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nfo\OneDrive\Plocha\"/>
    </mc:Choice>
  </mc:AlternateContent>
  <xr:revisionPtr revIDLastSave="0" documentId="13_ncr:1_{277169C5-FAC8-4EF6-872B-703DD1621B9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kapitulace stavby" sheetId="1" r:id="rId1"/>
    <sheet name="000 - Příprava území" sheetId="2" r:id="rId2"/>
    <sheet name="1 - Stavební práce" sheetId="3" r:id="rId3"/>
    <sheet name="3 - Oplocení" sheetId="4" r:id="rId4"/>
    <sheet name="4 - Slaboproud" sheetId="5" r:id="rId5"/>
    <sheet name="5 - Silnoproud" sheetId="6" r:id="rId6"/>
    <sheet name="6 - VZT" sheetId="7" r:id="rId7"/>
    <sheet name="7 - ZTI" sheetId="8" r:id="rId8"/>
    <sheet name="8 - VYTÁPĚNÍ" sheetId="9" r:id="rId9"/>
    <sheet name="9 - Primárná okruh TČ " sheetId="10" r:id="rId10"/>
    <sheet name="10 - Sadové úpravy, náhra..." sheetId="11" r:id="rId11"/>
    <sheet name="SO02 - Likvidace dešťovýc..." sheetId="12" r:id="rId12"/>
    <sheet name="SO03 - Dopravní řešení" sheetId="13" r:id="rId13"/>
    <sheet name="IO01 - Kanalizační přípojka" sheetId="14" r:id="rId14"/>
    <sheet name="IO02 - Vodovodní přípojka" sheetId="15" r:id="rId15"/>
    <sheet name="9 - Vedlejší náklady" sheetId="16" r:id="rId16"/>
    <sheet name="Seznam figur" sheetId="17" r:id="rId17"/>
    <sheet name="Pokyny pro vyplnění" sheetId="18" r:id="rId18"/>
  </sheets>
  <definedNames>
    <definedName name="_xlnm._FilterDatabase" localSheetId="1" hidden="1">'000 - Příprava území'!$C$84:$K$122</definedName>
    <definedName name="_xlnm._FilterDatabase" localSheetId="2" hidden="1">'1 - Stavební práce'!$C$168:$K$2432</definedName>
    <definedName name="_xlnm._FilterDatabase" localSheetId="10" hidden="1">'10 - Sadové úpravy, náhra...'!$C$89:$K$131</definedName>
    <definedName name="_xlnm._FilterDatabase" localSheetId="3" hidden="1">'3 - Oplocení'!$C$95:$K$227</definedName>
    <definedName name="_xlnm._FilterDatabase" localSheetId="4" hidden="1">'4 - Slaboproud'!$C$91:$K$159</definedName>
    <definedName name="_xlnm._FilterDatabase" localSheetId="5" hidden="1">'5 - Silnoproud'!$C$97:$K$263</definedName>
    <definedName name="_xlnm._FilterDatabase" localSheetId="6" hidden="1">'6 - VZT'!$C$90:$K$283</definedName>
    <definedName name="_xlnm._FilterDatabase" localSheetId="7" hidden="1">'7 - ZTI'!$C$102:$K$517</definedName>
    <definedName name="_xlnm._FilterDatabase" localSheetId="8" hidden="1">'8 - VYTÁPĚNÍ'!$C$101:$K$294</definedName>
    <definedName name="_xlnm._FilterDatabase" localSheetId="9" hidden="1">'9 - Primárná okruh TČ '!$C$89:$K$173</definedName>
    <definedName name="_xlnm._FilterDatabase" localSheetId="15" hidden="1">'9 - Vedlejší náklady'!$C$84:$K$127</definedName>
    <definedName name="_xlnm._FilterDatabase" localSheetId="13" hidden="1">'IO01 - Kanalizační přípojka'!$C$87:$K$160</definedName>
    <definedName name="_xlnm._FilterDatabase" localSheetId="14" hidden="1">'IO02 - Vodovodní přípojka'!$C$88:$K$184</definedName>
    <definedName name="_xlnm._FilterDatabase" localSheetId="11" hidden="1">'SO02 - Likvidace dešťovýc...'!$C$87:$K$180</definedName>
    <definedName name="_xlnm._FilterDatabase" localSheetId="12" hidden="1">'SO03 - Dopravní řešení'!$C$98:$K$353</definedName>
    <definedName name="_xlnm.Print_Titles" localSheetId="1">'000 - Příprava území'!$84:$84</definedName>
    <definedName name="_xlnm.Print_Titles" localSheetId="2">'1 - Stavební práce'!$168:$168</definedName>
    <definedName name="_xlnm.Print_Titles" localSheetId="10">'10 - Sadové úpravy, náhra...'!$89:$89</definedName>
    <definedName name="_xlnm.Print_Titles" localSheetId="3">'3 - Oplocení'!$95:$95</definedName>
    <definedName name="_xlnm.Print_Titles" localSheetId="4">'4 - Slaboproud'!$91:$91</definedName>
    <definedName name="_xlnm.Print_Titles" localSheetId="5">'5 - Silnoproud'!$97:$97</definedName>
    <definedName name="_xlnm.Print_Titles" localSheetId="6">'6 - VZT'!$90:$90</definedName>
    <definedName name="_xlnm.Print_Titles" localSheetId="7">'7 - ZTI'!$102:$102</definedName>
    <definedName name="_xlnm.Print_Titles" localSheetId="8">'8 - VYTÁPĚNÍ'!$101:$101</definedName>
    <definedName name="_xlnm.Print_Titles" localSheetId="9">'9 - Primárná okruh TČ '!$89:$89</definedName>
    <definedName name="_xlnm.Print_Titles" localSheetId="15">'9 - Vedlejší náklady'!$84:$84</definedName>
    <definedName name="_xlnm.Print_Titles" localSheetId="13">'IO01 - Kanalizační přípojka'!$87:$87</definedName>
    <definedName name="_xlnm.Print_Titles" localSheetId="14">'IO02 - Vodovodní přípojka'!$88:$88</definedName>
    <definedName name="_xlnm.Print_Titles" localSheetId="0">'Rekapitulace stavby'!$52:$52</definedName>
    <definedName name="_xlnm.Print_Titles" localSheetId="16">'Seznam figur'!$9:$9</definedName>
    <definedName name="_xlnm.Print_Titles" localSheetId="11">'SO02 - Likvidace dešťovýc...'!$87:$87</definedName>
    <definedName name="_xlnm.Print_Titles" localSheetId="12">'SO03 - Dopravní řešení'!$98:$98</definedName>
    <definedName name="_xlnm.Print_Area" localSheetId="1">'000 - Příprava území'!$C$4:$J$39,'000 - Příprava území'!$C$45:$J$66,'000 - Příprava území'!$C$72:$J$122</definedName>
    <definedName name="_xlnm.Print_Area" localSheetId="2">'1 - Stavební práce'!$C$4:$J$41,'1 - Stavební práce'!$C$47:$J$148,'1 - Stavební práce'!$C$154:$J$2432</definedName>
    <definedName name="_xlnm.Print_Area" localSheetId="10">'10 - Sadové úpravy, náhra...'!$C$4:$J$41,'10 - Sadové úpravy, náhra...'!$C$47:$J$69,'10 - Sadové úpravy, náhra...'!$C$75:$J$131</definedName>
    <definedName name="_xlnm.Print_Area" localSheetId="3">'3 - Oplocení'!$C$4:$J$41,'3 - Oplocení'!$C$47:$J$75,'3 - Oplocení'!$C$81:$J$227</definedName>
    <definedName name="_xlnm.Print_Area" localSheetId="4">'4 - Slaboproud'!$C$4:$J$41,'4 - Slaboproud'!$C$47:$J$71,'4 - Slaboproud'!$C$77:$J$159</definedName>
    <definedName name="_xlnm.Print_Area" localSheetId="5">'5 - Silnoproud'!$C$4:$J$41,'5 - Silnoproud'!$C$47:$J$77,'5 - Silnoproud'!$C$83:$J$263</definedName>
    <definedName name="_xlnm.Print_Area" localSheetId="6">'6 - VZT'!$C$4:$J$41,'6 - VZT'!$C$47:$J$70,'6 - VZT'!$C$76:$J$283</definedName>
    <definedName name="_xlnm.Print_Area" localSheetId="7">'7 - ZTI'!$C$4:$J$41,'7 - ZTI'!$C$47:$J$82,'7 - ZTI'!$C$88:$J$517</definedName>
    <definedName name="_xlnm.Print_Area" localSheetId="8">'8 - VYTÁPĚNÍ'!$C$4:$J$41,'8 - VYTÁPĚNÍ'!$C$47:$J$81,'8 - VYTÁPĚNÍ'!$C$87:$J$294</definedName>
    <definedName name="_xlnm.Print_Area" localSheetId="9">'9 - Primárná okruh TČ '!$C$4:$J$41,'9 - Primárná okruh TČ '!$C$47:$J$69,'9 - Primárná okruh TČ '!$C$75:$J$173</definedName>
    <definedName name="_xlnm.Print_Area" localSheetId="15">'9 - Vedlejší náklady'!$C$4:$J$39,'9 - Vedlejší náklady'!$C$45:$J$66,'9 - Vedlejší náklady'!$C$72:$J$127</definedName>
    <definedName name="_xlnm.Print_Area" localSheetId="13">'IO01 - Kanalizační přípojka'!$C$4:$J$39,'IO01 - Kanalizační přípojka'!$C$45:$J$69,'IO01 - Kanalizační přípojka'!$C$75:$J$160</definedName>
    <definedName name="_xlnm.Print_Area" localSheetId="14">'IO02 - Vodovodní přípojka'!$C$4:$J$39,'IO02 - Vodovodní přípojka'!$C$45:$J$70,'IO02 - Vodovodní přípojka'!$C$76:$J$184</definedName>
    <definedName name="_xlnm.Print_Area" localSheetId="1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  <definedName name="_xlnm.Print_Area" localSheetId="16">'Seznam figur'!$C$4:$G$1302</definedName>
    <definedName name="_xlnm.Print_Area" localSheetId="11">'SO02 - Likvidace dešťovýc...'!$C$4:$J$39,'SO02 - Likvidace dešťovýc...'!$C$45:$J$69,'SO02 - Likvidace dešťovýc...'!$C$75:$J$180</definedName>
    <definedName name="_xlnm.Print_Area" localSheetId="12">'SO03 - Dopravní řešení'!$C$4:$J$39,'SO03 - Dopravní řešení'!$C$45:$J$80,'SO03 - Dopravní řešení'!$C$86:$J$353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J37" i="16"/>
  <c r="J36" i="16"/>
  <c r="AY70" i="1"/>
  <c r="J35" i="16"/>
  <c r="AX70" i="1"/>
  <c r="BI126" i="16"/>
  <c r="BH126" i="16"/>
  <c r="BG126" i="16"/>
  <c r="BE126" i="16"/>
  <c r="T126" i="16"/>
  <c r="T125" i="16" s="1"/>
  <c r="R126" i="16"/>
  <c r="R125" i="16"/>
  <c r="P126" i="16"/>
  <c r="P125" i="16"/>
  <c r="BI123" i="16"/>
  <c r="BH123" i="16"/>
  <c r="BG123" i="16"/>
  <c r="BE123" i="16"/>
  <c r="T123" i="16"/>
  <c r="R123" i="16"/>
  <c r="P123" i="16"/>
  <c r="BI121" i="16"/>
  <c r="BH121" i="16"/>
  <c r="BG121" i="16"/>
  <c r="BE121" i="16"/>
  <c r="T121" i="16"/>
  <c r="R121" i="16"/>
  <c r="P121" i="16"/>
  <c r="BI120" i="16"/>
  <c r="BH120" i="16"/>
  <c r="BG120" i="16"/>
  <c r="BE120" i="16"/>
  <c r="T120" i="16"/>
  <c r="R120" i="16"/>
  <c r="P120" i="16"/>
  <c r="BI116" i="16"/>
  <c r="BH116" i="16"/>
  <c r="BG116" i="16"/>
  <c r="BE116" i="16"/>
  <c r="T116" i="16"/>
  <c r="R116" i="16"/>
  <c r="P116" i="16"/>
  <c r="BI113" i="16"/>
  <c r="BH113" i="16"/>
  <c r="BG113" i="16"/>
  <c r="BE113" i="16"/>
  <c r="T113" i="16"/>
  <c r="R113" i="16"/>
  <c r="P113" i="16"/>
  <c r="BI111" i="16"/>
  <c r="BH111" i="16"/>
  <c r="BG111" i="16"/>
  <c r="BE111" i="16"/>
  <c r="T111" i="16"/>
  <c r="R111" i="16"/>
  <c r="P111" i="16"/>
  <c r="BI110" i="16"/>
  <c r="BH110" i="16"/>
  <c r="BG110" i="16"/>
  <c r="BE110" i="16"/>
  <c r="T110" i="16"/>
  <c r="R110" i="16"/>
  <c r="P110" i="16"/>
  <c r="BI108" i="16"/>
  <c r="BH108" i="16"/>
  <c r="BG108" i="16"/>
  <c r="BE108" i="16"/>
  <c r="T108" i="16"/>
  <c r="R108" i="16"/>
  <c r="P108" i="16"/>
  <c r="BI105" i="16"/>
  <c r="BH105" i="16"/>
  <c r="BG105" i="16"/>
  <c r="BE105" i="16"/>
  <c r="T105" i="16"/>
  <c r="R105" i="16"/>
  <c r="P105" i="16"/>
  <c r="BI103" i="16"/>
  <c r="BH103" i="16"/>
  <c r="BG103" i="16"/>
  <c r="BE103" i="16"/>
  <c r="T103" i="16"/>
  <c r="R103" i="16"/>
  <c r="P103" i="16"/>
  <c r="BI100" i="16"/>
  <c r="BH100" i="16"/>
  <c r="BG100" i="16"/>
  <c r="BE100" i="16"/>
  <c r="T100" i="16"/>
  <c r="R100" i="16"/>
  <c r="P100" i="16"/>
  <c r="BI97" i="16"/>
  <c r="BH97" i="16"/>
  <c r="BG97" i="16"/>
  <c r="BE97" i="16"/>
  <c r="T97" i="16"/>
  <c r="R97" i="16"/>
  <c r="P97" i="16"/>
  <c r="BI95" i="16"/>
  <c r="BH95" i="16"/>
  <c r="BG95" i="16"/>
  <c r="BE95" i="16"/>
  <c r="T95" i="16"/>
  <c r="R95" i="16"/>
  <c r="P95" i="16"/>
  <c r="BI93" i="16"/>
  <c r="BH93" i="16"/>
  <c r="BG93" i="16"/>
  <c r="BE93" i="16"/>
  <c r="T93" i="16"/>
  <c r="R93" i="16"/>
  <c r="P93" i="16"/>
  <c r="BI90" i="16"/>
  <c r="BH90" i="16"/>
  <c r="BG90" i="16"/>
  <c r="BE90" i="16"/>
  <c r="T90" i="16"/>
  <c r="R90" i="16"/>
  <c r="P90" i="16"/>
  <c r="BI88" i="16"/>
  <c r="BH88" i="16"/>
  <c r="BG88" i="16"/>
  <c r="BE88" i="16"/>
  <c r="T88" i="16"/>
  <c r="R88" i="16"/>
  <c r="P88" i="16"/>
  <c r="J82" i="16"/>
  <c r="F79" i="16"/>
  <c r="E77" i="16"/>
  <c r="J55" i="16"/>
  <c r="F52" i="16"/>
  <c r="E50" i="16"/>
  <c r="J21" i="16"/>
  <c r="E21" i="16"/>
  <c r="J81" i="16" s="1"/>
  <c r="J20" i="16"/>
  <c r="J18" i="16"/>
  <c r="E18" i="16"/>
  <c r="F82" i="16"/>
  <c r="J17" i="16"/>
  <c r="J15" i="16"/>
  <c r="E15" i="16"/>
  <c r="F81" i="16" s="1"/>
  <c r="J14" i="16"/>
  <c r="J12" i="16"/>
  <c r="J79" i="16"/>
  <c r="E7" i="16"/>
  <c r="E48" i="16"/>
  <c r="J37" i="15"/>
  <c r="J36" i="15"/>
  <c r="AY69" i="1"/>
  <c r="J35" i="15"/>
  <c r="AX69" i="1"/>
  <c r="BI183" i="15"/>
  <c r="BH183" i="15"/>
  <c r="BG183" i="15"/>
  <c r="BE183" i="15"/>
  <c r="T183" i="15"/>
  <c r="R183" i="15"/>
  <c r="P183" i="15"/>
  <c r="BI181" i="15"/>
  <c r="BH181" i="15"/>
  <c r="BG181" i="15"/>
  <c r="BE181" i="15"/>
  <c r="T181" i="15"/>
  <c r="R181" i="15"/>
  <c r="P181" i="15"/>
  <c r="BI179" i="15"/>
  <c r="BH179" i="15"/>
  <c r="BG179" i="15"/>
  <c r="BE179" i="15"/>
  <c r="T179" i="15"/>
  <c r="R179" i="15"/>
  <c r="P179" i="15"/>
  <c r="BI177" i="15"/>
  <c r="BH177" i="15"/>
  <c r="BG177" i="15"/>
  <c r="BE177" i="15"/>
  <c r="T177" i="15"/>
  <c r="R177" i="15"/>
  <c r="P177" i="15"/>
  <c r="BI175" i="15"/>
  <c r="BH175" i="15"/>
  <c r="BG175" i="15"/>
  <c r="BE175" i="15"/>
  <c r="T175" i="15"/>
  <c r="R175" i="15"/>
  <c r="P175" i="15"/>
  <c r="BI173" i="15"/>
  <c r="BH173" i="15"/>
  <c r="BG173" i="15"/>
  <c r="BE173" i="15"/>
  <c r="T173" i="15"/>
  <c r="R173" i="15"/>
  <c r="P173" i="15"/>
  <c r="BI170" i="15"/>
  <c r="BH170" i="15"/>
  <c r="BG170" i="15"/>
  <c r="BE170" i="15"/>
  <c r="T170" i="15"/>
  <c r="R170" i="15"/>
  <c r="P170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5" i="15"/>
  <c r="BH165" i="15"/>
  <c r="BG165" i="15"/>
  <c r="BE165" i="15"/>
  <c r="T165" i="15"/>
  <c r="R165" i="15"/>
  <c r="P165" i="15"/>
  <c r="BI162" i="15"/>
  <c r="BH162" i="15"/>
  <c r="BG162" i="15"/>
  <c r="BE162" i="15"/>
  <c r="T162" i="15"/>
  <c r="R162" i="15"/>
  <c r="P162" i="15"/>
  <c r="BI160" i="15"/>
  <c r="BH160" i="15"/>
  <c r="BG160" i="15"/>
  <c r="BE160" i="15"/>
  <c r="T160" i="15"/>
  <c r="R160" i="15"/>
  <c r="P160" i="15"/>
  <c r="BI158" i="15"/>
  <c r="BH158" i="15"/>
  <c r="BG158" i="15"/>
  <c r="BE158" i="15"/>
  <c r="T158" i="15"/>
  <c r="R158" i="15"/>
  <c r="P158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3" i="15"/>
  <c r="BH153" i="15"/>
  <c r="BG153" i="15"/>
  <c r="BE153" i="15"/>
  <c r="T153" i="15"/>
  <c r="R153" i="15"/>
  <c r="P153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2" i="15"/>
  <c r="BH142" i="15"/>
  <c r="BG142" i="15"/>
  <c r="BE142" i="15"/>
  <c r="T142" i="15"/>
  <c r="R142" i="15"/>
  <c r="P142" i="15"/>
  <c r="BI137" i="15"/>
  <c r="BH137" i="15"/>
  <c r="BG137" i="15"/>
  <c r="BE137" i="15"/>
  <c r="T137" i="15"/>
  <c r="T136" i="15" s="1"/>
  <c r="R137" i="15"/>
  <c r="R136" i="15" s="1"/>
  <c r="P137" i="15"/>
  <c r="P136" i="15"/>
  <c r="BI133" i="15"/>
  <c r="BH133" i="15"/>
  <c r="BG133" i="15"/>
  <c r="BE133" i="15"/>
  <c r="T133" i="15"/>
  <c r="T132" i="15"/>
  <c r="R133" i="15"/>
  <c r="R132" i="15" s="1"/>
  <c r="P133" i="15"/>
  <c r="P132" i="15" s="1"/>
  <c r="BI128" i="15"/>
  <c r="BH128" i="15"/>
  <c r="BG128" i="15"/>
  <c r="BE128" i="15"/>
  <c r="T128" i="15"/>
  <c r="R128" i="15"/>
  <c r="P128" i="15"/>
  <c r="BI124" i="15"/>
  <c r="BH124" i="15"/>
  <c r="BG124" i="15"/>
  <c r="BE124" i="15"/>
  <c r="T124" i="15"/>
  <c r="R124" i="15"/>
  <c r="P124" i="15"/>
  <c r="BI122" i="15"/>
  <c r="BH122" i="15"/>
  <c r="BG122" i="15"/>
  <c r="BE122" i="15"/>
  <c r="T122" i="15"/>
  <c r="R122" i="15"/>
  <c r="P122" i="15"/>
  <c r="BI119" i="15"/>
  <c r="BH119" i="15"/>
  <c r="BG119" i="15"/>
  <c r="BE119" i="15"/>
  <c r="T119" i="15"/>
  <c r="R119" i="15"/>
  <c r="P119" i="15"/>
  <c r="BI116" i="15"/>
  <c r="BH116" i="15"/>
  <c r="BG116" i="15"/>
  <c r="BE116" i="15"/>
  <c r="T116" i="15"/>
  <c r="R116" i="15"/>
  <c r="P116" i="15"/>
  <c r="BI114" i="15"/>
  <c r="BH114" i="15"/>
  <c r="BG114" i="15"/>
  <c r="BE114" i="15"/>
  <c r="T114" i="15"/>
  <c r="R114" i="15"/>
  <c r="P114" i="15"/>
  <c r="BI112" i="15"/>
  <c r="BH112" i="15"/>
  <c r="BG112" i="15"/>
  <c r="BE112" i="15"/>
  <c r="T112" i="15"/>
  <c r="R112" i="15"/>
  <c r="P112" i="15"/>
  <c r="BI110" i="15"/>
  <c r="BH110" i="15"/>
  <c r="BG110" i="15"/>
  <c r="BE110" i="15"/>
  <c r="T110" i="15"/>
  <c r="R110" i="15"/>
  <c r="P110" i="15"/>
  <c r="BI108" i="15"/>
  <c r="BH108" i="15"/>
  <c r="BG108" i="15"/>
  <c r="BE108" i="15"/>
  <c r="T108" i="15"/>
  <c r="R108" i="15"/>
  <c r="P108" i="15"/>
  <c r="BI105" i="15"/>
  <c r="BH105" i="15"/>
  <c r="BG105" i="15"/>
  <c r="BE105" i="15"/>
  <c r="T105" i="15"/>
  <c r="R105" i="15"/>
  <c r="P105" i="15"/>
  <c r="BI101" i="15"/>
  <c r="BH101" i="15"/>
  <c r="BG101" i="15"/>
  <c r="BE101" i="15"/>
  <c r="T101" i="15"/>
  <c r="R101" i="15"/>
  <c r="P101" i="15"/>
  <c r="BI99" i="15"/>
  <c r="BH99" i="15"/>
  <c r="BG99" i="15"/>
  <c r="BE99" i="15"/>
  <c r="T99" i="15"/>
  <c r="R99" i="15"/>
  <c r="P99" i="15"/>
  <c r="BI96" i="15"/>
  <c r="BH96" i="15"/>
  <c r="BG96" i="15"/>
  <c r="BE96" i="15"/>
  <c r="T96" i="15"/>
  <c r="R96" i="15"/>
  <c r="P96" i="15"/>
  <c r="BI94" i="15"/>
  <c r="BH94" i="15"/>
  <c r="BG94" i="15"/>
  <c r="BE94" i="15"/>
  <c r="T94" i="15"/>
  <c r="R94" i="15"/>
  <c r="P94" i="15"/>
  <c r="BI92" i="15"/>
  <c r="BH92" i="15"/>
  <c r="BG92" i="15"/>
  <c r="BE92" i="15"/>
  <c r="T92" i="15"/>
  <c r="R92" i="15"/>
  <c r="P92" i="15"/>
  <c r="F83" i="15"/>
  <c r="E81" i="15"/>
  <c r="F52" i="15"/>
  <c r="E50" i="15"/>
  <c r="J24" i="15"/>
  <c r="E24" i="15"/>
  <c r="J55" i="15"/>
  <c r="J23" i="15"/>
  <c r="J21" i="15"/>
  <c r="E21" i="15"/>
  <c r="J85" i="15"/>
  <c r="J20" i="15"/>
  <c r="J18" i="15"/>
  <c r="E18" i="15"/>
  <c r="F86" i="15" s="1"/>
  <c r="J17" i="15"/>
  <c r="J15" i="15"/>
  <c r="E15" i="15"/>
  <c r="F54" i="15"/>
  <c r="J14" i="15"/>
  <c r="J12" i="15"/>
  <c r="J83" i="15" s="1"/>
  <c r="E7" i="15"/>
  <c r="E79" i="15"/>
  <c r="J37" i="14"/>
  <c r="J36" i="14"/>
  <c r="AY68" i="1" s="1"/>
  <c r="J35" i="14"/>
  <c r="AX68" i="1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5" i="14"/>
  <c r="BH155" i="14"/>
  <c r="BG155" i="14"/>
  <c r="BE155" i="14"/>
  <c r="T155" i="14"/>
  <c r="R155" i="14"/>
  <c r="P155" i="14"/>
  <c r="BI153" i="14"/>
  <c r="BH153" i="14"/>
  <c r="BG153" i="14"/>
  <c r="BE153" i="14"/>
  <c r="T153" i="14"/>
  <c r="R153" i="14"/>
  <c r="P153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4" i="14"/>
  <c r="BH134" i="14"/>
  <c r="BG134" i="14"/>
  <c r="BE134" i="14"/>
  <c r="T134" i="14"/>
  <c r="R134" i="14"/>
  <c r="P134" i="14"/>
  <c r="BI129" i="14"/>
  <c r="BH129" i="14"/>
  <c r="BG129" i="14"/>
  <c r="BE129" i="14"/>
  <c r="T129" i="14"/>
  <c r="T128" i="14" s="1"/>
  <c r="R129" i="14"/>
  <c r="R128" i="14" s="1"/>
  <c r="P129" i="14"/>
  <c r="P128" i="14"/>
  <c r="BI125" i="14"/>
  <c r="BH125" i="14"/>
  <c r="BG125" i="14"/>
  <c r="BE125" i="14"/>
  <c r="T125" i="14"/>
  <c r="T124" i="14" s="1"/>
  <c r="R125" i="14"/>
  <c r="R124" i="14" s="1"/>
  <c r="P125" i="14"/>
  <c r="P124" i="14" s="1"/>
  <c r="BI120" i="14"/>
  <c r="BH120" i="14"/>
  <c r="BG120" i="14"/>
  <c r="BE120" i="14"/>
  <c r="T120" i="14"/>
  <c r="R120" i="14"/>
  <c r="P120" i="14"/>
  <c r="BI116" i="14"/>
  <c r="BH116" i="14"/>
  <c r="BG116" i="14"/>
  <c r="BE116" i="14"/>
  <c r="T116" i="14"/>
  <c r="R116" i="14"/>
  <c r="P116" i="14"/>
  <c r="BI114" i="14"/>
  <c r="BH114" i="14"/>
  <c r="BG114" i="14"/>
  <c r="BE114" i="14"/>
  <c r="T114" i="14"/>
  <c r="R114" i="14"/>
  <c r="P114" i="14"/>
  <c r="BI111" i="14"/>
  <c r="BH111" i="14"/>
  <c r="BG111" i="14"/>
  <c r="BE111" i="14"/>
  <c r="T111" i="14"/>
  <c r="R111" i="14"/>
  <c r="P111" i="14"/>
  <c r="BI108" i="14"/>
  <c r="BH108" i="14"/>
  <c r="BG108" i="14"/>
  <c r="BE108" i="14"/>
  <c r="T108" i="14"/>
  <c r="R108" i="14"/>
  <c r="P108" i="14"/>
  <c r="BI106" i="14"/>
  <c r="BH106" i="14"/>
  <c r="BG106" i="14"/>
  <c r="BE106" i="14"/>
  <c r="T106" i="14"/>
  <c r="R106" i="14"/>
  <c r="P106" i="14"/>
  <c r="BI104" i="14"/>
  <c r="BH104" i="14"/>
  <c r="BG104" i="14"/>
  <c r="BE104" i="14"/>
  <c r="T104" i="14"/>
  <c r="R104" i="14"/>
  <c r="P104" i="14"/>
  <c r="BI102" i="14"/>
  <c r="BH102" i="14"/>
  <c r="BG102" i="14"/>
  <c r="BE102" i="14"/>
  <c r="T102" i="14"/>
  <c r="R102" i="14"/>
  <c r="P102" i="14"/>
  <c r="BI98" i="14"/>
  <c r="BH98" i="14"/>
  <c r="BG98" i="14"/>
  <c r="BE98" i="14"/>
  <c r="T98" i="14"/>
  <c r="R98" i="14"/>
  <c r="P98" i="14"/>
  <c r="BI95" i="14"/>
  <c r="BH95" i="14"/>
  <c r="BG95" i="14"/>
  <c r="BE95" i="14"/>
  <c r="T95" i="14"/>
  <c r="R95" i="14"/>
  <c r="P95" i="14"/>
  <c r="BI93" i="14"/>
  <c r="BH93" i="14"/>
  <c r="BG93" i="14"/>
  <c r="BE93" i="14"/>
  <c r="T93" i="14"/>
  <c r="R93" i="14"/>
  <c r="P93" i="14"/>
  <c r="BI91" i="14"/>
  <c r="BH91" i="14"/>
  <c r="BG91" i="14"/>
  <c r="BE91" i="14"/>
  <c r="T91" i="14"/>
  <c r="R91" i="14"/>
  <c r="P91" i="14"/>
  <c r="F82" i="14"/>
  <c r="E80" i="14"/>
  <c r="F52" i="14"/>
  <c r="E50" i="14"/>
  <c r="J24" i="14"/>
  <c r="E24" i="14"/>
  <c r="J55" i="14"/>
  <c r="J23" i="14"/>
  <c r="J21" i="14"/>
  <c r="E21" i="14"/>
  <c r="J84" i="14"/>
  <c r="J20" i="14"/>
  <c r="J18" i="14"/>
  <c r="E18" i="14"/>
  <c r="F55" i="14" s="1"/>
  <c r="J17" i="14"/>
  <c r="J15" i="14"/>
  <c r="E15" i="14"/>
  <c r="F84" i="14"/>
  <c r="J14" i="14"/>
  <c r="J12" i="14"/>
  <c r="J82" i="14" s="1"/>
  <c r="E7" i="14"/>
  <c r="E78" i="14" s="1"/>
  <c r="J37" i="13"/>
  <c r="J36" i="13"/>
  <c r="AY67" i="1" s="1"/>
  <c r="J35" i="13"/>
  <c r="AX67" i="1" s="1"/>
  <c r="BI353" i="13"/>
  <c r="BH353" i="13"/>
  <c r="BG353" i="13"/>
  <c r="BE353" i="13"/>
  <c r="T353" i="13"/>
  <c r="R353" i="13"/>
  <c r="P353" i="13"/>
  <c r="BI352" i="13"/>
  <c r="BH352" i="13"/>
  <c r="BG352" i="13"/>
  <c r="BE352" i="13"/>
  <c r="T352" i="13"/>
  <c r="R352" i="13"/>
  <c r="P352" i="13"/>
  <c r="BI351" i="13"/>
  <c r="BH351" i="13"/>
  <c r="BG351" i="13"/>
  <c r="BE351" i="13"/>
  <c r="T351" i="13"/>
  <c r="R351" i="13"/>
  <c r="P351" i="13"/>
  <c r="BI348" i="13"/>
  <c r="BH348" i="13"/>
  <c r="BG348" i="13"/>
  <c r="BE348" i="13"/>
  <c r="T348" i="13"/>
  <c r="T347" i="13" s="1"/>
  <c r="R348" i="13"/>
  <c r="R347" i="13" s="1"/>
  <c r="P348" i="13"/>
  <c r="P347" i="13" s="1"/>
  <c r="BI345" i="13"/>
  <c r="BH345" i="13"/>
  <c r="BG345" i="13"/>
  <c r="BE345" i="13"/>
  <c r="T345" i="13"/>
  <c r="R345" i="13"/>
  <c r="P345" i="13"/>
  <c r="BI344" i="13"/>
  <c r="BH344" i="13"/>
  <c r="BG344" i="13"/>
  <c r="BE344" i="13"/>
  <c r="T344" i="13"/>
  <c r="R344" i="13"/>
  <c r="P344" i="13"/>
  <c r="BI342" i="13"/>
  <c r="BH342" i="13"/>
  <c r="BG342" i="13"/>
  <c r="BE342" i="13"/>
  <c r="T342" i="13"/>
  <c r="R342" i="13"/>
  <c r="P342" i="13"/>
  <c r="BI341" i="13"/>
  <c r="BH341" i="13"/>
  <c r="BG341" i="13"/>
  <c r="BE341" i="13"/>
  <c r="T341" i="13"/>
  <c r="R341" i="13"/>
  <c r="P341" i="13"/>
  <c r="BI339" i="13"/>
  <c r="BH339" i="13"/>
  <c r="BG339" i="13"/>
  <c r="BE339" i="13"/>
  <c r="T339" i="13"/>
  <c r="R339" i="13"/>
  <c r="P339" i="13"/>
  <c r="BI337" i="13"/>
  <c r="BH337" i="13"/>
  <c r="BG337" i="13"/>
  <c r="BE337" i="13"/>
  <c r="T337" i="13"/>
  <c r="R337" i="13"/>
  <c r="P337" i="13"/>
  <c r="BI335" i="13"/>
  <c r="BH335" i="13"/>
  <c r="BG335" i="13"/>
  <c r="BE335" i="13"/>
  <c r="T335" i="13"/>
  <c r="R335" i="13"/>
  <c r="P335" i="13"/>
  <c r="BI334" i="13"/>
  <c r="BH334" i="13"/>
  <c r="BG334" i="13"/>
  <c r="BE334" i="13"/>
  <c r="T334" i="13"/>
  <c r="R334" i="13"/>
  <c r="P334" i="13"/>
  <c r="BI333" i="13"/>
  <c r="BH333" i="13"/>
  <c r="BG333" i="13"/>
  <c r="BE333" i="13"/>
  <c r="T333" i="13"/>
  <c r="R333" i="13"/>
  <c r="P333" i="13"/>
  <c r="BI332" i="13"/>
  <c r="BH332" i="13"/>
  <c r="BG332" i="13"/>
  <c r="BE332" i="13"/>
  <c r="T332" i="13"/>
  <c r="R332" i="13"/>
  <c r="P332" i="13"/>
  <c r="BI330" i="13"/>
  <c r="BH330" i="13"/>
  <c r="BG330" i="13"/>
  <c r="BE330" i="13"/>
  <c r="T330" i="13"/>
  <c r="R330" i="13"/>
  <c r="P330" i="13"/>
  <c r="BI327" i="13"/>
  <c r="BH327" i="13"/>
  <c r="BG327" i="13"/>
  <c r="BE327" i="13"/>
  <c r="T327" i="13"/>
  <c r="R327" i="13"/>
  <c r="P327" i="13"/>
  <c r="BI325" i="13"/>
  <c r="BH325" i="13"/>
  <c r="BG325" i="13"/>
  <c r="BE325" i="13"/>
  <c r="T325" i="13"/>
  <c r="R325" i="13"/>
  <c r="P325" i="13"/>
  <c r="BI323" i="13"/>
  <c r="BH323" i="13"/>
  <c r="BG323" i="13"/>
  <c r="BE323" i="13"/>
  <c r="T323" i="13"/>
  <c r="R323" i="13"/>
  <c r="P323" i="13"/>
  <c r="BI322" i="13"/>
  <c r="BH322" i="13"/>
  <c r="BG322" i="13"/>
  <c r="BE322" i="13"/>
  <c r="T322" i="13"/>
  <c r="R322" i="13"/>
  <c r="P322" i="13"/>
  <c r="BI317" i="13"/>
  <c r="BH317" i="13"/>
  <c r="BG317" i="13"/>
  <c r="BE317" i="13"/>
  <c r="T317" i="13"/>
  <c r="R317" i="13"/>
  <c r="P317" i="13"/>
  <c r="BI315" i="13"/>
  <c r="BH315" i="13"/>
  <c r="BG315" i="13"/>
  <c r="BE315" i="13"/>
  <c r="T315" i="13"/>
  <c r="R315" i="13"/>
  <c r="P315" i="13"/>
  <c r="BI313" i="13"/>
  <c r="BH313" i="13"/>
  <c r="BG313" i="13"/>
  <c r="BE313" i="13"/>
  <c r="T313" i="13"/>
  <c r="R313" i="13"/>
  <c r="P313" i="13"/>
  <c r="BI309" i="13"/>
  <c r="BH309" i="13"/>
  <c r="BG309" i="13"/>
  <c r="BE309" i="13"/>
  <c r="T309" i="13"/>
  <c r="R309" i="13"/>
  <c r="P309" i="13"/>
  <c r="BI306" i="13"/>
  <c r="BH306" i="13"/>
  <c r="BG306" i="13"/>
  <c r="BE306" i="13"/>
  <c r="T306" i="13"/>
  <c r="R306" i="13"/>
  <c r="P306" i="13"/>
  <c r="BI303" i="13"/>
  <c r="BH303" i="13"/>
  <c r="BG303" i="13"/>
  <c r="BE303" i="13"/>
  <c r="T303" i="13"/>
  <c r="R303" i="13"/>
  <c r="P303" i="13"/>
  <c r="BI300" i="13"/>
  <c r="BH300" i="13"/>
  <c r="BG300" i="13"/>
  <c r="BE300" i="13"/>
  <c r="T300" i="13"/>
  <c r="R300" i="13"/>
  <c r="P300" i="13"/>
  <c r="BI297" i="13"/>
  <c r="BH297" i="13"/>
  <c r="BG297" i="13"/>
  <c r="BE297" i="13"/>
  <c r="T297" i="13"/>
  <c r="R297" i="13"/>
  <c r="P297" i="13"/>
  <c r="BI292" i="13"/>
  <c r="BH292" i="13"/>
  <c r="BG292" i="13"/>
  <c r="BE292" i="13"/>
  <c r="T292" i="13"/>
  <c r="R292" i="13"/>
  <c r="P292" i="13"/>
  <c r="BI290" i="13"/>
  <c r="BH290" i="13"/>
  <c r="BG290" i="13"/>
  <c r="BE290" i="13"/>
  <c r="T290" i="13"/>
  <c r="R290" i="13"/>
  <c r="P290" i="13"/>
  <c r="BI288" i="13"/>
  <c r="BH288" i="13"/>
  <c r="BG288" i="13"/>
  <c r="BE288" i="13"/>
  <c r="T288" i="13"/>
  <c r="R288" i="13"/>
  <c r="P288" i="13"/>
  <c r="BI285" i="13"/>
  <c r="BH285" i="13"/>
  <c r="BG285" i="13"/>
  <c r="BE285" i="13"/>
  <c r="T285" i="13"/>
  <c r="R285" i="13"/>
  <c r="P285" i="13"/>
  <c r="BI283" i="13"/>
  <c r="BH283" i="13"/>
  <c r="BG283" i="13"/>
  <c r="BE283" i="13"/>
  <c r="T283" i="13"/>
  <c r="R283" i="13"/>
  <c r="P283" i="13"/>
  <c r="BI278" i="13"/>
  <c r="BH278" i="13"/>
  <c r="BG278" i="13"/>
  <c r="BE278" i="13"/>
  <c r="T278" i="13"/>
  <c r="R278" i="13"/>
  <c r="P278" i="13"/>
  <c r="BI275" i="13"/>
  <c r="BH275" i="13"/>
  <c r="BG275" i="13"/>
  <c r="BE275" i="13"/>
  <c r="T275" i="13"/>
  <c r="R275" i="13"/>
  <c r="P275" i="13"/>
  <c r="BI273" i="13"/>
  <c r="BH273" i="13"/>
  <c r="BG273" i="13"/>
  <c r="BE273" i="13"/>
  <c r="T273" i="13"/>
  <c r="R273" i="13"/>
  <c r="P273" i="13"/>
  <c r="BI270" i="13"/>
  <c r="BH270" i="13"/>
  <c r="BG270" i="13"/>
  <c r="BE270" i="13"/>
  <c r="T270" i="13"/>
  <c r="R270" i="13"/>
  <c r="P270" i="13"/>
  <c r="BI267" i="13"/>
  <c r="BH267" i="13"/>
  <c r="BG267" i="13"/>
  <c r="BE267" i="13"/>
  <c r="T267" i="13"/>
  <c r="R267" i="13"/>
  <c r="P267" i="13"/>
  <c r="BI265" i="13"/>
  <c r="BH265" i="13"/>
  <c r="BG265" i="13"/>
  <c r="BE265" i="13"/>
  <c r="T265" i="13"/>
  <c r="R265" i="13"/>
  <c r="P265" i="13"/>
  <c r="BI263" i="13"/>
  <c r="BH263" i="13"/>
  <c r="BG263" i="13"/>
  <c r="BE263" i="13"/>
  <c r="T263" i="13"/>
  <c r="R263" i="13"/>
  <c r="P263" i="13"/>
  <c r="BI261" i="13"/>
  <c r="BH261" i="13"/>
  <c r="BG261" i="13"/>
  <c r="BE261" i="13"/>
  <c r="T261" i="13"/>
  <c r="R261" i="13"/>
  <c r="P261" i="13"/>
  <c r="BI259" i="13"/>
  <c r="BH259" i="13"/>
  <c r="BG259" i="13"/>
  <c r="BE259" i="13"/>
  <c r="T259" i="13"/>
  <c r="R259" i="13"/>
  <c r="P259" i="13"/>
  <c r="BI257" i="13"/>
  <c r="BH257" i="13"/>
  <c r="BG257" i="13"/>
  <c r="BE257" i="13"/>
  <c r="T257" i="13"/>
  <c r="R257" i="13"/>
  <c r="P257" i="13"/>
  <c r="BI255" i="13"/>
  <c r="BH255" i="13"/>
  <c r="BG255" i="13"/>
  <c r="BE255" i="13"/>
  <c r="T255" i="13"/>
  <c r="R255" i="13"/>
  <c r="P255" i="13"/>
  <c r="BI252" i="13"/>
  <c r="BH252" i="13"/>
  <c r="BG252" i="13"/>
  <c r="BE252" i="13"/>
  <c r="T252" i="13"/>
  <c r="R252" i="13"/>
  <c r="P252" i="13"/>
  <c r="BI248" i="13"/>
  <c r="BH248" i="13"/>
  <c r="BG248" i="13"/>
  <c r="BE248" i="13"/>
  <c r="T248" i="13"/>
  <c r="R248" i="13"/>
  <c r="P248" i="13"/>
  <c r="BI246" i="13"/>
  <c r="BH246" i="13"/>
  <c r="BG246" i="13"/>
  <c r="BE246" i="13"/>
  <c r="T246" i="13"/>
  <c r="R246" i="13"/>
  <c r="P246" i="13"/>
  <c r="BI239" i="13"/>
  <c r="BH239" i="13"/>
  <c r="BG239" i="13"/>
  <c r="BE239" i="13"/>
  <c r="T239" i="13"/>
  <c r="R239" i="13"/>
  <c r="P239" i="13"/>
  <c r="BI233" i="13"/>
  <c r="BH233" i="13"/>
  <c r="BG233" i="13"/>
  <c r="BE233" i="13"/>
  <c r="T233" i="13"/>
  <c r="R233" i="13"/>
  <c r="P233" i="13"/>
  <c r="BI231" i="13"/>
  <c r="BH231" i="13"/>
  <c r="BG231" i="13"/>
  <c r="BE231" i="13"/>
  <c r="T231" i="13"/>
  <c r="R231" i="13"/>
  <c r="P231" i="13"/>
  <c r="BI228" i="13"/>
  <c r="BH228" i="13"/>
  <c r="BG228" i="13"/>
  <c r="BE228" i="13"/>
  <c r="T228" i="13"/>
  <c r="R228" i="13"/>
  <c r="P228" i="13"/>
  <c r="BI224" i="13"/>
  <c r="BH224" i="13"/>
  <c r="BG224" i="13"/>
  <c r="BE224" i="13"/>
  <c r="T224" i="13"/>
  <c r="R224" i="13"/>
  <c r="P224" i="13"/>
  <c r="BI221" i="13"/>
  <c r="BH221" i="13"/>
  <c r="BG221" i="13"/>
  <c r="BE221" i="13"/>
  <c r="T221" i="13"/>
  <c r="R221" i="13"/>
  <c r="P221" i="13"/>
  <c r="BI219" i="13"/>
  <c r="BH219" i="13"/>
  <c r="BG219" i="13"/>
  <c r="BE219" i="13"/>
  <c r="T219" i="13"/>
  <c r="R219" i="13"/>
  <c r="P219" i="13"/>
  <c r="BI215" i="13"/>
  <c r="BH215" i="13"/>
  <c r="BG215" i="13"/>
  <c r="BE215" i="13"/>
  <c r="T215" i="13"/>
  <c r="R215" i="13"/>
  <c r="P215" i="13"/>
  <c r="BI213" i="13"/>
  <c r="BH213" i="13"/>
  <c r="BG213" i="13"/>
  <c r="BE213" i="13"/>
  <c r="T213" i="13"/>
  <c r="R213" i="13"/>
  <c r="P213" i="13"/>
  <c r="BI210" i="13"/>
  <c r="BH210" i="13"/>
  <c r="BG210" i="13"/>
  <c r="BE210" i="13"/>
  <c r="T210" i="13"/>
  <c r="R210" i="13"/>
  <c r="P210" i="13"/>
  <c r="BI208" i="13"/>
  <c r="BH208" i="13"/>
  <c r="BG208" i="13"/>
  <c r="BE208" i="13"/>
  <c r="T208" i="13"/>
  <c r="R208" i="13"/>
  <c r="P208" i="13"/>
  <c r="BI205" i="13"/>
  <c r="BH205" i="13"/>
  <c r="BG205" i="13"/>
  <c r="BE205" i="13"/>
  <c r="T205" i="13"/>
  <c r="R205" i="13"/>
  <c r="P205" i="13"/>
  <c r="BI201" i="13"/>
  <c r="BH201" i="13"/>
  <c r="BG201" i="13"/>
  <c r="BE201" i="13"/>
  <c r="T201" i="13"/>
  <c r="R201" i="13"/>
  <c r="P201" i="13"/>
  <c r="BI199" i="13"/>
  <c r="BH199" i="13"/>
  <c r="BG199" i="13"/>
  <c r="BE199" i="13"/>
  <c r="T199" i="13"/>
  <c r="R199" i="13"/>
  <c r="P199" i="13"/>
  <c r="BI197" i="13"/>
  <c r="BH197" i="13"/>
  <c r="BG197" i="13"/>
  <c r="BE197" i="13"/>
  <c r="T197" i="13"/>
  <c r="R197" i="13"/>
  <c r="P197" i="13"/>
  <c r="BI194" i="13"/>
  <c r="BH194" i="13"/>
  <c r="BG194" i="13"/>
  <c r="BE194" i="13"/>
  <c r="T194" i="13"/>
  <c r="R194" i="13"/>
  <c r="P194" i="13"/>
  <c r="BI191" i="13"/>
  <c r="BH191" i="13"/>
  <c r="BG191" i="13"/>
  <c r="BE191" i="13"/>
  <c r="T191" i="13"/>
  <c r="R191" i="13"/>
  <c r="P191" i="13"/>
  <c r="BI188" i="13"/>
  <c r="BH188" i="13"/>
  <c r="BG188" i="13"/>
  <c r="BE188" i="13"/>
  <c r="T188" i="13"/>
  <c r="R188" i="13"/>
  <c r="P188" i="13"/>
  <c r="BI183" i="13"/>
  <c r="BH183" i="13"/>
  <c r="BG183" i="13"/>
  <c r="BE183" i="13"/>
  <c r="T183" i="13"/>
  <c r="R183" i="13"/>
  <c r="P183" i="13"/>
  <c r="BI179" i="13"/>
  <c r="BH179" i="13"/>
  <c r="BG179" i="13"/>
  <c r="BE179" i="13"/>
  <c r="T179" i="13"/>
  <c r="R179" i="13"/>
  <c r="P179" i="13"/>
  <c r="BI172" i="13"/>
  <c r="BH172" i="13"/>
  <c r="BG172" i="13"/>
  <c r="BE172" i="13"/>
  <c r="T172" i="13"/>
  <c r="R172" i="13"/>
  <c r="P172" i="13"/>
  <c r="BI168" i="13"/>
  <c r="BH168" i="13"/>
  <c r="BG168" i="13"/>
  <c r="BE168" i="13"/>
  <c r="T168" i="13"/>
  <c r="R168" i="13"/>
  <c r="P168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0" i="13"/>
  <c r="BH160" i="13"/>
  <c r="BG160" i="13"/>
  <c r="BE160" i="13"/>
  <c r="T160" i="13"/>
  <c r="R160" i="13"/>
  <c r="P160" i="13"/>
  <c r="BI154" i="13"/>
  <c r="BH154" i="13"/>
  <c r="BG154" i="13"/>
  <c r="BE154" i="13"/>
  <c r="T154" i="13"/>
  <c r="R154" i="13"/>
  <c r="P154" i="13"/>
  <c r="BI151" i="13"/>
  <c r="BH151" i="13"/>
  <c r="BG151" i="13"/>
  <c r="BE151" i="13"/>
  <c r="T151" i="13"/>
  <c r="R151" i="13"/>
  <c r="P151" i="13"/>
  <c r="BI148" i="13"/>
  <c r="BH148" i="13"/>
  <c r="BG148" i="13"/>
  <c r="BE148" i="13"/>
  <c r="T148" i="13"/>
  <c r="R148" i="13"/>
  <c r="P148" i="13"/>
  <c r="BI145" i="13"/>
  <c r="BH145" i="13"/>
  <c r="BG145" i="13"/>
  <c r="BE145" i="13"/>
  <c r="T145" i="13"/>
  <c r="R145" i="13"/>
  <c r="P145" i="13"/>
  <c r="BI142" i="13"/>
  <c r="BH142" i="13"/>
  <c r="BG142" i="13"/>
  <c r="BE142" i="13"/>
  <c r="T142" i="13"/>
  <c r="R142" i="13"/>
  <c r="P142" i="13"/>
  <c r="BI138" i="13"/>
  <c r="BH138" i="13"/>
  <c r="BG138" i="13"/>
  <c r="BE138" i="13"/>
  <c r="T138" i="13"/>
  <c r="R138" i="13"/>
  <c r="P138" i="13"/>
  <c r="BI136" i="13"/>
  <c r="BH136" i="13"/>
  <c r="BG136" i="13"/>
  <c r="BE136" i="13"/>
  <c r="T136" i="13"/>
  <c r="R136" i="13"/>
  <c r="P136" i="13"/>
  <c r="BI133" i="13"/>
  <c r="BH133" i="13"/>
  <c r="BG133" i="13"/>
  <c r="BE133" i="13"/>
  <c r="T133" i="13"/>
  <c r="R133" i="13"/>
  <c r="P133" i="13"/>
  <c r="BI128" i="13"/>
  <c r="BH128" i="13"/>
  <c r="BG128" i="13"/>
  <c r="BE128" i="13"/>
  <c r="T128" i="13"/>
  <c r="R128" i="13"/>
  <c r="P128" i="13"/>
  <c r="BI125" i="13"/>
  <c r="BH125" i="13"/>
  <c r="BG125" i="13"/>
  <c r="BE125" i="13"/>
  <c r="T125" i="13"/>
  <c r="R125" i="13"/>
  <c r="P125" i="13"/>
  <c r="BI123" i="13"/>
  <c r="BH123" i="13"/>
  <c r="BG123" i="13"/>
  <c r="BE123" i="13"/>
  <c r="T123" i="13"/>
  <c r="R123" i="13"/>
  <c r="P123" i="13"/>
  <c r="BI120" i="13"/>
  <c r="BH120" i="13"/>
  <c r="BG120" i="13"/>
  <c r="BE120" i="13"/>
  <c r="T120" i="13"/>
  <c r="R120" i="13"/>
  <c r="P120" i="13"/>
  <c r="BI118" i="13"/>
  <c r="BH118" i="13"/>
  <c r="BG118" i="13"/>
  <c r="BE118" i="13"/>
  <c r="T118" i="13"/>
  <c r="R118" i="13"/>
  <c r="P118" i="13"/>
  <c r="BI116" i="13"/>
  <c r="BH116" i="13"/>
  <c r="BG116" i="13"/>
  <c r="BE116" i="13"/>
  <c r="T116" i="13"/>
  <c r="R116" i="13"/>
  <c r="P116" i="13"/>
  <c r="BI113" i="13"/>
  <c r="BH113" i="13"/>
  <c r="BG113" i="13"/>
  <c r="BE113" i="13"/>
  <c r="T113" i="13"/>
  <c r="R113" i="13"/>
  <c r="P113" i="13"/>
  <c r="BI111" i="13"/>
  <c r="BH111" i="13"/>
  <c r="BG111" i="13"/>
  <c r="BE111" i="13"/>
  <c r="T111" i="13"/>
  <c r="R111" i="13"/>
  <c r="P111" i="13"/>
  <c r="BI109" i="13"/>
  <c r="BH109" i="13"/>
  <c r="BG109" i="13"/>
  <c r="BE109" i="13"/>
  <c r="T109" i="13"/>
  <c r="R109" i="13"/>
  <c r="P109" i="13"/>
  <c r="BI107" i="13"/>
  <c r="BH107" i="13"/>
  <c r="BG107" i="13"/>
  <c r="BE107" i="13"/>
  <c r="T107" i="13"/>
  <c r="R107" i="13"/>
  <c r="P107" i="13"/>
  <c r="BI105" i="13"/>
  <c r="BH105" i="13"/>
  <c r="BG105" i="13"/>
  <c r="BE105" i="13"/>
  <c r="T105" i="13"/>
  <c r="R105" i="13"/>
  <c r="P105" i="13"/>
  <c r="BI102" i="13"/>
  <c r="BH102" i="13"/>
  <c r="BG102" i="13"/>
  <c r="BE102" i="13"/>
  <c r="T102" i="13"/>
  <c r="R102" i="13"/>
  <c r="P102" i="13"/>
  <c r="F93" i="13"/>
  <c r="E91" i="13"/>
  <c r="F52" i="13"/>
  <c r="E50" i="13"/>
  <c r="J24" i="13"/>
  <c r="E24" i="13"/>
  <c r="J55" i="13"/>
  <c r="J23" i="13"/>
  <c r="J21" i="13"/>
  <c r="E21" i="13"/>
  <c r="J95" i="13" s="1"/>
  <c r="J20" i="13"/>
  <c r="J18" i="13"/>
  <c r="E18" i="13"/>
  <c r="F96" i="13" s="1"/>
  <c r="J17" i="13"/>
  <c r="J15" i="13"/>
  <c r="E15" i="13"/>
  <c r="F95" i="13"/>
  <c r="J14" i="13"/>
  <c r="J12" i="13"/>
  <c r="J52" i="13"/>
  <c r="E7" i="13"/>
  <c r="E89" i="13"/>
  <c r="J37" i="12"/>
  <c r="J36" i="12"/>
  <c r="AY66" i="1" s="1"/>
  <c r="J35" i="12"/>
  <c r="AX66" i="1"/>
  <c r="BI180" i="12"/>
  <c r="BH180" i="12"/>
  <c r="BG180" i="12"/>
  <c r="BE180" i="12"/>
  <c r="T180" i="12"/>
  <c r="R180" i="12"/>
  <c r="P180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5" i="12"/>
  <c r="BH165" i="12"/>
  <c r="BG165" i="12"/>
  <c r="BE165" i="12"/>
  <c r="T165" i="12"/>
  <c r="R165" i="12"/>
  <c r="P165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5" i="12"/>
  <c r="BH155" i="12"/>
  <c r="BG155" i="12"/>
  <c r="BE155" i="12"/>
  <c r="T155" i="12"/>
  <c r="R155" i="12"/>
  <c r="P155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38" i="12"/>
  <c r="BH138" i="12"/>
  <c r="BG138" i="12"/>
  <c r="BE138" i="12"/>
  <c r="T138" i="12"/>
  <c r="T137" i="12" s="1"/>
  <c r="R138" i="12"/>
  <c r="R137" i="12" s="1"/>
  <c r="P138" i="12"/>
  <c r="P137" i="12"/>
  <c r="BI134" i="12"/>
  <c r="BH134" i="12"/>
  <c r="BG134" i="12"/>
  <c r="BE134" i="12"/>
  <c r="T134" i="12"/>
  <c r="T133" i="12"/>
  <c r="R134" i="12"/>
  <c r="R133" i="12" s="1"/>
  <c r="P134" i="12"/>
  <c r="P133" i="12" s="1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26" i="12"/>
  <c r="BH126" i="12"/>
  <c r="BG126" i="12"/>
  <c r="BE126" i="12"/>
  <c r="T126" i="12"/>
  <c r="R126" i="12"/>
  <c r="P126" i="12"/>
  <c r="BI122" i="12"/>
  <c r="BH122" i="12"/>
  <c r="BG122" i="12"/>
  <c r="BE122" i="12"/>
  <c r="T122" i="12"/>
  <c r="R122" i="12"/>
  <c r="P122" i="12"/>
  <c r="BI120" i="12"/>
  <c r="BH120" i="12"/>
  <c r="BG120" i="12"/>
  <c r="BE120" i="12"/>
  <c r="T120" i="12"/>
  <c r="R120" i="12"/>
  <c r="P120" i="12"/>
  <c r="BI117" i="12"/>
  <c r="BH117" i="12"/>
  <c r="BG117" i="12"/>
  <c r="BE117" i="12"/>
  <c r="T117" i="12"/>
  <c r="R117" i="12"/>
  <c r="P117" i="12"/>
  <c r="BI114" i="12"/>
  <c r="BH114" i="12"/>
  <c r="BG114" i="12"/>
  <c r="BE114" i="12"/>
  <c r="T114" i="12"/>
  <c r="R114" i="12"/>
  <c r="P114" i="12"/>
  <c r="BI112" i="12"/>
  <c r="BH112" i="12"/>
  <c r="BG112" i="12"/>
  <c r="BE112" i="12"/>
  <c r="T112" i="12"/>
  <c r="R112" i="12"/>
  <c r="P112" i="12"/>
  <c r="BI110" i="12"/>
  <c r="BH110" i="12"/>
  <c r="BG110" i="12"/>
  <c r="BE110" i="12"/>
  <c r="T110" i="12"/>
  <c r="R110" i="12"/>
  <c r="P110" i="12"/>
  <c r="BI107" i="12"/>
  <c r="BH107" i="12"/>
  <c r="BG107" i="12"/>
  <c r="BE107" i="12"/>
  <c r="T107" i="12"/>
  <c r="R107" i="12"/>
  <c r="P107" i="12"/>
  <c r="BI105" i="12"/>
  <c r="BH105" i="12"/>
  <c r="BG105" i="12"/>
  <c r="BE105" i="12"/>
  <c r="T105" i="12"/>
  <c r="R105" i="12"/>
  <c r="P105" i="12"/>
  <c r="BI103" i="12"/>
  <c r="BH103" i="12"/>
  <c r="BG103" i="12"/>
  <c r="BE103" i="12"/>
  <c r="T103" i="12"/>
  <c r="R103" i="12"/>
  <c r="P103" i="12"/>
  <c r="BI99" i="12"/>
  <c r="BH99" i="12"/>
  <c r="BG99" i="12"/>
  <c r="BE99" i="12"/>
  <c r="T99" i="12"/>
  <c r="R99" i="12"/>
  <c r="P99" i="12"/>
  <c r="BI97" i="12"/>
  <c r="BH97" i="12"/>
  <c r="BG97" i="12"/>
  <c r="BE97" i="12"/>
  <c r="T97" i="12"/>
  <c r="R97" i="12"/>
  <c r="P97" i="12"/>
  <c r="BI95" i="12"/>
  <c r="BH95" i="12"/>
  <c r="BG95" i="12"/>
  <c r="BE95" i="12"/>
  <c r="T95" i="12"/>
  <c r="R95" i="12"/>
  <c r="P95" i="12"/>
  <c r="BI93" i="12"/>
  <c r="BH93" i="12"/>
  <c r="BG93" i="12"/>
  <c r="BE93" i="12"/>
  <c r="T93" i="12"/>
  <c r="R93" i="12"/>
  <c r="P93" i="12"/>
  <c r="BI91" i="12"/>
  <c r="BH91" i="12"/>
  <c r="BG91" i="12"/>
  <c r="BE91" i="12"/>
  <c r="T91" i="12"/>
  <c r="R91" i="12"/>
  <c r="P91" i="12"/>
  <c r="F82" i="12"/>
  <c r="E80" i="12"/>
  <c r="F52" i="12"/>
  <c r="E50" i="12"/>
  <c r="J24" i="12"/>
  <c r="E24" i="12"/>
  <c r="J85" i="12"/>
  <c r="J23" i="12"/>
  <c r="J21" i="12"/>
  <c r="E21" i="12"/>
  <c r="J84" i="12" s="1"/>
  <c r="J20" i="12"/>
  <c r="J18" i="12"/>
  <c r="E18" i="12"/>
  <c r="F55" i="12"/>
  <c r="J17" i="12"/>
  <c r="J15" i="12"/>
  <c r="E15" i="12"/>
  <c r="F84" i="12"/>
  <c r="J14" i="12"/>
  <c r="J12" i="12"/>
  <c r="J52" i="12"/>
  <c r="E7" i="12"/>
  <c r="E78" i="12"/>
  <c r="J39" i="11"/>
  <c r="J38" i="11"/>
  <c r="AY65" i="1"/>
  <c r="J37" i="11"/>
  <c r="AX65" i="1"/>
  <c r="BI130" i="11"/>
  <c r="BH130" i="11"/>
  <c r="BG130" i="11"/>
  <c r="BE130" i="11"/>
  <c r="T130" i="11"/>
  <c r="T129" i="11" s="1"/>
  <c r="R130" i="11"/>
  <c r="R129" i="11" s="1"/>
  <c r="P130" i="11"/>
  <c r="P129" i="11"/>
  <c r="BI128" i="11"/>
  <c r="BH128" i="11"/>
  <c r="BG128" i="11"/>
  <c r="BE128" i="11"/>
  <c r="T128" i="11"/>
  <c r="T127" i="11"/>
  <c r="R128" i="11"/>
  <c r="R127" i="11" s="1"/>
  <c r="P128" i="11"/>
  <c r="P127" i="11" s="1"/>
  <c r="BI123" i="11"/>
  <c r="BH123" i="11"/>
  <c r="BG123" i="11"/>
  <c r="BE123" i="11"/>
  <c r="T123" i="11"/>
  <c r="R123" i="11"/>
  <c r="P123" i="11"/>
  <c r="BI121" i="11"/>
  <c r="BH121" i="11"/>
  <c r="BG121" i="11"/>
  <c r="BE121" i="11"/>
  <c r="T121" i="11"/>
  <c r="R121" i="11"/>
  <c r="P121" i="11"/>
  <c r="BI119" i="11"/>
  <c r="BH119" i="11"/>
  <c r="BG119" i="11"/>
  <c r="BE119" i="11"/>
  <c r="T119" i="11"/>
  <c r="R119" i="11"/>
  <c r="P119" i="11"/>
  <c r="BI116" i="11"/>
  <c r="BH116" i="11"/>
  <c r="BG116" i="11"/>
  <c r="BE116" i="11"/>
  <c r="T116" i="11"/>
  <c r="R116" i="11"/>
  <c r="P116" i="11"/>
  <c r="BI113" i="11"/>
  <c r="BH113" i="11"/>
  <c r="BG113" i="11"/>
  <c r="BE113" i="11"/>
  <c r="T113" i="11"/>
  <c r="R113" i="11"/>
  <c r="P113" i="11"/>
  <c r="BI110" i="11"/>
  <c r="BH110" i="11"/>
  <c r="BG110" i="11"/>
  <c r="BE110" i="11"/>
  <c r="T110" i="11"/>
  <c r="R110" i="11"/>
  <c r="P110" i="11"/>
  <c r="BI107" i="11"/>
  <c r="BH107" i="11"/>
  <c r="BG107" i="11"/>
  <c r="BE107" i="11"/>
  <c r="T107" i="11"/>
  <c r="R107" i="11"/>
  <c r="P107" i="11"/>
  <c r="BI105" i="11"/>
  <c r="BH105" i="11"/>
  <c r="BG105" i="11"/>
  <c r="BE105" i="11"/>
  <c r="T105" i="11"/>
  <c r="R105" i="11"/>
  <c r="P105" i="11"/>
  <c r="BI101" i="11"/>
  <c r="BH101" i="11"/>
  <c r="BG101" i="11"/>
  <c r="BE101" i="11"/>
  <c r="T101" i="11"/>
  <c r="R101" i="11"/>
  <c r="P101" i="11"/>
  <c r="BI100" i="11"/>
  <c r="BH100" i="11"/>
  <c r="BG100" i="11"/>
  <c r="BE100" i="11"/>
  <c r="T100" i="11"/>
  <c r="R100" i="11"/>
  <c r="P100" i="11"/>
  <c r="BI99" i="11"/>
  <c r="BH99" i="11"/>
  <c r="BG99" i="11"/>
  <c r="BE99" i="11"/>
  <c r="T99" i="11"/>
  <c r="R99" i="11"/>
  <c r="P99" i="11"/>
  <c r="BI98" i="11"/>
  <c r="BH98" i="11"/>
  <c r="BG98" i="11"/>
  <c r="BE98" i="11"/>
  <c r="T98" i="11"/>
  <c r="R98" i="11"/>
  <c r="P98" i="11"/>
  <c r="BI96" i="11"/>
  <c r="BH96" i="11"/>
  <c r="BG96" i="11"/>
  <c r="BE96" i="11"/>
  <c r="T96" i="11"/>
  <c r="R96" i="11"/>
  <c r="P96" i="11"/>
  <c r="BI93" i="11"/>
  <c r="BH93" i="11"/>
  <c r="BG93" i="11"/>
  <c r="BE93" i="11"/>
  <c r="T93" i="11"/>
  <c r="R93" i="11"/>
  <c r="P93" i="11"/>
  <c r="J87" i="11"/>
  <c r="J86" i="11"/>
  <c r="F86" i="11"/>
  <c r="F84" i="11"/>
  <c r="E82" i="11"/>
  <c r="J59" i="11"/>
  <c r="J58" i="11"/>
  <c r="F58" i="11"/>
  <c r="F56" i="11"/>
  <c r="E54" i="11"/>
  <c r="J20" i="11"/>
  <c r="E20" i="11"/>
  <c r="F87" i="11" s="1"/>
  <c r="J19" i="11"/>
  <c r="J14" i="11"/>
  <c r="J56" i="11"/>
  <c r="E7" i="11"/>
  <c r="E78" i="11"/>
  <c r="J39" i="10"/>
  <c r="J38" i="10"/>
  <c r="AY64" i="1"/>
  <c r="J37" i="10"/>
  <c r="AX64" i="1" s="1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1" i="10"/>
  <c r="BH151" i="10"/>
  <c r="BG151" i="10"/>
  <c r="BE151" i="10"/>
  <c r="T151" i="10"/>
  <c r="R151" i="10"/>
  <c r="P151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R133" i="10"/>
  <c r="P133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BI125" i="10"/>
  <c r="BH125" i="10"/>
  <c r="BG125" i="10"/>
  <c r="BE125" i="10"/>
  <c r="T125" i="10"/>
  <c r="R125" i="10"/>
  <c r="P125" i="10"/>
  <c r="BI123" i="10"/>
  <c r="BH123" i="10"/>
  <c r="BG123" i="10"/>
  <c r="BE123" i="10"/>
  <c r="T123" i="10"/>
  <c r="R123" i="10"/>
  <c r="P123" i="10"/>
  <c r="BI121" i="10"/>
  <c r="BH121" i="10"/>
  <c r="BG121" i="10"/>
  <c r="BE121" i="10"/>
  <c r="T121" i="10"/>
  <c r="R121" i="10"/>
  <c r="P121" i="10"/>
  <c r="BI119" i="10"/>
  <c r="BH119" i="10"/>
  <c r="BG119" i="10"/>
  <c r="BE119" i="10"/>
  <c r="T119" i="10"/>
  <c r="R119" i="10"/>
  <c r="P119" i="10"/>
  <c r="BI117" i="10"/>
  <c r="BH117" i="10"/>
  <c r="BG117" i="10"/>
  <c r="BE117" i="10"/>
  <c r="T117" i="10"/>
  <c r="R117" i="10"/>
  <c r="P117" i="10"/>
  <c r="BI115" i="10"/>
  <c r="BH115" i="10"/>
  <c r="BG115" i="10"/>
  <c r="BE115" i="10"/>
  <c r="T115" i="10"/>
  <c r="R115" i="10"/>
  <c r="P115" i="10"/>
  <c r="BI113" i="10"/>
  <c r="BH113" i="10"/>
  <c r="BG113" i="10"/>
  <c r="BE113" i="10"/>
  <c r="T113" i="10"/>
  <c r="R113" i="10"/>
  <c r="P113" i="10"/>
  <c r="BI110" i="10"/>
  <c r="BH110" i="10"/>
  <c r="BG110" i="10"/>
  <c r="BE110" i="10"/>
  <c r="T110" i="10"/>
  <c r="R110" i="10"/>
  <c r="P110" i="10"/>
  <c r="BI108" i="10"/>
  <c r="BH108" i="10"/>
  <c r="BG108" i="10"/>
  <c r="BE108" i="10"/>
  <c r="T108" i="10"/>
  <c r="R108" i="10"/>
  <c r="P108" i="10"/>
  <c r="BI106" i="10"/>
  <c r="BH106" i="10"/>
  <c r="BG106" i="10"/>
  <c r="BE106" i="10"/>
  <c r="T106" i="10"/>
  <c r="R106" i="10"/>
  <c r="P106" i="10"/>
  <c r="BI104" i="10"/>
  <c r="BH104" i="10"/>
  <c r="BG104" i="10"/>
  <c r="BE104" i="10"/>
  <c r="T104" i="10"/>
  <c r="R104" i="10"/>
  <c r="P104" i="10"/>
  <c r="BI102" i="10"/>
  <c r="BH102" i="10"/>
  <c r="BG102" i="10"/>
  <c r="BE102" i="10"/>
  <c r="T102" i="10"/>
  <c r="R102" i="10"/>
  <c r="P102" i="10"/>
  <c r="BI100" i="10"/>
  <c r="BH100" i="10"/>
  <c r="BG100" i="10"/>
  <c r="BE100" i="10"/>
  <c r="T100" i="10"/>
  <c r="R100" i="10"/>
  <c r="P100" i="10"/>
  <c r="BI99" i="10"/>
  <c r="BH99" i="10"/>
  <c r="BG99" i="10"/>
  <c r="BE99" i="10"/>
  <c r="T99" i="10"/>
  <c r="R99" i="10"/>
  <c r="P99" i="10"/>
  <c r="BI98" i="10"/>
  <c r="BH98" i="10"/>
  <c r="BG98" i="10"/>
  <c r="BE98" i="10"/>
  <c r="T98" i="10"/>
  <c r="R98" i="10"/>
  <c r="P98" i="10"/>
  <c r="BI97" i="10"/>
  <c r="BH97" i="10"/>
  <c r="BG97" i="10"/>
  <c r="BE97" i="10"/>
  <c r="T97" i="10"/>
  <c r="R97" i="10"/>
  <c r="P97" i="10"/>
  <c r="BI96" i="10"/>
  <c r="BH96" i="10"/>
  <c r="BG96" i="10"/>
  <c r="BE96" i="10"/>
  <c r="T96" i="10"/>
  <c r="R96" i="10"/>
  <c r="P96" i="10"/>
  <c r="BI95" i="10"/>
  <c r="BH95" i="10"/>
  <c r="BG95" i="10"/>
  <c r="BE95" i="10"/>
  <c r="T95" i="10"/>
  <c r="R95" i="10"/>
  <c r="P95" i="10"/>
  <c r="BI94" i="10"/>
  <c r="BH94" i="10"/>
  <c r="BG94" i="10"/>
  <c r="BE94" i="10"/>
  <c r="T94" i="10"/>
  <c r="R94" i="10"/>
  <c r="P94" i="10"/>
  <c r="BI93" i="10"/>
  <c r="BH93" i="10"/>
  <c r="BG93" i="10"/>
  <c r="BE93" i="10"/>
  <c r="T93" i="10"/>
  <c r="R93" i="10"/>
  <c r="P93" i="10"/>
  <c r="BI92" i="10"/>
  <c r="BH92" i="10"/>
  <c r="BG92" i="10"/>
  <c r="BE92" i="10"/>
  <c r="T92" i="10"/>
  <c r="R92" i="10"/>
  <c r="P92" i="10"/>
  <c r="J87" i="10"/>
  <c r="J86" i="10"/>
  <c r="F86" i="10"/>
  <c r="F84" i="10"/>
  <c r="E82" i="10"/>
  <c r="J59" i="10"/>
  <c r="J58" i="10"/>
  <c r="F58" i="10"/>
  <c r="F56" i="10"/>
  <c r="E54" i="10"/>
  <c r="J20" i="10"/>
  <c r="E20" i="10"/>
  <c r="F59" i="10"/>
  <c r="J19" i="10"/>
  <c r="J14" i="10"/>
  <c r="J84" i="10" s="1"/>
  <c r="E7" i="10"/>
  <c r="E50" i="10"/>
  <c r="J39" i="9"/>
  <c r="J38" i="9"/>
  <c r="AY63" i="1" s="1"/>
  <c r="J37" i="9"/>
  <c r="AX63" i="1" s="1"/>
  <c r="BI294" i="9"/>
  <c r="BH294" i="9"/>
  <c r="BG294" i="9"/>
  <c r="BE294" i="9"/>
  <c r="T294" i="9"/>
  <c r="R294" i="9"/>
  <c r="P294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5" i="9"/>
  <c r="BH285" i="9"/>
  <c r="BG285" i="9"/>
  <c r="BE285" i="9"/>
  <c r="T285" i="9"/>
  <c r="T284" i="9" s="1"/>
  <c r="R285" i="9"/>
  <c r="R284" i="9"/>
  <c r="P285" i="9"/>
  <c r="P284" i="9"/>
  <c r="BI282" i="9"/>
  <c r="BH282" i="9"/>
  <c r="BG282" i="9"/>
  <c r="BE282" i="9"/>
  <c r="T282" i="9"/>
  <c r="R282" i="9"/>
  <c r="P282" i="9"/>
  <c r="BI280" i="9"/>
  <c r="BH280" i="9"/>
  <c r="BG280" i="9"/>
  <c r="BE280" i="9"/>
  <c r="T280" i="9"/>
  <c r="R280" i="9"/>
  <c r="P280" i="9"/>
  <c r="BI278" i="9"/>
  <c r="BH278" i="9"/>
  <c r="BG278" i="9"/>
  <c r="BE278" i="9"/>
  <c r="T278" i="9"/>
  <c r="R278" i="9"/>
  <c r="P278" i="9"/>
  <c r="BI276" i="9"/>
  <c r="BH276" i="9"/>
  <c r="BG276" i="9"/>
  <c r="BE276" i="9"/>
  <c r="T276" i="9"/>
  <c r="R276" i="9"/>
  <c r="P276" i="9"/>
  <c r="BI274" i="9"/>
  <c r="BH274" i="9"/>
  <c r="BG274" i="9"/>
  <c r="BE274" i="9"/>
  <c r="T274" i="9"/>
  <c r="R274" i="9"/>
  <c r="P274" i="9"/>
  <c r="BI272" i="9"/>
  <c r="BH272" i="9"/>
  <c r="BG272" i="9"/>
  <c r="BE272" i="9"/>
  <c r="T272" i="9"/>
  <c r="R272" i="9"/>
  <c r="P272" i="9"/>
  <c r="BI270" i="9"/>
  <c r="BH270" i="9"/>
  <c r="BG270" i="9"/>
  <c r="BE270" i="9"/>
  <c r="T270" i="9"/>
  <c r="R270" i="9"/>
  <c r="P270" i="9"/>
  <c r="BI268" i="9"/>
  <c r="BH268" i="9"/>
  <c r="BG268" i="9"/>
  <c r="BE268" i="9"/>
  <c r="T268" i="9"/>
  <c r="R268" i="9"/>
  <c r="P268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7" i="9"/>
  <c r="BH257" i="9"/>
  <c r="BG257" i="9"/>
  <c r="BE257" i="9"/>
  <c r="T257" i="9"/>
  <c r="R257" i="9"/>
  <c r="P257" i="9"/>
  <c r="BI255" i="9"/>
  <c r="BH255" i="9"/>
  <c r="BG255" i="9"/>
  <c r="BE255" i="9"/>
  <c r="T255" i="9"/>
  <c r="R255" i="9"/>
  <c r="P255" i="9"/>
  <c r="BI253" i="9"/>
  <c r="BH253" i="9"/>
  <c r="BG253" i="9"/>
  <c r="BE253" i="9"/>
  <c r="T253" i="9"/>
  <c r="R253" i="9"/>
  <c r="P253" i="9"/>
  <c r="BI251" i="9"/>
  <c r="BH251" i="9"/>
  <c r="BG251" i="9"/>
  <c r="BE251" i="9"/>
  <c r="T251" i="9"/>
  <c r="R251" i="9"/>
  <c r="P251" i="9"/>
  <c r="BI249" i="9"/>
  <c r="BH249" i="9"/>
  <c r="BG249" i="9"/>
  <c r="BE249" i="9"/>
  <c r="T249" i="9"/>
  <c r="R249" i="9"/>
  <c r="P249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7" i="9"/>
  <c r="BH237" i="9"/>
  <c r="BG237" i="9"/>
  <c r="BE237" i="9"/>
  <c r="T237" i="9"/>
  <c r="R237" i="9"/>
  <c r="P237" i="9"/>
  <c r="BI235" i="9"/>
  <c r="BH235" i="9"/>
  <c r="BG235" i="9"/>
  <c r="BE235" i="9"/>
  <c r="T235" i="9"/>
  <c r="R235" i="9"/>
  <c r="P235" i="9"/>
  <c r="BI233" i="9"/>
  <c r="BH233" i="9"/>
  <c r="BG233" i="9"/>
  <c r="BE233" i="9"/>
  <c r="T233" i="9"/>
  <c r="R233" i="9"/>
  <c r="P233" i="9"/>
  <c r="BI231" i="9"/>
  <c r="BH231" i="9"/>
  <c r="BG231" i="9"/>
  <c r="BE231" i="9"/>
  <c r="T231" i="9"/>
  <c r="R231" i="9"/>
  <c r="P231" i="9"/>
  <c r="BI229" i="9"/>
  <c r="BH229" i="9"/>
  <c r="BG229" i="9"/>
  <c r="BE229" i="9"/>
  <c r="T229" i="9"/>
  <c r="R229" i="9"/>
  <c r="P229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R224" i="9"/>
  <c r="P224" i="9"/>
  <c r="BI222" i="9"/>
  <c r="BH222" i="9"/>
  <c r="BG222" i="9"/>
  <c r="BE222" i="9"/>
  <c r="T222" i="9"/>
  <c r="R222" i="9"/>
  <c r="P222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R213" i="9"/>
  <c r="P213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5" i="9"/>
  <c r="BH205" i="9"/>
  <c r="BG205" i="9"/>
  <c r="BE205" i="9"/>
  <c r="T205" i="9"/>
  <c r="R205" i="9"/>
  <c r="P205" i="9"/>
  <c r="BI203" i="9"/>
  <c r="BH203" i="9"/>
  <c r="BG203" i="9"/>
  <c r="BE203" i="9"/>
  <c r="T203" i="9"/>
  <c r="R203" i="9"/>
  <c r="P203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0" i="9"/>
  <c r="BH190" i="9"/>
  <c r="BG190" i="9"/>
  <c r="BE190" i="9"/>
  <c r="T190" i="9"/>
  <c r="R190" i="9"/>
  <c r="P190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4" i="9"/>
  <c r="BH174" i="9"/>
  <c r="BG174" i="9"/>
  <c r="BE174" i="9"/>
  <c r="T174" i="9"/>
  <c r="R174" i="9"/>
  <c r="P174" i="9"/>
  <c r="BI172" i="9"/>
  <c r="BH172" i="9"/>
  <c r="BG172" i="9"/>
  <c r="BE172" i="9"/>
  <c r="T172" i="9"/>
  <c r="R172" i="9"/>
  <c r="P172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2" i="9"/>
  <c r="BH142" i="9"/>
  <c r="BG142" i="9"/>
  <c r="BE142" i="9"/>
  <c r="T142" i="9"/>
  <c r="R142" i="9"/>
  <c r="P142" i="9"/>
  <c r="BI138" i="9"/>
  <c r="BH138" i="9"/>
  <c r="BG138" i="9"/>
  <c r="BE138" i="9"/>
  <c r="T138" i="9"/>
  <c r="T137" i="9"/>
  <c r="R138" i="9"/>
  <c r="R137" i="9" s="1"/>
  <c r="P138" i="9"/>
  <c r="P137" i="9" s="1"/>
  <c r="BI135" i="9"/>
  <c r="BH135" i="9"/>
  <c r="BG135" i="9"/>
  <c r="BE135" i="9"/>
  <c r="T135" i="9"/>
  <c r="R135" i="9"/>
  <c r="P135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4" i="9"/>
  <c r="BH124" i="9"/>
  <c r="BG124" i="9"/>
  <c r="BE124" i="9"/>
  <c r="T124" i="9"/>
  <c r="R124" i="9"/>
  <c r="P124" i="9"/>
  <c r="BI122" i="9"/>
  <c r="BH122" i="9"/>
  <c r="BG122" i="9"/>
  <c r="BE122" i="9"/>
  <c r="T122" i="9"/>
  <c r="R122" i="9"/>
  <c r="P122" i="9"/>
  <c r="BI119" i="9"/>
  <c r="BH119" i="9"/>
  <c r="BG119" i="9"/>
  <c r="BE119" i="9"/>
  <c r="T119" i="9"/>
  <c r="R119" i="9"/>
  <c r="P119" i="9"/>
  <c r="BI116" i="9"/>
  <c r="BH116" i="9"/>
  <c r="BG116" i="9"/>
  <c r="BE116" i="9"/>
  <c r="T116" i="9"/>
  <c r="R116" i="9"/>
  <c r="P116" i="9"/>
  <c r="BI113" i="9"/>
  <c r="BH113" i="9"/>
  <c r="BG113" i="9"/>
  <c r="BE113" i="9"/>
  <c r="T113" i="9"/>
  <c r="T112" i="9"/>
  <c r="R113" i="9"/>
  <c r="R112" i="9"/>
  <c r="P113" i="9"/>
  <c r="P112" i="9" s="1"/>
  <c r="BI111" i="9"/>
  <c r="BH111" i="9"/>
  <c r="BG111" i="9"/>
  <c r="BE111" i="9"/>
  <c r="T111" i="9"/>
  <c r="R111" i="9"/>
  <c r="P111" i="9"/>
  <c r="BI109" i="9"/>
  <c r="BH109" i="9"/>
  <c r="BG109" i="9"/>
  <c r="BE109" i="9"/>
  <c r="T109" i="9"/>
  <c r="R109" i="9"/>
  <c r="P109" i="9"/>
  <c r="BI107" i="9"/>
  <c r="BH107" i="9"/>
  <c r="BG107" i="9"/>
  <c r="BE107" i="9"/>
  <c r="T107" i="9"/>
  <c r="R107" i="9"/>
  <c r="P107" i="9"/>
  <c r="BI105" i="9"/>
  <c r="BH105" i="9"/>
  <c r="BG105" i="9"/>
  <c r="BE105" i="9"/>
  <c r="T105" i="9"/>
  <c r="R105" i="9"/>
  <c r="P105" i="9"/>
  <c r="J99" i="9"/>
  <c r="J98" i="9"/>
  <c r="F98" i="9"/>
  <c r="F96" i="9"/>
  <c r="E94" i="9"/>
  <c r="J59" i="9"/>
  <c r="J58" i="9"/>
  <c r="F58" i="9"/>
  <c r="F56" i="9"/>
  <c r="E54" i="9"/>
  <c r="J20" i="9"/>
  <c r="E20" i="9"/>
  <c r="F99" i="9"/>
  <c r="J19" i="9"/>
  <c r="J14" i="9"/>
  <c r="J96" i="9"/>
  <c r="E7" i="9"/>
  <c r="E90" i="9"/>
  <c r="J39" i="8"/>
  <c r="J38" i="8"/>
  <c r="AY62" i="1" s="1"/>
  <c r="J37" i="8"/>
  <c r="AX62" i="1"/>
  <c r="BI517" i="8"/>
  <c r="BH517" i="8"/>
  <c r="BG517" i="8"/>
  <c r="BE517" i="8"/>
  <c r="T517" i="8"/>
  <c r="R517" i="8"/>
  <c r="P517" i="8"/>
  <c r="BI512" i="8"/>
  <c r="BH512" i="8"/>
  <c r="BG512" i="8"/>
  <c r="BE512" i="8"/>
  <c r="T512" i="8"/>
  <c r="R512" i="8"/>
  <c r="P512" i="8"/>
  <c r="BI509" i="8"/>
  <c r="BH509" i="8"/>
  <c r="BG509" i="8"/>
  <c r="BE509" i="8"/>
  <c r="T509" i="8"/>
  <c r="R509" i="8"/>
  <c r="P509" i="8"/>
  <c r="BI506" i="8"/>
  <c r="BH506" i="8"/>
  <c r="BG506" i="8"/>
  <c r="BE506" i="8"/>
  <c r="T506" i="8"/>
  <c r="R506" i="8"/>
  <c r="P506" i="8"/>
  <c r="BI503" i="8"/>
  <c r="BH503" i="8"/>
  <c r="BG503" i="8"/>
  <c r="BE503" i="8"/>
  <c r="T503" i="8"/>
  <c r="R503" i="8"/>
  <c r="P503" i="8"/>
  <c r="BI501" i="8"/>
  <c r="BH501" i="8"/>
  <c r="BG501" i="8"/>
  <c r="BE501" i="8"/>
  <c r="T501" i="8"/>
  <c r="R501" i="8"/>
  <c r="P501" i="8"/>
  <c r="BI499" i="8"/>
  <c r="BH499" i="8"/>
  <c r="BG499" i="8"/>
  <c r="BE499" i="8"/>
  <c r="T499" i="8"/>
  <c r="R499" i="8"/>
  <c r="P499" i="8"/>
  <c r="BI496" i="8"/>
  <c r="BH496" i="8"/>
  <c r="BG496" i="8"/>
  <c r="BE496" i="8"/>
  <c r="T496" i="8"/>
  <c r="R496" i="8"/>
  <c r="P496" i="8"/>
  <c r="BI494" i="8"/>
  <c r="BH494" i="8"/>
  <c r="BG494" i="8"/>
  <c r="BE494" i="8"/>
  <c r="T494" i="8"/>
  <c r="R494" i="8"/>
  <c r="P494" i="8"/>
  <c r="BI492" i="8"/>
  <c r="BH492" i="8"/>
  <c r="BG492" i="8"/>
  <c r="BE492" i="8"/>
  <c r="T492" i="8"/>
  <c r="R492" i="8"/>
  <c r="P492" i="8"/>
  <c r="BI489" i="8"/>
  <c r="BH489" i="8"/>
  <c r="BG489" i="8"/>
  <c r="BE489" i="8"/>
  <c r="T489" i="8"/>
  <c r="R489" i="8"/>
  <c r="P489" i="8"/>
  <c r="BI487" i="8"/>
  <c r="BH487" i="8"/>
  <c r="BG487" i="8"/>
  <c r="BE487" i="8"/>
  <c r="T487" i="8"/>
  <c r="R487" i="8"/>
  <c r="P487" i="8"/>
  <c r="BI486" i="8"/>
  <c r="BH486" i="8"/>
  <c r="BG486" i="8"/>
  <c r="BE486" i="8"/>
  <c r="T486" i="8"/>
  <c r="R486" i="8"/>
  <c r="P486" i="8"/>
  <c r="BI482" i="8"/>
  <c r="BH482" i="8"/>
  <c r="BG482" i="8"/>
  <c r="BE482" i="8"/>
  <c r="T482" i="8"/>
  <c r="R482" i="8"/>
  <c r="P482" i="8"/>
  <c r="BI480" i="8"/>
  <c r="BH480" i="8"/>
  <c r="BG480" i="8"/>
  <c r="BE480" i="8"/>
  <c r="T480" i="8"/>
  <c r="R480" i="8"/>
  <c r="P480" i="8"/>
  <c r="BI478" i="8"/>
  <c r="BH478" i="8"/>
  <c r="BG478" i="8"/>
  <c r="BE478" i="8"/>
  <c r="T478" i="8"/>
  <c r="R478" i="8"/>
  <c r="P478" i="8"/>
  <c r="BI476" i="8"/>
  <c r="BH476" i="8"/>
  <c r="BG476" i="8"/>
  <c r="BE476" i="8"/>
  <c r="T476" i="8"/>
  <c r="R476" i="8"/>
  <c r="P476" i="8"/>
  <c r="BI473" i="8"/>
  <c r="BH473" i="8"/>
  <c r="BG473" i="8"/>
  <c r="BE473" i="8"/>
  <c r="T473" i="8"/>
  <c r="R473" i="8"/>
  <c r="P473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7" i="8"/>
  <c r="BH467" i="8"/>
  <c r="BG467" i="8"/>
  <c r="BE467" i="8"/>
  <c r="T467" i="8"/>
  <c r="R467" i="8"/>
  <c r="P467" i="8"/>
  <c r="BI462" i="8"/>
  <c r="BH462" i="8"/>
  <c r="BG462" i="8"/>
  <c r="BE462" i="8"/>
  <c r="T462" i="8"/>
  <c r="R462" i="8"/>
  <c r="P462" i="8"/>
  <c r="BI458" i="8"/>
  <c r="BH458" i="8"/>
  <c r="BG458" i="8"/>
  <c r="BE458" i="8"/>
  <c r="T458" i="8"/>
  <c r="R458" i="8"/>
  <c r="P458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47" i="8"/>
  <c r="BH447" i="8"/>
  <c r="BG447" i="8"/>
  <c r="BE447" i="8"/>
  <c r="T447" i="8"/>
  <c r="R447" i="8"/>
  <c r="P447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0" i="8"/>
  <c r="BH440" i="8"/>
  <c r="BG440" i="8"/>
  <c r="BE440" i="8"/>
  <c r="T440" i="8"/>
  <c r="R440" i="8"/>
  <c r="P440" i="8"/>
  <c r="BI438" i="8"/>
  <c r="BH438" i="8"/>
  <c r="BG438" i="8"/>
  <c r="BE438" i="8"/>
  <c r="T438" i="8"/>
  <c r="R438" i="8"/>
  <c r="P438" i="8"/>
  <c r="BI434" i="8"/>
  <c r="BH434" i="8"/>
  <c r="BG434" i="8"/>
  <c r="BE434" i="8"/>
  <c r="T434" i="8"/>
  <c r="R434" i="8"/>
  <c r="P434" i="8"/>
  <c r="BI432" i="8"/>
  <c r="BH432" i="8"/>
  <c r="BG432" i="8"/>
  <c r="BE432" i="8"/>
  <c r="T432" i="8"/>
  <c r="R432" i="8"/>
  <c r="P432" i="8"/>
  <c r="BI430" i="8"/>
  <c r="BH430" i="8"/>
  <c r="BG430" i="8"/>
  <c r="BE430" i="8"/>
  <c r="T430" i="8"/>
  <c r="R430" i="8"/>
  <c r="P430" i="8"/>
  <c r="BI426" i="8"/>
  <c r="BH426" i="8"/>
  <c r="BG426" i="8"/>
  <c r="BE426" i="8"/>
  <c r="T426" i="8"/>
  <c r="R426" i="8"/>
  <c r="P426" i="8"/>
  <c r="BI422" i="8"/>
  <c r="BH422" i="8"/>
  <c r="BG422" i="8"/>
  <c r="BE422" i="8"/>
  <c r="T422" i="8"/>
  <c r="R422" i="8"/>
  <c r="P422" i="8"/>
  <c r="BI419" i="8"/>
  <c r="BH419" i="8"/>
  <c r="BG419" i="8"/>
  <c r="BE419" i="8"/>
  <c r="T419" i="8"/>
  <c r="R419" i="8"/>
  <c r="P419" i="8"/>
  <c r="BI416" i="8"/>
  <c r="BH416" i="8"/>
  <c r="BG416" i="8"/>
  <c r="BE416" i="8"/>
  <c r="T416" i="8"/>
  <c r="R416" i="8"/>
  <c r="P416" i="8"/>
  <c r="BI410" i="8"/>
  <c r="BH410" i="8"/>
  <c r="BG410" i="8"/>
  <c r="BE410" i="8"/>
  <c r="T410" i="8"/>
  <c r="R410" i="8"/>
  <c r="P410" i="8"/>
  <c r="BI407" i="8"/>
  <c r="BH407" i="8"/>
  <c r="BG407" i="8"/>
  <c r="BE407" i="8"/>
  <c r="T407" i="8"/>
  <c r="R407" i="8"/>
  <c r="P407" i="8"/>
  <c r="BI405" i="8"/>
  <c r="BH405" i="8"/>
  <c r="BG405" i="8"/>
  <c r="BE405" i="8"/>
  <c r="T405" i="8"/>
  <c r="R405" i="8"/>
  <c r="P405" i="8"/>
  <c r="BI403" i="8"/>
  <c r="BH403" i="8"/>
  <c r="BG403" i="8"/>
  <c r="BE403" i="8"/>
  <c r="T403" i="8"/>
  <c r="R403" i="8"/>
  <c r="P403" i="8"/>
  <c r="BI400" i="8"/>
  <c r="BH400" i="8"/>
  <c r="BG400" i="8"/>
  <c r="BE400" i="8"/>
  <c r="T400" i="8"/>
  <c r="R400" i="8"/>
  <c r="P400" i="8"/>
  <c r="BI398" i="8"/>
  <c r="BH398" i="8"/>
  <c r="BG398" i="8"/>
  <c r="BE398" i="8"/>
  <c r="T398" i="8"/>
  <c r="R398" i="8"/>
  <c r="P398" i="8"/>
  <c r="BI395" i="8"/>
  <c r="BH395" i="8"/>
  <c r="BG395" i="8"/>
  <c r="BE395" i="8"/>
  <c r="T395" i="8"/>
  <c r="R395" i="8"/>
  <c r="P395" i="8"/>
  <c r="BI392" i="8"/>
  <c r="BH392" i="8"/>
  <c r="BG392" i="8"/>
  <c r="BE392" i="8"/>
  <c r="T392" i="8"/>
  <c r="R392" i="8"/>
  <c r="P392" i="8"/>
  <c r="BI389" i="8"/>
  <c r="BH389" i="8"/>
  <c r="BG389" i="8"/>
  <c r="BE389" i="8"/>
  <c r="T389" i="8"/>
  <c r="R389" i="8"/>
  <c r="P389" i="8"/>
  <c r="BI385" i="8"/>
  <c r="BH385" i="8"/>
  <c r="BG385" i="8"/>
  <c r="BE385" i="8"/>
  <c r="T385" i="8"/>
  <c r="R385" i="8"/>
  <c r="P385" i="8"/>
  <c r="BI383" i="8"/>
  <c r="BH383" i="8"/>
  <c r="BG383" i="8"/>
  <c r="BE383" i="8"/>
  <c r="T383" i="8"/>
  <c r="R383" i="8"/>
  <c r="P383" i="8"/>
  <c r="BI381" i="8"/>
  <c r="BH381" i="8"/>
  <c r="BG381" i="8"/>
  <c r="BE381" i="8"/>
  <c r="T381" i="8"/>
  <c r="R381" i="8"/>
  <c r="P381" i="8"/>
  <c r="BI379" i="8"/>
  <c r="BH379" i="8"/>
  <c r="BG379" i="8"/>
  <c r="BE379" i="8"/>
  <c r="T379" i="8"/>
  <c r="R379" i="8"/>
  <c r="P379" i="8"/>
  <c r="BI377" i="8"/>
  <c r="BH377" i="8"/>
  <c r="BG377" i="8"/>
  <c r="BE377" i="8"/>
  <c r="T377" i="8"/>
  <c r="R377" i="8"/>
  <c r="P377" i="8"/>
  <c r="BI375" i="8"/>
  <c r="BH375" i="8"/>
  <c r="BG375" i="8"/>
  <c r="BE375" i="8"/>
  <c r="T375" i="8"/>
  <c r="R375" i="8"/>
  <c r="P375" i="8"/>
  <c r="BI373" i="8"/>
  <c r="BH373" i="8"/>
  <c r="BG373" i="8"/>
  <c r="BE373" i="8"/>
  <c r="T373" i="8"/>
  <c r="R373" i="8"/>
  <c r="P373" i="8"/>
  <c r="BI371" i="8"/>
  <c r="BH371" i="8"/>
  <c r="BG371" i="8"/>
  <c r="BE371" i="8"/>
  <c r="T371" i="8"/>
  <c r="R371" i="8"/>
  <c r="P371" i="8"/>
  <c r="BI369" i="8"/>
  <c r="BH369" i="8"/>
  <c r="BG369" i="8"/>
  <c r="BE369" i="8"/>
  <c r="T369" i="8"/>
  <c r="R369" i="8"/>
  <c r="P369" i="8"/>
  <c r="BI367" i="8"/>
  <c r="BH367" i="8"/>
  <c r="BG367" i="8"/>
  <c r="BE367" i="8"/>
  <c r="T367" i="8"/>
  <c r="R367" i="8"/>
  <c r="P367" i="8"/>
  <c r="BI365" i="8"/>
  <c r="BH365" i="8"/>
  <c r="BG365" i="8"/>
  <c r="BE365" i="8"/>
  <c r="T365" i="8"/>
  <c r="R365" i="8"/>
  <c r="P365" i="8"/>
  <c r="BI363" i="8"/>
  <c r="BH363" i="8"/>
  <c r="BG363" i="8"/>
  <c r="BE363" i="8"/>
  <c r="T363" i="8"/>
  <c r="R363" i="8"/>
  <c r="P363" i="8"/>
  <c r="BI361" i="8"/>
  <c r="BH361" i="8"/>
  <c r="BG361" i="8"/>
  <c r="BE361" i="8"/>
  <c r="T361" i="8"/>
  <c r="R361" i="8"/>
  <c r="P361" i="8"/>
  <c r="BI359" i="8"/>
  <c r="BH359" i="8"/>
  <c r="BG359" i="8"/>
  <c r="BE359" i="8"/>
  <c r="T359" i="8"/>
  <c r="R359" i="8"/>
  <c r="P359" i="8"/>
  <c r="BI356" i="8"/>
  <c r="BH356" i="8"/>
  <c r="BG356" i="8"/>
  <c r="BE356" i="8"/>
  <c r="T356" i="8"/>
  <c r="R356" i="8"/>
  <c r="P356" i="8"/>
  <c r="BI351" i="8"/>
  <c r="BH351" i="8"/>
  <c r="BG351" i="8"/>
  <c r="BE351" i="8"/>
  <c r="T351" i="8"/>
  <c r="R351" i="8"/>
  <c r="P351" i="8"/>
  <c r="BI346" i="8"/>
  <c r="BH346" i="8"/>
  <c r="BG346" i="8"/>
  <c r="BE346" i="8"/>
  <c r="T346" i="8"/>
  <c r="R346" i="8"/>
  <c r="P346" i="8"/>
  <c r="BI341" i="8"/>
  <c r="BH341" i="8"/>
  <c r="BG341" i="8"/>
  <c r="BE341" i="8"/>
  <c r="T341" i="8"/>
  <c r="R341" i="8"/>
  <c r="P341" i="8"/>
  <c r="BI335" i="8"/>
  <c r="BH335" i="8"/>
  <c r="BG335" i="8"/>
  <c r="BE335" i="8"/>
  <c r="T335" i="8"/>
  <c r="R335" i="8"/>
  <c r="P335" i="8"/>
  <c r="BI332" i="8"/>
  <c r="BH332" i="8"/>
  <c r="BG332" i="8"/>
  <c r="BE332" i="8"/>
  <c r="T332" i="8"/>
  <c r="R332" i="8"/>
  <c r="P332" i="8"/>
  <c r="BI330" i="8"/>
  <c r="BH330" i="8"/>
  <c r="BG330" i="8"/>
  <c r="BE330" i="8"/>
  <c r="T330" i="8"/>
  <c r="R330" i="8"/>
  <c r="P330" i="8"/>
  <c r="BI327" i="8"/>
  <c r="BH327" i="8"/>
  <c r="BG327" i="8"/>
  <c r="BE327" i="8"/>
  <c r="T327" i="8"/>
  <c r="R327" i="8"/>
  <c r="P327" i="8"/>
  <c r="BI324" i="8"/>
  <c r="BH324" i="8"/>
  <c r="BG324" i="8"/>
  <c r="BE324" i="8"/>
  <c r="T324" i="8"/>
  <c r="R324" i="8"/>
  <c r="P324" i="8"/>
  <c r="BI321" i="8"/>
  <c r="BH321" i="8"/>
  <c r="BG321" i="8"/>
  <c r="BE321" i="8"/>
  <c r="T321" i="8"/>
  <c r="R321" i="8"/>
  <c r="P321" i="8"/>
  <c r="BI319" i="8"/>
  <c r="BH319" i="8"/>
  <c r="BG319" i="8"/>
  <c r="BE319" i="8"/>
  <c r="T319" i="8"/>
  <c r="R319" i="8"/>
  <c r="P319" i="8"/>
  <c r="BI317" i="8"/>
  <c r="BH317" i="8"/>
  <c r="BG317" i="8"/>
  <c r="BE317" i="8"/>
  <c r="T317" i="8"/>
  <c r="R317" i="8"/>
  <c r="P317" i="8"/>
  <c r="BI315" i="8"/>
  <c r="BH315" i="8"/>
  <c r="BG315" i="8"/>
  <c r="BE315" i="8"/>
  <c r="T315" i="8"/>
  <c r="R315" i="8"/>
  <c r="P315" i="8"/>
  <c r="BI313" i="8"/>
  <c r="BH313" i="8"/>
  <c r="BG313" i="8"/>
  <c r="BE313" i="8"/>
  <c r="T313" i="8"/>
  <c r="R313" i="8"/>
  <c r="P313" i="8"/>
  <c r="BI309" i="8"/>
  <c r="BH309" i="8"/>
  <c r="BG309" i="8"/>
  <c r="BE309" i="8"/>
  <c r="T309" i="8"/>
  <c r="R309" i="8"/>
  <c r="P309" i="8"/>
  <c r="BI305" i="8"/>
  <c r="BH305" i="8"/>
  <c r="BG305" i="8"/>
  <c r="BE305" i="8"/>
  <c r="T305" i="8"/>
  <c r="R305" i="8"/>
  <c r="P305" i="8"/>
  <c r="BI301" i="8"/>
  <c r="BH301" i="8"/>
  <c r="BG301" i="8"/>
  <c r="BE301" i="8"/>
  <c r="T301" i="8"/>
  <c r="R301" i="8"/>
  <c r="P301" i="8"/>
  <c r="BI297" i="8"/>
  <c r="BH297" i="8"/>
  <c r="BG297" i="8"/>
  <c r="BE297" i="8"/>
  <c r="T297" i="8"/>
  <c r="R297" i="8"/>
  <c r="P297" i="8"/>
  <c r="BI293" i="8"/>
  <c r="BH293" i="8"/>
  <c r="BG293" i="8"/>
  <c r="BE293" i="8"/>
  <c r="T293" i="8"/>
  <c r="R293" i="8"/>
  <c r="P293" i="8"/>
  <c r="BI291" i="8"/>
  <c r="BH291" i="8"/>
  <c r="BG291" i="8"/>
  <c r="BE291" i="8"/>
  <c r="T291" i="8"/>
  <c r="R291" i="8"/>
  <c r="P291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6" i="8"/>
  <c r="BH276" i="8"/>
  <c r="BG276" i="8"/>
  <c r="BE276" i="8"/>
  <c r="T276" i="8"/>
  <c r="R276" i="8"/>
  <c r="P276" i="8"/>
  <c r="BI274" i="8"/>
  <c r="BH274" i="8"/>
  <c r="BG274" i="8"/>
  <c r="BE274" i="8"/>
  <c r="T274" i="8"/>
  <c r="R274" i="8"/>
  <c r="P274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8" i="8"/>
  <c r="BH268" i="8"/>
  <c r="BG268" i="8"/>
  <c r="BE268" i="8"/>
  <c r="T268" i="8"/>
  <c r="R268" i="8"/>
  <c r="P268" i="8"/>
  <c r="BI266" i="8"/>
  <c r="BH266" i="8"/>
  <c r="BG266" i="8"/>
  <c r="BE266" i="8"/>
  <c r="T266" i="8"/>
  <c r="R266" i="8"/>
  <c r="P266" i="8"/>
  <c r="BI263" i="8"/>
  <c r="BH263" i="8"/>
  <c r="BG263" i="8"/>
  <c r="BE263" i="8"/>
  <c r="T263" i="8"/>
  <c r="R263" i="8"/>
  <c r="P263" i="8"/>
  <c r="BI261" i="8"/>
  <c r="BH261" i="8"/>
  <c r="BG261" i="8"/>
  <c r="BE261" i="8"/>
  <c r="T261" i="8"/>
  <c r="R261" i="8"/>
  <c r="P261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2" i="8"/>
  <c r="BH252" i="8"/>
  <c r="BG252" i="8"/>
  <c r="BE252" i="8"/>
  <c r="T252" i="8"/>
  <c r="R252" i="8"/>
  <c r="P252" i="8"/>
  <c r="BI250" i="8"/>
  <c r="BH250" i="8"/>
  <c r="BG250" i="8"/>
  <c r="BE250" i="8"/>
  <c r="T250" i="8"/>
  <c r="R250" i="8"/>
  <c r="P250" i="8"/>
  <c r="BI248" i="8"/>
  <c r="BH248" i="8"/>
  <c r="BG248" i="8"/>
  <c r="BE248" i="8"/>
  <c r="T248" i="8"/>
  <c r="R248" i="8"/>
  <c r="P248" i="8"/>
  <c r="BI246" i="8"/>
  <c r="BH246" i="8"/>
  <c r="BG246" i="8"/>
  <c r="BE246" i="8"/>
  <c r="T246" i="8"/>
  <c r="R246" i="8"/>
  <c r="P246" i="8"/>
  <c r="BI244" i="8"/>
  <c r="BH244" i="8"/>
  <c r="BG244" i="8"/>
  <c r="BE244" i="8"/>
  <c r="T244" i="8"/>
  <c r="R244" i="8"/>
  <c r="P244" i="8"/>
  <c r="BI242" i="8"/>
  <c r="BH242" i="8"/>
  <c r="BG242" i="8"/>
  <c r="BE242" i="8"/>
  <c r="T242" i="8"/>
  <c r="R242" i="8"/>
  <c r="P242" i="8"/>
  <c r="BI240" i="8"/>
  <c r="BH240" i="8"/>
  <c r="BG240" i="8"/>
  <c r="BE240" i="8"/>
  <c r="T240" i="8"/>
  <c r="R240" i="8"/>
  <c r="P240" i="8"/>
  <c r="BI237" i="8"/>
  <c r="BH237" i="8"/>
  <c r="BG237" i="8"/>
  <c r="BE237" i="8"/>
  <c r="T237" i="8"/>
  <c r="R237" i="8"/>
  <c r="P237" i="8"/>
  <c r="BI233" i="8"/>
  <c r="BH233" i="8"/>
  <c r="BG233" i="8"/>
  <c r="BE233" i="8"/>
  <c r="T233" i="8"/>
  <c r="T232" i="8" s="1"/>
  <c r="R233" i="8"/>
  <c r="R232" i="8"/>
  <c r="P233" i="8"/>
  <c r="P232" i="8"/>
  <c r="BI230" i="8"/>
  <c r="BH230" i="8"/>
  <c r="BG230" i="8"/>
  <c r="BE230" i="8"/>
  <c r="T230" i="8"/>
  <c r="R230" i="8"/>
  <c r="P230" i="8"/>
  <c r="BI226" i="8"/>
  <c r="BH226" i="8"/>
  <c r="BG226" i="8"/>
  <c r="BE226" i="8"/>
  <c r="T226" i="8"/>
  <c r="R226" i="8"/>
  <c r="P226" i="8"/>
  <c r="BI224" i="8"/>
  <c r="BH224" i="8"/>
  <c r="BG224" i="8"/>
  <c r="BE224" i="8"/>
  <c r="T224" i="8"/>
  <c r="R224" i="8"/>
  <c r="P224" i="8"/>
  <c r="BI222" i="8"/>
  <c r="BH222" i="8"/>
  <c r="BG222" i="8"/>
  <c r="BE222" i="8"/>
  <c r="T222" i="8"/>
  <c r="R222" i="8"/>
  <c r="P222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4" i="8"/>
  <c r="BH214" i="8"/>
  <c r="BG214" i="8"/>
  <c r="BE214" i="8"/>
  <c r="T214" i="8"/>
  <c r="R214" i="8"/>
  <c r="P214" i="8"/>
  <c r="BI211" i="8"/>
  <c r="BH211" i="8"/>
  <c r="BG211" i="8"/>
  <c r="BE211" i="8"/>
  <c r="T211" i="8"/>
  <c r="R211" i="8"/>
  <c r="P211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69" i="8"/>
  <c r="BH169" i="8"/>
  <c r="BG169" i="8"/>
  <c r="BE169" i="8"/>
  <c r="T169" i="8"/>
  <c r="R169" i="8"/>
  <c r="P169" i="8"/>
  <c r="BI163" i="8"/>
  <c r="BH163" i="8"/>
  <c r="BG163" i="8"/>
  <c r="BE163" i="8"/>
  <c r="T163" i="8"/>
  <c r="R163" i="8"/>
  <c r="P163" i="8"/>
  <c r="BI158" i="8"/>
  <c r="BH158" i="8"/>
  <c r="BG158" i="8"/>
  <c r="BE158" i="8"/>
  <c r="T158" i="8"/>
  <c r="R158" i="8"/>
  <c r="P158" i="8"/>
  <c r="BI152" i="8"/>
  <c r="BH152" i="8"/>
  <c r="BG152" i="8"/>
  <c r="BE152" i="8"/>
  <c r="T152" i="8"/>
  <c r="R152" i="8"/>
  <c r="P152" i="8"/>
  <c r="BI147" i="8"/>
  <c r="BH147" i="8"/>
  <c r="BG147" i="8"/>
  <c r="BE147" i="8"/>
  <c r="T147" i="8"/>
  <c r="R147" i="8"/>
  <c r="P147" i="8"/>
  <c r="BI141" i="8"/>
  <c r="BH141" i="8"/>
  <c r="BG141" i="8"/>
  <c r="BE141" i="8"/>
  <c r="T141" i="8"/>
  <c r="R141" i="8"/>
  <c r="P141" i="8"/>
  <c r="BI136" i="8"/>
  <c r="BH136" i="8"/>
  <c r="BG136" i="8"/>
  <c r="BE136" i="8"/>
  <c r="T136" i="8"/>
  <c r="R136" i="8"/>
  <c r="P136" i="8"/>
  <c r="BI130" i="8"/>
  <c r="BH130" i="8"/>
  <c r="BG130" i="8"/>
  <c r="BE130" i="8"/>
  <c r="T130" i="8"/>
  <c r="R130" i="8"/>
  <c r="P130" i="8"/>
  <c r="BI125" i="8"/>
  <c r="BH125" i="8"/>
  <c r="BG125" i="8"/>
  <c r="BE125" i="8"/>
  <c r="T125" i="8"/>
  <c r="R125" i="8"/>
  <c r="P125" i="8"/>
  <c r="BI121" i="8"/>
  <c r="BH121" i="8"/>
  <c r="BG121" i="8"/>
  <c r="BE121" i="8"/>
  <c r="T121" i="8"/>
  <c r="R121" i="8"/>
  <c r="P121" i="8"/>
  <c r="BI119" i="8"/>
  <c r="BH119" i="8"/>
  <c r="BG119" i="8"/>
  <c r="BE119" i="8"/>
  <c r="T119" i="8"/>
  <c r="R119" i="8"/>
  <c r="P119" i="8"/>
  <c r="BI116" i="8"/>
  <c r="BH116" i="8"/>
  <c r="BG116" i="8"/>
  <c r="BE116" i="8"/>
  <c r="T116" i="8"/>
  <c r="R116" i="8"/>
  <c r="P116" i="8"/>
  <c r="BI113" i="8"/>
  <c r="BH113" i="8"/>
  <c r="BG113" i="8"/>
  <c r="BE113" i="8"/>
  <c r="T113" i="8"/>
  <c r="R113" i="8"/>
  <c r="P113" i="8"/>
  <c r="BI110" i="8"/>
  <c r="BH110" i="8"/>
  <c r="BG110" i="8"/>
  <c r="BE110" i="8"/>
  <c r="T110" i="8"/>
  <c r="R110" i="8"/>
  <c r="P110" i="8"/>
  <c r="BI106" i="8"/>
  <c r="BH106" i="8"/>
  <c r="BG106" i="8"/>
  <c r="BE106" i="8"/>
  <c r="T106" i="8"/>
  <c r="R106" i="8"/>
  <c r="P106" i="8"/>
  <c r="J100" i="8"/>
  <c r="J99" i="8"/>
  <c r="F99" i="8"/>
  <c r="F97" i="8"/>
  <c r="E95" i="8"/>
  <c r="J59" i="8"/>
  <c r="J58" i="8"/>
  <c r="F58" i="8"/>
  <c r="F56" i="8"/>
  <c r="E54" i="8"/>
  <c r="J20" i="8"/>
  <c r="E20" i="8"/>
  <c r="F100" i="8" s="1"/>
  <c r="J19" i="8"/>
  <c r="J14" i="8"/>
  <c r="J56" i="8"/>
  <c r="E7" i="8"/>
  <c r="E91" i="8" s="1"/>
  <c r="J39" i="7"/>
  <c r="J38" i="7"/>
  <c r="AY61" i="1" s="1"/>
  <c r="J37" i="7"/>
  <c r="AX61" i="1"/>
  <c r="BI283" i="7"/>
  <c r="BH283" i="7"/>
  <c r="BG283" i="7"/>
  <c r="BE283" i="7"/>
  <c r="T283" i="7"/>
  <c r="T282" i="7"/>
  <c r="T281" i="7" s="1"/>
  <c r="R283" i="7"/>
  <c r="R282" i="7" s="1"/>
  <c r="R281" i="7" s="1"/>
  <c r="P283" i="7"/>
  <c r="P282" i="7"/>
  <c r="P281" i="7"/>
  <c r="BI279" i="7"/>
  <c r="BH279" i="7"/>
  <c r="BG279" i="7"/>
  <c r="BE279" i="7"/>
  <c r="T279" i="7"/>
  <c r="R279" i="7"/>
  <c r="P279" i="7"/>
  <c r="BI277" i="7"/>
  <c r="BH277" i="7"/>
  <c r="BG277" i="7"/>
  <c r="BE277" i="7"/>
  <c r="T277" i="7"/>
  <c r="R277" i="7"/>
  <c r="P277" i="7"/>
  <c r="BI275" i="7"/>
  <c r="BH275" i="7"/>
  <c r="BG275" i="7"/>
  <c r="BE275" i="7"/>
  <c r="T275" i="7"/>
  <c r="R275" i="7"/>
  <c r="P275" i="7"/>
  <c r="BI271" i="7"/>
  <c r="BH271" i="7"/>
  <c r="BG271" i="7"/>
  <c r="BE271" i="7"/>
  <c r="T271" i="7"/>
  <c r="R271" i="7"/>
  <c r="P271" i="7"/>
  <c r="BI269" i="7"/>
  <c r="BH269" i="7"/>
  <c r="BG269" i="7"/>
  <c r="BE269" i="7"/>
  <c r="T269" i="7"/>
  <c r="R269" i="7"/>
  <c r="P269" i="7"/>
  <c r="BI267" i="7"/>
  <c r="BH267" i="7"/>
  <c r="BG267" i="7"/>
  <c r="BE267" i="7"/>
  <c r="T267" i="7"/>
  <c r="R267" i="7"/>
  <c r="P267" i="7"/>
  <c r="BI261" i="7"/>
  <c r="BH261" i="7"/>
  <c r="BG261" i="7"/>
  <c r="BE261" i="7"/>
  <c r="T261" i="7"/>
  <c r="R261" i="7"/>
  <c r="P261" i="7"/>
  <c r="BI259" i="7"/>
  <c r="BH259" i="7"/>
  <c r="BG259" i="7"/>
  <c r="BE259" i="7"/>
  <c r="T259" i="7"/>
  <c r="R259" i="7"/>
  <c r="P259" i="7"/>
  <c r="BI256" i="7"/>
  <c r="BH256" i="7"/>
  <c r="BG256" i="7"/>
  <c r="BE256" i="7"/>
  <c r="T256" i="7"/>
  <c r="R256" i="7"/>
  <c r="P256" i="7"/>
  <c r="BI249" i="7"/>
  <c r="BH249" i="7"/>
  <c r="BG249" i="7"/>
  <c r="BE249" i="7"/>
  <c r="T249" i="7"/>
  <c r="R249" i="7"/>
  <c r="P249" i="7"/>
  <c r="BI242" i="7"/>
  <c r="BH242" i="7"/>
  <c r="BG242" i="7"/>
  <c r="BE242" i="7"/>
  <c r="T242" i="7"/>
  <c r="R242" i="7"/>
  <c r="P242" i="7"/>
  <c r="BI238" i="7"/>
  <c r="BH238" i="7"/>
  <c r="BG238" i="7"/>
  <c r="BE238" i="7"/>
  <c r="T238" i="7"/>
  <c r="R238" i="7"/>
  <c r="P238" i="7"/>
  <c r="BI234" i="7"/>
  <c r="BH234" i="7"/>
  <c r="BG234" i="7"/>
  <c r="BE234" i="7"/>
  <c r="T234" i="7"/>
  <c r="R234" i="7"/>
  <c r="P234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7" i="7"/>
  <c r="BH227" i="7"/>
  <c r="BG227" i="7"/>
  <c r="BE227" i="7"/>
  <c r="T227" i="7"/>
  <c r="R227" i="7"/>
  <c r="P227" i="7"/>
  <c r="BI225" i="7"/>
  <c r="BH225" i="7"/>
  <c r="BG225" i="7"/>
  <c r="BE225" i="7"/>
  <c r="T225" i="7"/>
  <c r="R225" i="7"/>
  <c r="P225" i="7"/>
  <c r="BI223" i="7"/>
  <c r="BH223" i="7"/>
  <c r="BG223" i="7"/>
  <c r="BE223" i="7"/>
  <c r="T223" i="7"/>
  <c r="R223" i="7"/>
  <c r="P223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7" i="7"/>
  <c r="BH217" i="7"/>
  <c r="BG217" i="7"/>
  <c r="BE217" i="7"/>
  <c r="T217" i="7"/>
  <c r="R217" i="7"/>
  <c r="P217" i="7"/>
  <c r="BI215" i="7"/>
  <c r="BH215" i="7"/>
  <c r="BG215" i="7"/>
  <c r="BE215" i="7"/>
  <c r="T215" i="7"/>
  <c r="R215" i="7"/>
  <c r="P215" i="7"/>
  <c r="BI213" i="7"/>
  <c r="BH213" i="7"/>
  <c r="BG213" i="7"/>
  <c r="BE213" i="7"/>
  <c r="T213" i="7"/>
  <c r="R213" i="7"/>
  <c r="P213" i="7"/>
  <c r="BI211" i="7"/>
  <c r="BH211" i="7"/>
  <c r="BG211" i="7"/>
  <c r="BE211" i="7"/>
  <c r="T211" i="7"/>
  <c r="R211" i="7"/>
  <c r="P211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2" i="7"/>
  <c r="BH202" i="7"/>
  <c r="BG202" i="7"/>
  <c r="BE202" i="7"/>
  <c r="T202" i="7"/>
  <c r="R202" i="7"/>
  <c r="P202" i="7"/>
  <c r="BI199" i="7"/>
  <c r="BH199" i="7"/>
  <c r="BG199" i="7"/>
  <c r="BE199" i="7"/>
  <c r="T199" i="7"/>
  <c r="R199" i="7"/>
  <c r="P199" i="7"/>
  <c r="BI197" i="7"/>
  <c r="BH197" i="7"/>
  <c r="BG197" i="7"/>
  <c r="BE197" i="7"/>
  <c r="T197" i="7"/>
  <c r="R197" i="7"/>
  <c r="P197" i="7"/>
  <c r="BI195" i="7"/>
  <c r="BH195" i="7"/>
  <c r="BG195" i="7"/>
  <c r="BE195" i="7"/>
  <c r="T195" i="7"/>
  <c r="R195" i="7"/>
  <c r="P195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29" i="7"/>
  <c r="BH129" i="7"/>
  <c r="BG129" i="7"/>
  <c r="BE129" i="7"/>
  <c r="T129" i="7"/>
  <c r="R129" i="7"/>
  <c r="P129" i="7"/>
  <c r="BI125" i="7"/>
  <c r="BH125" i="7"/>
  <c r="BG125" i="7"/>
  <c r="BE125" i="7"/>
  <c r="T125" i="7"/>
  <c r="R125" i="7"/>
  <c r="P125" i="7"/>
  <c r="BI122" i="7"/>
  <c r="BH122" i="7"/>
  <c r="BG122" i="7"/>
  <c r="BE122" i="7"/>
  <c r="T122" i="7"/>
  <c r="R122" i="7"/>
  <c r="P122" i="7"/>
  <c r="BI118" i="7"/>
  <c r="BH118" i="7"/>
  <c r="BG118" i="7"/>
  <c r="BE118" i="7"/>
  <c r="T118" i="7"/>
  <c r="R118" i="7"/>
  <c r="P118" i="7"/>
  <c r="BI116" i="7"/>
  <c r="BH116" i="7"/>
  <c r="BG116" i="7"/>
  <c r="BE116" i="7"/>
  <c r="T116" i="7"/>
  <c r="R116" i="7"/>
  <c r="P116" i="7"/>
  <c r="BI114" i="7"/>
  <c r="BH114" i="7"/>
  <c r="BG114" i="7"/>
  <c r="BE114" i="7"/>
  <c r="T114" i="7"/>
  <c r="R114" i="7"/>
  <c r="P114" i="7"/>
  <c r="BI112" i="7"/>
  <c r="BH112" i="7"/>
  <c r="BG112" i="7"/>
  <c r="BE112" i="7"/>
  <c r="T112" i="7"/>
  <c r="R112" i="7"/>
  <c r="P112" i="7"/>
  <c r="BI110" i="7"/>
  <c r="BH110" i="7"/>
  <c r="BG110" i="7"/>
  <c r="BE110" i="7"/>
  <c r="T110" i="7"/>
  <c r="R110" i="7"/>
  <c r="P110" i="7"/>
  <c r="BI109" i="7"/>
  <c r="BH109" i="7"/>
  <c r="BG109" i="7"/>
  <c r="BE109" i="7"/>
  <c r="T109" i="7"/>
  <c r="R109" i="7"/>
  <c r="P109" i="7"/>
  <c r="BI107" i="7"/>
  <c r="BH107" i="7"/>
  <c r="BG107" i="7"/>
  <c r="BE107" i="7"/>
  <c r="T107" i="7"/>
  <c r="R107" i="7"/>
  <c r="P107" i="7"/>
  <c r="BI103" i="7"/>
  <c r="BH103" i="7"/>
  <c r="BG103" i="7"/>
  <c r="BE103" i="7"/>
  <c r="T103" i="7"/>
  <c r="R103" i="7"/>
  <c r="P103" i="7"/>
  <c r="BI101" i="7"/>
  <c r="BH101" i="7"/>
  <c r="BG101" i="7"/>
  <c r="BE101" i="7"/>
  <c r="T101" i="7"/>
  <c r="R101" i="7"/>
  <c r="P101" i="7"/>
  <c r="BI100" i="7"/>
  <c r="BH100" i="7"/>
  <c r="BG100" i="7"/>
  <c r="BE100" i="7"/>
  <c r="T100" i="7"/>
  <c r="R100" i="7"/>
  <c r="P100" i="7"/>
  <c r="BI99" i="7"/>
  <c r="BH99" i="7"/>
  <c r="BG99" i="7"/>
  <c r="BE99" i="7"/>
  <c r="T99" i="7"/>
  <c r="R99" i="7"/>
  <c r="P99" i="7"/>
  <c r="BI98" i="7"/>
  <c r="BH98" i="7"/>
  <c r="BG98" i="7"/>
  <c r="BE98" i="7"/>
  <c r="T98" i="7"/>
  <c r="R98" i="7"/>
  <c r="P98" i="7"/>
  <c r="BI97" i="7"/>
  <c r="BH97" i="7"/>
  <c r="BG97" i="7"/>
  <c r="BE97" i="7"/>
  <c r="T97" i="7"/>
  <c r="R97" i="7"/>
  <c r="P97" i="7"/>
  <c r="BI96" i="7"/>
  <c r="BH96" i="7"/>
  <c r="BG96" i="7"/>
  <c r="BE96" i="7"/>
  <c r="T96" i="7"/>
  <c r="R96" i="7"/>
  <c r="P96" i="7"/>
  <c r="BI95" i="7"/>
  <c r="BH95" i="7"/>
  <c r="BG95" i="7"/>
  <c r="BE95" i="7"/>
  <c r="T95" i="7"/>
  <c r="R95" i="7"/>
  <c r="P95" i="7"/>
  <c r="BI94" i="7"/>
  <c r="BH94" i="7"/>
  <c r="BG94" i="7"/>
  <c r="BE94" i="7"/>
  <c r="T94" i="7"/>
  <c r="R94" i="7"/>
  <c r="P94" i="7"/>
  <c r="J88" i="7"/>
  <c r="J87" i="7"/>
  <c r="F87" i="7"/>
  <c r="F85" i="7"/>
  <c r="E83" i="7"/>
  <c r="J59" i="7"/>
  <c r="J58" i="7"/>
  <c r="F58" i="7"/>
  <c r="F56" i="7"/>
  <c r="E54" i="7"/>
  <c r="J20" i="7"/>
  <c r="E20" i="7"/>
  <c r="F88" i="7" s="1"/>
  <c r="J19" i="7"/>
  <c r="J14" i="7"/>
  <c r="J85" i="7" s="1"/>
  <c r="E7" i="7"/>
  <c r="E50" i="7" s="1"/>
  <c r="J39" i="6"/>
  <c r="J38" i="6"/>
  <c r="AY60" i="1" s="1"/>
  <c r="J37" i="6"/>
  <c r="AX60" i="1" s="1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BI118" i="6"/>
  <c r="BH118" i="6"/>
  <c r="BG118" i="6"/>
  <c r="BE118" i="6"/>
  <c r="T118" i="6"/>
  <c r="R118" i="6"/>
  <c r="P118" i="6"/>
  <c r="BI117" i="6"/>
  <c r="BH117" i="6"/>
  <c r="BG117" i="6"/>
  <c r="BE117" i="6"/>
  <c r="T117" i="6"/>
  <c r="R117" i="6"/>
  <c r="P117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4" i="6"/>
  <c r="BH114" i="6"/>
  <c r="BG114" i="6"/>
  <c r="BE114" i="6"/>
  <c r="T114" i="6"/>
  <c r="R114" i="6"/>
  <c r="P114" i="6"/>
  <c r="BI113" i="6"/>
  <c r="BH113" i="6"/>
  <c r="BG113" i="6"/>
  <c r="BE113" i="6"/>
  <c r="T113" i="6"/>
  <c r="R113" i="6"/>
  <c r="P113" i="6"/>
  <c r="BI112" i="6"/>
  <c r="BH112" i="6"/>
  <c r="BG112" i="6"/>
  <c r="BE112" i="6"/>
  <c r="T112" i="6"/>
  <c r="R112" i="6"/>
  <c r="P112" i="6"/>
  <c r="BI111" i="6"/>
  <c r="BH111" i="6"/>
  <c r="BG111" i="6"/>
  <c r="BE111" i="6"/>
  <c r="T111" i="6"/>
  <c r="R111" i="6"/>
  <c r="P111" i="6"/>
  <c r="BI110" i="6"/>
  <c r="BH110" i="6"/>
  <c r="BG110" i="6"/>
  <c r="BE110" i="6"/>
  <c r="T110" i="6"/>
  <c r="R110" i="6"/>
  <c r="P110" i="6"/>
  <c r="BI109" i="6"/>
  <c r="BH109" i="6"/>
  <c r="BG109" i="6"/>
  <c r="BE109" i="6"/>
  <c r="T109" i="6"/>
  <c r="R109" i="6"/>
  <c r="P109" i="6"/>
  <c r="BI107" i="6"/>
  <c r="BH107" i="6"/>
  <c r="BG107" i="6"/>
  <c r="BE107" i="6"/>
  <c r="T107" i="6"/>
  <c r="R107" i="6"/>
  <c r="P107" i="6"/>
  <c r="BI106" i="6"/>
  <c r="BH106" i="6"/>
  <c r="BG106" i="6"/>
  <c r="BE106" i="6"/>
  <c r="T106" i="6"/>
  <c r="R106" i="6"/>
  <c r="P106" i="6"/>
  <c r="BI105" i="6"/>
  <c r="BH105" i="6"/>
  <c r="BG105" i="6"/>
  <c r="BE105" i="6"/>
  <c r="T105" i="6"/>
  <c r="R105" i="6"/>
  <c r="P105" i="6"/>
  <c r="BI104" i="6"/>
  <c r="BH104" i="6"/>
  <c r="BG104" i="6"/>
  <c r="BE104" i="6"/>
  <c r="T104" i="6"/>
  <c r="R104" i="6"/>
  <c r="P104" i="6"/>
  <c r="BI103" i="6"/>
  <c r="BH103" i="6"/>
  <c r="BG103" i="6"/>
  <c r="BE103" i="6"/>
  <c r="T103" i="6"/>
  <c r="R103" i="6"/>
  <c r="P103" i="6"/>
  <c r="BI101" i="6"/>
  <c r="BH101" i="6"/>
  <c r="BG101" i="6"/>
  <c r="BE101" i="6"/>
  <c r="T101" i="6"/>
  <c r="R101" i="6"/>
  <c r="P101" i="6"/>
  <c r="F92" i="6"/>
  <c r="E90" i="6"/>
  <c r="F56" i="6"/>
  <c r="E54" i="6"/>
  <c r="J26" i="6"/>
  <c r="E26" i="6"/>
  <c r="J95" i="6" s="1"/>
  <c r="J25" i="6"/>
  <c r="J23" i="6"/>
  <c r="E23" i="6"/>
  <c r="J58" i="6" s="1"/>
  <c r="J22" i="6"/>
  <c r="J20" i="6"/>
  <c r="E20" i="6"/>
  <c r="F95" i="6"/>
  <c r="J19" i="6"/>
  <c r="J17" i="6"/>
  <c r="E17" i="6"/>
  <c r="F94" i="6" s="1"/>
  <c r="J16" i="6"/>
  <c r="J14" i="6"/>
  <c r="J92" i="6"/>
  <c r="E7" i="6"/>
  <c r="E50" i="6" s="1"/>
  <c r="J39" i="5"/>
  <c r="J38" i="5"/>
  <c r="AY59" i="1"/>
  <c r="J37" i="5"/>
  <c r="AX59" i="1" s="1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T139" i="5" s="1"/>
  <c r="R140" i="5"/>
  <c r="R139" i="5"/>
  <c r="P140" i="5"/>
  <c r="P139" i="5" s="1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3" i="5"/>
  <c r="BH113" i="5"/>
  <c r="BG113" i="5"/>
  <c r="BE113" i="5"/>
  <c r="T113" i="5"/>
  <c r="R113" i="5"/>
  <c r="P113" i="5"/>
  <c r="BI112" i="5"/>
  <c r="BH112" i="5"/>
  <c r="BG112" i="5"/>
  <c r="BE112" i="5"/>
  <c r="T112" i="5"/>
  <c r="R112" i="5"/>
  <c r="P112" i="5"/>
  <c r="BI111" i="5"/>
  <c r="BH111" i="5"/>
  <c r="BG111" i="5"/>
  <c r="BE111" i="5"/>
  <c r="T111" i="5"/>
  <c r="R111" i="5"/>
  <c r="P111" i="5"/>
  <c r="BI110" i="5"/>
  <c r="BH110" i="5"/>
  <c r="BG110" i="5"/>
  <c r="BE110" i="5"/>
  <c r="T110" i="5"/>
  <c r="R110" i="5"/>
  <c r="P110" i="5"/>
  <c r="BI109" i="5"/>
  <c r="BH109" i="5"/>
  <c r="BG109" i="5"/>
  <c r="BE109" i="5"/>
  <c r="T109" i="5"/>
  <c r="R109" i="5"/>
  <c r="P109" i="5"/>
  <c r="BI108" i="5"/>
  <c r="BH108" i="5"/>
  <c r="BG108" i="5"/>
  <c r="BE108" i="5"/>
  <c r="T108" i="5"/>
  <c r="R108" i="5"/>
  <c r="P108" i="5"/>
  <c r="BI107" i="5"/>
  <c r="BH107" i="5"/>
  <c r="BG107" i="5"/>
  <c r="BE107" i="5"/>
  <c r="T107" i="5"/>
  <c r="R107" i="5"/>
  <c r="P107" i="5"/>
  <c r="BI106" i="5"/>
  <c r="BH106" i="5"/>
  <c r="BG106" i="5"/>
  <c r="BE106" i="5"/>
  <c r="T106" i="5"/>
  <c r="R106" i="5"/>
  <c r="P106" i="5"/>
  <c r="BI105" i="5"/>
  <c r="BH105" i="5"/>
  <c r="BG105" i="5"/>
  <c r="BE105" i="5"/>
  <c r="T105" i="5"/>
  <c r="R105" i="5"/>
  <c r="P105" i="5"/>
  <c r="BI104" i="5"/>
  <c r="BH104" i="5"/>
  <c r="BG104" i="5"/>
  <c r="BE104" i="5"/>
  <c r="T104" i="5"/>
  <c r="R104" i="5"/>
  <c r="P104" i="5"/>
  <c r="BI103" i="5"/>
  <c r="BH103" i="5"/>
  <c r="BG103" i="5"/>
  <c r="BE103" i="5"/>
  <c r="T103" i="5"/>
  <c r="R103" i="5"/>
  <c r="P103" i="5"/>
  <c r="BI102" i="5"/>
  <c r="BH102" i="5"/>
  <c r="BG102" i="5"/>
  <c r="BE102" i="5"/>
  <c r="T102" i="5"/>
  <c r="R102" i="5"/>
  <c r="P102" i="5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BI99" i="5"/>
  <c r="BH99" i="5"/>
  <c r="BG99" i="5"/>
  <c r="BE99" i="5"/>
  <c r="T99" i="5"/>
  <c r="R99" i="5"/>
  <c r="P99" i="5"/>
  <c r="BI98" i="5"/>
  <c r="BH98" i="5"/>
  <c r="BG98" i="5"/>
  <c r="BE98" i="5"/>
  <c r="T98" i="5"/>
  <c r="R98" i="5"/>
  <c r="P98" i="5"/>
  <c r="BI97" i="5"/>
  <c r="BH97" i="5"/>
  <c r="BG97" i="5"/>
  <c r="BE97" i="5"/>
  <c r="T97" i="5"/>
  <c r="R97" i="5"/>
  <c r="P97" i="5"/>
  <c r="BI96" i="5"/>
  <c r="BH96" i="5"/>
  <c r="BG96" i="5"/>
  <c r="BE96" i="5"/>
  <c r="T96" i="5"/>
  <c r="R96" i="5"/>
  <c r="P96" i="5"/>
  <c r="BI95" i="5"/>
  <c r="BH95" i="5"/>
  <c r="BG95" i="5"/>
  <c r="BE95" i="5"/>
  <c r="T95" i="5"/>
  <c r="R95" i="5"/>
  <c r="P95" i="5"/>
  <c r="BI94" i="5"/>
  <c r="BH94" i="5"/>
  <c r="BG94" i="5"/>
  <c r="BE94" i="5"/>
  <c r="T94" i="5"/>
  <c r="R94" i="5"/>
  <c r="P94" i="5"/>
  <c r="F86" i="5"/>
  <c r="E84" i="5"/>
  <c r="F56" i="5"/>
  <c r="E54" i="5"/>
  <c r="J26" i="5"/>
  <c r="E26" i="5"/>
  <c r="J89" i="5" s="1"/>
  <c r="J25" i="5"/>
  <c r="J23" i="5"/>
  <c r="E23" i="5"/>
  <c r="J58" i="5"/>
  <c r="J22" i="5"/>
  <c r="J20" i="5"/>
  <c r="E20" i="5"/>
  <c r="F89" i="5" s="1"/>
  <c r="J19" i="5"/>
  <c r="J17" i="5"/>
  <c r="E17" i="5"/>
  <c r="F88" i="5" s="1"/>
  <c r="J16" i="5"/>
  <c r="J14" i="5"/>
  <c r="J56" i="5" s="1"/>
  <c r="E7" i="5"/>
  <c r="E80" i="5"/>
  <c r="J39" i="4"/>
  <c r="J38" i="4"/>
  <c r="AY58" i="1" s="1"/>
  <c r="J37" i="4"/>
  <c r="AX58" i="1" s="1"/>
  <c r="BI226" i="4"/>
  <c r="BH226" i="4"/>
  <c r="BG226" i="4"/>
  <c r="BE226" i="4"/>
  <c r="T226" i="4"/>
  <c r="T225" i="4"/>
  <c r="R226" i="4"/>
  <c r="R225" i="4" s="1"/>
  <c r="P226" i="4"/>
  <c r="P225" i="4" s="1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08" i="4"/>
  <c r="BH208" i="4"/>
  <c r="BG208" i="4"/>
  <c r="BE208" i="4"/>
  <c r="T208" i="4"/>
  <c r="R208" i="4"/>
  <c r="P208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196" i="4"/>
  <c r="BH196" i="4"/>
  <c r="BG196" i="4"/>
  <c r="BE196" i="4"/>
  <c r="T196" i="4"/>
  <c r="R196" i="4"/>
  <c r="P196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5" i="4"/>
  <c r="BH175" i="4"/>
  <c r="BG175" i="4"/>
  <c r="BE175" i="4"/>
  <c r="T175" i="4"/>
  <c r="R175" i="4"/>
  <c r="P175" i="4"/>
  <c r="BI172" i="4"/>
  <c r="BH172" i="4"/>
  <c r="BG172" i="4"/>
  <c r="BE172" i="4"/>
  <c r="T172" i="4"/>
  <c r="R172" i="4"/>
  <c r="P172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58" i="4"/>
  <c r="BH158" i="4"/>
  <c r="BG158" i="4"/>
  <c r="BE158" i="4"/>
  <c r="T158" i="4"/>
  <c r="R158" i="4"/>
  <c r="P158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39" i="4"/>
  <c r="BH139" i="4"/>
  <c r="BG139" i="4"/>
  <c r="BE139" i="4"/>
  <c r="T139" i="4"/>
  <c r="R139" i="4"/>
  <c r="P139" i="4"/>
  <c r="BI131" i="4"/>
  <c r="BH131" i="4"/>
  <c r="BG131" i="4"/>
  <c r="BE131" i="4"/>
  <c r="T131" i="4"/>
  <c r="T130" i="4" s="1"/>
  <c r="R131" i="4"/>
  <c r="R130" i="4"/>
  <c r="P131" i="4"/>
  <c r="P130" i="4"/>
  <c r="BI127" i="4"/>
  <c r="BH127" i="4"/>
  <c r="BG127" i="4"/>
  <c r="BE127" i="4"/>
  <c r="T127" i="4"/>
  <c r="R127" i="4"/>
  <c r="P127" i="4"/>
  <c r="BI124" i="4"/>
  <c r="BH124" i="4"/>
  <c r="BG124" i="4"/>
  <c r="BE124" i="4"/>
  <c r="T124" i="4"/>
  <c r="R124" i="4"/>
  <c r="P124" i="4"/>
  <c r="BI119" i="4"/>
  <c r="BH119" i="4"/>
  <c r="BG119" i="4"/>
  <c r="BE119" i="4"/>
  <c r="T119" i="4"/>
  <c r="R119" i="4"/>
  <c r="P119" i="4"/>
  <c r="BI115" i="4"/>
  <c r="BH115" i="4"/>
  <c r="BG115" i="4"/>
  <c r="BE115" i="4"/>
  <c r="T115" i="4"/>
  <c r="R115" i="4"/>
  <c r="P115" i="4"/>
  <c r="BI112" i="4"/>
  <c r="BH112" i="4"/>
  <c r="BG112" i="4"/>
  <c r="BE112" i="4"/>
  <c r="T112" i="4"/>
  <c r="R112" i="4"/>
  <c r="P112" i="4"/>
  <c r="BI108" i="4"/>
  <c r="BH108" i="4"/>
  <c r="BG108" i="4"/>
  <c r="BE108" i="4"/>
  <c r="T108" i="4"/>
  <c r="R108" i="4"/>
  <c r="P108" i="4"/>
  <c r="BI100" i="4"/>
  <c r="BH100" i="4"/>
  <c r="BG100" i="4"/>
  <c r="BE100" i="4"/>
  <c r="T100" i="4"/>
  <c r="R100" i="4"/>
  <c r="P100" i="4"/>
  <c r="F90" i="4"/>
  <c r="E88" i="4"/>
  <c r="F56" i="4"/>
  <c r="E54" i="4"/>
  <c r="J26" i="4"/>
  <c r="E26" i="4"/>
  <c r="J59" i="4" s="1"/>
  <c r="J25" i="4"/>
  <c r="J23" i="4"/>
  <c r="E23" i="4"/>
  <c r="J58" i="4"/>
  <c r="J22" i="4"/>
  <c r="J20" i="4"/>
  <c r="E20" i="4"/>
  <c r="F59" i="4" s="1"/>
  <c r="J19" i="4"/>
  <c r="J17" i="4"/>
  <c r="E17" i="4"/>
  <c r="F92" i="4" s="1"/>
  <c r="J16" i="4"/>
  <c r="J14" i="4"/>
  <c r="J56" i="4" s="1"/>
  <c r="E7" i="4"/>
  <c r="E84" i="4" s="1"/>
  <c r="J39" i="3"/>
  <c r="J38" i="3"/>
  <c r="AY57" i="1" s="1"/>
  <c r="J37" i="3"/>
  <c r="AX57" i="1" s="1"/>
  <c r="BI2432" i="3"/>
  <c r="BH2432" i="3"/>
  <c r="BG2432" i="3"/>
  <c r="BE2432" i="3"/>
  <c r="T2432" i="3"/>
  <c r="R2432" i="3"/>
  <c r="P2432" i="3"/>
  <c r="BI2431" i="3"/>
  <c r="BH2431" i="3"/>
  <c r="BG2431" i="3"/>
  <c r="BE2431" i="3"/>
  <c r="T2431" i="3"/>
  <c r="R2431" i="3"/>
  <c r="P2431" i="3"/>
  <c r="BI2428" i="3"/>
  <c r="BH2428" i="3"/>
  <c r="BG2428" i="3"/>
  <c r="BE2428" i="3"/>
  <c r="T2428" i="3"/>
  <c r="R2428" i="3"/>
  <c r="P2428" i="3"/>
  <c r="BI2426" i="3"/>
  <c r="BH2426" i="3"/>
  <c r="BG2426" i="3"/>
  <c r="BE2426" i="3"/>
  <c r="T2426" i="3"/>
  <c r="R2426" i="3"/>
  <c r="P2426" i="3"/>
  <c r="BI2425" i="3"/>
  <c r="BH2425" i="3"/>
  <c r="BG2425" i="3"/>
  <c r="BE2425" i="3"/>
  <c r="T2425" i="3"/>
  <c r="R2425" i="3"/>
  <c r="P2425" i="3"/>
  <c r="BI2422" i="3"/>
  <c r="BH2422" i="3"/>
  <c r="BG2422" i="3"/>
  <c r="BE2422" i="3"/>
  <c r="T2422" i="3"/>
  <c r="R2422" i="3"/>
  <c r="P2422" i="3"/>
  <c r="BI2421" i="3"/>
  <c r="BH2421" i="3"/>
  <c r="BG2421" i="3"/>
  <c r="BE2421" i="3"/>
  <c r="T2421" i="3"/>
  <c r="R2421" i="3"/>
  <c r="P2421" i="3"/>
  <c r="BI2416" i="3"/>
  <c r="BH2416" i="3"/>
  <c r="BG2416" i="3"/>
  <c r="BE2416" i="3"/>
  <c r="T2416" i="3"/>
  <c r="R2416" i="3"/>
  <c r="P2416" i="3"/>
  <c r="BI2413" i="3"/>
  <c r="BH2413" i="3"/>
  <c r="BG2413" i="3"/>
  <c r="BE2413" i="3"/>
  <c r="T2413" i="3"/>
  <c r="R2413" i="3"/>
  <c r="P2413" i="3"/>
  <c r="BI2409" i="3"/>
  <c r="BH2409" i="3"/>
  <c r="BG2409" i="3"/>
  <c r="BE2409" i="3"/>
  <c r="T2409" i="3"/>
  <c r="R2409" i="3"/>
  <c r="P2409" i="3"/>
  <c r="BI2406" i="3"/>
  <c r="BH2406" i="3"/>
  <c r="BG2406" i="3"/>
  <c r="BE2406" i="3"/>
  <c r="T2406" i="3"/>
  <c r="R2406" i="3"/>
  <c r="P2406" i="3"/>
  <c r="BI2402" i="3"/>
  <c r="BH2402" i="3"/>
  <c r="BG2402" i="3"/>
  <c r="BE2402" i="3"/>
  <c r="T2402" i="3"/>
  <c r="R2402" i="3"/>
  <c r="P2402" i="3"/>
  <c r="BI2399" i="3"/>
  <c r="BH2399" i="3"/>
  <c r="BG2399" i="3"/>
  <c r="BE2399" i="3"/>
  <c r="T2399" i="3"/>
  <c r="R2399" i="3"/>
  <c r="P2399" i="3"/>
  <c r="BI2391" i="3"/>
  <c r="BH2391" i="3"/>
  <c r="BG2391" i="3"/>
  <c r="BE2391" i="3"/>
  <c r="T2391" i="3"/>
  <c r="R2391" i="3"/>
  <c r="P2391" i="3"/>
  <c r="BI2389" i="3"/>
  <c r="BH2389" i="3"/>
  <c r="BG2389" i="3"/>
  <c r="BE2389" i="3"/>
  <c r="T2389" i="3"/>
  <c r="R2389" i="3"/>
  <c r="P2389" i="3"/>
  <c r="BI2386" i="3"/>
  <c r="BH2386" i="3"/>
  <c r="BG2386" i="3"/>
  <c r="BE2386" i="3"/>
  <c r="T2386" i="3"/>
  <c r="R2386" i="3"/>
  <c r="P2386" i="3"/>
  <c r="BI2384" i="3"/>
  <c r="BH2384" i="3"/>
  <c r="BG2384" i="3"/>
  <c r="BE2384" i="3"/>
  <c r="T2384" i="3"/>
  <c r="R2384" i="3"/>
  <c r="P2384" i="3"/>
  <c r="BI2381" i="3"/>
  <c r="BH2381" i="3"/>
  <c r="BG2381" i="3"/>
  <c r="BE2381" i="3"/>
  <c r="T2381" i="3"/>
  <c r="R2381" i="3"/>
  <c r="P2381" i="3"/>
  <c r="BI2375" i="3"/>
  <c r="BH2375" i="3"/>
  <c r="BG2375" i="3"/>
  <c r="BE2375" i="3"/>
  <c r="T2375" i="3"/>
  <c r="R2375" i="3"/>
  <c r="P2375" i="3"/>
  <c r="BI2373" i="3"/>
  <c r="BH2373" i="3"/>
  <c r="BG2373" i="3"/>
  <c r="BE2373" i="3"/>
  <c r="T2373" i="3"/>
  <c r="R2373" i="3"/>
  <c r="P2373" i="3"/>
  <c r="BI2371" i="3"/>
  <c r="BH2371" i="3"/>
  <c r="BG2371" i="3"/>
  <c r="BE2371" i="3"/>
  <c r="T2371" i="3"/>
  <c r="R2371" i="3"/>
  <c r="P2371" i="3"/>
  <c r="BI2365" i="3"/>
  <c r="BH2365" i="3"/>
  <c r="BG2365" i="3"/>
  <c r="BE2365" i="3"/>
  <c r="T2365" i="3"/>
  <c r="R2365" i="3"/>
  <c r="P2365" i="3"/>
  <c r="BI2362" i="3"/>
  <c r="BH2362" i="3"/>
  <c r="BG2362" i="3"/>
  <c r="BE2362" i="3"/>
  <c r="T2362" i="3"/>
  <c r="R2362" i="3"/>
  <c r="P2362" i="3"/>
  <c r="BI2359" i="3"/>
  <c r="BH2359" i="3"/>
  <c r="BG2359" i="3"/>
  <c r="BE2359" i="3"/>
  <c r="T2359" i="3"/>
  <c r="R2359" i="3"/>
  <c r="P2359" i="3"/>
  <c r="BI2356" i="3"/>
  <c r="BH2356" i="3"/>
  <c r="BG2356" i="3"/>
  <c r="BE2356" i="3"/>
  <c r="T2356" i="3"/>
  <c r="R2356" i="3"/>
  <c r="P2356" i="3"/>
  <c r="BI2352" i="3"/>
  <c r="BH2352" i="3"/>
  <c r="BG2352" i="3"/>
  <c r="BE2352" i="3"/>
  <c r="T2352" i="3"/>
  <c r="R2352" i="3"/>
  <c r="P2352" i="3"/>
  <c r="BI2349" i="3"/>
  <c r="BH2349" i="3"/>
  <c r="BG2349" i="3"/>
  <c r="BE2349" i="3"/>
  <c r="T2349" i="3"/>
  <c r="R2349" i="3"/>
  <c r="P2349" i="3"/>
  <c r="BI2344" i="3"/>
  <c r="BH2344" i="3"/>
  <c r="BG2344" i="3"/>
  <c r="BE2344" i="3"/>
  <c r="T2344" i="3"/>
  <c r="R2344" i="3"/>
  <c r="P2344" i="3"/>
  <c r="BI2341" i="3"/>
  <c r="BH2341" i="3"/>
  <c r="BG2341" i="3"/>
  <c r="BE2341" i="3"/>
  <c r="T2341" i="3"/>
  <c r="R2341" i="3"/>
  <c r="P2341" i="3"/>
  <c r="BI2336" i="3"/>
  <c r="BH2336" i="3"/>
  <c r="BG2336" i="3"/>
  <c r="BE2336" i="3"/>
  <c r="T2336" i="3"/>
  <c r="R2336" i="3"/>
  <c r="P2336" i="3"/>
  <c r="BI2331" i="3"/>
  <c r="BH2331" i="3"/>
  <c r="BG2331" i="3"/>
  <c r="BE2331" i="3"/>
  <c r="T2331" i="3"/>
  <c r="R2331" i="3"/>
  <c r="P2331" i="3"/>
  <c r="BI2320" i="3"/>
  <c r="BH2320" i="3"/>
  <c r="BG2320" i="3"/>
  <c r="BE2320" i="3"/>
  <c r="T2320" i="3"/>
  <c r="R2320" i="3"/>
  <c r="P2320" i="3"/>
  <c r="BI2296" i="3"/>
  <c r="BH2296" i="3"/>
  <c r="BG2296" i="3"/>
  <c r="BE2296" i="3"/>
  <c r="T2296" i="3"/>
  <c r="R2296" i="3"/>
  <c r="P2296" i="3"/>
  <c r="BI2294" i="3"/>
  <c r="BH2294" i="3"/>
  <c r="BG2294" i="3"/>
  <c r="BE2294" i="3"/>
  <c r="T2294" i="3"/>
  <c r="R2294" i="3"/>
  <c r="P2294" i="3"/>
  <c r="BI2292" i="3"/>
  <c r="BH2292" i="3"/>
  <c r="BG2292" i="3"/>
  <c r="BE2292" i="3"/>
  <c r="T2292" i="3"/>
  <c r="R2292" i="3"/>
  <c r="P2292" i="3"/>
  <c r="BI2289" i="3"/>
  <c r="BH2289" i="3"/>
  <c r="BG2289" i="3"/>
  <c r="BE2289" i="3"/>
  <c r="T2289" i="3"/>
  <c r="R2289" i="3"/>
  <c r="P2289" i="3"/>
  <c r="BI2247" i="3"/>
  <c r="BH2247" i="3"/>
  <c r="BG2247" i="3"/>
  <c r="BE2247" i="3"/>
  <c r="T2247" i="3"/>
  <c r="R2247" i="3"/>
  <c r="P2247" i="3"/>
  <c r="BI2241" i="3"/>
  <c r="BH2241" i="3"/>
  <c r="BG2241" i="3"/>
  <c r="BE2241" i="3"/>
  <c r="T2241" i="3"/>
  <c r="R2241" i="3"/>
  <c r="P2241" i="3"/>
  <c r="BI2233" i="3"/>
  <c r="BH2233" i="3"/>
  <c r="BG2233" i="3"/>
  <c r="BE2233" i="3"/>
  <c r="T2233" i="3"/>
  <c r="R2233" i="3"/>
  <c r="P2233" i="3"/>
  <c r="BI2226" i="3"/>
  <c r="BH2226" i="3"/>
  <c r="BG2226" i="3"/>
  <c r="BE2226" i="3"/>
  <c r="T2226" i="3"/>
  <c r="R2226" i="3"/>
  <c r="P2226" i="3"/>
  <c r="BI2218" i="3"/>
  <c r="BH2218" i="3"/>
  <c r="BG2218" i="3"/>
  <c r="BE2218" i="3"/>
  <c r="T2218" i="3"/>
  <c r="R2218" i="3"/>
  <c r="P2218" i="3"/>
  <c r="BI2215" i="3"/>
  <c r="BH2215" i="3"/>
  <c r="BG2215" i="3"/>
  <c r="BE2215" i="3"/>
  <c r="T2215" i="3"/>
  <c r="R2215" i="3"/>
  <c r="P2215" i="3"/>
  <c r="BI2213" i="3"/>
  <c r="BH2213" i="3"/>
  <c r="BG2213" i="3"/>
  <c r="BE2213" i="3"/>
  <c r="T2213" i="3"/>
  <c r="R2213" i="3"/>
  <c r="P2213" i="3"/>
  <c r="BI2211" i="3"/>
  <c r="BH2211" i="3"/>
  <c r="BG2211" i="3"/>
  <c r="BE2211" i="3"/>
  <c r="T2211" i="3"/>
  <c r="R2211" i="3"/>
  <c r="P2211" i="3"/>
  <c r="BI2208" i="3"/>
  <c r="BH2208" i="3"/>
  <c r="BG2208" i="3"/>
  <c r="BE2208" i="3"/>
  <c r="T2208" i="3"/>
  <c r="R2208" i="3"/>
  <c r="P2208" i="3"/>
  <c r="BI2206" i="3"/>
  <c r="BH2206" i="3"/>
  <c r="BG2206" i="3"/>
  <c r="BE2206" i="3"/>
  <c r="T2206" i="3"/>
  <c r="R2206" i="3"/>
  <c r="P2206" i="3"/>
  <c r="BI2203" i="3"/>
  <c r="BH2203" i="3"/>
  <c r="BG2203" i="3"/>
  <c r="BE2203" i="3"/>
  <c r="T2203" i="3"/>
  <c r="R2203" i="3"/>
  <c r="P2203" i="3"/>
  <c r="BI2201" i="3"/>
  <c r="BH2201" i="3"/>
  <c r="BG2201" i="3"/>
  <c r="BE2201" i="3"/>
  <c r="T2201" i="3"/>
  <c r="R2201" i="3"/>
  <c r="P2201" i="3"/>
  <c r="BI2198" i="3"/>
  <c r="BH2198" i="3"/>
  <c r="BG2198" i="3"/>
  <c r="BE2198" i="3"/>
  <c r="T2198" i="3"/>
  <c r="R2198" i="3"/>
  <c r="P2198" i="3"/>
  <c r="BI2196" i="3"/>
  <c r="BH2196" i="3"/>
  <c r="BG2196" i="3"/>
  <c r="BE2196" i="3"/>
  <c r="T2196" i="3"/>
  <c r="R2196" i="3"/>
  <c r="P2196" i="3"/>
  <c r="BI2193" i="3"/>
  <c r="BH2193" i="3"/>
  <c r="BG2193" i="3"/>
  <c r="BE2193" i="3"/>
  <c r="T2193" i="3"/>
  <c r="R2193" i="3"/>
  <c r="P2193" i="3"/>
  <c r="BI2190" i="3"/>
  <c r="BH2190" i="3"/>
  <c r="BG2190" i="3"/>
  <c r="BE2190" i="3"/>
  <c r="T2190" i="3"/>
  <c r="R2190" i="3"/>
  <c r="P2190" i="3"/>
  <c r="BI2187" i="3"/>
  <c r="BH2187" i="3"/>
  <c r="BG2187" i="3"/>
  <c r="BE2187" i="3"/>
  <c r="T2187" i="3"/>
  <c r="R2187" i="3"/>
  <c r="P2187" i="3"/>
  <c r="BI2184" i="3"/>
  <c r="BH2184" i="3"/>
  <c r="BG2184" i="3"/>
  <c r="BE2184" i="3"/>
  <c r="T2184" i="3"/>
  <c r="R2184" i="3"/>
  <c r="P2184" i="3"/>
  <c r="BI2182" i="3"/>
  <c r="BH2182" i="3"/>
  <c r="BG2182" i="3"/>
  <c r="BE2182" i="3"/>
  <c r="T2182" i="3"/>
  <c r="R2182" i="3"/>
  <c r="P2182" i="3"/>
  <c r="BI2179" i="3"/>
  <c r="BH2179" i="3"/>
  <c r="BG2179" i="3"/>
  <c r="BE2179" i="3"/>
  <c r="T2179" i="3"/>
  <c r="R2179" i="3"/>
  <c r="P2179" i="3"/>
  <c r="BI2176" i="3"/>
  <c r="BH2176" i="3"/>
  <c r="BG2176" i="3"/>
  <c r="BE2176" i="3"/>
  <c r="T2176" i="3"/>
  <c r="R2176" i="3"/>
  <c r="P2176" i="3"/>
  <c r="BI2153" i="3"/>
  <c r="BH2153" i="3"/>
  <c r="BG2153" i="3"/>
  <c r="BE2153" i="3"/>
  <c r="T2153" i="3"/>
  <c r="R2153" i="3"/>
  <c r="P2153" i="3"/>
  <c r="BI2150" i="3"/>
  <c r="BH2150" i="3"/>
  <c r="BG2150" i="3"/>
  <c r="BE2150" i="3"/>
  <c r="T2150" i="3"/>
  <c r="R2150" i="3"/>
  <c r="P2150" i="3"/>
  <c r="BI2126" i="3"/>
  <c r="BH2126" i="3"/>
  <c r="BG2126" i="3"/>
  <c r="BE2126" i="3"/>
  <c r="T2126" i="3"/>
  <c r="R2126" i="3"/>
  <c r="P2126" i="3"/>
  <c r="BI2123" i="3"/>
  <c r="BH2123" i="3"/>
  <c r="BG2123" i="3"/>
  <c r="BE2123" i="3"/>
  <c r="T2123" i="3"/>
  <c r="R2123" i="3"/>
  <c r="P2123" i="3"/>
  <c r="BI2121" i="3"/>
  <c r="BH2121" i="3"/>
  <c r="BG2121" i="3"/>
  <c r="BE2121" i="3"/>
  <c r="T2121" i="3"/>
  <c r="R2121" i="3"/>
  <c r="P2121" i="3"/>
  <c r="BI2119" i="3"/>
  <c r="BH2119" i="3"/>
  <c r="BG2119" i="3"/>
  <c r="BE2119" i="3"/>
  <c r="T2119" i="3"/>
  <c r="R2119" i="3"/>
  <c r="P2119" i="3"/>
  <c r="BI2117" i="3"/>
  <c r="BH2117" i="3"/>
  <c r="BG2117" i="3"/>
  <c r="BE2117" i="3"/>
  <c r="T2117" i="3"/>
  <c r="R2117" i="3"/>
  <c r="P2117" i="3"/>
  <c r="BI2091" i="3"/>
  <c r="BH2091" i="3"/>
  <c r="BG2091" i="3"/>
  <c r="BE2091" i="3"/>
  <c r="T2091" i="3"/>
  <c r="R2091" i="3"/>
  <c r="P2091" i="3"/>
  <c r="BI2089" i="3"/>
  <c r="BH2089" i="3"/>
  <c r="BG2089" i="3"/>
  <c r="BE2089" i="3"/>
  <c r="T2089" i="3"/>
  <c r="R2089" i="3"/>
  <c r="P2089" i="3"/>
  <c r="BI2084" i="3"/>
  <c r="BH2084" i="3"/>
  <c r="BG2084" i="3"/>
  <c r="BE2084" i="3"/>
  <c r="T2084" i="3"/>
  <c r="R2084" i="3"/>
  <c r="P2084" i="3"/>
  <c r="BI2082" i="3"/>
  <c r="BH2082" i="3"/>
  <c r="BG2082" i="3"/>
  <c r="BE2082" i="3"/>
  <c r="T2082" i="3"/>
  <c r="R2082" i="3"/>
  <c r="P2082" i="3"/>
  <c r="BI2080" i="3"/>
  <c r="BH2080" i="3"/>
  <c r="BG2080" i="3"/>
  <c r="BE2080" i="3"/>
  <c r="T2080" i="3"/>
  <c r="R2080" i="3"/>
  <c r="P2080" i="3"/>
  <c r="BI2077" i="3"/>
  <c r="BH2077" i="3"/>
  <c r="BG2077" i="3"/>
  <c r="BE2077" i="3"/>
  <c r="T2077" i="3"/>
  <c r="R2077" i="3"/>
  <c r="P2077" i="3"/>
  <c r="BI2071" i="3"/>
  <c r="BH2071" i="3"/>
  <c r="BG2071" i="3"/>
  <c r="BE2071" i="3"/>
  <c r="T2071" i="3"/>
  <c r="R2071" i="3"/>
  <c r="P2071" i="3"/>
  <c r="BI2069" i="3"/>
  <c r="BH2069" i="3"/>
  <c r="BG2069" i="3"/>
  <c r="BE2069" i="3"/>
  <c r="T2069" i="3"/>
  <c r="R2069" i="3"/>
  <c r="P2069" i="3"/>
  <c r="BI2068" i="3"/>
  <c r="BH2068" i="3"/>
  <c r="BG2068" i="3"/>
  <c r="BE2068" i="3"/>
  <c r="T2068" i="3"/>
  <c r="R2068" i="3"/>
  <c r="P2068" i="3"/>
  <c r="BI2067" i="3"/>
  <c r="BH2067" i="3"/>
  <c r="BG2067" i="3"/>
  <c r="BE2067" i="3"/>
  <c r="T2067" i="3"/>
  <c r="R2067" i="3"/>
  <c r="P2067" i="3"/>
  <c r="BI2065" i="3"/>
  <c r="BH2065" i="3"/>
  <c r="BG2065" i="3"/>
  <c r="BE2065" i="3"/>
  <c r="T2065" i="3"/>
  <c r="R2065" i="3"/>
  <c r="P2065" i="3"/>
  <c r="BI2064" i="3"/>
  <c r="BH2064" i="3"/>
  <c r="BG2064" i="3"/>
  <c r="BE2064" i="3"/>
  <c r="T2064" i="3"/>
  <c r="R2064" i="3"/>
  <c r="P2064" i="3"/>
  <c r="BI2062" i="3"/>
  <c r="BH2062" i="3"/>
  <c r="BG2062" i="3"/>
  <c r="BE2062" i="3"/>
  <c r="T2062" i="3"/>
  <c r="R2062" i="3"/>
  <c r="P2062" i="3"/>
  <c r="BI2060" i="3"/>
  <c r="BH2060" i="3"/>
  <c r="BG2060" i="3"/>
  <c r="BE2060" i="3"/>
  <c r="T2060" i="3"/>
  <c r="R2060" i="3"/>
  <c r="P2060" i="3"/>
  <c r="BI2058" i="3"/>
  <c r="BH2058" i="3"/>
  <c r="BG2058" i="3"/>
  <c r="BE2058" i="3"/>
  <c r="T2058" i="3"/>
  <c r="R2058" i="3"/>
  <c r="P2058" i="3"/>
  <c r="BI2055" i="3"/>
  <c r="BH2055" i="3"/>
  <c r="BG2055" i="3"/>
  <c r="BE2055" i="3"/>
  <c r="T2055" i="3"/>
  <c r="R2055" i="3"/>
  <c r="P2055" i="3"/>
  <c r="BI2053" i="3"/>
  <c r="BH2053" i="3"/>
  <c r="BG2053" i="3"/>
  <c r="BE2053" i="3"/>
  <c r="T2053" i="3"/>
  <c r="R2053" i="3"/>
  <c r="P2053" i="3"/>
  <c r="BI2050" i="3"/>
  <c r="BH2050" i="3"/>
  <c r="BG2050" i="3"/>
  <c r="BE2050" i="3"/>
  <c r="T2050" i="3"/>
  <c r="R2050" i="3"/>
  <c r="P2050" i="3"/>
  <c r="BI2049" i="3"/>
  <c r="BH2049" i="3"/>
  <c r="BG2049" i="3"/>
  <c r="BE2049" i="3"/>
  <c r="T2049" i="3"/>
  <c r="R2049" i="3"/>
  <c r="P2049" i="3"/>
  <c r="BI2046" i="3"/>
  <c r="BH2046" i="3"/>
  <c r="BG2046" i="3"/>
  <c r="BE2046" i="3"/>
  <c r="T2046" i="3"/>
  <c r="R2046" i="3"/>
  <c r="P2046" i="3"/>
  <c r="BI2044" i="3"/>
  <c r="BH2044" i="3"/>
  <c r="BG2044" i="3"/>
  <c r="BE2044" i="3"/>
  <c r="T2044" i="3"/>
  <c r="R2044" i="3"/>
  <c r="P2044" i="3"/>
  <c r="BI2041" i="3"/>
  <c r="BH2041" i="3"/>
  <c r="BG2041" i="3"/>
  <c r="BE2041" i="3"/>
  <c r="T2041" i="3"/>
  <c r="R2041" i="3"/>
  <c r="P2041" i="3"/>
  <c r="BI2040" i="3"/>
  <c r="BH2040" i="3"/>
  <c r="BG2040" i="3"/>
  <c r="BE2040" i="3"/>
  <c r="T2040" i="3"/>
  <c r="R2040" i="3"/>
  <c r="P2040" i="3"/>
  <c r="BI2037" i="3"/>
  <c r="BH2037" i="3"/>
  <c r="BG2037" i="3"/>
  <c r="BE2037" i="3"/>
  <c r="T2037" i="3"/>
  <c r="R2037" i="3"/>
  <c r="P2037" i="3"/>
  <c r="BI2034" i="3"/>
  <c r="BH2034" i="3"/>
  <c r="BG2034" i="3"/>
  <c r="BE2034" i="3"/>
  <c r="T2034" i="3"/>
  <c r="R2034" i="3"/>
  <c r="P2034" i="3"/>
  <c r="BI2031" i="3"/>
  <c r="BH2031" i="3"/>
  <c r="BG2031" i="3"/>
  <c r="BE2031" i="3"/>
  <c r="T2031" i="3"/>
  <c r="R2031" i="3"/>
  <c r="P2031" i="3"/>
  <c r="BI2028" i="3"/>
  <c r="BH2028" i="3"/>
  <c r="BG2028" i="3"/>
  <c r="BE2028" i="3"/>
  <c r="T2028" i="3"/>
  <c r="R2028" i="3"/>
  <c r="P2028" i="3"/>
  <c r="BI2025" i="3"/>
  <c r="BH2025" i="3"/>
  <c r="BG2025" i="3"/>
  <c r="BE2025" i="3"/>
  <c r="T2025" i="3"/>
  <c r="R2025" i="3"/>
  <c r="P2025" i="3"/>
  <c r="BI2022" i="3"/>
  <c r="BH2022" i="3"/>
  <c r="BG2022" i="3"/>
  <c r="BE2022" i="3"/>
  <c r="T2022" i="3"/>
  <c r="R2022" i="3"/>
  <c r="P2022" i="3"/>
  <c r="BI2021" i="3"/>
  <c r="BH2021" i="3"/>
  <c r="BG2021" i="3"/>
  <c r="BE2021" i="3"/>
  <c r="T2021" i="3"/>
  <c r="R2021" i="3"/>
  <c r="P2021" i="3"/>
  <c r="BI2019" i="3"/>
  <c r="BH2019" i="3"/>
  <c r="BG2019" i="3"/>
  <c r="BE2019" i="3"/>
  <c r="T2019" i="3"/>
  <c r="R2019" i="3"/>
  <c r="P2019" i="3"/>
  <c r="BI2018" i="3"/>
  <c r="BH2018" i="3"/>
  <c r="BG2018" i="3"/>
  <c r="BE2018" i="3"/>
  <c r="T2018" i="3"/>
  <c r="R2018" i="3"/>
  <c r="P2018" i="3"/>
  <c r="BI2015" i="3"/>
  <c r="BH2015" i="3"/>
  <c r="BG2015" i="3"/>
  <c r="BE2015" i="3"/>
  <c r="T2015" i="3"/>
  <c r="R2015" i="3"/>
  <c r="P2015" i="3"/>
  <c r="BI2014" i="3"/>
  <c r="BH2014" i="3"/>
  <c r="BG2014" i="3"/>
  <c r="BE2014" i="3"/>
  <c r="T2014" i="3"/>
  <c r="R2014" i="3"/>
  <c r="P2014" i="3"/>
  <c r="BI2010" i="3"/>
  <c r="BH2010" i="3"/>
  <c r="BG2010" i="3"/>
  <c r="BE2010" i="3"/>
  <c r="T2010" i="3"/>
  <c r="R2010" i="3"/>
  <c r="P2010" i="3"/>
  <c r="BI2006" i="3"/>
  <c r="BH2006" i="3"/>
  <c r="BG2006" i="3"/>
  <c r="BE2006" i="3"/>
  <c r="T2006" i="3"/>
  <c r="R2006" i="3"/>
  <c r="P2006" i="3"/>
  <c r="BI2005" i="3"/>
  <c r="BH2005" i="3"/>
  <c r="BG2005" i="3"/>
  <c r="BE2005" i="3"/>
  <c r="T2005" i="3"/>
  <c r="R2005" i="3"/>
  <c r="P2005" i="3"/>
  <c r="BI1998" i="3"/>
  <c r="BH1998" i="3"/>
  <c r="BG1998" i="3"/>
  <c r="BE1998" i="3"/>
  <c r="T1998" i="3"/>
  <c r="R1998" i="3"/>
  <c r="P1998" i="3"/>
  <c r="BI1997" i="3"/>
  <c r="BH1997" i="3"/>
  <c r="BG1997" i="3"/>
  <c r="BE1997" i="3"/>
  <c r="T1997" i="3"/>
  <c r="R1997" i="3"/>
  <c r="P1997" i="3"/>
  <c r="BI1996" i="3"/>
  <c r="BH1996" i="3"/>
  <c r="BG1996" i="3"/>
  <c r="BE1996" i="3"/>
  <c r="T1996" i="3"/>
  <c r="R1996" i="3"/>
  <c r="P1996" i="3"/>
  <c r="BI1993" i="3"/>
  <c r="BH1993" i="3"/>
  <c r="BG1993" i="3"/>
  <c r="BE1993" i="3"/>
  <c r="T1993" i="3"/>
  <c r="R1993" i="3"/>
  <c r="P1993" i="3"/>
  <c r="BI1991" i="3"/>
  <c r="BH1991" i="3"/>
  <c r="BG1991" i="3"/>
  <c r="BE1991" i="3"/>
  <c r="T1991" i="3"/>
  <c r="R1991" i="3"/>
  <c r="P1991" i="3"/>
  <c r="BI1984" i="3"/>
  <c r="BH1984" i="3"/>
  <c r="BG1984" i="3"/>
  <c r="BE1984" i="3"/>
  <c r="T1984" i="3"/>
  <c r="R1984" i="3"/>
  <c r="P1984" i="3"/>
  <c r="BI1983" i="3"/>
  <c r="BH1983" i="3"/>
  <c r="BG1983" i="3"/>
  <c r="BE1983" i="3"/>
  <c r="T1983" i="3"/>
  <c r="R1983" i="3"/>
  <c r="P1983" i="3"/>
  <c r="BI1978" i="3"/>
  <c r="BH1978" i="3"/>
  <c r="BG1978" i="3"/>
  <c r="BE1978" i="3"/>
  <c r="T1978" i="3"/>
  <c r="R1978" i="3"/>
  <c r="P1978" i="3"/>
  <c r="BI1977" i="3"/>
  <c r="BH1977" i="3"/>
  <c r="BG1977" i="3"/>
  <c r="BE1977" i="3"/>
  <c r="T1977" i="3"/>
  <c r="R1977" i="3"/>
  <c r="P1977" i="3"/>
  <c r="BI1961" i="3"/>
  <c r="BH1961" i="3"/>
  <c r="BG1961" i="3"/>
  <c r="BE1961" i="3"/>
  <c r="T1961" i="3"/>
  <c r="R1961" i="3"/>
  <c r="P1961" i="3"/>
  <c r="BI1959" i="3"/>
  <c r="BH1959" i="3"/>
  <c r="BG1959" i="3"/>
  <c r="BE1959" i="3"/>
  <c r="T1959" i="3"/>
  <c r="R1959" i="3"/>
  <c r="P1959" i="3"/>
  <c r="BI1956" i="3"/>
  <c r="BH1956" i="3"/>
  <c r="BG1956" i="3"/>
  <c r="BE1956" i="3"/>
  <c r="T1956" i="3"/>
  <c r="R1956" i="3"/>
  <c r="P1956" i="3"/>
  <c r="BI1952" i="3"/>
  <c r="BH1952" i="3"/>
  <c r="BG1952" i="3"/>
  <c r="BE1952" i="3"/>
  <c r="T1952" i="3"/>
  <c r="R1952" i="3"/>
  <c r="P1952" i="3"/>
  <c r="BI1950" i="3"/>
  <c r="BH1950" i="3"/>
  <c r="BG1950" i="3"/>
  <c r="BE1950" i="3"/>
  <c r="T1950" i="3"/>
  <c r="R1950" i="3"/>
  <c r="P1950" i="3"/>
  <c r="BI1946" i="3"/>
  <c r="BH1946" i="3"/>
  <c r="BG1946" i="3"/>
  <c r="BE1946" i="3"/>
  <c r="T1946" i="3"/>
  <c r="R1946" i="3"/>
  <c r="P1946" i="3"/>
  <c r="BI1940" i="3"/>
  <c r="BH1940" i="3"/>
  <c r="BG1940" i="3"/>
  <c r="BE1940" i="3"/>
  <c r="T1940" i="3"/>
  <c r="R1940" i="3"/>
  <c r="P1940" i="3"/>
  <c r="BI1938" i="3"/>
  <c r="BH1938" i="3"/>
  <c r="BG1938" i="3"/>
  <c r="BE1938" i="3"/>
  <c r="T1938" i="3"/>
  <c r="R1938" i="3"/>
  <c r="P1938" i="3"/>
  <c r="BI1927" i="3"/>
  <c r="BH1927" i="3"/>
  <c r="BG1927" i="3"/>
  <c r="BE1927" i="3"/>
  <c r="T1927" i="3"/>
  <c r="R1927" i="3"/>
  <c r="P1927" i="3"/>
  <c r="BI1921" i="3"/>
  <c r="BH1921" i="3"/>
  <c r="BG1921" i="3"/>
  <c r="BE1921" i="3"/>
  <c r="T1921" i="3"/>
  <c r="R1921" i="3"/>
  <c r="P1921" i="3"/>
  <c r="BI1911" i="3"/>
  <c r="BH1911" i="3"/>
  <c r="BG1911" i="3"/>
  <c r="BE1911" i="3"/>
  <c r="T1911" i="3"/>
  <c r="R1911" i="3"/>
  <c r="P1911" i="3"/>
  <c r="BI1903" i="3"/>
  <c r="BH1903" i="3"/>
  <c r="BG1903" i="3"/>
  <c r="BE1903" i="3"/>
  <c r="T1903" i="3"/>
  <c r="R1903" i="3"/>
  <c r="P1903" i="3"/>
  <c r="BI1892" i="3"/>
  <c r="BH1892" i="3"/>
  <c r="BG1892" i="3"/>
  <c r="BE1892" i="3"/>
  <c r="T1892" i="3"/>
  <c r="R1892" i="3"/>
  <c r="P1892" i="3"/>
  <c r="BI1878" i="3"/>
  <c r="BH1878" i="3"/>
  <c r="BG1878" i="3"/>
  <c r="BE1878" i="3"/>
  <c r="T1878" i="3"/>
  <c r="R1878" i="3"/>
  <c r="P1878" i="3"/>
  <c r="BI1876" i="3"/>
  <c r="BH1876" i="3"/>
  <c r="BG1876" i="3"/>
  <c r="BE1876" i="3"/>
  <c r="T1876" i="3"/>
  <c r="R1876" i="3"/>
  <c r="P1876" i="3"/>
  <c r="BI1871" i="3"/>
  <c r="BH1871" i="3"/>
  <c r="BG1871" i="3"/>
  <c r="BE1871" i="3"/>
  <c r="T1871" i="3"/>
  <c r="R1871" i="3"/>
  <c r="P1871" i="3"/>
  <c r="BI1869" i="3"/>
  <c r="BH1869" i="3"/>
  <c r="BG1869" i="3"/>
  <c r="BE1869" i="3"/>
  <c r="T1869" i="3"/>
  <c r="R1869" i="3"/>
  <c r="P1869" i="3"/>
  <c r="BI1867" i="3"/>
  <c r="BH1867" i="3"/>
  <c r="BG1867" i="3"/>
  <c r="BE1867" i="3"/>
  <c r="T1867" i="3"/>
  <c r="R1867" i="3"/>
  <c r="P1867" i="3"/>
  <c r="BI1866" i="3"/>
  <c r="BH1866" i="3"/>
  <c r="BG1866" i="3"/>
  <c r="BE1866" i="3"/>
  <c r="T1866" i="3"/>
  <c r="R1866" i="3"/>
  <c r="P1866" i="3"/>
  <c r="BI1865" i="3"/>
  <c r="BH1865" i="3"/>
  <c r="BG1865" i="3"/>
  <c r="BE1865" i="3"/>
  <c r="T1865" i="3"/>
  <c r="R1865" i="3"/>
  <c r="P1865" i="3"/>
  <c r="BI1864" i="3"/>
  <c r="BH1864" i="3"/>
  <c r="BG1864" i="3"/>
  <c r="BE1864" i="3"/>
  <c r="T1864" i="3"/>
  <c r="R1864" i="3"/>
  <c r="P1864" i="3"/>
  <c r="BI1863" i="3"/>
  <c r="BH1863" i="3"/>
  <c r="BG1863" i="3"/>
  <c r="BE1863" i="3"/>
  <c r="T1863" i="3"/>
  <c r="R1863" i="3"/>
  <c r="P1863" i="3"/>
  <c r="BI1862" i="3"/>
  <c r="BH1862" i="3"/>
  <c r="BG1862" i="3"/>
  <c r="BE1862" i="3"/>
  <c r="T1862" i="3"/>
  <c r="R1862" i="3"/>
  <c r="P1862" i="3"/>
  <c r="BI1861" i="3"/>
  <c r="BH1861" i="3"/>
  <c r="BG1861" i="3"/>
  <c r="BE1861" i="3"/>
  <c r="T1861" i="3"/>
  <c r="R1861" i="3"/>
  <c r="P1861" i="3"/>
  <c r="BI1859" i="3"/>
  <c r="BH1859" i="3"/>
  <c r="BG1859" i="3"/>
  <c r="BE1859" i="3"/>
  <c r="T1859" i="3"/>
  <c r="R1859" i="3"/>
  <c r="P1859" i="3"/>
  <c r="BI1857" i="3"/>
  <c r="BH1857" i="3"/>
  <c r="BG1857" i="3"/>
  <c r="BE1857" i="3"/>
  <c r="T1857" i="3"/>
  <c r="R1857" i="3"/>
  <c r="P1857" i="3"/>
  <c r="BI1856" i="3"/>
  <c r="BH1856" i="3"/>
  <c r="BG1856" i="3"/>
  <c r="BE1856" i="3"/>
  <c r="T1856" i="3"/>
  <c r="R1856" i="3"/>
  <c r="P1856" i="3"/>
  <c r="BI1853" i="3"/>
  <c r="BH1853" i="3"/>
  <c r="BG1853" i="3"/>
  <c r="BE1853" i="3"/>
  <c r="T1853" i="3"/>
  <c r="R1853" i="3"/>
  <c r="P1853" i="3"/>
  <c r="BI1852" i="3"/>
  <c r="BH1852" i="3"/>
  <c r="BG1852" i="3"/>
  <c r="BE1852" i="3"/>
  <c r="T1852" i="3"/>
  <c r="R1852" i="3"/>
  <c r="P1852" i="3"/>
  <c r="BI1850" i="3"/>
  <c r="BH1850" i="3"/>
  <c r="BG1850" i="3"/>
  <c r="BE1850" i="3"/>
  <c r="T1850" i="3"/>
  <c r="R1850" i="3"/>
  <c r="P1850" i="3"/>
  <c r="BI1848" i="3"/>
  <c r="BH1848" i="3"/>
  <c r="BG1848" i="3"/>
  <c r="BE1848" i="3"/>
  <c r="T1848" i="3"/>
  <c r="R1848" i="3"/>
  <c r="P1848" i="3"/>
  <c r="BI1846" i="3"/>
  <c r="BH1846" i="3"/>
  <c r="BG1846" i="3"/>
  <c r="BE1846" i="3"/>
  <c r="T1846" i="3"/>
  <c r="R1846" i="3"/>
  <c r="P1846" i="3"/>
  <c r="BI1844" i="3"/>
  <c r="BH1844" i="3"/>
  <c r="BG1844" i="3"/>
  <c r="BE1844" i="3"/>
  <c r="T1844" i="3"/>
  <c r="R1844" i="3"/>
  <c r="P1844" i="3"/>
  <c r="BI1842" i="3"/>
  <c r="BH1842" i="3"/>
  <c r="BG1842" i="3"/>
  <c r="BE1842" i="3"/>
  <c r="T1842" i="3"/>
  <c r="R1842" i="3"/>
  <c r="P1842" i="3"/>
  <c r="BI1841" i="3"/>
  <c r="BH1841" i="3"/>
  <c r="BG1841" i="3"/>
  <c r="BE1841" i="3"/>
  <c r="T1841" i="3"/>
  <c r="R1841" i="3"/>
  <c r="P1841" i="3"/>
  <c r="BI1840" i="3"/>
  <c r="BH1840" i="3"/>
  <c r="BG1840" i="3"/>
  <c r="BE1840" i="3"/>
  <c r="T1840" i="3"/>
  <c r="R1840" i="3"/>
  <c r="P1840" i="3"/>
  <c r="BI1839" i="3"/>
  <c r="BH1839" i="3"/>
  <c r="BG1839" i="3"/>
  <c r="BE1839" i="3"/>
  <c r="T1839" i="3"/>
  <c r="R1839" i="3"/>
  <c r="P1839" i="3"/>
  <c r="BI1838" i="3"/>
  <c r="BH1838" i="3"/>
  <c r="BG1838" i="3"/>
  <c r="BE1838" i="3"/>
  <c r="T1838" i="3"/>
  <c r="R1838" i="3"/>
  <c r="P1838" i="3"/>
  <c r="BI1835" i="3"/>
  <c r="BH1835" i="3"/>
  <c r="BG1835" i="3"/>
  <c r="BE1835" i="3"/>
  <c r="T1835" i="3"/>
  <c r="R1835" i="3"/>
  <c r="P1835" i="3"/>
  <c r="BI1833" i="3"/>
  <c r="BH1833" i="3"/>
  <c r="BG1833" i="3"/>
  <c r="BE1833" i="3"/>
  <c r="T1833" i="3"/>
  <c r="R1833" i="3"/>
  <c r="P1833" i="3"/>
  <c r="BI1830" i="3"/>
  <c r="BH1830" i="3"/>
  <c r="BG1830" i="3"/>
  <c r="BE1830" i="3"/>
  <c r="T1830" i="3"/>
  <c r="R1830" i="3"/>
  <c r="P1830" i="3"/>
  <c r="BI1822" i="3"/>
  <c r="BH1822" i="3"/>
  <c r="BG1822" i="3"/>
  <c r="BE1822" i="3"/>
  <c r="T1822" i="3"/>
  <c r="R1822" i="3"/>
  <c r="P1822" i="3"/>
  <c r="BI1819" i="3"/>
  <c r="BH1819" i="3"/>
  <c r="BG1819" i="3"/>
  <c r="BE1819" i="3"/>
  <c r="T1819" i="3"/>
  <c r="T1818" i="3" s="1"/>
  <c r="R1819" i="3"/>
  <c r="R1818" i="3"/>
  <c r="P1819" i="3"/>
  <c r="P1818" i="3"/>
  <c r="BI1815" i="3"/>
  <c r="BH1815" i="3"/>
  <c r="BG1815" i="3"/>
  <c r="BE1815" i="3"/>
  <c r="T1815" i="3"/>
  <c r="R1815" i="3"/>
  <c r="P1815" i="3"/>
  <c r="BI1810" i="3"/>
  <c r="BH1810" i="3"/>
  <c r="BG1810" i="3"/>
  <c r="BE1810" i="3"/>
  <c r="T1810" i="3"/>
  <c r="R1810" i="3"/>
  <c r="P1810" i="3"/>
  <c r="BI1803" i="3"/>
  <c r="BH1803" i="3"/>
  <c r="BG1803" i="3"/>
  <c r="BE1803" i="3"/>
  <c r="T1803" i="3"/>
  <c r="R1803" i="3"/>
  <c r="P1803" i="3"/>
  <c r="BI1797" i="3"/>
  <c r="BH1797" i="3"/>
  <c r="BG1797" i="3"/>
  <c r="BE1797" i="3"/>
  <c r="T1797" i="3"/>
  <c r="R1797" i="3"/>
  <c r="P1797" i="3"/>
  <c r="BI1784" i="3"/>
  <c r="BH1784" i="3"/>
  <c r="BG1784" i="3"/>
  <c r="BE1784" i="3"/>
  <c r="T1784" i="3"/>
  <c r="R1784" i="3"/>
  <c r="P1784" i="3"/>
  <c r="BI1782" i="3"/>
  <c r="BH1782" i="3"/>
  <c r="BG1782" i="3"/>
  <c r="BE1782" i="3"/>
  <c r="T1782" i="3"/>
  <c r="R1782" i="3"/>
  <c r="P1782" i="3"/>
  <c r="BI1779" i="3"/>
  <c r="BH1779" i="3"/>
  <c r="BG1779" i="3"/>
  <c r="BE1779" i="3"/>
  <c r="T1779" i="3"/>
  <c r="R1779" i="3"/>
  <c r="P1779" i="3"/>
  <c r="BI1775" i="3"/>
  <c r="BH1775" i="3"/>
  <c r="BG1775" i="3"/>
  <c r="BE1775" i="3"/>
  <c r="T1775" i="3"/>
  <c r="R1775" i="3"/>
  <c r="P1775" i="3"/>
  <c r="BI1770" i="3"/>
  <c r="BH1770" i="3"/>
  <c r="BG1770" i="3"/>
  <c r="BE1770" i="3"/>
  <c r="T1770" i="3"/>
  <c r="R1770" i="3"/>
  <c r="P1770" i="3"/>
  <c r="BI1765" i="3"/>
  <c r="BH1765" i="3"/>
  <c r="BG1765" i="3"/>
  <c r="BE1765" i="3"/>
  <c r="T1765" i="3"/>
  <c r="R1765" i="3"/>
  <c r="P1765" i="3"/>
  <c r="BI1762" i="3"/>
  <c r="BH1762" i="3"/>
  <c r="BG1762" i="3"/>
  <c r="BE1762" i="3"/>
  <c r="T1762" i="3"/>
  <c r="R1762" i="3"/>
  <c r="P1762" i="3"/>
  <c r="BI1757" i="3"/>
  <c r="BH1757" i="3"/>
  <c r="BG1757" i="3"/>
  <c r="BE1757" i="3"/>
  <c r="T1757" i="3"/>
  <c r="R1757" i="3"/>
  <c r="P1757" i="3"/>
  <c r="BI1753" i="3"/>
  <c r="BH1753" i="3"/>
  <c r="BG1753" i="3"/>
  <c r="BE1753" i="3"/>
  <c r="T1753" i="3"/>
  <c r="R1753" i="3"/>
  <c r="P1753" i="3"/>
  <c r="BI1751" i="3"/>
  <c r="BH1751" i="3"/>
  <c r="BG1751" i="3"/>
  <c r="BE1751" i="3"/>
  <c r="T1751" i="3"/>
  <c r="R1751" i="3"/>
  <c r="P1751" i="3"/>
  <c r="BI1749" i="3"/>
  <c r="BH1749" i="3"/>
  <c r="BG1749" i="3"/>
  <c r="BE1749" i="3"/>
  <c r="T1749" i="3"/>
  <c r="R1749" i="3"/>
  <c r="P1749" i="3"/>
  <c r="BI1748" i="3"/>
  <c r="BH1748" i="3"/>
  <c r="BG1748" i="3"/>
  <c r="BE1748" i="3"/>
  <c r="T1748" i="3"/>
  <c r="R1748" i="3"/>
  <c r="P1748" i="3"/>
  <c r="BI1746" i="3"/>
  <c r="BH1746" i="3"/>
  <c r="BG1746" i="3"/>
  <c r="BE1746" i="3"/>
  <c r="T1746" i="3"/>
  <c r="R1746" i="3"/>
  <c r="P1746" i="3"/>
  <c r="BI1745" i="3"/>
  <c r="BH1745" i="3"/>
  <c r="BG1745" i="3"/>
  <c r="BE1745" i="3"/>
  <c r="T1745" i="3"/>
  <c r="R1745" i="3"/>
  <c r="P1745" i="3"/>
  <c r="BI1743" i="3"/>
  <c r="BH1743" i="3"/>
  <c r="BG1743" i="3"/>
  <c r="BE1743" i="3"/>
  <c r="T1743" i="3"/>
  <c r="R1743" i="3"/>
  <c r="P1743" i="3"/>
  <c r="BI1742" i="3"/>
  <c r="BH1742" i="3"/>
  <c r="BG1742" i="3"/>
  <c r="BE1742" i="3"/>
  <c r="T1742" i="3"/>
  <c r="R1742" i="3"/>
  <c r="P1742" i="3"/>
  <c r="BI1740" i="3"/>
  <c r="BH1740" i="3"/>
  <c r="BG1740" i="3"/>
  <c r="BE1740" i="3"/>
  <c r="T1740" i="3"/>
  <c r="R1740" i="3"/>
  <c r="P1740" i="3"/>
  <c r="BI1739" i="3"/>
  <c r="BH1739" i="3"/>
  <c r="BG1739" i="3"/>
  <c r="BE1739" i="3"/>
  <c r="T1739" i="3"/>
  <c r="R1739" i="3"/>
  <c r="P1739" i="3"/>
  <c r="BI1737" i="3"/>
  <c r="BH1737" i="3"/>
  <c r="BG1737" i="3"/>
  <c r="BE1737" i="3"/>
  <c r="T1737" i="3"/>
  <c r="R1737" i="3"/>
  <c r="P1737" i="3"/>
  <c r="BI1734" i="3"/>
  <c r="BH1734" i="3"/>
  <c r="BG1734" i="3"/>
  <c r="BE1734" i="3"/>
  <c r="T1734" i="3"/>
  <c r="R1734" i="3"/>
  <c r="P1734" i="3"/>
  <c r="BI1723" i="3"/>
  <c r="BH1723" i="3"/>
  <c r="BG1723" i="3"/>
  <c r="BE1723" i="3"/>
  <c r="T1723" i="3"/>
  <c r="R1723" i="3"/>
  <c r="P1723" i="3"/>
  <c r="BI1721" i="3"/>
  <c r="BH1721" i="3"/>
  <c r="BG1721" i="3"/>
  <c r="BE1721" i="3"/>
  <c r="T1721" i="3"/>
  <c r="R1721" i="3"/>
  <c r="P1721" i="3"/>
  <c r="BI1718" i="3"/>
  <c r="BH1718" i="3"/>
  <c r="BG1718" i="3"/>
  <c r="BE1718" i="3"/>
  <c r="T1718" i="3"/>
  <c r="R1718" i="3"/>
  <c r="P1718" i="3"/>
  <c r="BI1710" i="3"/>
  <c r="BH1710" i="3"/>
  <c r="BG1710" i="3"/>
  <c r="BE1710" i="3"/>
  <c r="T1710" i="3"/>
  <c r="R1710" i="3"/>
  <c r="P1710" i="3"/>
  <c r="BI1707" i="3"/>
  <c r="BH1707" i="3"/>
  <c r="BG1707" i="3"/>
  <c r="BE1707" i="3"/>
  <c r="T1707" i="3"/>
  <c r="R1707" i="3"/>
  <c r="P1707" i="3"/>
  <c r="BI1706" i="3"/>
  <c r="BH1706" i="3"/>
  <c r="BG1706" i="3"/>
  <c r="BE1706" i="3"/>
  <c r="T1706" i="3"/>
  <c r="R1706" i="3"/>
  <c r="P1706" i="3"/>
  <c r="BI1704" i="3"/>
  <c r="BH1704" i="3"/>
  <c r="BG1704" i="3"/>
  <c r="BE1704" i="3"/>
  <c r="T1704" i="3"/>
  <c r="R1704" i="3"/>
  <c r="P1704" i="3"/>
  <c r="BI1701" i="3"/>
  <c r="BH1701" i="3"/>
  <c r="BG1701" i="3"/>
  <c r="BE1701" i="3"/>
  <c r="T1701" i="3"/>
  <c r="R1701" i="3"/>
  <c r="P1701" i="3"/>
  <c r="BI1698" i="3"/>
  <c r="BH1698" i="3"/>
  <c r="BG1698" i="3"/>
  <c r="BE1698" i="3"/>
  <c r="T1698" i="3"/>
  <c r="R1698" i="3"/>
  <c r="P1698" i="3"/>
  <c r="BI1696" i="3"/>
  <c r="BH1696" i="3"/>
  <c r="BG1696" i="3"/>
  <c r="BE1696" i="3"/>
  <c r="T1696" i="3"/>
  <c r="R1696" i="3"/>
  <c r="P1696" i="3"/>
  <c r="BI1693" i="3"/>
  <c r="BH1693" i="3"/>
  <c r="BG1693" i="3"/>
  <c r="BE1693" i="3"/>
  <c r="T1693" i="3"/>
  <c r="R1693" i="3"/>
  <c r="P1693" i="3"/>
  <c r="BI1688" i="3"/>
  <c r="BH1688" i="3"/>
  <c r="BG1688" i="3"/>
  <c r="BE1688" i="3"/>
  <c r="T1688" i="3"/>
  <c r="R1688" i="3"/>
  <c r="P1688" i="3"/>
  <c r="BI1686" i="3"/>
  <c r="BH1686" i="3"/>
  <c r="BG1686" i="3"/>
  <c r="BE1686" i="3"/>
  <c r="T1686" i="3"/>
  <c r="R1686" i="3"/>
  <c r="P1686" i="3"/>
  <c r="BI1683" i="3"/>
  <c r="BH1683" i="3"/>
  <c r="BG1683" i="3"/>
  <c r="BE1683" i="3"/>
  <c r="T1683" i="3"/>
  <c r="R1683" i="3"/>
  <c r="P1683" i="3"/>
  <c r="BI1680" i="3"/>
  <c r="BH1680" i="3"/>
  <c r="BG1680" i="3"/>
  <c r="BE1680" i="3"/>
  <c r="T1680" i="3"/>
  <c r="R1680" i="3"/>
  <c r="P1680" i="3"/>
  <c r="BI1678" i="3"/>
  <c r="BH1678" i="3"/>
  <c r="BG1678" i="3"/>
  <c r="BE1678" i="3"/>
  <c r="T1678" i="3"/>
  <c r="R1678" i="3"/>
  <c r="P1678" i="3"/>
  <c r="BI1673" i="3"/>
  <c r="BH1673" i="3"/>
  <c r="BG1673" i="3"/>
  <c r="BE1673" i="3"/>
  <c r="T1673" i="3"/>
  <c r="R1673" i="3"/>
  <c r="P1673" i="3"/>
  <c r="BI1671" i="3"/>
  <c r="BH1671" i="3"/>
  <c r="BG1671" i="3"/>
  <c r="BE1671" i="3"/>
  <c r="T1671" i="3"/>
  <c r="R1671" i="3"/>
  <c r="P1671" i="3"/>
  <c r="BI1666" i="3"/>
  <c r="BH1666" i="3"/>
  <c r="BG1666" i="3"/>
  <c r="BE1666" i="3"/>
  <c r="T1666" i="3"/>
  <c r="R1666" i="3"/>
  <c r="P1666" i="3"/>
  <c r="BI1663" i="3"/>
  <c r="BH1663" i="3"/>
  <c r="BG1663" i="3"/>
  <c r="BE1663" i="3"/>
  <c r="T1663" i="3"/>
  <c r="R1663" i="3"/>
  <c r="P1663" i="3"/>
  <c r="BI1649" i="3"/>
  <c r="BH1649" i="3"/>
  <c r="BG1649" i="3"/>
  <c r="BE1649" i="3"/>
  <c r="T1649" i="3"/>
  <c r="R1649" i="3"/>
  <c r="P1649" i="3"/>
  <c r="BI1646" i="3"/>
  <c r="BH1646" i="3"/>
  <c r="BG1646" i="3"/>
  <c r="BE1646" i="3"/>
  <c r="T1646" i="3"/>
  <c r="R1646" i="3"/>
  <c r="P1646" i="3"/>
  <c r="BI1644" i="3"/>
  <c r="BH1644" i="3"/>
  <c r="BG1644" i="3"/>
  <c r="BE1644" i="3"/>
  <c r="T1644" i="3"/>
  <c r="R1644" i="3"/>
  <c r="P1644" i="3"/>
  <c r="BI1642" i="3"/>
  <c r="BH1642" i="3"/>
  <c r="BG1642" i="3"/>
  <c r="BE1642" i="3"/>
  <c r="T1642" i="3"/>
  <c r="R1642" i="3"/>
  <c r="P1642" i="3"/>
  <c r="BI1640" i="3"/>
  <c r="BH1640" i="3"/>
  <c r="BG1640" i="3"/>
  <c r="BE1640" i="3"/>
  <c r="T1640" i="3"/>
  <c r="R1640" i="3"/>
  <c r="P1640" i="3"/>
  <c r="BI1638" i="3"/>
  <c r="BH1638" i="3"/>
  <c r="BG1638" i="3"/>
  <c r="BE1638" i="3"/>
  <c r="T1638" i="3"/>
  <c r="R1638" i="3"/>
  <c r="P1638" i="3"/>
  <c r="BI1636" i="3"/>
  <c r="BH1636" i="3"/>
  <c r="BG1636" i="3"/>
  <c r="BE1636" i="3"/>
  <c r="T1636" i="3"/>
  <c r="R1636" i="3"/>
  <c r="P1636" i="3"/>
  <c r="BI1634" i="3"/>
  <c r="BH1634" i="3"/>
  <c r="BG1634" i="3"/>
  <c r="BE1634" i="3"/>
  <c r="T1634" i="3"/>
  <c r="R1634" i="3"/>
  <c r="P1634" i="3"/>
  <c r="BI1632" i="3"/>
  <c r="BH1632" i="3"/>
  <c r="BG1632" i="3"/>
  <c r="BE1632" i="3"/>
  <c r="T1632" i="3"/>
  <c r="R1632" i="3"/>
  <c r="P1632" i="3"/>
  <c r="BI1631" i="3"/>
  <c r="BH1631" i="3"/>
  <c r="BG1631" i="3"/>
  <c r="BE1631" i="3"/>
  <c r="T1631" i="3"/>
  <c r="R1631" i="3"/>
  <c r="P1631" i="3"/>
  <c r="BI1628" i="3"/>
  <c r="BH1628" i="3"/>
  <c r="BG1628" i="3"/>
  <c r="BE1628" i="3"/>
  <c r="T1628" i="3"/>
  <c r="R1628" i="3"/>
  <c r="P1628" i="3"/>
  <c r="BI1627" i="3"/>
  <c r="BH1627" i="3"/>
  <c r="BG1627" i="3"/>
  <c r="BE1627" i="3"/>
  <c r="T1627" i="3"/>
  <c r="R1627" i="3"/>
  <c r="P1627" i="3"/>
  <c r="BI1625" i="3"/>
  <c r="BH1625" i="3"/>
  <c r="BG1625" i="3"/>
  <c r="BE1625" i="3"/>
  <c r="T1625" i="3"/>
  <c r="R1625" i="3"/>
  <c r="P1625" i="3"/>
  <c r="BI1624" i="3"/>
  <c r="BH1624" i="3"/>
  <c r="BG1624" i="3"/>
  <c r="BE1624" i="3"/>
  <c r="T1624" i="3"/>
  <c r="R1624" i="3"/>
  <c r="P1624" i="3"/>
  <c r="BI1621" i="3"/>
  <c r="BH1621" i="3"/>
  <c r="BG1621" i="3"/>
  <c r="BE1621" i="3"/>
  <c r="T1621" i="3"/>
  <c r="R1621" i="3"/>
  <c r="P1621" i="3"/>
  <c r="BI1620" i="3"/>
  <c r="BH1620" i="3"/>
  <c r="BG1620" i="3"/>
  <c r="BE1620" i="3"/>
  <c r="T1620" i="3"/>
  <c r="R1620" i="3"/>
  <c r="P1620" i="3"/>
  <c r="BI1617" i="3"/>
  <c r="BH1617" i="3"/>
  <c r="BG1617" i="3"/>
  <c r="BE1617" i="3"/>
  <c r="T1617" i="3"/>
  <c r="R1617" i="3"/>
  <c r="P1617" i="3"/>
  <c r="BI1616" i="3"/>
  <c r="BH1616" i="3"/>
  <c r="BG1616" i="3"/>
  <c r="BE1616" i="3"/>
  <c r="T1616" i="3"/>
  <c r="R1616" i="3"/>
  <c r="P1616" i="3"/>
  <c r="BI1614" i="3"/>
  <c r="BH1614" i="3"/>
  <c r="BG1614" i="3"/>
  <c r="BE1614" i="3"/>
  <c r="T1614" i="3"/>
  <c r="R1614" i="3"/>
  <c r="P1614" i="3"/>
  <c r="BI1613" i="3"/>
  <c r="BH1613" i="3"/>
  <c r="BG1613" i="3"/>
  <c r="BE1613" i="3"/>
  <c r="T1613" i="3"/>
  <c r="R1613" i="3"/>
  <c r="P1613" i="3"/>
  <c r="BI1610" i="3"/>
  <c r="BH1610" i="3"/>
  <c r="BG1610" i="3"/>
  <c r="BE1610" i="3"/>
  <c r="T1610" i="3"/>
  <c r="R1610" i="3"/>
  <c r="P1610" i="3"/>
  <c r="BI1609" i="3"/>
  <c r="BH1609" i="3"/>
  <c r="BG1609" i="3"/>
  <c r="BE1609" i="3"/>
  <c r="T1609" i="3"/>
  <c r="R1609" i="3"/>
  <c r="P1609" i="3"/>
  <c r="BI1606" i="3"/>
  <c r="BH1606" i="3"/>
  <c r="BG1606" i="3"/>
  <c r="BE1606" i="3"/>
  <c r="T1606" i="3"/>
  <c r="R1606" i="3"/>
  <c r="P1606" i="3"/>
  <c r="BI1605" i="3"/>
  <c r="BH1605" i="3"/>
  <c r="BG1605" i="3"/>
  <c r="BE1605" i="3"/>
  <c r="T1605" i="3"/>
  <c r="R1605" i="3"/>
  <c r="P1605" i="3"/>
  <c r="BI1602" i="3"/>
  <c r="BH1602" i="3"/>
  <c r="BG1602" i="3"/>
  <c r="BE1602" i="3"/>
  <c r="T1602" i="3"/>
  <c r="R1602" i="3"/>
  <c r="P1602" i="3"/>
  <c r="BI1601" i="3"/>
  <c r="BH1601" i="3"/>
  <c r="BG1601" i="3"/>
  <c r="BE1601" i="3"/>
  <c r="T1601" i="3"/>
  <c r="R1601" i="3"/>
  <c r="P1601" i="3"/>
  <c r="BI1599" i="3"/>
  <c r="BH1599" i="3"/>
  <c r="BG1599" i="3"/>
  <c r="BE1599" i="3"/>
  <c r="T1599" i="3"/>
  <c r="R1599" i="3"/>
  <c r="P1599" i="3"/>
  <c r="BI1598" i="3"/>
  <c r="BH1598" i="3"/>
  <c r="BG1598" i="3"/>
  <c r="BE1598" i="3"/>
  <c r="T1598" i="3"/>
  <c r="R1598" i="3"/>
  <c r="P1598" i="3"/>
  <c r="BI1596" i="3"/>
  <c r="BH1596" i="3"/>
  <c r="BG1596" i="3"/>
  <c r="BE1596" i="3"/>
  <c r="T1596" i="3"/>
  <c r="R1596" i="3"/>
  <c r="P1596" i="3"/>
  <c r="BI1594" i="3"/>
  <c r="BH1594" i="3"/>
  <c r="BG1594" i="3"/>
  <c r="BE1594" i="3"/>
  <c r="T1594" i="3"/>
  <c r="R1594" i="3"/>
  <c r="P1594" i="3"/>
  <c r="BI1591" i="3"/>
  <c r="BH1591" i="3"/>
  <c r="BG1591" i="3"/>
  <c r="BE1591" i="3"/>
  <c r="T1591" i="3"/>
  <c r="T1590" i="3" s="1"/>
  <c r="R1591" i="3"/>
  <c r="R1590" i="3"/>
  <c r="P1591" i="3"/>
  <c r="P1590" i="3"/>
  <c r="BI1588" i="3"/>
  <c r="BH1588" i="3"/>
  <c r="BG1588" i="3"/>
  <c r="BE1588" i="3"/>
  <c r="T1588" i="3"/>
  <c r="R1588" i="3"/>
  <c r="P1588" i="3"/>
  <c r="BI1585" i="3"/>
  <c r="BH1585" i="3"/>
  <c r="BG1585" i="3"/>
  <c r="BE1585" i="3"/>
  <c r="T1585" i="3"/>
  <c r="R1585" i="3"/>
  <c r="P1585" i="3"/>
  <c r="BI1577" i="3"/>
  <c r="BH1577" i="3"/>
  <c r="BG1577" i="3"/>
  <c r="BE1577" i="3"/>
  <c r="T1577" i="3"/>
  <c r="R1577" i="3"/>
  <c r="P1577" i="3"/>
  <c r="BI1565" i="3"/>
  <c r="BH1565" i="3"/>
  <c r="BG1565" i="3"/>
  <c r="BE1565" i="3"/>
  <c r="T1565" i="3"/>
  <c r="R1565" i="3"/>
  <c r="P1565" i="3"/>
  <c r="BI1563" i="3"/>
  <c r="BH1563" i="3"/>
  <c r="BG1563" i="3"/>
  <c r="BE1563" i="3"/>
  <c r="T1563" i="3"/>
  <c r="R1563" i="3"/>
  <c r="P1563" i="3"/>
  <c r="BI1554" i="3"/>
  <c r="BH1554" i="3"/>
  <c r="BG1554" i="3"/>
  <c r="BE1554" i="3"/>
  <c r="T1554" i="3"/>
  <c r="R1554" i="3"/>
  <c r="P1554" i="3"/>
  <c r="BI1545" i="3"/>
  <c r="BH1545" i="3"/>
  <c r="BG1545" i="3"/>
  <c r="BE1545" i="3"/>
  <c r="T1545" i="3"/>
  <c r="R1545" i="3"/>
  <c r="P1545" i="3"/>
  <c r="BI1543" i="3"/>
  <c r="BH1543" i="3"/>
  <c r="BG1543" i="3"/>
  <c r="BE1543" i="3"/>
  <c r="T1543" i="3"/>
  <c r="R1543" i="3"/>
  <c r="P1543" i="3"/>
  <c r="BI1534" i="3"/>
  <c r="BH1534" i="3"/>
  <c r="BG1534" i="3"/>
  <c r="BE1534" i="3"/>
  <c r="T1534" i="3"/>
  <c r="R1534" i="3"/>
  <c r="P1534" i="3"/>
  <c r="BI1519" i="3"/>
  <c r="BH1519" i="3"/>
  <c r="BG1519" i="3"/>
  <c r="BE1519" i="3"/>
  <c r="T1519" i="3"/>
  <c r="R1519" i="3"/>
  <c r="P1519" i="3"/>
  <c r="BI1510" i="3"/>
  <c r="BH1510" i="3"/>
  <c r="BG1510" i="3"/>
  <c r="BE1510" i="3"/>
  <c r="T1510" i="3"/>
  <c r="R1510" i="3"/>
  <c r="P1510" i="3"/>
  <c r="BI1502" i="3"/>
  <c r="BH1502" i="3"/>
  <c r="BG1502" i="3"/>
  <c r="BE1502" i="3"/>
  <c r="T1502" i="3"/>
  <c r="R1502" i="3"/>
  <c r="P1502" i="3"/>
  <c r="BI1500" i="3"/>
  <c r="BH1500" i="3"/>
  <c r="BG1500" i="3"/>
  <c r="BE1500" i="3"/>
  <c r="T1500" i="3"/>
  <c r="R1500" i="3"/>
  <c r="P1500" i="3"/>
  <c r="BI1492" i="3"/>
  <c r="BH1492" i="3"/>
  <c r="BG1492" i="3"/>
  <c r="BE1492" i="3"/>
  <c r="T1492" i="3"/>
  <c r="R1492" i="3"/>
  <c r="P1492" i="3"/>
  <c r="BI1487" i="3"/>
  <c r="BH1487" i="3"/>
  <c r="BG1487" i="3"/>
  <c r="BE1487" i="3"/>
  <c r="T1487" i="3"/>
  <c r="R1487" i="3"/>
  <c r="P1487" i="3"/>
  <c r="BI1485" i="3"/>
  <c r="BH1485" i="3"/>
  <c r="BG1485" i="3"/>
  <c r="BE1485" i="3"/>
  <c r="T1485" i="3"/>
  <c r="R1485" i="3"/>
  <c r="P1485" i="3"/>
  <c r="BI1480" i="3"/>
  <c r="BH1480" i="3"/>
  <c r="BG1480" i="3"/>
  <c r="BE1480" i="3"/>
  <c r="T1480" i="3"/>
  <c r="R1480" i="3"/>
  <c r="P1480" i="3"/>
  <c r="BI1475" i="3"/>
  <c r="BH1475" i="3"/>
  <c r="BG1475" i="3"/>
  <c r="BE1475" i="3"/>
  <c r="T1475" i="3"/>
  <c r="R1475" i="3"/>
  <c r="P1475" i="3"/>
  <c r="BI1473" i="3"/>
  <c r="BH1473" i="3"/>
  <c r="BG1473" i="3"/>
  <c r="BE1473" i="3"/>
  <c r="T1473" i="3"/>
  <c r="R1473" i="3"/>
  <c r="P1473" i="3"/>
  <c r="BI1470" i="3"/>
  <c r="BH1470" i="3"/>
  <c r="BG1470" i="3"/>
  <c r="BE1470" i="3"/>
  <c r="T1470" i="3"/>
  <c r="R1470" i="3"/>
  <c r="P1470" i="3"/>
  <c r="BI1467" i="3"/>
  <c r="BH1467" i="3"/>
  <c r="BG1467" i="3"/>
  <c r="BE1467" i="3"/>
  <c r="T1467" i="3"/>
  <c r="R1467" i="3"/>
  <c r="P1467" i="3"/>
  <c r="BI1461" i="3"/>
  <c r="BH1461" i="3"/>
  <c r="BG1461" i="3"/>
  <c r="BE1461" i="3"/>
  <c r="T1461" i="3"/>
  <c r="R1461" i="3"/>
  <c r="P1461" i="3"/>
  <c r="BI1455" i="3"/>
  <c r="BH1455" i="3"/>
  <c r="BG1455" i="3"/>
  <c r="BE1455" i="3"/>
  <c r="T1455" i="3"/>
  <c r="R1455" i="3"/>
  <c r="P1455" i="3"/>
  <c r="BI1449" i="3"/>
  <c r="BH1449" i="3"/>
  <c r="BG1449" i="3"/>
  <c r="BE1449" i="3"/>
  <c r="T1449" i="3"/>
  <c r="R1449" i="3"/>
  <c r="P1449" i="3"/>
  <c r="BI1447" i="3"/>
  <c r="BH1447" i="3"/>
  <c r="BG1447" i="3"/>
  <c r="BE1447" i="3"/>
  <c r="T1447" i="3"/>
  <c r="R1447" i="3"/>
  <c r="P1447" i="3"/>
  <c r="BI1441" i="3"/>
  <c r="BH1441" i="3"/>
  <c r="BG1441" i="3"/>
  <c r="BE1441" i="3"/>
  <c r="T1441" i="3"/>
  <c r="R1441" i="3"/>
  <c r="P1441" i="3"/>
  <c r="BI1439" i="3"/>
  <c r="BH1439" i="3"/>
  <c r="BG1439" i="3"/>
  <c r="BE1439" i="3"/>
  <c r="T1439" i="3"/>
  <c r="R1439" i="3"/>
  <c r="P1439" i="3"/>
  <c r="BI1436" i="3"/>
  <c r="BH1436" i="3"/>
  <c r="BG1436" i="3"/>
  <c r="BE1436" i="3"/>
  <c r="T1436" i="3"/>
  <c r="R1436" i="3"/>
  <c r="P1436" i="3"/>
  <c r="BI1435" i="3"/>
  <c r="BH1435" i="3"/>
  <c r="BG1435" i="3"/>
  <c r="BE1435" i="3"/>
  <c r="T1435" i="3"/>
  <c r="R1435" i="3"/>
  <c r="P1435" i="3"/>
  <c r="BI1433" i="3"/>
  <c r="BH1433" i="3"/>
  <c r="BG1433" i="3"/>
  <c r="BE1433" i="3"/>
  <c r="T1433" i="3"/>
  <c r="R1433" i="3"/>
  <c r="P1433" i="3"/>
  <c r="BI1432" i="3"/>
  <c r="BH1432" i="3"/>
  <c r="BG1432" i="3"/>
  <c r="BE1432" i="3"/>
  <c r="T1432" i="3"/>
  <c r="R1432" i="3"/>
  <c r="P1432" i="3"/>
  <c r="BI1430" i="3"/>
  <c r="BH1430" i="3"/>
  <c r="BG1430" i="3"/>
  <c r="BE1430" i="3"/>
  <c r="T1430" i="3"/>
  <c r="R1430" i="3"/>
  <c r="P1430" i="3"/>
  <c r="BI1429" i="3"/>
  <c r="BH1429" i="3"/>
  <c r="BG1429" i="3"/>
  <c r="BE1429" i="3"/>
  <c r="T1429" i="3"/>
  <c r="R1429" i="3"/>
  <c r="P1429" i="3"/>
  <c r="BI1428" i="3"/>
  <c r="BH1428" i="3"/>
  <c r="BG1428" i="3"/>
  <c r="BE1428" i="3"/>
  <c r="T1428" i="3"/>
  <c r="R1428" i="3"/>
  <c r="P1428" i="3"/>
  <c r="BI1427" i="3"/>
  <c r="BH1427" i="3"/>
  <c r="BG1427" i="3"/>
  <c r="BE1427" i="3"/>
  <c r="T1427" i="3"/>
  <c r="R1427" i="3"/>
  <c r="P1427" i="3"/>
  <c r="BI1425" i="3"/>
  <c r="BH1425" i="3"/>
  <c r="BG1425" i="3"/>
  <c r="BE1425" i="3"/>
  <c r="T1425" i="3"/>
  <c r="R1425" i="3"/>
  <c r="P1425" i="3"/>
  <c r="BI1424" i="3"/>
  <c r="BH1424" i="3"/>
  <c r="BG1424" i="3"/>
  <c r="BE1424" i="3"/>
  <c r="T1424" i="3"/>
  <c r="R1424" i="3"/>
  <c r="P1424" i="3"/>
  <c r="BI1422" i="3"/>
  <c r="BH1422" i="3"/>
  <c r="BG1422" i="3"/>
  <c r="BE1422" i="3"/>
  <c r="T1422" i="3"/>
  <c r="R1422" i="3"/>
  <c r="P1422" i="3"/>
  <c r="BI1420" i="3"/>
  <c r="BH1420" i="3"/>
  <c r="BG1420" i="3"/>
  <c r="BE1420" i="3"/>
  <c r="T1420" i="3"/>
  <c r="R1420" i="3"/>
  <c r="P1420" i="3"/>
  <c r="BI1418" i="3"/>
  <c r="BH1418" i="3"/>
  <c r="BG1418" i="3"/>
  <c r="BE1418" i="3"/>
  <c r="T1418" i="3"/>
  <c r="R1418" i="3"/>
  <c r="P1418" i="3"/>
  <c r="BI1414" i="3"/>
  <c r="BH1414" i="3"/>
  <c r="BG1414" i="3"/>
  <c r="BE1414" i="3"/>
  <c r="T1414" i="3"/>
  <c r="R1414" i="3"/>
  <c r="P1414" i="3"/>
  <c r="BI1411" i="3"/>
  <c r="BH1411" i="3"/>
  <c r="BG1411" i="3"/>
  <c r="BE1411" i="3"/>
  <c r="T1411" i="3"/>
  <c r="R1411" i="3"/>
  <c r="P1411" i="3"/>
  <c r="BI1408" i="3"/>
  <c r="BH1408" i="3"/>
  <c r="BG1408" i="3"/>
  <c r="BE1408" i="3"/>
  <c r="T1408" i="3"/>
  <c r="R1408" i="3"/>
  <c r="P1408" i="3"/>
  <c r="BI1405" i="3"/>
  <c r="BH1405" i="3"/>
  <c r="BG1405" i="3"/>
  <c r="BE1405" i="3"/>
  <c r="T1405" i="3"/>
  <c r="R1405" i="3"/>
  <c r="P1405" i="3"/>
  <c r="BI1402" i="3"/>
  <c r="BH1402" i="3"/>
  <c r="BG1402" i="3"/>
  <c r="BE1402" i="3"/>
  <c r="T1402" i="3"/>
  <c r="R1402" i="3"/>
  <c r="P1402" i="3"/>
  <c r="BI1401" i="3"/>
  <c r="BH1401" i="3"/>
  <c r="BG1401" i="3"/>
  <c r="BE1401" i="3"/>
  <c r="T1401" i="3"/>
  <c r="R1401" i="3"/>
  <c r="P1401" i="3"/>
  <c r="BI1399" i="3"/>
  <c r="BH1399" i="3"/>
  <c r="BG1399" i="3"/>
  <c r="BE1399" i="3"/>
  <c r="T1399" i="3"/>
  <c r="R1399" i="3"/>
  <c r="P1399" i="3"/>
  <c r="BI1397" i="3"/>
  <c r="BH1397" i="3"/>
  <c r="BG1397" i="3"/>
  <c r="BE1397" i="3"/>
  <c r="T1397" i="3"/>
  <c r="R1397" i="3"/>
  <c r="P1397" i="3"/>
  <c r="BI1394" i="3"/>
  <c r="BH1394" i="3"/>
  <c r="BG1394" i="3"/>
  <c r="BE1394" i="3"/>
  <c r="T1394" i="3"/>
  <c r="R1394" i="3"/>
  <c r="P1394" i="3"/>
  <c r="BI1392" i="3"/>
  <c r="BH1392" i="3"/>
  <c r="BG1392" i="3"/>
  <c r="BE1392" i="3"/>
  <c r="T1392" i="3"/>
  <c r="R1392" i="3"/>
  <c r="P1392" i="3"/>
  <c r="BI1391" i="3"/>
  <c r="BH1391" i="3"/>
  <c r="BG1391" i="3"/>
  <c r="BE1391" i="3"/>
  <c r="T1391" i="3"/>
  <c r="R1391" i="3"/>
  <c r="P1391" i="3"/>
  <c r="BI1390" i="3"/>
  <c r="BH1390" i="3"/>
  <c r="BG1390" i="3"/>
  <c r="BE1390" i="3"/>
  <c r="T1390" i="3"/>
  <c r="R1390" i="3"/>
  <c r="P1390" i="3"/>
  <c r="BI1389" i="3"/>
  <c r="BH1389" i="3"/>
  <c r="BG1389" i="3"/>
  <c r="BE1389" i="3"/>
  <c r="T1389" i="3"/>
  <c r="R1389" i="3"/>
  <c r="P1389" i="3"/>
  <c r="BI1388" i="3"/>
  <c r="BH1388" i="3"/>
  <c r="BG1388" i="3"/>
  <c r="BE1388" i="3"/>
  <c r="T1388" i="3"/>
  <c r="R1388" i="3"/>
  <c r="P1388" i="3"/>
  <c r="BI1387" i="3"/>
  <c r="BH1387" i="3"/>
  <c r="BG1387" i="3"/>
  <c r="BE1387" i="3"/>
  <c r="T1387" i="3"/>
  <c r="R1387" i="3"/>
  <c r="P1387" i="3"/>
  <c r="BI1385" i="3"/>
  <c r="BH1385" i="3"/>
  <c r="BG1385" i="3"/>
  <c r="BE1385" i="3"/>
  <c r="T1385" i="3"/>
  <c r="R1385" i="3"/>
  <c r="P1385" i="3"/>
  <c r="BI1382" i="3"/>
  <c r="BH1382" i="3"/>
  <c r="BG1382" i="3"/>
  <c r="BE1382" i="3"/>
  <c r="T1382" i="3"/>
  <c r="R1382" i="3"/>
  <c r="P1382" i="3"/>
  <c r="BI1372" i="3"/>
  <c r="BH1372" i="3"/>
  <c r="BG1372" i="3"/>
  <c r="BE1372" i="3"/>
  <c r="T1372" i="3"/>
  <c r="R1372" i="3"/>
  <c r="P1372" i="3"/>
  <c r="BI1364" i="3"/>
  <c r="BH1364" i="3"/>
  <c r="BG1364" i="3"/>
  <c r="BE1364" i="3"/>
  <c r="T1364" i="3"/>
  <c r="R1364" i="3"/>
  <c r="P1364" i="3"/>
  <c r="BI1359" i="3"/>
  <c r="BH1359" i="3"/>
  <c r="BG1359" i="3"/>
  <c r="BE1359" i="3"/>
  <c r="T1359" i="3"/>
  <c r="R1359" i="3"/>
  <c r="P1359" i="3"/>
  <c r="BI1356" i="3"/>
  <c r="BH1356" i="3"/>
  <c r="BG1356" i="3"/>
  <c r="BE1356" i="3"/>
  <c r="T1356" i="3"/>
  <c r="R1356" i="3"/>
  <c r="P1356" i="3"/>
  <c r="BI1345" i="3"/>
  <c r="BH1345" i="3"/>
  <c r="BG1345" i="3"/>
  <c r="BE1345" i="3"/>
  <c r="T1345" i="3"/>
  <c r="R1345" i="3"/>
  <c r="P1345" i="3"/>
  <c r="BI1344" i="3"/>
  <c r="BH1344" i="3"/>
  <c r="BG1344" i="3"/>
  <c r="BE1344" i="3"/>
  <c r="T1344" i="3"/>
  <c r="R1344" i="3"/>
  <c r="P1344" i="3"/>
  <c r="BI1319" i="3"/>
  <c r="BH1319" i="3"/>
  <c r="BG1319" i="3"/>
  <c r="BE1319" i="3"/>
  <c r="T1319" i="3"/>
  <c r="R1319" i="3"/>
  <c r="P1319" i="3"/>
  <c r="BI1317" i="3"/>
  <c r="BH1317" i="3"/>
  <c r="BG1317" i="3"/>
  <c r="BE1317" i="3"/>
  <c r="T1317" i="3"/>
  <c r="R1317" i="3"/>
  <c r="P1317" i="3"/>
  <c r="BI1313" i="3"/>
  <c r="BH1313" i="3"/>
  <c r="BG1313" i="3"/>
  <c r="BE1313" i="3"/>
  <c r="T1313" i="3"/>
  <c r="R1313" i="3"/>
  <c r="P1313" i="3"/>
  <c r="BI1304" i="3"/>
  <c r="BH1304" i="3"/>
  <c r="BG1304" i="3"/>
  <c r="BE1304" i="3"/>
  <c r="T1304" i="3"/>
  <c r="R1304" i="3"/>
  <c r="P1304" i="3"/>
  <c r="BI1301" i="3"/>
  <c r="BH1301" i="3"/>
  <c r="BG1301" i="3"/>
  <c r="BE1301" i="3"/>
  <c r="T1301" i="3"/>
  <c r="R1301" i="3"/>
  <c r="P1301" i="3"/>
  <c r="BI1291" i="3"/>
  <c r="BH1291" i="3"/>
  <c r="BG1291" i="3"/>
  <c r="BE1291" i="3"/>
  <c r="T1291" i="3"/>
  <c r="R1291" i="3"/>
  <c r="P1291" i="3"/>
  <c r="BI1283" i="3"/>
  <c r="BH1283" i="3"/>
  <c r="BG1283" i="3"/>
  <c r="BE1283" i="3"/>
  <c r="T1283" i="3"/>
  <c r="R1283" i="3"/>
  <c r="P1283" i="3"/>
  <c r="BI1280" i="3"/>
  <c r="BH1280" i="3"/>
  <c r="BG1280" i="3"/>
  <c r="BE1280" i="3"/>
  <c r="T1280" i="3"/>
  <c r="R1280" i="3"/>
  <c r="P1280" i="3"/>
  <c r="BI1265" i="3"/>
  <c r="BH1265" i="3"/>
  <c r="BG1265" i="3"/>
  <c r="BE1265" i="3"/>
  <c r="T1265" i="3"/>
  <c r="R1265" i="3"/>
  <c r="P1265" i="3"/>
  <c r="BI1264" i="3"/>
  <c r="BH1264" i="3"/>
  <c r="BG1264" i="3"/>
  <c r="BE1264" i="3"/>
  <c r="T1264" i="3"/>
  <c r="R1264" i="3"/>
  <c r="P1264" i="3"/>
  <c r="BI1263" i="3"/>
  <c r="BH1263" i="3"/>
  <c r="BG1263" i="3"/>
  <c r="BE1263" i="3"/>
  <c r="T1263" i="3"/>
  <c r="R1263" i="3"/>
  <c r="P1263" i="3"/>
  <c r="BI1262" i="3"/>
  <c r="BH1262" i="3"/>
  <c r="BG1262" i="3"/>
  <c r="BE1262" i="3"/>
  <c r="T1262" i="3"/>
  <c r="R1262" i="3"/>
  <c r="P1262" i="3"/>
  <c r="BI1261" i="3"/>
  <c r="BH1261" i="3"/>
  <c r="BG1261" i="3"/>
  <c r="BE1261" i="3"/>
  <c r="T1261" i="3"/>
  <c r="R1261" i="3"/>
  <c r="P1261" i="3"/>
  <c r="BI1259" i="3"/>
  <c r="BH1259" i="3"/>
  <c r="BG1259" i="3"/>
  <c r="BE1259" i="3"/>
  <c r="T1259" i="3"/>
  <c r="R1259" i="3"/>
  <c r="P1259" i="3"/>
  <c r="BI1256" i="3"/>
  <c r="BH1256" i="3"/>
  <c r="BG1256" i="3"/>
  <c r="BE1256" i="3"/>
  <c r="T1256" i="3"/>
  <c r="R1256" i="3"/>
  <c r="P1256" i="3"/>
  <c r="BI1254" i="3"/>
  <c r="BH1254" i="3"/>
  <c r="BG1254" i="3"/>
  <c r="BE1254" i="3"/>
  <c r="T1254" i="3"/>
  <c r="R1254" i="3"/>
  <c r="P1254" i="3"/>
  <c r="BI1253" i="3"/>
  <c r="BH1253" i="3"/>
  <c r="BG1253" i="3"/>
  <c r="BE1253" i="3"/>
  <c r="T1253" i="3"/>
  <c r="R1253" i="3"/>
  <c r="P1253" i="3"/>
  <c r="BI1251" i="3"/>
  <c r="BH1251" i="3"/>
  <c r="BG1251" i="3"/>
  <c r="BE1251" i="3"/>
  <c r="T1251" i="3"/>
  <c r="R1251" i="3"/>
  <c r="P1251" i="3"/>
  <c r="BI1248" i="3"/>
  <c r="BH1248" i="3"/>
  <c r="BG1248" i="3"/>
  <c r="BE1248" i="3"/>
  <c r="T1248" i="3"/>
  <c r="R1248" i="3"/>
  <c r="P1248" i="3"/>
  <c r="BI1246" i="3"/>
  <c r="BH1246" i="3"/>
  <c r="BG1246" i="3"/>
  <c r="BE1246" i="3"/>
  <c r="T1246" i="3"/>
  <c r="R1246" i="3"/>
  <c r="P1246" i="3"/>
  <c r="BI1241" i="3"/>
  <c r="BH1241" i="3"/>
  <c r="BG1241" i="3"/>
  <c r="BE1241" i="3"/>
  <c r="T1241" i="3"/>
  <c r="R1241" i="3"/>
  <c r="P1241" i="3"/>
  <c r="BI1238" i="3"/>
  <c r="BH1238" i="3"/>
  <c r="BG1238" i="3"/>
  <c r="BE1238" i="3"/>
  <c r="T1238" i="3"/>
  <c r="R1238" i="3"/>
  <c r="P1238" i="3"/>
  <c r="BI1234" i="3"/>
  <c r="BH1234" i="3"/>
  <c r="BG1234" i="3"/>
  <c r="BE1234" i="3"/>
  <c r="T1234" i="3"/>
  <c r="R1234" i="3"/>
  <c r="P1234" i="3"/>
  <c r="BI1232" i="3"/>
  <c r="BH1232" i="3"/>
  <c r="BG1232" i="3"/>
  <c r="BE1232" i="3"/>
  <c r="T1232" i="3"/>
  <c r="R1232" i="3"/>
  <c r="P1232" i="3"/>
  <c r="BI1229" i="3"/>
  <c r="BH1229" i="3"/>
  <c r="BG1229" i="3"/>
  <c r="BE1229" i="3"/>
  <c r="T1229" i="3"/>
  <c r="R1229" i="3"/>
  <c r="P1229" i="3"/>
  <c r="BI1226" i="3"/>
  <c r="BH1226" i="3"/>
  <c r="BG1226" i="3"/>
  <c r="BE1226" i="3"/>
  <c r="T1226" i="3"/>
  <c r="R1226" i="3"/>
  <c r="P1226" i="3"/>
  <c r="BI1223" i="3"/>
  <c r="BH1223" i="3"/>
  <c r="BG1223" i="3"/>
  <c r="BE1223" i="3"/>
  <c r="T1223" i="3"/>
  <c r="R1223" i="3"/>
  <c r="P1223" i="3"/>
  <c r="BI1220" i="3"/>
  <c r="BH1220" i="3"/>
  <c r="BG1220" i="3"/>
  <c r="BE1220" i="3"/>
  <c r="T1220" i="3"/>
  <c r="R1220" i="3"/>
  <c r="P1220" i="3"/>
  <c r="BI1217" i="3"/>
  <c r="BH1217" i="3"/>
  <c r="BG1217" i="3"/>
  <c r="BE1217" i="3"/>
  <c r="T1217" i="3"/>
  <c r="R1217" i="3"/>
  <c r="P1217" i="3"/>
  <c r="BI1214" i="3"/>
  <c r="BH1214" i="3"/>
  <c r="BG1214" i="3"/>
  <c r="BE1214" i="3"/>
  <c r="T1214" i="3"/>
  <c r="R1214" i="3"/>
  <c r="P1214" i="3"/>
  <c r="BI1210" i="3"/>
  <c r="BH1210" i="3"/>
  <c r="BG1210" i="3"/>
  <c r="BE1210" i="3"/>
  <c r="T1210" i="3"/>
  <c r="T1209" i="3" s="1"/>
  <c r="R1210" i="3"/>
  <c r="R1209" i="3" s="1"/>
  <c r="P1210" i="3"/>
  <c r="P1209" i="3" s="1"/>
  <c r="BI1206" i="3"/>
  <c r="BH1206" i="3"/>
  <c r="BG1206" i="3"/>
  <c r="BE1206" i="3"/>
  <c r="T1206" i="3"/>
  <c r="R1206" i="3"/>
  <c r="P1206" i="3"/>
  <c r="BI1203" i="3"/>
  <c r="BH1203" i="3"/>
  <c r="BG1203" i="3"/>
  <c r="BE1203" i="3"/>
  <c r="T1203" i="3"/>
  <c r="R1203" i="3"/>
  <c r="P1203" i="3"/>
  <c r="BI1200" i="3"/>
  <c r="BH1200" i="3"/>
  <c r="BG1200" i="3"/>
  <c r="BE1200" i="3"/>
  <c r="T1200" i="3"/>
  <c r="R1200" i="3"/>
  <c r="P1200" i="3"/>
  <c r="BI1197" i="3"/>
  <c r="BH1197" i="3"/>
  <c r="BG1197" i="3"/>
  <c r="BE1197" i="3"/>
  <c r="T1197" i="3"/>
  <c r="R1197" i="3"/>
  <c r="P1197" i="3"/>
  <c r="BI1193" i="3"/>
  <c r="BH1193" i="3"/>
  <c r="BG1193" i="3"/>
  <c r="BE1193" i="3"/>
  <c r="T1193" i="3"/>
  <c r="R1193" i="3"/>
  <c r="P1193" i="3"/>
  <c r="BI1190" i="3"/>
  <c r="BH1190" i="3"/>
  <c r="BG1190" i="3"/>
  <c r="BE1190" i="3"/>
  <c r="T1190" i="3"/>
  <c r="R1190" i="3"/>
  <c r="P1190" i="3"/>
  <c r="BI1187" i="3"/>
  <c r="BH1187" i="3"/>
  <c r="BG1187" i="3"/>
  <c r="BE1187" i="3"/>
  <c r="T1187" i="3"/>
  <c r="R1187" i="3"/>
  <c r="P1187" i="3"/>
  <c r="BI1182" i="3"/>
  <c r="BH1182" i="3"/>
  <c r="BG1182" i="3"/>
  <c r="BE1182" i="3"/>
  <c r="T1182" i="3"/>
  <c r="R1182" i="3"/>
  <c r="P1182" i="3"/>
  <c r="BI1178" i="3"/>
  <c r="BH1178" i="3"/>
  <c r="BG1178" i="3"/>
  <c r="BE1178" i="3"/>
  <c r="T1178" i="3"/>
  <c r="R1178" i="3"/>
  <c r="P1178" i="3"/>
  <c r="BI1176" i="3"/>
  <c r="BH1176" i="3"/>
  <c r="BG1176" i="3"/>
  <c r="BE1176" i="3"/>
  <c r="T1176" i="3"/>
  <c r="R1176" i="3"/>
  <c r="P1176" i="3"/>
  <c r="BI1173" i="3"/>
  <c r="BH1173" i="3"/>
  <c r="BG1173" i="3"/>
  <c r="BE1173" i="3"/>
  <c r="T1173" i="3"/>
  <c r="R1173" i="3"/>
  <c r="P1173" i="3"/>
  <c r="BI1170" i="3"/>
  <c r="BH1170" i="3"/>
  <c r="BG1170" i="3"/>
  <c r="BE1170" i="3"/>
  <c r="T1170" i="3"/>
  <c r="R1170" i="3"/>
  <c r="P1170" i="3"/>
  <c r="BI1168" i="3"/>
  <c r="BH1168" i="3"/>
  <c r="BG1168" i="3"/>
  <c r="BE1168" i="3"/>
  <c r="T1168" i="3"/>
  <c r="R1168" i="3"/>
  <c r="P1168" i="3"/>
  <c r="BI1166" i="3"/>
  <c r="BH1166" i="3"/>
  <c r="BG1166" i="3"/>
  <c r="BE1166" i="3"/>
  <c r="T1166" i="3"/>
  <c r="R1166" i="3"/>
  <c r="P1166" i="3"/>
  <c r="BI1156" i="3"/>
  <c r="BH1156" i="3"/>
  <c r="BG1156" i="3"/>
  <c r="BE1156" i="3"/>
  <c r="T1156" i="3"/>
  <c r="R1156" i="3"/>
  <c r="P1156" i="3"/>
  <c r="BI1155" i="3"/>
  <c r="BH1155" i="3"/>
  <c r="BG1155" i="3"/>
  <c r="BE1155" i="3"/>
  <c r="T1155" i="3"/>
  <c r="R1155" i="3"/>
  <c r="P1155" i="3"/>
  <c r="BI1153" i="3"/>
  <c r="BH1153" i="3"/>
  <c r="BG1153" i="3"/>
  <c r="BE1153" i="3"/>
  <c r="T1153" i="3"/>
  <c r="R1153" i="3"/>
  <c r="P1153" i="3"/>
  <c r="BI1150" i="3"/>
  <c r="BH1150" i="3"/>
  <c r="BG1150" i="3"/>
  <c r="BE1150" i="3"/>
  <c r="T1150" i="3"/>
  <c r="R1150" i="3"/>
  <c r="P1150" i="3"/>
  <c r="BI1149" i="3"/>
  <c r="BH1149" i="3"/>
  <c r="BG1149" i="3"/>
  <c r="BE1149" i="3"/>
  <c r="T1149" i="3"/>
  <c r="R1149" i="3"/>
  <c r="P1149" i="3"/>
  <c r="BI1146" i="3"/>
  <c r="BH1146" i="3"/>
  <c r="BG1146" i="3"/>
  <c r="BE1146" i="3"/>
  <c r="T1146" i="3"/>
  <c r="R1146" i="3"/>
  <c r="P1146" i="3"/>
  <c r="BI1145" i="3"/>
  <c r="BH1145" i="3"/>
  <c r="BG1145" i="3"/>
  <c r="BE1145" i="3"/>
  <c r="T1145" i="3"/>
  <c r="R1145" i="3"/>
  <c r="P1145" i="3"/>
  <c r="BI1143" i="3"/>
  <c r="BH1143" i="3"/>
  <c r="BG1143" i="3"/>
  <c r="BE1143" i="3"/>
  <c r="T1143" i="3"/>
  <c r="R1143" i="3"/>
  <c r="P1143" i="3"/>
  <c r="BI1140" i="3"/>
  <c r="BH1140" i="3"/>
  <c r="BG1140" i="3"/>
  <c r="BE1140" i="3"/>
  <c r="T1140" i="3"/>
  <c r="R1140" i="3"/>
  <c r="P1140" i="3"/>
  <c r="BI1138" i="3"/>
  <c r="BH1138" i="3"/>
  <c r="BG1138" i="3"/>
  <c r="BE1138" i="3"/>
  <c r="T1138" i="3"/>
  <c r="R1138" i="3"/>
  <c r="P1138" i="3"/>
  <c r="BI1136" i="3"/>
  <c r="BH1136" i="3"/>
  <c r="BG1136" i="3"/>
  <c r="BE1136" i="3"/>
  <c r="T1136" i="3"/>
  <c r="R1136" i="3"/>
  <c r="P1136" i="3"/>
  <c r="BI1133" i="3"/>
  <c r="BH1133" i="3"/>
  <c r="BG1133" i="3"/>
  <c r="BE1133" i="3"/>
  <c r="T1133" i="3"/>
  <c r="R1133" i="3"/>
  <c r="P1133" i="3"/>
  <c r="BI1129" i="3"/>
  <c r="BH1129" i="3"/>
  <c r="BG1129" i="3"/>
  <c r="BE1129" i="3"/>
  <c r="T1129" i="3"/>
  <c r="R1129" i="3"/>
  <c r="P1129" i="3"/>
  <c r="BI1126" i="3"/>
  <c r="BH1126" i="3"/>
  <c r="BG1126" i="3"/>
  <c r="BE1126" i="3"/>
  <c r="T1126" i="3"/>
  <c r="R1126" i="3"/>
  <c r="P1126" i="3"/>
  <c r="BI1123" i="3"/>
  <c r="BH1123" i="3"/>
  <c r="BG1123" i="3"/>
  <c r="BE1123" i="3"/>
  <c r="T1123" i="3"/>
  <c r="R1123" i="3"/>
  <c r="P1123" i="3"/>
  <c r="BI1119" i="3"/>
  <c r="BH1119" i="3"/>
  <c r="BG1119" i="3"/>
  <c r="BE1119" i="3"/>
  <c r="T1119" i="3"/>
  <c r="R1119" i="3"/>
  <c r="P1119" i="3"/>
  <c r="BI1116" i="3"/>
  <c r="BH1116" i="3"/>
  <c r="BG1116" i="3"/>
  <c r="BE1116" i="3"/>
  <c r="T1116" i="3"/>
  <c r="R1116" i="3"/>
  <c r="P1116" i="3"/>
  <c r="BI1113" i="3"/>
  <c r="BH1113" i="3"/>
  <c r="BG1113" i="3"/>
  <c r="BE1113" i="3"/>
  <c r="T1113" i="3"/>
  <c r="R1113" i="3"/>
  <c r="P1113" i="3"/>
  <c r="BI1110" i="3"/>
  <c r="BH1110" i="3"/>
  <c r="BG1110" i="3"/>
  <c r="BE1110" i="3"/>
  <c r="T1110" i="3"/>
  <c r="R1110" i="3"/>
  <c r="P1110" i="3"/>
  <c r="BI1105" i="3"/>
  <c r="BH1105" i="3"/>
  <c r="BG1105" i="3"/>
  <c r="BE1105" i="3"/>
  <c r="T1105" i="3"/>
  <c r="R1105" i="3"/>
  <c r="P1105" i="3"/>
  <c r="BI1103" i="3"/>
  <c r="BH1103" i="3"/>
  <c r="BG1103" i="3"/>
  <c r="BE1103" i="3"/>
  <c r="T1103" i="3"/>
  <c r="R1103" i="3"/>
  <c r="P1103" i="3"/>
  <c r="BI1101" i="3"/>
  <c r="BH1101" i="3"/>
  <c r="BG1101" i="3"/>
  <c r="BE1101" i="3"/>
  <c r="T1101" i="3"/>
  <c r="R1101" i="3"/>
  <c r="P1101" i="3"/>
  <c r="BI1096" i="3"/>
  <c r="BH1096" i="3"/>
  <c r="BG1096" i="3"/>
  <c r="BE1096" i="3"/>
  <c r="T1096" i="3"/>
  <c r="R1096" i="3"/>
  <c r="P1096" i="3"/>
  <c r="BI1094" i="3"/>
  <c r="BH1094" i="3"/>
  <c r="BG1094" i="3"/>
  <c r="BE1094" i="3"/>
  <c r="T1094" i="3"/>
  <c r="R1094" i="3"/>
  <c r="P1094" i="3"/>
  <c r="BI1091" i="3"/>
  <c r="BH1091" i="3"/>
  <c r="BG1091" i="3"/>
  <c r="BE1091" i="3"/>
  <c r="T1091" i="3"/>
  <c r="R1091" i="3"/>
  <c r="P1091" i="3"/>
  <c r="BI1089" i="3"/>
  <c r="BH1089" i="3"/>
  <c r="BG1089" i="3"/>
  <c r="BE1089" i="3"/>
  <c r="T1089" i="3"/>
  <c r="R1089" i="3"/>
  <c r="P1089" i="3"/>
  <c r="BI1086" i="3"/>
  <c r="BH1086" i="3"/>
  <c r="BG1086" i="3"/>
  <c r="BE1086" i="3"/>
  <c r="T1086" i="3"/>
  <c r="R1086" i="3"/>
  <c r="P1086" i="3"/>
  <c r="BI1083" i="3"/>
  <c r="BH1083" i="3"/>
  <c r="BG1083" i="3"/>
  <c r="BE1083" i="3"/>
  <c r="T1083" i="3"/>
  <c r="R1083" i="3"/>
  <c r="P1083" i="3"/>
  <c r="BI1066" i="3"/>
  <c r="BH1066" i="3"/>
  <c r="BG1066" i="3"/>
  <c r="BE1066" i="3"/>
  <c r="T1066" i="3"/>
  <c r="R1066" i="3"/>
  <c r="P1066" i="3"/>
  <c r="BI1057" i="3"/>
  <c r="BH1057" i="3"/>
  <c r="BG1057" i="3"/>
  <c r="BE1057" i="3"/>
  <c r="T1057" i="3"/>
  <c r="R1057" i="3"/>
  <c r="P1057" i="3"/>
  <c r="BI1051" i="3"/>
  <c r="BH1051" i="3"/>
  <c r="BG1051" i="3"/>
  <c r="BE1051" i="3"/>
  <c r="T1051" i="3"/>
  <c r="R1051" i="3"/>
  <c r="P1051" i="3"/>
  <c r="BI1049" i="3"/>
  <c r="BH1049" i="3"/>
  <c r="BG1049" i="3"/>
  <c r="BE1049" i="3"/>
  <c r="T1049" i="3"/>
  <c r="R1049" i="3"/>
  <c r="P1049" i="3"/>
  <c r="BI1043" i="3"/>
  <c r="BH1043" i="3"/>
  <c r="BG1043" i="3"/>
  <c r="BE1043" i="3"/>
  <c r="T1043" i="3"/>
  <c r="R1043" i="3"/>
  <c r="P1043" i="3"/>
  <c r="BI1041" i="3"/>
  <c r="BH1041" i="3"/>
  <c r="BG1041" i="3"/>
  <c r="BE1041" i="3"/>
  <c r="T1041" i="3"/>
  <c r="R1041" i="3"/>
  <c r="P1041" i="3"/>
  <c r="BI1035" i="3"/>
  <c r="BH1035" i="3"/>
  <c r="BG1035" i="3"/>
  <c r="BE1035" i="3"/>
  <c r="T1035" i="3"/>
  <c r="R1035" i="3"/>
  <c r="P1035" i="3"/>
  <c r="BI1029" i="3"/>
  <c r="BH1029" i="3"/>
  <c r="BG1029" i="3"/>
  <c r="BE1029" i="3"/>
  <c r="T1029" i="3"/>
  <c r="R1029" i="3"/>
  <c r="P1029" i="3"/>
  <c r="BI1023" i="3"/>
  <c r="BH1023" i="3"/>
  <c r="BG1023" i="3"/>
  <c r="BE1023" i="3"/>
  <c r="T1023" i="3"/>
  <c r="R1023" i="3"/>
  <c r="P1023" i="3"/>
  <c r="BI1020" i="3"/>
  <c r="BH1020" i="3"/>
  <c r="BG1020" i="3"/>
  <c r="BE1020" i="3"/>
  <c r="T1020" i="3"/>
  <c r="R1020" i="3"/>
  <c r="P1020" i="3"/>
  <c r="BI1014" i="3"/>
  <c r="BH1014" i="3"/>
  <c r="BG1014" i="3"/>
  <c r="BE1014" i="3"/>
  <c r="T1014" i="3"/>
  <c r="R1014" i="3"/>
  <c r="P1014" i="3"/>
  <c r="BI1005" i="3"/>
  <c r="BH1005" i="3"/>
  <c r="BG1005" i="3"/>
  <c r="BE1005" i="3"/>
  <c r="T1005" i="3"/>
  <c r="R1005" i="3"/>
  <c r="P1005" i="3"/>
  <c r="BI997" i="3"/>
  <c r="BH997" i="3"/>
  <c r="BG997" i="3"/>
  <c r="BE997" i="3"/>
  <c r="T997" i="3"/>
  <c r="R997" i="3"/>
  <c r="P997" i="3"/>
  <c r="BI995" i="3"/>
  <c r="BH995" i="3"/>
  <c r="BG995" i="3"/>
  <c r="BE995" i="3"/>
  <c r="T995" i="3"/>
  <c r="R995" i="3"/>
  <c r="P995" i="3"/>
  <c r="BI992" i="3"/>
  <c r="BH992" i="3"/>
  <c r="BG992" i="3"/>
  <c r="BE992" i="3"/>
  <c r="T992" i="3"/>
  <c r="R992" i="3"/>
  <c r="P992" i="3"/>
  <c r="BI987" i="3"/>
  <c r="BH987" i="3"/>
  <c r="BG987" i="3"/>
  <c r="BE987" i="3"/>
  <c r="T987" i="3"/>
  <c r="R987" i="3"/>
  <c r="P987" i="3"/>
  <c r="BI985" i="3"/>
  <c r="BH985" i="3"/>
  <c r="BG985" i="3"/>
  <c r="BE985" i="3"/>
  <c r="T985" i="3"/>
  <c r="R985" i="3"/>
  <c r="P985" i="3"/>
  <c r="BI982" i="3"/>
  <c r="BH982" i="3"/>
  <c r="BG982" i="3"/>
  <c r="BE982" i="3"/>
  <c r="T982" i="3"/>
  <c r="R982" i="3"/>
  <c r="P982" i="3"/>
  <c r="BI975" i="3"/>
  <c r="BH975" i="3"/>
  <c r="BG975" i="3"/>
  <c r="BE975" i="3"/>
  <c r="T975" i="3"/>
  <c r="R975" i="3"/>
  <c r="P975" i="3"/>
  <c r="BI972" i="3"/>
  <c r="BH972" i="3"/>
  <c r="BG972" i="3"/>
  <c r="BE972" i="3"/>
  <c r="T972" i="3"/>
  <c r="R972" i="3"/>
  <c r="P972" i="3"/>
  <c r="BI969" i="3"/>
  <c r="BH969" i="3"/>
  <c r="BG969" i="3"/>
  <c r="BE969" i="3"/>
  <c r="T969" i="3"/>
  <c r="R969" i="3"/>
  <c r="P969" i="3"/>
  <c r="BI961" i="3"/>
  <c r="BH961" i="3"/>
  <c r="BG961" i="3"/>
  <c r="BE961" i="3"/>
  <c r="T961" i="3"/>
  <c r="R961" i="3"/>
  <c r="P961" i="3"/>
  <c r="BI956" i="3"/>
  <c r="BH956" i="3"/>
  <c r="BG956" i="3"/>
  <c r="BE956" i="3"/>
  <c r="T956" i="3"/>
  <c r="R956" i="3"/>
  <c r="P956" i="3"/>
  <c r="BI954" i="3"/>
  <c r="BH954" i="3"/>
  <c r="BG954" i="3"/>
  <c r="BE954" i="3"/>
  <c r="T954" i="3"/>
  <c r="R954" i="3"/>
  <c r="P954" i="3"/>
  <c r="BI952" i="3"/>
  <c r="BH952" i="3"/>
  <c r="BG952" i="3"/>
  <c r="BE952" i="3"/>
  <c r="T952" i="3"/>
  <c r="R952" i="3"/>
  <c r="P952" i="3"/>
  <c r="BI950" i="3"/>
  <c r="BH950" i="3"/>
  <c r="BG950" i="3"/>
  <c r="BE950" i="3"/>
  <c r="T950" i="3"/>
  <c r="R950" i="3"/>
  <c r="P950" i="3"/>
  <c r="BI948" i="3"/>
  <c r="BH948" i="3"/>
  <c r="BG948" i="3"/>
  <c r="BE948" i="3"/>
  <c r="T948" i="3"/>
  <c r="R948" i="3"/>
  <c r="P948" i="3"/>
  <c r="BI942" i="3"/>
  <c r="BH942" i="3"/>
  <c r="BG942" i="3"/>
  <c r="BE942" i="3"/>
  <c r="T942" i="3"/>
  <c r="R942" i="3"/>
  <c r="P942" i="3"/>
  <c r="BI940" i="3"/>
  <c r="BH940" i="3"/>
  <c r="BG940" i="3"/>
  <c r="BE940" i="3"/>
  <c r="T940" i="3"/>
  <c r="R940" i="3"/>
  <c r="P940" i="3"/>
  <c r="BI934" i="3"/>
  <c r="BH934" i="3"/>
  <c r="BG934" i="3"/>
  <c r="BE934" i="3"/>
  <c r="T934" i="3"/>
  <c r="R934" i="3"/>
  <c r="P934" i="3"/>
  <c r="BI931" i="3"/>
  <c r="BH931" i="3"/>
  <c r="BG931" i="3"/>
  <c r="BE931" i="3"/>
  <c r="T931" i="3"/>
  <c r="R931" i="3"/>
  <c r="P931" i="3"/>
  <c r="BI928" i="3"/>
  <c r="BH928" i="3"/>
  <c r="BG928" i="3"/>
  <c r="BE928" i="3"/>
  <c r="T928" i="3"/>
  <c r="R928" i="3"/>
  <c r="P928" i="3"/>
  <c r="BI925" i="3"/>
  <c r="BH925" i="3"/>
  <c r="BG925" i="3"/>
  <c r="BE925" i="3"/>
  <c r="T925" i="3"/>
  <c r="R925" i="3"/>
  <c r="P925" i="3"/>
  <c r="BI923" i="3"/>
  <c r="BH923" i="3"/>
  <c r="BG923" i="3"/>
  <c r="BE923" i="3"/>
  <c r="T923" i="3"/>
  <c r="R923" i="3"/>
  <c r="P923" i="3"/>
  <c r="BI920" i="3"/>
  <c r="BH920" i="3"/>
  <c r="BG920" i="3"/>
  <c r="BE920" i="3"/>
  <c r="T920" i="3"/>
  <c r="R920" i="3"/>
  <c r="P920" i="3"/>
  <c r="BI918" i="3"/>
  <c r="BH918" i="3"/>
  <c r="BG918" i="3"/>
  <c r="BE918" i="3"/>
  <c r="T918" i="3"/>
  <c r="R918" i="3"/>
  <c r="P918" i="3"/>
  <c r="BI915" i="3"/>
  <c r="BH915" i="3"/>
  <c r="BG915" i="3"/>
  <c r="BE915" i="3"/>
  <c r="T915" i="3"/>
  <c r="R915" i="3"/>
  <c r="P915" i="3"/>
  <c r="BI909" i="3"/>
  <c r="BH909" i="3"/>
  <c r="BG909" i="3"/>
  <c r="BE909" i="3"/>
  <c r="T909" i="3"/>
  <c r="R909" i="3"/>
  <c r="P909" i="3"/>
  <c r="BI906" i="3"/>
  <c r="BH906" i="3"/>
  <c r="BG906" i="3"/>
  <c r="BE906" i="3"/>
  <c r="T906" i="3"/>
  <c r="R906" i="3"/>
  <c r="P906" i="3"/>
  <c r="BI888" i="3"/>
  <c r="BH888" i="3"/>
  <c r="BG888" i="3"/>
  <c r="BE888" i="3"/>
  <c r="T888" i="3"/>
  <c r="R888" i="3"/>
  <c r="P888" i="3"/>
  <c r="BI885" i="3"/>
  <c r="BH885" i="3"/>
  <c r="BG885" i="3"/>
  <c r="BE885" i="3"/>
  <c r="T885" i="3"/>
  <c r="R885" i="3"/>
  <c r="P885" i="3"/>
  <c r="BI878" i="3"/>
  <c r="BH878" i="3"/>
  <c r="BG878" i="3"/>
  <c r="BE878" i="3"/>
  <c r="T878" i="3"/>
  <c r="R878" i="3"/>
  <c r="P878" i="3"/>
  <c r="BI875" i="3"/>
  <c r="BH875" i="3"/>
  <c r="BG875" i="3"/>
  <c r="BE875" i="3"/>
  <c r="T875" i="3"/>
  <c r="R875" i="3"/>
  <c r="P875" i="3"/>
  <c r="BI870" i="3"/>
  <c r="BH870" i="3"/>
  <c r="BG870" i="3"/>
  <c r="BE870" i="3"/>
  <c r="T870" i="3"/>
  <c r="R870" i="3"/>
  <c r="P870" i="3"/>
  <c r="BI864" i="3"/>
  <c r="BH864" i="3"/>
  <c r="BG864" i="3"/>
  <c r="BE864" i="3"/>
  <c r="T864" i="3"/>
  <c r="R864" i="3"/>
  <c r="P864" i="3"/>
  <c r="BI855" i="3"/>
  <c r="BH855" i="3"/>
  <c r="BG855" i="3"/>
  <c r="BE855" i="3"/>
  <c r="T855" i="3"/>
  <c r="R855" i="3"/>
  <c r="P855" i="3"/>
  <c r="BI853" i="3"/>
  <c r="BH853" i="3"/>
  <c r="BG853" i="3"/>
  <c r="BE853" i="3"/>
  <c r="T853" i="3"/>
  <c r="R853" i="3"/>
  <c r="P853" i="3"/>
  <c r="BI851" i="3"/>
  <c r="BH851" i="3"/>
  <c r="BG851" i="3"/>
  <c r="BE851" i="3"/>
  <c r="T851" i="3"/>
  <c r="R851" i="3"/>
  <c r="P851" i="3"/>
  <c r="BI846" i="3"/>
  <c r="BH846" i="3"/>
  <c r="BG846" i="3"/>
  <c r="BE846" i="3"/>
  <c r="T846" i="3"/>
  <c r="R846" i="3"/>
  <c r="P846" i="3"/>
  <c r="BI841" i="3"/>
  <c r="BH841" i="3"/>
  <c r="BG841" i="3"/>
  <c r="BE841" i="3"/>
  <c r="T841" i="3"/>
  <c r="R841" i="3"/>
  <c r="P841" i="3"/>
  <c r="BI837" i="3"/>
  <c r="BH837" i="3"/>
  <c r="BG837" i="3"/>
  <c r="BE837" i="3"/>
  <c r="T837" i="3"/>
  <c r="R837" i="3"/>
  <c r="P837" i="3"/>
  <c r="BI834" i="3"/>
  <c r="BH834" i="3"/>
  <c r="BG834" i="3"/>
  <c r="BE834" i="3"/>
  <c r="T834" i="3"/>
  <c r="R834" i="3"/>
  <c r="P834" i="3"/>
  <c r="BI832" i="3"/>
  <c r="BH832" i="3"/>
  <c r="BG832" i="3"/>
  <c r="BE832" i="3"/>
  <c r="T832" i="3"/>
  <c r="R832" i="3"/>
  <c r="P832" i="3"/>
  <c r="BI830" i="3"/>
  <c r="BH830" i="3"/>
  <c r="BG830" i="3"/>
  <c r="BE830" i="3"/>
  <c r="T830" i="3"/>
  <c r="R830" i="3"/>
  <c r="P830" i="3"/>
  <c r="BI827" i="3"/>
  <c r="BH827" i="3"/>
  <c r="BG827" i="3"/>
  <c r="BE827" i="3"/>
  <c r="T827" i="3"/>
  <c r="R827" i="3"/>
  <c r="P827" i="3"/>
  <c r="BI825" i="3"/>
  <c r="BH825" i="3"/>
  <c r="BG825" i="3"/>
  <c r="BE825" i="3"/>
  <c r="T825" i="3"/>
  <c r="R825" i="3"/>
  <c r="P825" i="3"/>
  <c r="BI811" i="3"/>
  <c r="BH811" i="3"/>
  <c r="BG811" i="3"/>
  <c r="BE811" i="3"/>
  <c r="T811" i="3"/>
  <c r="R811" i="3"/>
  <c r="P811" i="3"/>
  <c r="BI796" i="3"/>
  <c r="BH796" i="3"/>
  <c r="BG796" i="3"/>
  <c r="BE796" i="3"/>
  <c r="T796" i="3"/>
  <c r="R796" i="3"/>
  <c r="P796" i="3"/>
  <c r="BI793" i="3"/>
  <c r="BH793" i="3"/>
  <c r="BG793" i="3"/>
  <c r="BE793" i="3"/>
  <c r="T793" i="3"/>
  <c r="R793" i="3"/>
  <c r="P793" i="3"/>
  <c r="BI791" i="3"/>
  <c r="BH791" i="3"/>
  <c r="BG791" i="3"/>
  <c r="BE791" i="3"/>
  <c r="T791" i="3"/>
  <c r="R791" i="3"/>
  <c r="P791" i="3"/>
  <c r="BI772" i="3"/>
  <c r="BH772" i="3"/>
  <c r="BG772" i="3"/>
  <c r="BE772" i="3"/>
  <c r="T772" i="3"/>
  <c r="R772" i="3"/>
  <c r="P772" i="3"/>
  <c r="BI771" i="3"/>
  <c r="BH771" i="3"/>
  <c r="BG771" i="3"/>
  <c r="BE771" i="3"/>
  <c r="T771" i="3"/>
  <c r="R771" i="3"/>
  <c r="P771" i="3"/>
  <c r="BI768" i="3"/>
  <c r="BH768" i="3"/>
  <c r="BG768" i="3"/>
  <c r="BE768" i="3"/>
  <c r="T768" i="3"/>
  <c r="R768" i="3"/>
  <c r="P768" i="3"/>
  <c r="BI766" i="3"/>
  <c r="BH766" i="3"/>
  <c r="BG766" i="3"/>
  <c r="BE766" i="3"/>
  <c r="T766" i="3"/>
  <c r="R766" i="3"/>
  <c r="P766" i="3"/>
  <c r="BI759" i="3"/>
  <c r="BH759" i="3"/>
  <c r="BG759" i="3"/>
  <c r="BE759" i="3"/>
  <c r="T759" i="3"/>
  <c r="R759" i="3"/>
  <c r="P759" i="3"/>
  <c r="BI757" i="3"/>
  <c r="BH757" i="3"/>
  <c r="BG757" i="3"/>
  <c r="BE757" i="3"/>
  <c r="T757" i="3"/>
  <c r="R757" i="3"/>
  <c r="P757" i="3"/>
  <c r="BI755" i="3"/>
  <c r="BH755" i="3"/>
  <c r="BG755" i="3"/>
  <c r="BE755" i="3"/>
  <c r="T755" i="3"/>
  <c r="R755" i="3"/>
  <c r="P755" i="3"/>
  <c r="BI751" i="3"/>
  <c r="BH751" i="3"/>
  <c r="BG751" i="3"/>
  <c r="BE751" i="3"/>
  <c r="T751" i="3"/>
  <c r="R751" i="3"/>
  <c r="P751" i="3"/>
  <c r="BI749" i="3"/>
  <c r="BH749" i="3"/>
  <c r="BG749" i="3"/>
  <c r="BE749" i="3"/>
  <c r="T749" i="3"/>
  <c r="R749" i="3"/>
  <c r="P749" i="3"/>
  <c r="BI747" i="3"/>
  <c r="BH747" i="3"/>
  <c r="BG747" i="3"/>
  <c r="BE747" i="3"/>
  <c r="T747" i="3"/>
  <c r="R747" i="3"/>
  <c r="P747" i="3"/>
  <c r="BI740" i="3"/>
  <c r="BH740" i="3"/>
  <c r="BG740" i="3"/>
  <c r="BE740" i="3"/>
  <c r="T740" i="3"/>
  <c r="R740" i="3"/>
  <c r="P740" i="3"/>
  <c r="BI733" i="3"/>
  <c r="BH733" i="3"/>
  <c r="BG733" i="3"/>
  <c r="BE733" i="3"/>
  <c r="T733" i="3"/>
  <c r="R733" i="3"/>
  <c r="P733" i="3"/>
  <c r="BI732" i="3"/>
  <c r="BH732" i="3"/>
  <c r="BG732" i="3"/>
  <c r="BE732" i="3"/>
  <c r="T732" i="3"/>
  <c r="R732" i="3"/>
  <c r="P732" i="3"/>
  <c r="BI731" i="3"/>
  <c r="BH731" i="3"/>
  <c r="BG731" i="3"/>
  <c r="BE731" i="3"/>
  <c r="T731" i="3"/>
  <c r="R731" i="3"/>
  <c r="P731" i="3"/>
  <c r="BI730" i="3"/>
  <c r="BH730" i="3"/>
  <c r="BG730" i="3"/>
  <c r="BE730" i="3"/>
  <c r="T730" i="3"/>
  <c r="R730" i="3"/>
  <c r="P730" i="3"/>
  <c r="BI728" i="3"/>
  <c r="BH728" i="3"/>
  <c r="BG728" i="3"/>
  <c r="BE728" i="3"/>
  <c r="T728" i="3"/>
  <c r="R728" i="3"/>
  <c r="P728" i="3"/>
  <c r="BI700" i="3"/>
  <c r="BH700" i="3"/>
  <c r="BG700" i="3"/>
  <c r="BE700" i="3"/>
  <c r="T700" i="3"/>
  <c r="R700" i="3"/>
  <c r="P700" i="3"/>
  <c r="BI698" i="3"/>
  <c r="BH698" i="3"/>
  <c r="BG698" i="3"/>
  <c r="BE698" i="3"/>
  <c r="T698" i="3"/>
  <c r="R698" i="3"/>
  <c r="P698" i="3"/>
  <c r="BI662" i="3"/>
  <c r="BH662" i="3"/>
  <c r="BG662" i="3"/>
  <c r="BE662" i="3"/>
  <c r="T662" i="3"/>
  <c r="R662" i="3"/>
  <c r="P662" i="3"/>
  <c r="BI655" i="3"/>
  <c r="BH655" i="3"/>
  <c r="BG655" i="3"/>
  <c r="BE655" i="3"/>
  <c r="T655" i="3"/>
  <c r="R655" i="3"/>
  <c r="P655" i="3"/>
  <c r="BI640" i="3"/>
  <c r="BH640" i="3"/>
  <c r="BG640" i="3"/>
  <c r="BE640" i="3"/>
  <c r="T640" i="3"/>
  <c r="R640" i="3"/>
  <c r="P640" i="3"/>
  <c r="BI631" i="3"/>
  <c r="BH631" i="3"/>
  <c r="BG631" i="3"/>
  <c r="BE631" i="3"/>
  <c r="T631" i="3"/>
  <c r="R631" i="3"/>
  <c r="P631" i="3"/>
  <c r="BI623" i="3"/>
  <c r="BH623" i="3"/>
  <c r="BG623" i="3"/>
  <c r="BE623" i="3"/>
  <c r="T623" i="3"/>
  <c r="R623" i="3"/>
  <c r="P623" i="3"/>
  <c r="BI580" i="3"/>
  <c r="BH580" i="3"/>
  <c r="BG580" i="3"/>
  <c r="BE580" i="3"/>
  <c r="T580" i="3"/>
  <c r="R580" i="3"/>
  <c r="P580" i="3"/>
  <c r="BI572" i="3"/>
  <c r="BH572" i="3"/>
  <c r="BG572" i="3"/>
  <c r="BE572" i="3"/>
  <c r="T572" i="3"/>
  <c r="R572" i="3"/>
  <c r="P572" i="3"/>
  <c r="BI563" i="3"/>
  <c r="BH563" i="3"/>
  <c r="BG563" i="3"/>
  <c r="BE563" i="3"/>
  <c r="T563" i="3"/>
  <c r="R563" i="3"/>
  <c r="P563" i="3"/>
  <c r="BI554" i="3"/>
  <c r="BH554" i="3"/>
  <c r="BG554" i="3"/>
  <c r="BE554" i="3"/>
  <c r="T554" i="3"/>
  <c r="R554" i="3"/>
  <c r="P554" i="3"/>
  <c r="BI510" i="3"/>
  <c r="BH510" i="3"/>
  <c r="BG510" i="3"/>
  <c r="BE510" i="3"/>
  <c r="T510" i="3"/>
  <c r="R510" i="3"/>
  <c r="P510" i="3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2" i="3"/>
  <c r="BH442" i="3"/>
  <c r="BG442" i="3"/>
  <c r="BE442" i="3"/>
  <c r="T442" i="3"/>
  <c r="R442" i="3"/>
  <c r="P442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1" i="3"/>
  <c r="BH421" i="3"/>
  <c r="BG421" i="3"/>
  <c r="BE421" i="3"/>
  <c r="T421" i="3"/>
  <c r="R421" i="3"/>
  <c r="P421" i="3"/>
  <c r="BI413" i="3"/>
  <c r="BH413" i="3"/>
  <c r="BG413" i="3"/>
  <c r="BE413" i="3"/>
  <c r="T413" i="3"/>
  <c r="R413" i="3"/>
  <c r="P413" i="3"/>
  <c r="BI396" i="3"/>
  <c r="BH396" i="3"/>
  <c r="BG396" i="3"/>
  <c r="BE396" i="3"/>
  <c r="T396" i="3"/>
  <c r="R396" i="3"/>
  <c r="P396" i="3"/>
  <c r="BI377" i="3"/>
  <c r="BH377" i="3"/>
  <c r="BG377" i="3"/>
  <c r="BE377" i="3"/>
  <c r="T377" i="3"/>
  <c r="R377" i="3"/>
  <c r="P377" i="3"/>
  <c r="BI365" i="3"/>
  <c r="BH365" i="3"/>
  <c r="BG365" i="3"/>
  <c r="BE365" i="3"/>
  <c r="T365" i="3"/>
  <c r="R365" i="3"/>
  <c r="P365" i="3"/>
  <c r="BI350" i="3"/>
  <c r="BH350" i="3"/>
  <c r="BG350" i="3"/>
  <c r="BE350" i="3"/>
  <c r="T350" i="3"/>
  <c r="R350" i="3"/>
  <c r="P350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3" i="3"/>
  <c r="BH313" i="3"/>
  <c r="BG313" i="3"/>
  <c r="BE313" i="3"/>
  <c r="T313" i="3"/>
  <c r="R313" i="3"/>
  <c r="P313" i="3"/>
  <c r="BI306" i="3"/>
  <c r="BH306" i="3"/>
  <c r="BG306" i="3"/>
  <c r="BE306" i="3"/>
  <c r="T306" i="3"/>
  <c r="R306" i="3"/>
  <c r="P306" i="3"/>
  <c r="BI290" i="3"/>
  <c r="BH290" i="3"/>
  <c r="BG290" i="3"/>
  <c r="BE290" i="3"/>
  <c r="T290" i="3"/>
  <c r="R290" i="3"/>
  <c r="P290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59" i="3"/>
  <c r="BH259" i="3"/>
  <c r="BG259" i="3"/>
  <c r="BE259" i="3"/>
  <c r="T259" i="3"/>
  <c r="R259" i="3"/>
  <c r="P259" i="3"/>
  <c r="BI246" i="3"/>
  <c r="BH246" i="3"/>
  <c r="BG246" i="3"/>
  <c r="BE246" i="3"/>
  <c r="T246" i="3"/>
  <c r="R246" i="3"/>
  <c r="P246" i="3"/>
  <c r="BI241" i="3"/>
  <c r="BH241" i="3"/>
  <c r="BG241" i="3"/>
  <c r="BE241" i="3"/>
  <c r="T241" i="3"/>
  <c r="R241" i="3"/>
  <c r="P241" i="3"/>
  <c r="BI237" i="3"/>
  <c r="BH237" i="3"/>
  <c r="BG237" i="3"/>
  <c r="BE237" i="3"/>
  <c r="T237" i="3"/>
  <c r="R237" i="3"/>
  <c r="P237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08" i="3"/>
  <c r="BH208" i="3"/>
  <c r="BG208" i="3"/>
  <c r="BE208" i="3"/>
  <c r="T208" i="3"/>
  <c r="R208" i="3"/>
  <c r="P208" i="3"/>
  <c r="BI202" i="3"/>
  <c r="BH202" i="3"/>
  <c r="BG202" i="3"/>
  <c r="BE202" i="3"/>
  <c r="T202" i="3"/>
  <c r="R202" i="3"/>
  <c r="P202" i="3"/>
  <c r="BI195" i="3"/>
  <c r="BH195" i="3"/>
  <c r="BG195" i="3"/>
  <c r="BE195" i="3"/>
  <c r="T195" i="3"/>
  <c r="R195" i="3"/>
  <c r="P195" i="3"/>
  <c r="BI191" i="3"/>
  <c r="BH191" i="3"/>
  <c r="BG191" i="3"/>
  <c r="BE191" i="3"/>
  <c r="T191" i="3"/>
  <c r="R191" i="3"/>
  <c r="P191" i="3"/>
  <c r="BI185" i="3"/>
  <c r="BH185" i="3"/>
  <c r="BG185" i="3"/>
  <c r="BE185" i="3"/>
  <c r="T185" i="3"/>
  <c r="R185" i="3"/>
  <c r="P185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F163" i="3"/>
  <c r="E161" i="3"/>
  <c r="F56" i="3"/>
  <c r="E54" i="3"/>
  <c r="J26" i="3"/>
  <c r="E26" i="3"/>
  <c r="J166" i="3"/>
  <c r="J25" i="3"/>
  <c r="J23" i="3"/>
  <c r="E23" i="3"/>
  <c r="J58" i="3" s="1"/>
  <c r="J22" i="3"/>
  <c r="J20" i="3"/>
  <c r="E20" i="3"/>
  <c r="F166" i="3"/>
  <c r="J19" i="3"/>
  <c r="J17" i="3"/>
  <c r="E17" i="3"/>
  <c r="F165" i="3"/>
  <c r="J16" i="3"/>
  <c r="J14" i="3"/>
  <c r="J56" i="3"/>
  <c r="E7" i="3"/>
  <c r="E157" i="3"/>
  <c r="J37" i="2"/>
  <c r="J36" i="2"/>
  <c r="AY55" i="1"/>
  <c r="J35" i="2"/>
  <c r="AX55" i="1"/>
  <c r="BI121" i="2"/>
  <c r="BH121" i="2"/>
  <c r="BG121" i="2"/>
  <c r="BE121" i="2"/>
  <c r="T121" i="2"/>
  <c r="T120" i="2" s="1"/>
  <c r="R121" i="2"/>
  <c r="R120" i="2" s="1"/>
  <c r="P121" i="2"/>
  <c r="P120" i="2"/>
  <c r="BI119" i="2"/>
  <c r="BH119" i="2"/>
  <c r="BG119" i="2"/>
  <c r="BE119" i="2"/>
  <c r="T119" i="2"/>
  <c r="R119" i="2"/>
  <c r="P119" i="2"/>
  <c r="BI117" i="2"/>
  <c r="BH117" i="2"/>
  <c r="BG117" i="2"/>
  <c r="BE117" i="2"/>
  <c r="T117" i="2"/>
  <c r="R117" i="2"/>
  <c r="P117" i="2"/>
  <c r="BI115" i="2"/>
  <c r="BH115" i="2"/>
  <c r="BG115" i="2"/>
  <c r="F35" i="2" s="1"/>
  <c r="BE115" i="2"/>
  <c r="T115" i="2"/>
  <c r="R115" i="2"/>
  <c r="P115" i="2"/>
  <c r="BI113" i="2"/>
  <c r="BH113" i="2"/>
  <c r="BG113" i="2"/>
  <c r="BE113" i="2"/>
  <c r="T113" i="2"/>
  <c r="R113" i="2"/>
  <c r="P113" i="2"/>
  <c r="BI109" i="2"/>
  <c r="BH109" i="2"/>
  <c r="BG109" i="2"/>
  <c r="BE109" i="2"/>
  <c r="T109" i="2"/>
  <c r="R109" i="2"/>
  <c r="P109" i="2"/>
  <c r="BI105" i="2"/>
  <c r="BH105" i="2"/>
  <c r="BG105" i="2"/>
  <c r="BE105" i="2"/>
  <c r="T105" i="2"/>
  <c r="R105" i="2"/>
  <c r="P105" i="2"/>
  <c r="BI103" i="2"/>
  <c r="BH103" i="2"/>
  <c r="BG103" i="2"/>
  <c r="BE103" i="2"/>
  <c r="T103" i="2"/>
  <c r="R103" i="2"/>
  <c r="P103" i="2"/>
  <c r="BI100" i="2"/>
  <c r="BH100" i="2"/>
  <c r="BG100" i="2"/>
  <c r="BE100" i="2"/>
  <c r="T100" i="2"/>
  <c r="R100" i="2"/>
  <c r="P100" i="2"/>
  <c r="BI98" i="2"/>
  <c r="BH98" i="2"/>
  <c r="BG98" i="2"/>
  <c r="BE98" i="2"/>
  <c r="T98" i="2"/>
  <c r="R98" i="2"/>
  <c r="P98" i="2"/>
  <c r="BI96" i="2"/>
  <c r="BH96" i="2"/>
  <c r="BG96" i="2"/>
  <c r="BE96" i="2"/>
  <c r="F33" i="2" s="1"/>
  <c r="T96" i="2"/>
  <c r="R96" i="2"/>
  <c r="P96" i="2"/>
  <c r="BI92" i="2"/>
  <c r="BH92" i="2"/>
  <c r="BG92" i="2"/>
  <c r="BE92" i="2"/>
  <c r="J33" i="2" s="1"/>
  <c r="T92" i="2"/>
  <c r="R92" i="2"/>
  <c r="P92" i="2"/>
  <c r="BI88" i="2"/>
  <c r="BH88" i="2"/>
  <c r="BG88" i="2"/>
  <c r="BE88" i="2"/>
  <c r="T88" i="2"/>
  <c r="R88" i="2"/>
  <c r="P88" i="2"/>
  <c r="F79" i="2"/>
  <c r="E77" i="2"/>
  <c r="F52" i="2"/>
  <c r="E50" i="2"/>
  <c r="J24" i="2"/>
  <c r="E24" i="2"/>
  <c r="J82" i="2"/>
  <c r="J23" i="2"/>
  <c r="J21" i="2"/>
  <c r="E21" i="2"/>
  <c r="J81" i="2" s="1"/>
  <c r="J20" i="2"/>
  <c r="J18" i="2"/>
  <c r="E18" i="2"/>
  <c r="F82" i="2" s="1"/>
  <c r="J17" i="2"/>
  <c r="J15" i="2"/>
  <c r="E15" i="2"/>
  <c r="F81" i="2"/>
  <c r="J14" i="2"/>
  <c r="J12" i="2"/>
  <c r="J79" i="2" s="1"/>
  <c r="E7" i="2"/>
  <c r="E75" i="2"/>
  <c r="L50" i="1"/>
  <c r="AM50" i="1"/>
  <c r="AM49" i="1"/>
  <c r="L49" i="1"/>
  <c r="AM47" i="1"/>
  <c r="L47" i="1"/>
  <c r="L45" i="1"/>
  <c r="L44" i="1"/>
  <c r="BK2203" i="3"/>
  <c r="J1671" i="3"/>
  <c r="BK1023" i="3"/>
  <c r="J1840" i="3"/>
  <c r="BK952" i="3"/>
  <c r="BK1123" i="3"/>
  <c r="BK1815" i="3"/>
  <c r="BK759" i="3"/>
  <c r="J1857" i="3"/>
  <c r="BK2208" i="3"/>
  <c r="J956" i="3"/>
  <c r="BK1871" i="3"/>
  <c r="J2426" i="3"/>
  <c r="J2014" i="3"/>
  <c r="J1319" i="3"/>
  <c r="BK193" i="4"/>
  <c r="J191" i="4"/>
  <c r="BK120" i="5"/>
  <c r="J95" i="5"/>
  <c r="BK144" i="6"/>
  <c r="J172" i="6"/>
  <c r="J201" i="6"/>
  <c r="BK132" i="6"/>
  <c r="J219" i="6"/>
  <c r="J185" i="6"/>
  <c r="BK206" i="7"/>
  <c r="BK170" i="7"/>
  <c r="J462" i="8"/>
  <c r="J389" i="8"/>
  <c r="BK276" i="8"/>
  <c r="J240" i="8"/>
  <c r="BK407" i="8"/>
  <c r="J458" i="8"/>
  <c r="J158" i="8"/>
  <c r="J243" i="9"/>
  <c r="J113" i="9"/>
  <c r="BK137" i="10"/>
  <c r="J93" i="10"/>
  <c r="BK161" i="12"/>
  <c r="BK178" i="12"/>
  <c r="J292" i="13"/>
  <c r="BK105" i="13"/>
  <c r="J102" i="13"/>
  <c r="J123" i="13"/>
  <c r="J150" i="14"/>
  <c r="BK160" i="15"/>
  <c r="J100" i="16"/>
  <c r="BK2005" i="3"/>
  <c r="BK982" i="3"/>
  <c r="BK1632" i="3"/>
  <c r="J1119" i="3"/>
  <c r="BK1627" i="3"/>
  <c r="J952" i="3"/>
  <c r="J1940" i="3"/>
  <c r="J331" i="3"/>
  <c r="BK1701" i="3"/>
  <c r="J772" i="3"/>
  <c r="J796" i="3"/>
  <c r="J1596" i="3"/>
  <c r="BK825" i="3"/>
  <c r="BK2416" i="3"/>
  <c r="BK2089" i="3"/>
  <c r="BK1283" i="3"/>
  <c r="J148" i="4"/>
  <c r="BK150" i="5"/>
  <c r="BK105" i="9"/>
  <c r="J109" i="9"/>
  <c r="J229" i="9"/>
  <c r="J151" i="10"/>
  <c r="J97" i="10"/>
  <c r="BK113" i="11"/>
  <c r="J167" i="12"/>
  <c r="J205" i="13"/>
  <c r="BK322" i="13"/>
  <c r="BK213" i="13"/>
  <c r="BK120" i="14"/>
  <c r="J122" i="15"/>
  <c r="BK103" i="2"/>
  <c r="J1723" i="3"/>
  <c r="J771" i="3"/>
  <c r="BK1927" i="3"/>
  <c r="BK1145" i="3"/>
  <c r="BK1644" i="3"/>
  <c r="BK331" i="3"/>
  <c r="J1467" i="3"/>
  <c r="BK246" i="3"/>
  <c r="J1742" i="3"/>
  <c r="BK918" i="3"/>
  <c r="J1749" i="3"/>
  <c r="BK992" i="3"/>
  <c r="J1301" i="3"/>
  <c r="BK2413" i="3"/>
  <c r="J1903" i="3"/>
  <c r="BK396" i="3"/>
  <c r="J196" i="4"/>
  <c r="J149" i="5"/>
  <c r="J133" i="5"/>
  <c r="BK104" i="5"/>
  <c r="J137" i="5"/>
  <c r="BK154" i="5"/>
  <c r="J143" i="5"/>
  <c r="BK203" i="6"/>
  <c r="BK182" i="6"/>
  <c r="BK220" i="6"/>
  <c r="BK185" i="6"/>
  <c r="BK215" i="6"/>
  <c r="J123" i="6"/>
  <c r="J153" i="6"/>
  <c r="J189" i="7"/>
  <c r="J208" i="7"/>
  <c r="J95" i="7"/>
  <c r="BK238" i="7"/>
  <c r="J517" i="8"/>
  <c r="BK203" i="8"/>
  <c r="BK214" i="8"/>
  <c r="J369" i="8"/>
  <c r="J266" i="8"/>
  <c r="J392" i="8"/>
  <c r="BK229" i="9"/>
  <c r="BK247" i="9"/>
  <c r="BK116" i="9"/>
  <c r="J141" i="10"/>
  <c r="BK163" i="10"/>
  <c r="J100" i="11"/>
  <c r="BK95" i="12"/>
  <c r="BK167" i="12"/>
  <c r="J265" i="13"/>
  <c r="J325" i="13"/>
  <c r="BK246" i="13"/>
  <c r="BK142" i="14"/>
  <c r="BK112" i="15"/>
  <c r="BK177" i="15"/>
  <c r="J105" i="16"/>
  <c r="J1253" i="3"/>
  <c r="BK451" i="3"/>
  <c r="J1610" i="3"/>
  <c r="BK290" i="3"/>
  <c r="J1613" i="3"/>
  <c r="J2082" i="3"/>
  <c r="BK1359" i="3"/>
  <c r="J290" i="3"/>
  <c r="BK755" i="3"/>
  <c r="J1455" i="3"/>
  <c r="BK796" i="3"/>
  <c r="BK2359" i="3"/>
  <c r="BK1810" i="3"/>
  <c r="BK1110" i="3"/>
  <c r="J186" i="4"/>
  <c r="BK117" i="5"/>
  <c r="J134" i="5"/>
  <c r="BK243" i="6"/>
  <c r="J239" i="6"/>
  <c r="BK253" i="6"/>
  <c r="J127" i="6"/>
  <c r="J166" i="6"/>
  <c r="J136" i="6"/>
  <c r="J199" i="6"/>
  <c r="BK275" i="7"/>
  <c r="J101" i="7"/>
  <c r="BK279" i="7"/>
  <c r="J281" i="8"/>
  <c r="BK201" i="8"/>
  <c r="BK478" i="8"/>
  <c r="BK359" i="8"/>
  <c r="BK261" i="8"/>
  <c r="J279" i="8"/>
  <c r="BK203" i="9"/>
  <c r="BK168" i="9"/>
  <c r="J166" i="9"/>
  <c r="BK290" i="9"/>
  <c r="BK170" i="10"/>
  <c r="BK153" i="10"/>
  <c r="J96" i="10"/>
  <c r="BK110" i="12"/>
  <c r="J178" i="12"/>
  <c r="BK323" i="13"/>
  <c r="J313" i="13"/>
  <c r="J231" i="13"/>
  <c r="J221" i="13"/>
  <c r="BK93" i="14"/>
  <c r="J162" i="15"/>
  <c r="J92" i="15"/>
  <c r="BK113" i="16"/>
  <c r="BK100" i="2"/>
  <c r="J1841" i="3"/>
  <c r="J855" i="3"/>
  <c r="J1822" i="3"/>
  <c r="J1101" i="3"/>
  <c r="BK1563" i="3"/>
  <c r="BK1041" i="3"/>
  <c r="J2062" i="3"/>
  <c r="BK1382" i="3"/>
  <c r="J457" i="3"/>
  <c r="J1859" i="3"/>
  <c r="J1066" i="3"/>
  <c r="BK2041" i="3"/>
  <c r="BK732" i="3"/>
  <c r="J1385" i="3"/>
  <c r="BK942" i="3"/>
  <c r="J2425" i="3"/>
  <c r="BK2349" i="3"/>
  <c r="BK1390" i="3"/>
  <c r="BK751" i="3"/>
  <c r="BK169" i="4"/>
  <c r="J99" i="5"/>
  <c r="J127" i="5"/>
  <c r="J178" i="6"/>
  <c r="J103" i="6"/>
  <c r="BK140" i="6"/>
  <c r="BK127" i="6"/>
  <c r="J137" i="6"/>
  <c r="BK121" i="6"/>
  <c r="BK172" i="7"/>
  <c r="BK269" i="7"/>
  <c r="J168" i="7"/>
  <c r="J476" i="8"/>
  <c r="J503" i="8"/>
  <c r="J321" i="8"/>
  <c r="J2292" i="3"/>
  <c r="J1345" i="3"/>
  <c r="J2053" i="3"/>
  <c r="BK1591" i="3"/>
  <c r="J954" i="3"/>
  <c r="J1911" i="3"/>
  <c r="BK1405" i="3"/>
  <c r="J1830" i="3"/>
  <c r="BK1317" i="3"/>
  <c r="J329" i="3"/>
  <c r="BK1751" i="3"/>
  <c r="J1182" i="3"/>
  <c r="BK202" i="3"/>
  <c r="J1554" i="3"/>
  <c r="BK730" i="3"/>
  <c r="J1746" i="3"/>
  <c r="BK1116" i="3"/>
  <c r="J2416" i="3"/>
  <c r="BK2320" i="3"/>
  <c r="BK1534" i="3"/>
  <c r="BK766" i="3"/>
  <c r="BK204" i="4"/>
  <c r="J123" i="5"/>
  <c r="J142" i="5"/>
  <c r="BK157" i="5"/>
  <c r="J225" i="6"/>
  <c r="BK241" i="6"/>
  <c r="BK181" i="6"/>
  <c r="BK138" i="6"/>
  <c r="BK206" i="6"/>
  <c r="J205" i="6"/>
  <c r="J216" i="6"/>
  <c r="BK136" i="6"/>
  <c r="J98" i="7"/>
  <c r="J202" i="7"/>
  <c r="J116" i="7"/>
  <c r="BK365" i="8"/>
  <c r="BK319" i="8"/>
  <c r="BK330" i="8"/>
  <c r="J332" i="8"/>
  <c r="J506" i="8"/>
  <c r="J395" i="8"/>
  <c r="BK315" i="8"/>
  <c r="BK287" i="8"/>
  <c r="BK158" i="8"/>
  <c r="BK263" i="9"/>
  <c r="J154" i="9"/>
  <c r="J237" i="9"/>
  <c r="BK147" i="10"/>
  <c r="J149" i="10"/>
  <c r="BK93" i="10"/>
  <c r="J126" i="12"/>
  <c r="BK131" i="12"/>
  <c r="J275" i="13"/>
  <c r="J148" i="13"/>
  <c r="J345" i="13"/>
  <c r="J259" i="13"/>
  <c r="BK149" i="14"/>
  <c r="BK101" i="15"/>
  <c r="BK108" i="16"/>
  <c r="BK2021" i="3"/>
  <c r="BK1190" i="3"/>
  <c r="BK2241" i="3"/>
  <c r="BK1094" i="3"/>
  <c r="BK1866" i="3"/>
  <c r="J870" i="3"/>
  <c r="J185" i="3"/>
  <c r="BK1636" i="3"/>
  <c r="BK728" i="3"/>
  <c r="BK1996" i="3"/>
  <c r="BK1043" i="3"/>
  <c r="BK2150" i="3"/>
  <c r="J640" i="3"/>
  <c r="BK1765" i="3"/>
  <c r="J1238" i="3"/>
  <c r="BK316" i="3"/>
  <c r="J1996" i="3"/>
  <c r="J1150" i="3"/>
  <c r="J127" i="4"/>
  <c r="J153" i="4"/>
  <c r="J150" i="5"/>
  <c r="BK118" i="5"/>
  <c r="BK208" i="6"/>
  <c r="BK221" i="6"/>
  <c r="J116" i="6"/>
  <c r="BK188" i="6"/>
  <c r="J167" i="6"/>
  <c r="J251" i="6"/>
  <c r="J122" i="6"/>
  <c r="BK180" i="7"/>
  <c r="J112" i="7"/>
  <c r="J129" i="7"/>
  <c r="J282" i="8"/>
  <c r="J270" i="8"/>
  <c r="J398" i="8"/>
  <c r="BK321" i="8"/>
  <c r="BK309" i="8"/>
  <c r="J442" i="8"/>
  <c r="J188" i="8"/>
  <c r="J245" i="9"/>
  <c r="BK179" i="9"/>
  <c r="J162" i="9"/>
  <c r="J290" i="9"/>
  <c r="BK164" i="10"/>
  <c r="J160" i="10"/>
  <c r="J113" i="11"/>
  <c r="BK134" i="12"/>
  <c r="J246" i="13"/>
  <c r="BK270" i="13"/>
  <c r="J160" i="13"/>
  <c r="J142" i="14"/>
  <c r="J134" i="14"/>
  <c r="BK99" i="15"/>
  <c r="BK111" i="16"/>
  <c r="J115" i="2"/>
  <c r="J1765" i="3"/>
  <c r="BK1263" i="3"/>
  <c r="J811" i="3"/>
  <c r="BK1739" i="3"/>
  <c r="J730" i="3"/>
  <c r="BK1399" i="3"/>
  <c r="J459" i="3"/>
  <c r="BK1718" i="3"/>
  <c r="J1391" i="3"/>
  <c r="J338" i="3"/>
  <c r="BK1784" i="3"/>
  <c r="J1035" i="3"/>
  <c r="J1810" i="3"/>
  <c r="BK1304" i="3"/>
  <c r="BK2431" i="3"/>
  <c r="BK2389" i="3"/>
  <c r="J1678" i="3"/>
  <c r="J241" i="3"/>
  <c r="BK131" i="4"/>
  <c r="J121" i="5"/>
  <c r="BK109" i="5"/>
  <c r="J240" i="6"/>
  <c r="BK153" i="6"/>
  <c r="J130" i="6"/>
  <c r="BK141" i="6"/>
  <c r="BK240" i="6"/>
  <c r="J143" i="6"/>
  <c r="J161" i="6"/>
  <c r="BK230" i="7"/>
  <c r="BK215" i="7"/>
  <c r="BK158" i="7"/>
  <c r="J373" i="8"/>
  <c r="BK268" i="8"/>
  <c r="J183" i="8"/>
  <c r="BK486" i="8"/>
  <c r="J113" i="8"/>
  <c r="BK494" i="8"/>
  <c r="BK291" i="9"/>
  <c r="BK241" i="9"/>
  <c r="J105" i="9"/>
  <c r="BK249" i="9"/>
  <c r="J139" i="10"/>
  <c r="J162" i="10"/>
  <c r="BK100" i="11"/>
  <c r="BK168" i="12"/>
  <c r="BK353" i="13"/>
  <c r="J297" i="13"/>
  <c r="J163" i="13"/>
  <c r="BK309" i="13"/>
  <c r="BK147" i="14"/>
  <c r="J102" i="14"/>
  <c r="BK110" i="15"/>
  <c r="J148" i="15"/>
  <c r="J1993" i="3"/>
  <c r="J1265" i="3"/>
  <c r="BK463" i="3"/>
  <c r="BK1606" i="3"/>
  <c r="BK2247" i="3"/>
  <c r="J1427" i="3"/>
  <c r="J2089" i="3"/>
  <c r="BK1475" i="3"/>
  <c r="BK2077" i="3"/>
  <c r="J875" i="3"/>
  <c r="J1850" i="3"/>
  <c r="BK885" i="3"/>
  <c r="J1977" i="3"/>
  <c r="J1262" i="3"/>
  <c r="J2402" i="3"/>
  <c r="BK1983" i="3"/>
  <c r="J992" i="3"/>
  <c r="BK226" i="4"/>
  <c r="BK158" i="5"/>
  <c r="J138" i="5"/>
  <c r="J96" i="5"/>
  <c r="BK223" i="6"/>
  <c r="J169" i="6"/>
  <c r="J162" i="6"/>
  <c r="J249" i="6"/>
  <c r="J138" i="6"/>
  <c r="BK175" i="6"/>
  <c r="J160" i="7"/>
  <c r="BK277" i="7"/>
  <c r="J255" i="8"/>
  <c r="BK492" i="8"/>
  <c r="J480" i="8"/>
  <c r="BK392" i="8"/>
  <c r="J297" i="8"/>
  <c r="BK381" i="8"/>
  <c r="BK215" i="9"/>
  <c r="BK144" i="9"/>
  <c r="BK184" i="9"/>
  <c r="J157" i="10"/>
  <c r="J129" i="10"/>
  <c r="BK121" i="11"/>
  <c r="BK97" i="12"/>
  <c r="J105" i="12"/>
  <c r="J306" i="13"/>
  <c r="BK160" i="13"/>
  <c r="J273" i="13"/>
  <c r="BK125" i="14"/>
  <c r="J95" i="14"/>
  <c r="BK92" i="15"/>
  <c r="BK93" i="16"/>
  <c r="BK1743" i="3"/>
  <c r="BK1220" i="3"/>
  <c r="J1819" i="3"/>
  <c r="BK1234" i="3"/>
  <c r="BK1609" i="3"/>
  <c r="J195" i="3"/>
  <c r="BK1617" i="3"/>
  <c r="J751" i="3"/>
  <c r="BK1510" i="3"/>
  <c r="J320" i="3"/>
  <c r="J1206" i="3"/>
  <c r="BK2062" i="3"/>
  <c r="BK1200" i="3"/>
  <c r="BK2381" i="3"/>
  <c r="BK1921" i="3"/>
  <c r="BK791" i="3"/>
  <c r="J217" i="4"/>
  <c r="J315" i="8"/>
  <c r="BK237" i="9"/>
  <c r="BK164" i="9"/>
  <c r="BK135" i="9"/>
  <c r="J110" i="10"/>
  <c r="J113" i="10"/>
  <c r="BK155" i="12"/>
  <c r="BK330" i="13"/>
  <c r="BK315" i="13"/>
  <c r="BK327" i="13"/>
  <c r="J151" i="13"/>
  <c r="BK155" i="14"/>
  <c r="J94" i="15"/>
  <c r="BK1005" i="3"/>
  <c r="BK1779" i="3"/>
  <c r="J1086" i="3"/>
  <c r="BK2014" i="3"/>
  <c r="BK1035" i="3"/>
  <c r="BK1704" i="3"/>
  <c r="BK2082" i="3"/>
  <c r="BK1610" i="3"/>
  <c r="BK2432" i="3"/>
  <c r="J2123" i="3"/>
  <c r="J1146" i="3"/>
  <c r="BK224" i="4"/>
  <c r="J122" i="5"/>
  <c r="J186" i="6"/>
  <c r="J109" i="6"/>
  <c r="J120" i="6"/>
  <c r="BK130" i="6"/>
  <c r="BK139" i="6"/>
  <c r="BK173" i="6"/>
  <c r="BK191" i="6"/>
  <c r="BK166" i="7"/>
  <c r="BK148" i="7"/>
  <c r="BK164" i="7"/>
  <c r="J492" i="8"/>
  <c r="J381" i="8"/>
  <c r="BK119" i="8"/>
  <c r="BK186" i="8"/>
  <c r="BK453" i="8"/>
  <c r="BK197" i="8"/>
  <c r="BK204" i="8"/>
  <c r="J174" i="9"/>
  <c r="BK159" i="9"/>
  <c r="BK142" i="9"/>
  <c r="BK197" i="9"/>
  <c r="BK161" i="10"/>
  <c r="BK139" i="10"/>
  <c r="BK99" i="11"/>
  <c r="J151" i="12"/>
  <c r="J122" i="12"/>
  <c r="J191" i="13"/>
  <c r="J154" i="13"/>
  <c r="BK332" i="13"/>
  <c r="BK153" i="14"/>
  <c r="J160" i="15"/>
  <c r="BK167" i="15"/>
  <c r="J2084" i="3"/>
  <c r="J1638" i="3"/>
  <c r="J768" i="3"/>
  <c r="BK1830" i="3"/>
  <c r="J925" i="3"/>
  <c r="J1770" i="3"/>
  <c r="BK851" i="3"/>
  <c r="J2050" i="3"/>
  <c r="BK972" i="3"/>
  <c r="BK1952" i="3"/>
  <c r="BK975" i="3"/>
  <c r="BK2060" i="3"/>
  <c r="J1014" i="3"/>
  <c r="J2069" i="3"/>
  <c r="BK1206" i="3"/>
  <c r="J343" i="3"/>
  <c r="J2375" i="3"/>
  <c r="J1461" i="3"/>
  <c r="J340" i="3"/>
  <c r="BK217" i="4"/>
  <c r="BK139" i="4"/>
  <c r="J157" i="5"/>
  <c r="J112" i="5"/>
  <c r="BK216" i="6"/>
  <c r="BK211" i="6"/>
  <c r="J229" i="6"/>
  <c r="J190" i="6"/>
  <c r="J111" i="6"/>
  <c r="J112" i="6"/>
  <c r="BK249" i="7"/>
  <c r="J138" i="7"/>
  <c r="BK135" i="7"/>
  <c r="BK101" i="7"/>
  <c r="BK377" i="8"/>
  <c r="BK356" i="8"/>
  <c r="BK222" i="8"/>
  <c r="BK125" i="8"/>
  <c r="BK432" i="8"/>
  <c r="J121" i="8"/>
  <c r="J116" i="9"/>
  <c r="J255" i="9"/>
  <c r="BK272" i="9"/>
  <c r="BK169" i="10"/>
  <c r="J100" i="10"/>
  <c r="J165" i="12"/>
  <c r="J120" i="12"/>
  <c r="J252" i="13"/>
  <c r="J111" i="13"/>
  <c r="BK278" i="13"/>
  <c r="J113" i="13"/>
  <c r="J108" i="14"/>
  <c r="BK148" i="15"/>
  <c r="J114" i="15"/>
  <c r="J113" i="16"/>
  <c r="J109" i="2"/>
  <c r="J1878" i="3"/>
  <c r="J259" i="3"/>
  <c r="J1707" i="3"/>
  <c r="J1193" i="3"/>
  <c r="J2015" i="3"/>
  <c r="J460" i="3"/>
  <c r="J1853" i="3"/>
  <c r="BK997" i="3"/>
  <c r="J1961" i="3"/>
  <c r="BK1210" i="3"/>
  <c r="BK2176" i="3"/>
  <c r="J851" i="3"/>
  <c r="J1892" i="3"/>
  <c r="J202" i="3"/>
  <c r="BK2336" i="3"/>
  <c r="BK1625" i="3"/>
  <c r="J202" i="4"/>
  <c r="J144" i="4"/>
  <c r="BK108" i="5"/>
  <c r="J126" i="5"/>
  <c r="BK250" i="6"/>
  <c r="BK226" i="6"/>
  <c r="BK129" i="6"/>
  <c r="BK125" i="6"/>
  <c r="J209" i="6"/>
  <c r="BK186" i="6"/>
  <c r="J178" i="7"/>
  <c r="J135" i="7"/>
  <c r="BK118" i="7"/>
  <c r="J478" i="8"/>
  <c r="J403" i="8"/>
  <c r="J186" i="8"/>
  <c r="BK113" i="2"/>
  <c r="BK1797" i="3"/>
  <c r="BK1428" i="3"/>
  <c r="J757" i="3"/>
  <c r="BK1857" i="3"/>
  <c r="BK1203" i="3"/>
  <c r="J2215" i="3"/>
  <c r="J1502" i="3"/>
  <c r="BK320" i="3"/>
  <c r="BK1723" i="3"/>
  <c r="J631" i="3"/>
  <c r="BK1977" i="3"/>
  <c r="J1420" i="3"/>
  <c r="BK563" i="3"/>
  <c r="J1852" i="3"/>
  <c r="J920" i="3"/>
  <c r="J1998" i="3"/>
  <c r="BK1214" i="3"/>
  <c r="J306" i="3"/>
  <c r="J2356" i="3"/>
  <c r="J1782" i="3"/>
  <c r="J1023" i="3"/>
  <c r="BK144" i="4"/>
  <c r="J155" i="5"/>
  <c r="BK94" i="5"/>
  <c r="BK107" i="5"/>
  <c r="BK103" i="5"/>
  <c r="BK251" i="6"/>
  <c r="J126" i="6"/>
  <c r="BK113" i="6"/>
  <c r="J117" i="6"/>
  <c r="BK254" i="6"/>
  <c r="J157" i="6"/>
  <c r="BK98" i="7"/>
  <c r="J223" i="7"/>
  <c r="BK100" i="7"/>
  <c r="BK186" i="7"/>
  <c r="J152" i="8"/>
  <c r="J222" i="8"/>
  <c r="J259" i="8"/>
  <c r="BK188" i="8"/>
  <c r="BK240" i="8"/>
  <c r="J224" i="8"/>
  <c r="J327" i="8"/>
  <c r="BK289" i="8"/>
  <c r="J276" i="8"/>
  <c r="BK280" i="9"/>
  <c r="J170" i="9"/>
  <c r="BK111" i="9"/>
  <c r="J182" i="9"/>
  <c r="J172" i="10"/>
  <c r="BK121" i="10"/>
  <c r="J127" i="10"/>
  <c r="BK96" i="11"/>
  <c r="BK153" i="12"/>
  <c r="J172" i="12"/>
  <c r="J224" i="13"/>
  <c r="BK224" i="13"/>
  <c r="J199" i="13"/>
  <c r="J125" i="13"/>
  <c r="BK106" i="14"/>
  <c r="J105" i="15"/>
  <c r="J177" i="15"/>
  <c r="J97" i="16"/>
  <c r="BK1749" i="3"/>
  <c r="J969" i="3"/>
  <c r="J1394" i="3"/>
  <c r="BK698" i="3"/>
  <c r="BK1663" i="3"/>
  <c r="BK1020" i="3"/>
  <c r="BK2126" i="3"/>
  <c r="BK1602" i="3"/>
  <c r="BK1029" i="3"/>
  <c r="J2182" i="3"/>
  <c r="J1602" i="3"/>
  <c r="J191" i="3"/>
  <c r="J1234" i="3"/>
  <c r="BK185" i="3"/>
  <c r="BK1500" i="3"/>
  <c r="J2428" i="3"/>
  <c r="BK2341" i="3"/>
  <c r="J1739" i="3"/>
  <c r="J747" i="3"/>
  <c r="BK150" i="4"/>
  <c r="J226" i="4"/>
  <c r="BK116" i="5"/>
  <c r="J258" i="6"/>
  <c r="J235" i="6"/>
  <c r="BK236" i="6"/>
  <c r="J145" i="6"/>
  <c r="BK231" i="6"/>
  <c r="BK232" i="6"/>
  <c r="J221" i="6"/>
  <c r="J197" i="7"/>
  <c r="J148" i="7"/>
  <c r="BK213" i="7"/>
  <c r="J419" i="8"/>
  <c r="J309" i="8"/>
  <c r="J250" i="8"/>
  <c r="J197" i="8"/>
  <c r="BK174" i="8"/>
  <c r="BK200" i="8"/>
  <c r="BK297" i="8"/>
  <c r="J119" i="8"/>
  <c r="BK170" i="9"/>
  <c r="J207" i="9"/>
  <c r="J278" i="9"/>
  <c r="J241" i="9"/>
  <c r="BK131" i="10"/>
  <c r="BK141" i="10"/>
  <c r="BK107" i="11"/>
  <c r="J142" i="12"/>
  <c r="BK306" i="13"/>
  <c r="J309" i="13"/>
  <c r="J219" i="13"/>
  <c r="J109" i="13"/>
  <c r="J93" i="14"/>
  <c r="BK134" i="14"/>
  <c r="J137" i="15"/>
  <c r="J99" i="15"/>
  <c r="BK103" i="16"/>
  <c r="BK98" i="2"/>
  <c r="BK1698" i="3"/>
  <c r="J1005" i="3"/>
  <c r="BK1631" i="3"/>
  <c r="BK1089" i="3"/>
  <c r="BK1838" i="3"/>
  <c r="J1291" i="3"/>
  <c r="J906" i="3"/>
  <c r="J1865" i="3"/>
  <c r="BK1519" i="3"/>
  <c r="J793" i="3"/>
  <c r="J1745" i="3"/>
  <c r="BK1143" i="3"/>
  <c r="BK2425" i="3"/>
  <c r="J2331" i="3"/>
  <c r="BK1565" i="3"/>
  <c r="J698" i="3"/>
  <c r="J220" i="4"/>
  <c r="BK105" i="5"/>
  <c r="J156" i="5"/>
  <c r="BK230" i="6"/>
  <c r="BK252" i="6"/>
  <c r="J158" i="6"/>
  <c r="J144" i="6"/>
  <c r="BK192" i="6"/>
  <c r="BK219" i="6"/>
  <c r="BK115" i="6"/>
  <c r="BK184" i="7"/>
  <c r="J176" i="7"/>
  <c r="J227" i="7"/>
  <c r="J166" i="7"/>
  <c r="BK398" i="8"/>
  <c r="BK281" i="8"/>
  <c r="BK195" i="8"/>
  <c r="BK208" i="8"/>
  <c r="J230" i="8"/>
  <c r="BK163" i="8"/>
  <c r="BK260" i="9"/>
  <c r="J205" i="9"/>
  <c r="J177" i="9"/>
  <c r="BK188" i="9"/>
  <c r="BK157" i="10"/>
  <c r="J108" i="10"/>
  <c r="BK126" i="12"/>
  <c r="BK120" i="12"/>
  <c r="J170" i="12"/>
  <c r="J352" i="13"/>
  <c r="J197" i="13"/>
  <c r="BK125" i="13"/>
  <c r="BK138" i="13"/>
  <c r="BK140" i="14"/>
  <c r="J128" i="15"/>
  <c r="J95" i="16"/>
  <c r="J96" i="2"/>
  <c r="BK1388" i="3"/>
  <c r="J885" i="3"/>
  <c r="J1313" i="3"/>
  <c r="J455" i="3"/>
  <c r="BK1251" i="3"/>
  <c r="J2040" i="3"/>
  <c r="BK1394" i="3"/>
  <c r="BK191" i="3"/>
  <c r="J1636" i="3"/>
  <c r="J462" i="3"/>
  <c r="BK1096" i="3"/>
  <c r="J2055" i="3"/>
  <c r="BK1470" i="3"/>
  <c r="J759" i="3"/>
  <c r="BK2375" i="3"/>
  <c r="J1500" i="3"/>
  <c r="BK124" i="4"/>
  <c r="J164" i="4"/>
  <c r="BK95" i="5"/>
  <c r="J128" i="5"/>
  <c r="BK121" i="5"/>
  <c r="BK257" i="6"/>
  <c r="J243" i="6"/>
  <c r="BK105" i="6"/>
  <c r="BK237" i="6"/>
  <c r="BK212" i="6"/>
  <c r="BK182" i="7"/>
  <c r="J109" i="7"/>
  <c r="BK109" i="7"/>
  <c r="BK327" i="8"/>
  <c r="BK332" i="8"/>
  <c r="J237" i="8"/>
  <c r="J205" i="8"/>
  <c r="J207" i="8"/>
  <c r="BK185" i="8"/>
  <c r="BK239" i="9"/>
  <c r="J124" i="9"/>
  <c r="BK113" i="9"/>
  <c r="BK171" i="10"/>
  <c r="J95" i="10"/>
  <c r="BK144" i="12"/>
  <c r="J147" i="12"/>
  <c r="J339" i="13"/>
  <c r="J255" i="13"/>
  <c r="J239" i="13"/>
  <c r="J128" i="13"/>
  <c r="J91" i="14"/>
  <c r="J170" i="15"/>
  <c r="J112" i="15"/>
  <c r="J2176" i="3"/>
  <c r="J1588" i="3"/>
  <c r="BK733" i="3"/>
  <c r="BK1430" i="3"/>
  <c r="J2060" i="3"/>
  <c r="BK1246" i="3"/>
  <c r="BK2015" i="3"/>
  <c r="BK1441" i="3"/>
  <c r="J1984" i="3"/>
  <c r="J1283" i="3"/>
  <c r="BK1998" i="3"/>
  <c r="J700" i="3"/>
  <c r="J1815" i="3"/>
  <c r="BK623" i="3"/>
  <c r="J2365" i="3"/>
  <c r="BK1842" i="3"/>
  <c r="J655" i="3"/>
  <c r="J223" i="4"/>
  <c r="BK487" i="8"/>
  <c r="J451" i="8"/>
  <c r="BK224" i="9"/>
  <c r="BK278" i="9"/>
  <c r="BK117" i="10"/>
  <c r="BK99" i="10"/>
  <c r="J107" i="11"/>
  <c r="BK151" i="12"/>
  <c r="BK285" i="13"/>
  <c r="BK275" i="13"/>
  <c r="BK261" i="13"/>
  <c r="BK136" i="14"/>
  <c r="J151" i="15"/>
  <c r="J88" i="16"/>
  <c r="BK1782" i="3"/>
  <c r="BK1168" i="3"/>
  <c r="J2034" i="3"/>
  <c r="BK1594" i="3"/>
  <c r="J888" i="3"/>
  <c r="BK1742" i="3"/>
  <c r="BK2080" i="3"/>
  <c r="J987" i="3"/>
  <c r="BK1844" i="3"/>
  <c r="J1304" i="3"/>
  <c r="J2058" i="3"/>
  <c r="J909" i="3"/>
  <c r="BK1950" i="3"/>
  <c r="J1241" i="3"/>
  <c r="BK2428" i="3"/>
  <c r="J2349" i="3"/>
  <c r="BK1435" i="3"/>
  <c r="BK182" i="3"/>
  <c r="J175" i="4"/>
  <c r="BK111" i="5"/>
  <c r="F37" i="2"/>
  <c r="J1642" i="3"/>
  <c r="BK449" i="3"/>
  <c r="BK1624" i="3"/>
  <c r="BK461" i="3"/>
  <c r="J1259" i="3"/>
  <c r="J1797" i="3"/>
  <c r="BK768" i="3"/>
  <c r="BK1707" i="3"/>
  <c r="J1029" i="3"/>
  <c r="BK2119" i="3"/>
  <c r="J1430" i="3"/>
  <c r="BK188" i="4"/>
  <c r="J204" i="4"/>
  <c r="BK122" i="5"/>
  <c r="J132" i="5"/>
  <c r="J244" i="6"/>
  <c r="J104" i="6"/>
  <c r="J134" i="6"/>
  <c r="BK114" i="6"/>
  <c r="J106" i="6"/>
  <c r="J118" i="7"/>
  <c r="BK138" i="7"/>
  <c r="J103" i="7"/>
  <c r="BK385" i="8"/>
  <c r="BK189" i="8"/>
  <c r="J301" i="8"/>
  <c r="J226" i="8"/>
  <c r="J244" i="8"/>
  <c r="BK285" i="8"/>
  <c r="J127" i="9"/>
  <c r="J188" i="9"/>
  <c r="J257" i="9"/>
  <c r="BK172" i="9"/>
  <c r="BK160" i="10"/>
  <c r="J116" i="11"/>
  <c r="BK157" i="12"/>
  <c r="J300" i="13"/>
  <c r="BK118" i="13"/>
  <c r="J194" i="13"/>
  <c r="J159" i="14"/>
  <c r="J153" i="15"/>
  <c r="BK126" i="16"/>
  <c r="J1762" i="3"/>
  <c r="J1356" i="3"/>
  <c r="BK1869" i="3"/>
  <c r="BK1280" i="3"/>
  <c r="J1978" i="3"/>
  <c r="BK1049" i="3"/>
  <c r="J2077" i="3"/>
  <c r="BK906" i="3"/>
  <c r="BK1840" i="3"/>
  <c r="J2211" i="3"/>
  <c r="BK1401" i="3"/>
  <c r="BK173" i="3"/>
  <c r="BK1391" i="3"/>
  <c r="BK237" i="3"/>
  <c r="BK2344" i="3"/>
  <c r="BK1187" i="3"/>
  <c r="J188" i="4"/>
  <c r="BK202" i="4"/>
  <c r="BK113" i="8"/>
  <c r="J280" i="9"/>
  <c r="BK282" i="9"/>
  <c r="BK186" i="9"/>
  <c r="BK110" i="10"/>
  <c r="J119" i="11"/>
  <c r="J161" i="12"/>
  <c r="J99" i="12"/>
  <c r="J107" i="13"/>
  <c r="BK351" i="13"/>
  <c r="BK165" i="13"/>
  <c r="J146" i="14"/>
  <c r="BK98" i="14"/>
  <c r="BK114" i="15"/>
  <c r="J2019" i="3"/>
  <c r="J1598" i="3"/>
  <c r="J997" i="3"/>
  <c r="J1991" i="3"/>
  <c r="J1263" i="3"/>
  <c r="J2190" i="3"/>
  <c r="BK1455" i="3"/>
  <c r="BK1892" i="3"/>
  <c r="BK1229" i="3"/>
  <c r="BK2055" i="3"/>
  <c r="BK740" i="3"/>
  <c r="J1254" i="3"/>
  <c r="BK2046" i="3"/>
  <c r="BK948" i="3"/>
  <c r="BK2384" i="3"/>
  <c r="J1399" i="3"/>
  <c r="J150" i="4"/>
  <c r="BK222" i="4"/>
  <c r="J125" i="6"/>
  <c r="J260" i="6"/>
  <c r="J146" i="6"/>
  <c r="J182" i="6"/>
  <c r="BK103" i="7"/>
  <c r="J199" i="7"/>
  <c r="J158" i="7"/>
  <c r="BK462" i="8"/>
  <c r="BK367" i="8"/>
  <c r="BK244" i="8"/>
  <c r="J261" i="8"/>
  <c r="BK501" i="8"/>
  <c r="J116" i="8"/>
  <c r="J222" i="9"/>
  <c r="J213" i="9"/>
  <c r="J195" i="9"/>
  <c r="J122" i="9"/>
  <c r="BK104" i="10"/>
  <c r="J101" i="11"/>
  <c r="BK99" i="12"/>
  <c r="BK148" i="12"/>
  <c r="BK145" i="13"/>
  <c r="J138" i="13"/>
  <c r="BK252" i="13"/>
  <c r="BK205" i="13"/>
  <c r="BK144" i="14"/>
  <c r="BK119" i="15"/>
  <c r="J90" i="16"/>
  <c r="BK92" i="2"/>
  <c r="BK1439" i="3"/>
  <c r="J333" i="3"/>
  <c r="J1485" i="3"/>
  <c r="J2294" i="3"/>
  <c r="J1519" i="3"/>
  <c r="BK662" i="3"/>
  <c r="BK1745" i="3"/>
  <c r="J1116" i="3"/>
  <c r="J2241" i="3"/>
  <c r="BK1613" i="3"/>
  <c r="BK340" i="3"/>
  <c r="BK1301" i="3"/>
  <c r="BK1956" i="3"/>
  <c r="J1382" i="3"/>
  <c r="BK554" i="3"/>
  <c r="BK2399" i="3"/>
  <c r="BK1911" i="3"/>
  <c r="BK1170" i="3"/>
  <c r="J146" i="4"/>
  <c r="J159" i="5"/>
  <c r="J105" i="5"/>
  <c r="J97" i="5"/>
  <c r="J261" i="6"/>
  <c r="BK162" i="6"/>
  <c r="BK122" i="6"/>
  <c r="BK120" i="6"/>
  <c r="BK244" i="6"/>
  <c r="BK166" i="6"/>
  <c r="J164" i="6"/>
  <c r="BK221" i="7"/>
  <c r="J230" i="7"/>
  <c r="J269" i="7"/>
  <c r="J443" i="8"/>
  <c r="J268" i="8"/>
  <c r="J438" i="8"/>
  <c r="BK194" i="8"/>
  <c r="BK121" i="8"/>
  <c r="BK154" i="9"/>
  <c r="J268" i="9"/>
  <c r="J251" i="9"/>
  <c r="BK294" i="9"/>
  <c r="BK119" i="10"/>
  <c r="J137" i="10"/>
  <c r="J105" i="11"/>
  <c r="BK112" i="12"/>
  <c r="BK107" i="12"/>
  <c r="J165" i="13"/>
  <c r="J342" i="13"/>
  <c r="BK172" i="13"/>
  <c r="J98" i="14"/>
  <c r="J158" i="15"/>
  <c r="BK158" i="15"/>
  <c r="BK119" i="2"/>
  <c r="BK2296" i="3"/>
  <c r="BK1596" i="3"/>
  <c r="J1232" i="3"/>
  <c r="BK2211" i="3"/>
  <c r="BK1621" i="3"/>
  <c r="J580" i="3"/>
  <c r="J1625" i="3"/>
  <c r="J1197" i="3"/>
  <c r="BK2010" i="3"/>
  <c r="BK1253" i="3"/>
  <c r="J2193" i="3"/>
  <c r="BK1389" i="3"/>
  <c r="BK454" i="3"/>
  <c r="BK1473" i="3"/>
  <c r="J510" i="3"/>
  <c r="J1835" i="3"/>
  <c r="BK1166" i="3"/>
  <c r="J330" i="3"/>
  <c r="J2373" i="3"/>
  <c r="J1594" i="3"/>
  <c r="BK458" i="3"/>
  <c r="BK166" i="4"/>
  <c r="J181" i="4"/>
  <c r="BK152" i="5"/>
  <c r="J191" i="6"/>
  <c r="J176" i="6"/>
  <c r="J213" i="6"/>
  <c r="J155" i="6"/>
  <c r="J105" i="6"/>
  <c r="J113" i="6"/>
  <c r="BK256" i="7"/>
  <c r="BK94" i="7"/>
  <c r="J232" i="7"/>
  <c r="BK259" i="7"/>
  <c r="J359" i="8"/>
  <c r="BK389" i="8"/>
  <c r="J430" i="8"/>
  <c r="BK96" i="2"/>
  <c r="BK1642" i="3"/>
  <c r="J1041" i="3"/>
  <c r="J1946" i="3"/>
  <c r="J1261" i="3"/>
  <c r="J463" i="3"/>
  <c r="BK1649" i="3"/>
  <c r="BK832" i="3"/>
  <c r="BK1961" i="3"/>
  <c r="J1435" i="3"/>
  <c r="BK195" i="3"/>
  <c r="J1663" i="3"/>
  <c r="BK749" i="3"/>
  <c r="BK1863" i="3"/>
  <c r="BK827" i="3"/>
  <c r="J1620" i="3"/>
  <c r="J942" i="3"/>
  <c r="BK2406" i="3"/>
  <c r="J2068" i="3"/>
  <c r="J1214" i="3"/>
  <c r="BK220" i="4"/>
  <c r="J215" i="4"/>
  <c r="BK145" i="5"/>
  <c r="BK96" i="5"/>
  <c r="J147" i="5"/>
  <c r="J183" i="6"/>
  <c r="BK159" i="6"/>
  <c r="J154" i="6"/>
  <c r="BK150" i="6"/>
  <c r="BK239" i="6"/>
  <c r="J107" i="6"/>
  <c r="J179" i="6"/>
  <c r="BK188" i="7"/>
  <c r="J256" i="7"/>
  <c r="BK125" i="7"/>
  <c r="J434" i="8"/>
  <c r="BK405" i="8"/>
  <c r="BK379" i="8"/>
  <c r="BK383" i="8"/>
  <c r="BK291" i="8"/>
  <c r="BK371" i="8"/>
  <c r="BK341" i="8"/>
  <c r="J363" i="8"/>
  <c r="BK301" i="8"/>
  <c r="BK259" i="8"/>
  <c r="J209" i="9"/>
  <c r="BK255" i="9"/>
  <c r="BK207" i="9"/>
  <c r="BK262" i="9"/>
  <c r="BK123" i="10"/>
  <c r="J155" i="10"/>
  <c r="BK130" i="11"/>
  <c r="J97" i="12"/>
  <c r="BK136" i="13"/>
  <c r="BK292" i="13"/>
  <c r="BK265" i="13"/>
  <c r="BK151" i="13"/>
  <c r="BK108" i="14"/>
  <c r="J156" i="15"/>
  <c r="J165" i="15"/>
  <c r="BK2289" i="3"/>
  <c r="J1704" i="3"/>
  <c r="BK1103" i="3"/>
  <c r="J1433" i="3"/>
  <c r="BK855" i="3"/>
  <c r="J2031" i="3"/>
  <c r="J1447" i="3"/>
  <c r="BK747" i="3"/>
  <c r="BK2034" i="3"/>
  <c r="J1425" i="3"/>
  <c r="BK225" i="3"/>
  <c r="BK1688" i="3"/>
  <c r="J791" i="3"/>
  <c r="BK1467" i="3"/>
  <c r="J454" i="3"/>
  <c r="BK1634" i="3"/>
  <c r="J733" i="3"/>
  <c r="BK2371" i="3"/>
  <c r="J1803" i="3"/>
  <c r="J918" i="3"/>
  <c r="J178" i="4"/>
  <c r="J118" i="5"/>
  <c r="J135" i="5"/>
  <c r="BK146" i="5"/>
  <c r="BK246" i="6"/>
  <c r="J263" i="6"/>
  <c r="J174" i="6"/>
  <c r="BK109" i="6"/>
  <c r="J223" i="6"/>
  <c r="BK180" i="6"/>
  <c r="J180" i="7"/>
  <c r="BK204" i="7"/>
  <c r="J110" i="7"/>
  <c r="BK162" i="7"/>
  <c r="J375" i="8"/>
  <c r="BK335" i="8"/>
  <c r="BK217" i="8"/>
  <c r="BK233" i="8"/>
  <c r="BK419" i="8"/>
  <c r="J141" i="8"/>
  <c r="J219" i="9"/>
  <c r="BK257" i="9"/>
  <c r="BK253" i="9"/>
  <c r="BK211" i="9"/>
  <c r="BK165" i="10"/>
  <c r="BK125" i="10"/>
  <c r="BK119" i="11"/>
  <c r="BK345" i="13"/>
  <c r="J334" i="13"/>
  <c r="J333" i="13"/>
  <c r="J210" i="13"/>
  <c r="BK150" i="14"/>
  <c r="BK165" i="15"/>
  <c r="BK153" i="15"/>
  <c r="J108" i="16"/>
  <c r="BK109" i="2"/>
  <c r="BK1748" i="3"/>
  <c r="J2218" i="3"/>
  <c r="BK1461" i="3"/>
  <c r="J864" i="3"/>
  <c r="J1585" i="3"/>
  <c r="J961" i="3"/>
  <c r="J1264" i="3"/>
  <c r="J230" i="3"/>
  <c r="BK462" i="3"/>
  <c r="J1405" i="3"/>
  <c r="J832" i="3"/>
  <c r="J2359" i="3"/>
  <c r="J1475" i="3"/>
  <c r="BK333" i="3"/>
  <c r="J100" i="4"/>
  <c r="BK159" i="5"/>
  <c r="J94" i="5"/>
  <c r="J262" i="6"/>
  <c r="BK196" i="6"/>
  <c r="BK106" i="6"/>
  <c r="J227" i="6"/>
  <c r="BK201" i="6"/>
  <c r="BK184" i="6"/>
  <c r="J170" i="7"/>
  <c r="J132" i="7"/>
  <c r="J275" i="7"/>
  <c r="BK288" i="8"/>
  <c r="J305" i="8"/>
  <c r="BK248" i="8"/>
  <c r="BK278" i="8"/>
  <c r="J317" i="8"/>
  <c r="BK250" i="8"/>
  <c r="J293" i="8"/>
  <c r="J138" i="9"/>
  <c r="BK285" i="9"/>
  <c r="BK217" i="9"/>
  <c r="J292" i="9"/>
  <c r="BK97" i="10"/>
  <c r="BK155" i="10"/>
  <c r="BK128" i="11"/>
  <c r="BK172" i="12"/>
  <c r="BK290" i="13"/>
  <c r="J168" i="13"/>
  <c r="J213" i="13"/>
  <c r="BK231" i="13"/>
  <c r="J106" i="14"/>
  <c r="J111" i="14"/>
  <c r="J168" i="15"/>
  <c r="BK121" i="16"/>
  <c r="BK1856" i="3"/>
  <c r="J1138" i="3"/>
  <c r="BK1938" i="3"/>
  <c r="J1133" i="3"/>
  <c r="BK2071" i="3"/>
  <c r="BK1543" i="3"/>
  <c r="J1921" i="3"/>
  <c r="BK1265" i="3"/>
  <c r="J266" i="3"/>
  <c r="J1706" i="3"/>
  <c r="J982" i="3"/>
  <c r="J1734" i="3"/>
  <c r="BK338" i="3"/>
  <c r="BK1671" i="3"/>
  <c r="J948" i="3"/>
  <c r="J2320" i="3"/>
  <c r="J1591" i="3"/>
  <c r="BK230" i="3"/>
  <c r="J140" i="5"/>
  <c r="BK123" i="5"/>
  <c r="J104" i="5"/>
  <c r="BK179" i="6"/>
  <c r="J184" i="6"/>
  <c r="J177" i="6"/>
  <c r="J236" i="6"/>
  <c r="J119" i="6"/>
  <c r="BK114" i="7"/>
  <c r="J217" i="7"/>
  <c r="J192" i="8"/>
  <c r="J248" i="8"/>
  <c r="J407" i="8"/>
  <c r="BK324" i="8"/>
  <c r="J136" i="8"/>
  <c r="J217" i="8"/>
  <c r="J111" i="9"/>
  <c r="BK243" i="9"/>
  <c r="BK293" i="9"/>
  <c r="J153" i="10"/>
  <c r="BK135" i="10"/>
  <c r="BK117" i="12"/>
  <c r="J93" i="12"/>
  <c r="BK183" i="13"/>
  <c r="BK333" i="13"/>
  <c r="BK335" i="13"/>
  <c r="J114" i="14"/>
  <c r="J108" i="15"/>
  <c r="J120" i="16"/>
  <c r="J1861" i="3"/>
  <c r="J1126" i="3"/>
  <c r="BK1959" i="3"/>
  <c r="J465" i="3"/>
  <c r="BK1492" i="3"/>
  <c r="J554" i="3"/>
  <c r="BK1577" i="3"/>
  <c r="BK208" i="3"/>
  <c r="BK1640" i="3"/>
  <c r="J456" i="3"/>
  <c r="BK1447" i="3"/>
  <c r="BK323" i="3"/>
  <c r="J1432" i="3"/>
  <c r="J377" i="3"/>
  <c r="J2213" i="3"/>
  <c r="BK1136" i="3"/>
  <c r="BK196" i="4"/>
  <c r="BK112" i="4"/>
  <c r="J176" i="8"/>
  <c r="J201" i="9"/>
  <c r="BK219" i="9"/>
  <c r="J293" i="9"/>
  <c r="J98" i="10"/>
  <c r="J121" i="11"/>
  <c r="BK171" i="12"/>
  <c r="BK352" i="13"/>
  <c r="J233" i="13"/>
  <c r="BK339" i="13"/>
  <c r="J144" i="14"/>
  <c r="J179" i="15"/>
  <c r="J173" i="15"/>
  <c r="BK88" i="2"/>
  <c r="J1644" i="3"/>
  <c r="J1057" i="3"/>
  <c r="BK1721" i="3"/>
  <c r="J1220" i="3"/>
  <c r="J2028" i="3"/>
  <c r="BK771" i="3"/>
  <c r="BK2019" i="3"/>
  <c r="BK1345" i="3"/>
  <c r="BK2198" i="3"/>
  <c r="J1429" i="3"/>
  <c r="BK343" i="3"/>
  <c r="BK1502" i="3"/>
  <c r="BK1706" i="3"/>
  <c r="J837" i="3"/>
  <c r="J2406" i="3"/>
  <c r="J1673" i="3"/>
  <c r="BK184" i="4"/>
  <c r="J169" i="4"/>
  <c r="J147" i="6"/>
  <c r="J131" i="6"/>
  <c r="J224" i="6"/>
  <c r="J257" i="6"/>
  <c r="BK110" i="6"/>
  <c r="J215" i="7"/>
  <c r="BK234" i="7"/>
  <c r="BK176" i="7"/>
  <c r="J287" i="8"/>
  <c r="J469" i="8"/>
  <c r="J367" i="8"/>
  <c r="J454" i="8"/>
  <c r="BK110" i="8"/>
  <c r="BK447" i="8"/>
  <c r="BK179" i="8"/>
  <c r="J272" i="9"/>
  <c r="J148" i="9"/>
  <c r="BK131" i="9"/>
  <c r="BK129" i="10"/>
  <c r="J125" i="10"/>
  <c r="J117" i="12"/>
  <c r="J95" i="12"/>
  <c r="J351" i="13"/>
  <c r="BK341" i="13"/>
  <c r="BK337" i="13"/>
  <c r="J129" i="14"/>
  <c r="BK139" i="14"/>
  <c r="BK105" i="15"/>
  <c r="J126" i="16"/>
  <c r="J103" i="2"/>
  <c r="BK1261" i="3"/>
  <c r="BK1997" i="3"/>
  <c r="J1187" i="3"/>
  <c r="BK1859" i="3"/>
  <c r="J1359" i="3"/>
  <c r="BK2084" i="3"/>
  <c r="J1473" i="3"/>
  <c r="J749" i="3"/>
  <c r="J2044" i="3"/>
  <c r="BK1433" i="3"/>
  <c r="BK2187" i="3"/>
  <c r="J1203" i="3"/>
  <c r="J1862" i="3"/>
  <c r="BK1105" i="3"/>
  <c r="BK2426" i="3"/>
  <c r="J2341" i="3"/>
  <c r="J1698" i="3"/>
  <c r="J975" i="3"/>
  <c r="BK164" i="4"/>
  <c r="J130" i="5"/>
  <c r="J108" i="5"/>
  <c r="BK126" i="5"/>
  <c r="BK247" i="6"/>
  <c r="J118" i="6"/>
  <c r="J203" i="6"/>
  <c r="BK205" i="6"/>
  <c r="J256" i="6"/>
  <c r="J191" i="7"/>
  <c r="J221" i="7"/>
  <c r="J249" i="7"/>
  <c r="BK195" i="7"/>
  <c r="J288" i="8"/>
  <c r="J289" i="8"/>
  <c r="J200" i="8"/>
  <c r="J110" i="8"/>
  <c r="J252" i="8"/>
  <c r="J191" i="8"/>
  <c r="BK270" i="9"/>
  <c r="BK235" i="9"/>
  <c r="BK182" i="9"/>
  <c r="BK199" i="9"/>
  <c r="J166" i="10"/>
  <c r="J135" i="10"/>
  <c r="J98" i="11"/>
  <c r="BK180" i="12"/>
  <c r="BK174" i="12"/>
  <c r="J353" i="13"/>
  <c r="BK219" i="13"/>
  <c r="BK300" i="13"/>
  <c r="J120" i="14"/>
  <c r="BK128" i="15"/>
  <c r="BK181" i="15"/>
  <c r="J123" i="16"/>
  <c r="BK117" i="2"/>
  <c r="BK2182" i="3"/>
  <c r="BK1746" i="3"/>
  <c r="J985" i="3"/>
  <c r="J2022" i="3"/>
  <c r="BK1256" i="3"/>
  <c r="J2153" i="3"/>
  <c r="J1397" i="3"/>
  <c r="BK263" i="3"/>
  <c r="J1748" i="3"/>
  <c r="J1089" i="3"/>
  <c r="J2037" i="3"/>
  <c r="BK1605" i="3"/>
  <c r="BK580" i="3"/>
  <c r="BK1313" i="3"/>
  <c r="BK2031" i="3"/>
  <c r="BK1217" i="3"/>
  <c r="BK2421" i="3"/>
  <c r="J1956" i="3"/>
  <c r="J1176" i="3"/>
  <c r="J108" i="4"/>
  <c r="BK181" i="4"/>
  <c r="BK136" i="5"/>
  <c r="J120" i="5"/>
  <c r="J103" i="5"/>
  <c r="BK262" i="6"/>
  <c r="BK242" i="6"/>
  <c r="J171" i="6"/>
  <c r="J231" i="6"/>
  <c r="J253" i="6"/>
  <c r="BK167" i="6"/>
  <c r="J225" i="7"/>
  <c r="J114" i="7"/>
  <c r="J279" i="7"/>
  <c r="J208" i="8"/>
  <c r="BK176" i="8"/>
  <c r="BK489" i="8"/>
  <c r="AS56" i="1"/>
  <c r="J346" i="3"/>
  <c r="J1103" i="3"/>
  <c r="J2121" i="3"/>
  <c r="BK772" i="3"/>
  <c r="BK1865" i="3"/>
  <c r="BK1344" i="3"/>
  <c r="J429" i="3"/>
  <c r="J1856" i="3"/>
  <c r="J1229" i="3"/>
  <c r="BK2123" i="3"/>
  <c r="J1256" i="3"/>
  <c r="J458" i="3"/>
  <c r="J2371" i="3"/>
  <c r="J1441" i="3"/>
  <c r="BK266" i="3"/>
  <c r="J124" i="4"/>
  <c r="J115" i="5"/>
  <c r="BK127" i="5"/>
  <c r="BK140" i="5"/>
  <c r="J207" i="6"/>
  <c r="BK259" i="6"/>
  <c r="BK156" i="6"/>
  <c r="J250" i="6"/>
  <c r="BK225" i="6"/>
  <c r="BK233" i="6"/>
  <c r="BK117" i="6"/>
  <c r="BK242" i="7"/>
  <c r="BK193" i="7"/>
  <c r="BK271" i="7"/>
  <c r="BK219" i="8"/>
  <c r="BK255" i="8"/>
  <c r="BK509" i="8"/>
  <c r="BK430" i="8"/>
  <c r="BK503" i="8"/>
  <c r="BK434" i="8"/>
  <c r="BK442" i="8"/>
  <c r="J319" i="8"/>
  <c r="BK293" i="8"/>
  <c r="BK257" i="8"/>
  <c r="J172" i="9"/>
  <c r="J224" i="9"/>
  <c r="J291" i="9"/>
  <c r="J265" i="9"/>
  <c r="BK113" i="10"/>
  <c r="J104" i="10"/>
  <c r="BK175" i="12"/>
  <c r="J177" i="12"/>
  <c r="BK348" i="13"/>
  <c r="J344" i="13"/>
  <c r="BK334" i="13"/>
  <c r="BK288" i="13"/>
  <c r="J139" i="14"/>
  <c r="J125" i="14"/>
  <c r="J142" i="15"/>
  <c r="BK147" i="15"/>
  <c r="BK1176" i="3"/>
  <c r="J1983" i="3"/>
  <c r="BK1356" i="3"/>
  <c r="BK330" i="3"/>
  <c r="J1927" i="3"/>
  <c r="BK1385" i="3"/>
  <c r="J449" i="3"/>
  <c r="BK1101" i="3"/>
  <c r="BK2028" i="3"/>
  <c r="BK853" i="3"/>
  <c r="BK2409" i="3"/>
  <c r="J2336" i="3"/>
  <c r="BK1616" i="3"/>
  <c r="J119" i="4"/>
  <c r="BK208" i="4"/>
  <c r="BK131" i="5"/>
  <c r="BK102" i="5"/>
  <c r="BK154" i="6"/>
  <c r="BK155" i="6"/>
  <c r="J194" i="6"/>
  <c r="BK157" i="6"/>
  <c r="J200" i="6"/>
  <c r="J197" i="6"/>
  <c r="J140" i="7"/>
  <c r="J174" i="7"/>
  <c r="J486" i="8"/>
  <c r="BK438" i="8"/>
  <c r="BK482" i="8"/>
  <c r="BK136" i="8"/>
  <c r="BK506" i="8"/>
  <c r="J489" i="8"/>
  <c r="BK192" i="8"/>
  <c r="J129" i="9"/>
  <c r="BK138" i="9"/>
  <c r="J197" i="9"/>
  <c r="BK124" i="9"/>
  <c r="J131" i="10"/>
  <c r="BK167" i="10"/>
  <c r="J128" i="11"/>
  <c r="J148" i="12"/>
  <c r="J332" i="13"/>
  <c r="BK194" i="13"/>
  <c r="BK263" i="13"/>
  <c r="BK111" i="14"/>
  <c r="J145" i="15"/>
  <c r="BK155" i="15"/>
  <c r="J121" i="16"/>
  <c r="J121" i="2"/>
  <c r="J2150" i="3"/>
  <c r="J1449" i="3"/>
  <c r="BK1113" i="3"/>
  <c r="J1844" i="3"/>
  <c r="BK1238" i="3"/>
  <c r="BK306" i="3"/>
  <c r="J1621" i="3"/>
  <c r="J1401" i="3"/>
  <c r="J1534" i="3"/>
  <c r="J846" i="3"/>
  <c r="J2071" i="3"/>
  <c r="J1950" i="3"/>
  <c r="J1740" i="3"/>
  <c r="BK870" i="3"/>
  <c r="BK2067" i="3"/>
  <c r="BK1066" i="3"/>
  <c r="J2421" i="3"/>
  <c r="J2080" i="3"/>
  <c r="J1020" i="3"/>
  <c r="BK172" i="4"/>
  <c r="J184" i="4"/>
  <c r="BK132" i="5"/>
  <c r="J188" i="6"/>
  <c r="J226" i="6"/>
  <c r="J142" i="6"/>
  <c r="BK126" i="6"/>
  <c r="J101" i="6"/>
  <c r="BK223" i="7"/>
  <c r="J125" i="7"/>
  <c r="J99" i="7"/>
  <c r="J164" i="7"/>
  <c r="J512" i="8"/>
  <c r="J471" i="8"/>
  <c r="BK400" i="8"/>
  <c r="BK211" i="8"/>
  <c r="J185" i="8"/>
  <c r="J169" i="8"/>
  <c r="J189" i="8"/>
  <c r="BK213" i="9"/>
  <c r="J131" i="9"/>
  <c r="BK222" i="9"/>
  <c r="J119" i="9"/>
  <c r="J92" i="10"/>
  <c r="J169" i="10"/>
  <c r="BK101" i="11"/>
  <c r="BK170" i="12"/>
  <c r="J175" i="12"/>
  <c r="BK273" i="13"/>
  <c r="BK303" i="13"/>
  <c r="J136" i="13"/>
  <c r="BK239" i="13"/>
  <c r="J153" i="14"/>
  <c r="J119" i="15"/>
  <c r="BK179" i="15"/>
  <c r="BK120" i="16"/>
  <c r="BK2050" i="3"/>
  <c r="BK1480" i="3"/>
  <c r="BK2292" i="3"/>
  <c r="BK1673" i="3"/>
  <c r="J827" i="3"/>
  <c r="BK1614" i="3"/>
  <c r="BK700" i="3"/>
  <c r="BK1178" i="3"/>
  <c r="J2025" i="3"/>
  <c r="J1372" i="3"/>
  <c r="BK318" i="3"/>
  <c r="BK1449" i="3"/>
  <c r="J1624" i="3"/>
  <c r="BK455" i="3"/>
  <c r="BK2365" i="3"/>
  <c r="J1784" i="3"/>
  <c r="BK421" i="3"/>
  <c r="J222" i="4"/>
  <c r="BK143" i="5"/>
  <c r="BK138" i="5"/>
  <c r="BK260" i="6"/>
  <c r="J204" i="6"/>
  <c r="BK187" i="6"/>
  <c r="BK146" i="6"/>
  <c r="J220" i="6"/>
  <c r="BK208" i="7"/>
  <c r="BK225" i="7"/>
  <c r="BK261" i="7"/>
  <c r="J286" i="8"/>
  <c r="J356" i="8"/>
  <c r="BK198" i="8"/>
  <c r="J422" i="8"/>
  <c r="BK177" i="8"/>
  <c r="BK195" i="9"/>
  <c r="BK209" i="9"/>
  <c r="BK245" i="9"/>
  <c r="J102" i="10"/>
  <c r="BK166" i="10"/>
  <c r="J93" i="11"/>
  <c r="J107" i="12"/>
  <c r="BK93" i="12"/>
  <c r="J105" i="13"/>
  <c r="BK313" i="13"/>
  <c r="J183" i="13"/>
  <c r="J140" i="14"/>
  <c r="BK96" i="15"/>
  <c r="J96" i="15"/>
  <c r="F36" i="2"/>
  <c r="J2179" i="3"/>
  <c r="J1049" i="3"/>
  <c r="BK1878" i="3"/>
  <c r="BK1086" i="3"/>
  <c r="J1871" i="3"/>
  <c r="J442" i="3"/>
  <c r="BK1638" i="3"/>
  <c r="J940" i="3"/>
  <c r="J2409" i="3"/>
  <c r="J2010" i="3"/>
  <c r="J1492" i="3"/>
  <c r="J325" i="3"/>
  <c r="BK148" i="4"/>
  <c r="BK274" i="8"/>
  <c r="BK146" i="9"/>
  <c r="J211" i="9"/>
  <c r="J260" i="9"/>
  <c r="BK149" i="10"/>
  <c r="BK133" i="10"/>
  <c r="J110" i="11"/>
  <c r="J132" i="12"/>
  <c r="BK255" i="13"/>
  <c r="BK221" i="13"/>
  <c r="BK123" i="13"/>
  <c r="BK137" i="14"/>
  <c r="J116" i="15"/>
  <c r="J167" i="15"/>
  <c r="J2201" i="3"/>
  <c r="BK1372" i="3"/>
  <c r="BK2190" i="3"/>
  <c r="J1649" i="3"/>
  <c r="J732" i="3"/>
  <c r="J1605" i="3"/>
  <c r="J623" i="3"/>
  <c r="J1606" i="3"/>
  <c r="BK377" i="3"/>
  <c r="J1577" i="3"/>
  <c r="BK459" i="3"/>
  <c r="BK1680" i="3"/>
  <c r="J766" i="3"/>
  <c r="BK1850" i="3"/>
  <c r="J1145" i="3"/>
  <c r="BK2037" i="3"/>
  <c r="J1200" i="3"/>
  <c r="J112" i="4"/>
  <c r="J158" i="5"/>
  <c r="BK248" i="6"/>
  <c r="J248" i="6"/>
  <c r="J132" i="6"/>
  <c r="BK261" i="6"/>
  <c r="BK124" i="6"/>
  <c r="BK158" i="6"/>
  <c r="BK128" i="6"/>
  <c r="J238" i="7"/>
  <c r="BK95" i="7"/>
  <c r="J283" i="7"/>
  <c r="BK361" i="8"/>
  <c r="J324" i="8"/>
  <c r="J313" i="8"/>
  <c r="J204" i="8"/>
  <c r="J330" i="8"/>
  <c r="BK426" i="8"/>
  <c r="J263" i="9"/>
  <c r="J164" i="9"/>
  <c r="J235" i="9"/>
  <c r="J233" i="9"/>
  <c r="J115" i="10"/>
  <c r="BK127" i="10"/>
  <c r="J99" i="10"/>
  <c r="BK122" i="12"/>
  <c r="J91" i="12"/>
  <c r="J228" i="13"/>
  <c r="BK297" i="13"/>
  <c r="BK102" i="13"/>
  <c r="BK129" i="14"/>
  <c r="BK156" i="15"/>
  <c r="BK122" i="15"/>
  <c r="J2233" i="3"/>
  <c r="J1751" i="3"/>
  <c r="J1091" i="3"/>
  <c r="J1718" i="3"/>
  <c r="J1123" i="3"/>
  <c r="BK1646" i="3"/>
  <c r="J995" i="3"/>
  <c r="BK1852" i="3"/>
  <c r="BK1392" i="3"/>
  <c r="J451" i="3"/>
  <c r="BK1762" i="3"/>
  <c r="J878" i="3"/>
  <c r="J1640" i="3"/>
  <c r="J396" i="3"/>
  <c r="BK1757" i="3"/>
  <c r="J1153" i="3"/>
  <c r="BK180" i="3"/>
  <c r="J2352" i="3"/>
  <c r="BK1414" i="3"/>
  <c r="J172" i="4"/>
  <c r="J221" i="4"/>
  <c r="J101" i="5"/>
  <c r="BK130" i="5"/>
  <c r="BK263" i="6"/>
  <c r="BK190" i="6"/>
  <c r="J160" i="6"/>
  <c r="BK142" i="6"/>
  <c r="BK134" i="6"/>
  <c r="BK183" i="6"/>
  <c r="BK213" i="6"/>
  <c r="J100" i="7"/>
  <c r="BK140" i="7"/>
  <c r="BK132" i="7"/>
  <c r="J346" i="8"/>
  <c r="J452" i="8"/>
  <c r="BK375" i="8"/>
  <c r="BK252" i="8"/>
  <c r="BK443" i="8"/>
  <c r="BK467" i="8"/>
  <c r="J282" i="9"/>
  <c r="BK193" i="9"/>
  <c r="BK109" i="9"/>
  <c r="J155" i="9"/>
  <c r="BK173" i="10"/>
  <c r="J164" i="10"/>
  <c r="BK123" i="11"/>
  <c r="BK159" i="12"/>
  <c r="BK91" i="12"/>
  <c r="BK344" i="13"/>
  <c r="BK179" i="13"/>
  <c r="J133" i="13"/>
  <c r="J118" i="13"/>
  <c r="J157" i="14"/>
  <c r="BK137" i="15"/>
  <c r="BK162" i="15"/>
  <c r="J113" i="2"/>
  <c r="J1646" i="3"/>
  <c r="J1149" i="3"/>
  <c r="BK1940" i="3"/>
  <c r="J1143" i="3"/>
  <c r="J1842" i="3"/>
  <c r="J755" i="3"/>
  <c r="J1601" i="3"/>
  <c r="J176" i="3"/>
  <c r="BK1696" i="3"/>
  <c r="J972" i="3"/>
  <c r="J1938" i="3"/>
  <c r="BK2206" i="3"/>
  <c r="J1631" i="3"/>
  <c r="J728" i="3"/>
  <c r="J2399" i="3"/>
  <c r="BK2049" i="3"/>
  <c r="J931" i="3"/>
  <c r="J155" i="4"/>
  <c r="BK110" i="5"/>
  <c r="BK137" i="5"/>
  <c r="BK115" i="5"/>
  <c r="BK256" i="6"/>
  <c r="BK123" i="6"/>
  <c r="J165" i="6"/>
  <c r="BK202" i="6"/>
  <c r="J163" i="6"/>
  <c r="BK99" i="7"/>
  <c r="BK202" i="7"/>
  <c r="J172" i="7"/>
  <c r="BK403" i="8"/>
  <c r="BK282" i="8"/>
  <c r="J274" i="8"/>
  <c r="BK230" i="8"/>
  <c r="J2119" i="3"/>
  <c r="J1487" i="3"/>
  <c r="BK920" i="3"/>
  <c r="BK1753" i="3"/>
  <c r="BK846" i="3"/>
  <c r="BK1588" i="3"/>
  <c r="J572" i="3"/>
  <c r="J1563" i="3"/>
  <c r="J923" i="3"/>
  <c r="J1599" i="3"/>
  <c r="BK1978" i="3"/>
  <c r="BK1425" i="3"/>
  <c r="BK431" i="3"/>
  <c r="J1863" i="3"/>
  <c r="J1155" i="3"/>
  <c r="J2432" i="3"/>
  <c r="BK2184" i="3"/>
  <c r="J1364" i="3"/>
  <c r="J365" i="3"/>
  <c r="BK155" i="4"/>
  <c r="J117" i="5"/>
  <c r="BK144" i="5"/>
  <c r="BK124" i="5"/>
  <c r="BK145" i="6"/>
  <c r="J114" i="6"/>
  <c r="BK209" i="6"/>
  <c r="BK176" i="6"/>
  <c r="J140" i="6"/>
  <c r="J188" i="7"/>
  <c r="J213" i="7"/>
  <c r="BK283" i="7"/>
  <c r="J291" i="8"/>
  <c r="BK471" i="8"/>
  <c r="J263" i="8"/>
  <c r="J214" i="8"/>
  <c r="BK272" i="8"/>
  <c r="BK416" i="8"/>
  <c r="J385" i="8"/>
  <c r="BK305" i="8"/>
  <c r="J283" i="8"/>
  <c r="BK148" i="9"/>
  <c r="J199" i="9"/>
  <c r="BK122" i="9"/>
  <c r="BK190" i="9"/>
  <c r="BK100" i="10"/>
  <c r="J99" i="11"/>
  <c r="J159" i="12"/>
  <c r="J330" i="13"/>
  <c r="BK120" i="13"/>
  <c r="BK142" i="13"/>
  <c r="J172" i="13"/>
  <c r="BK104" i="14"/>
  <c r="J183" i="15"/>
  <c r="J116" i="16"/>
  <c r="J1866" i="3"/>
  <c r="J1424" i="3"/>
  <c r="J825" i="3"/>
  <c r="J1251" i="3"/>
  <c r="BK429" i="3"/>
  <c r="J1617" i="3"/>
  <c r="BK2069" i="3"/>
  <c r="J1545" i="3"/>
  <c r="BK837" i="3"/>
  <c r="J1838" i="3"/>
  <c r="BK934" i="3"/>
  <c r="BK1411" i="3"/>
  <c r="J2065" i="3"/>
  <c r="BK1319" i="3"/>
  <c r="BK456" i="3"/>
  <c r="BK2352" i="3"/>
  <c r="BK1408" i="3"/>
  <c r="J323" i="3"/>
  <c r="BK223" i="4"/>
  <c r="J116" i="5"/>
  <c r="BK153" i="5"/>
  <c r="J259" i="6"/>
  <c r="BK116" i="6"/>
  <c r="BK112" i="6"/>
  <c r="BK143" i="6"/>
  <c r="J148" i="6"/>
  <c r="J206" i="6"/>
  <c r="BK96" i="7"/>
  <c r="BK178" i="7"/>
  <c r="J365" i="8"/>
  <c r="J219" i="8"/>
  <c r="BK169" i="8"/>
  <c r="J383" i="8"/>
  <c r="J246" i="8"/>
  <c r="J278" i="8"/>
  <c r="BK205" i="9"/>
  <c r="J217" i="9"/>
  <c r="J179" i="9"/>
  <c r="J186" i="9"/>
  <c r="J94" i="10"/>
  <c r="BK106" i="10"/>
  <c r="BK98" i="10"/>
  <c r="BK142" i="12"/>
  <c r="BK103" i="12"/>
  <c r="J278" i="13"/>
  <c r="BK267" i="13"/>
  <c r="J283" i="13"/>
  <c r="BK116" i="14"/>
  <c r="J181" i="15"/>
  <c r="BK170" i="15"/>
  <c r="BK100" i="16"/>
  <c r="J92" i="2"/>
  <c r="BK1601" i="3"/>
  <c r="J316" i="3"/>
  <c r="J1166" i="3"/>
  <c r="BK1686" i="3"/>
  <c r="BK1156" i="3"/>
  <c r="J1666" i="3"/>
  <c r="J263" i="3"/>
  <c r="BK1822" i="3"/>
  <c r="BK1153" i="3"/>
  <c r="BK2294" i="3"/>
  <c r="J1634" i="3"/>
  <c r="BK640" i="3"/>
  <c r="J2344" i="3"/>
  <c r="BK1598" i="3"/>
  <c r="BK878" i="3"/>
  <c r="BK191" i="4"/>
  <c r="BK125" i="5"/>
  <c r="J136" i="5"/>
  <c r="J254" i="6"/>
  <c r="J110" i="6"/>
  <c r="J195" i="6"/>
  <c r="BK258" i="6"/>
  <c r="BK227" i="6"/>
  <c r="J241" i="6"/>
  <c r="J96" i="7"/>
  <c r="J242" i="7"/>
  <c r="J211" i="7"/>
  <c r="J211" i="8"/>
  <c r="J174" i="8"/>
  <c r="J341" i="8"/>
  <c r="J377" i="8"/>
  <c r="BK422" i="8"/>
  <c r="J405" i="8"/>
  <c r="BK469" i="8"/>
  <c r="J152" i="9"/>
  <c r="BK268" i="9"/>
  <c r="J203" i="9"/>
  <c r="BK92" i="10"/>
  <c r="J147" i="10"/>
  <c r="J157" i="12"/>
  <c r="BK177" i="12"/>
  <c r="BK168" i="13"/>
  <c r="BK325" i="13"/>
  <c r="BK259" i="13"/>
  <c r="J188" i="13"/>
  <c r="J136" i="14"/>
  <c r="BK108" i="15"/>
  <c r="BK110" i="16"/>
  <c r="J105" i="2"/>
  <c r="BK1740" i="3"/>
  <c r="J2196" i="3"/>
  <c r="J1775" i="3"/>
  <c r="J1096" i="3"/>
  <c r="BK1984" i="3"/>
  <c r="BK931" i="3"/>
  <c r="J1696" i="3"/>
  <c r="BK915" i="3"/>
  <c r="J1959" i="3"/>
  <c r="J1140" i="3"/>
  <c r="BK1835" i="3"/>
  <c r="BK2153" i="3"/>
  <c r="BK864" i="3"/>
  <c r="BK2386" i="3"/>
  <c r="BK1846" i="3"/>
  <c r="BK1119" i="3"/>
  <c r="BK175" i="4"/>
  <c r="BK106" i="5"/>
  <c r="J152" i="5"/>
  <c r="J148" i="5"/>
  <c r="BK194" i="6"/>
  <c r="BK111" i="6"/>
  <c r="J218" i="6"/>
  <c r="J196" i="6"/>
  <c r="J139" i="6"/>
  <c r="J271" i="7"/>
  <c r="BK197" i="7"/>
  <c r="J146" i="7"/>
  <c r="J447" i="8"/>
  <c r="J179" i="8"/>
  <c r="BK182" i="8"/>
  <c r="BK116" i="8"/>
  <c r="BK496" i="8"/>
  <c r="J285" i="9"/>
  <c r="BK157" i="9"/>
  <c r="J144" i="9"/>
  <c r="BK102" i="10"/>
  <c r="J106" i="10"/>
  <c r="J112" i="12"/>
  <c r="BK165" i="12"/>
  <c r="J248" i="13"/>
  <c r="J335" i="13"/>
  <c r="J215" i="13"/>
  <c r="BK91" i="14"/>
  <c r="BK144" i="15"/>
  <c r="J155" i="15"/>
  <c r="J100" i="2"/>
  <c r="J1686" i="3"/>
  <c r="BK834" i="3"/>
  <c r="BK1554" i="3"/>
  <c r="BK227" i="3"/>
  <c r="J1411" i="3"/>
  <c r="J431" i="3"/>
  <c r="J1693" i="3"/>
  <c r="BK1223" i="3"/>
  <c r="J2203" i="3"/>
  <c r="J928" i="3"/>
  <c r="J1616" i="3"/>
  <c r="J1094" i="3"/>
  <c r="BK1876" i="3"/>
  <c r="BK950" i="3"/>
  <c r="BK2391" i="3"/>
  <c r="BK1585" i="3"/>
  <c r="J227" i="3"/>
  <c r="BK108" i="4"/>
  <c r="J201" i="8"/>
  <c r="J249" i="9"/>
  <c r="BK166" i="9"/>
  <c r="BK107" i="9"/>
  <c r="BK145" i="10"/>
  <c r="BK105" i="12"/>
  <c r="J180" i="12"/>
  <c r="BK208" i="13"/>
  <c r="J142" i="13"/>
  <c r="BK283" i="13"/>
  <c r="BK95" i="14"/>
  <c r="J144" i="15"/>
  <c r="J93" i="16"/>
  <c r="J1869" i="3"/>
  <c r="BK1254" i="3"/>
  <c r="J2289" i="3"/>
  <c r="J1414" i="3"/>
  <c r="BK413" i="3"/>
  <c r="J1280" i="3"/>
  <c r="BK2226" i="3"/>
  <c r="BK1420" i="3"/>
  <c r="BK811" i="3"/>
  <c r="BK1946" i="3"/>
  <c r="BK1155" i="3"/>
  <c r="BK2121" i="3"/>
  <c r="J313" i="3"/>
  <c r="BK1402" i="3"/>
  <c r="J421" i="3"/>
  <c r="J2362" i="3"/>
  <c r="J1510" i="3"/>
  <c r="J915" i="3"/>
  <c r="BK98" i="5"/>
  <c r="BK119" i="5"/>
  <c r="J125" i="5"/>
  <c r="BK147" i="5"/>
  <c r="BK113" i="5"/>
  <c r="BK217" i="6"/>
  <c r="J247" i="6"/>
  <c r="J208" i="6"/>
  <c r="BK164" i="6"/>
  <c r="J252" i="6"/>
  <c r="BK234" i="6"/>
  <c r="J97" i="7"/>
  <c r="J204" i="7"/>
  <c r="BK122" i="7"/>
  <c r="BK451" i="8"/>
  <c r="J272" i="8"/>
  <c r="BK279" i="8"/>
  <c r="BK207" i="8"/>
  <c r="J180" i="8"/>
  <c r="BK242" i="8"/>
  <c r="BK263" i="8"/>
  <c r="J276" i="9"/>
  <c r="J264" i="9"/>
  <c r="BK276" i="9"/>
  <c r="BK292" i="9"/>
  <c r="J143" i="10"/>
  <c r="J165" i="10"/>
  <c r="BK93" i="11"/>
  <c r="BK145" i="12"/>
  <c r="J322" i="13"/>
  <c r="J288" i="13"/>
  <c r="BK154" i="13"/>
  <c r="BK148" i="13"/>
  <c r="BK128" i="13"/>
  <c r="BK168" i="15"/>
  <c r="J133" i="15"/>
  <c r="BK97" i="16"/>
  <c r="J1846" i="3"/>
  <c r="J1170" i="3"/>
  <c r="J2198" i="3"/>
  <c r="J1627" i="3"/>
  <c r="J1083" i="3"/>
  <c r="J2046" i="3"/>
  <c r="BK1193" i="3"/>
  <c r="J2187" i="3"/>
  <c r="BK1666" i="3"/>
  <c r="BK875" i="3"/>
  <c r="BK1853" i="3"/>
  <c r="BK510" i="3"/>
  <c r="J1113" i="3"/>
  <c r="BK2201" i="3"/>
  <c r="BK1259" i="3"/>
  <c r="J2422" i="3"/>
  <c r="BK2091" i="3"/>
  <c r="J1609" i="3"/>
  <c r="J173" i="3"/>
  <c r="J158" i="4"/>
  <c r="BK186" i="4"/>
  <c r="J145" i="5"/>
  <c r="J146" i="5"/>
  <c r="BK171" i="6"/>
  <c r="BK165" i="6"/>
  <c r="J230" i="6"/>
  <c r="J150" i="6"/>
  <c r="BK131" i="6"/>
  <c r="BK160" i="7"/>
  <c r="J195" i="7"/>
  <c r="BK480" i="8"/>
  <c r="BK141" i="8"/>
  <c r="J496" i="8"/>
  <c r="BK517" i="8"/>
  <c r="J147" i="8"/>
  <c r="J494" i="8"/>
  <c r="J371" i="8"/>
  <c r="J231" i="9"/>
  <c r="BK231" i="9"/>
  <c r="BK174" i="9"/>
  <c r="J193" i="9"/>
  <c r="BK151" i="10"/>
  <c r="BK115" i="10"/>
  <c r="J163" i="12"/>
  <c r="J134" i="12"/>
  <c r="J341" i="13"/>
  <c r="J327" i="13"/>
  <c r="BK107" i="13"/>
  <c r="J303" i="13"/>
  <c r="BK113" i="13"/>
  <c r="J116" i="14"/>
  <c r="BK183" i="15"/>
  <c r="J110" i="16"/>
  <c r="BK121" i="2"/>
  <c r="BK2044" i="3"/>
  <c r="J1344" i="3"/>
  <c r="J731" i="3"/>
  <c r="BK1432" i="3"/>
  <c r="BK313" i="3"/>
  <c r="J1470" i="3"/>
  <c r="J2247" i="3"/>
  <c r="BK1628" i="3"/>
  <c r="BK757" i="3"/>
  <c r="J1480" i="3"/>
  <c r="BK325" i="3"/>
  <c r="J1223" i="3"/>
  <c r="J413" i="3"/>
  <c r="BK1683" i="3"/>
  <c r="BK954" i="3"/>
  <c r="J2384" i="3"/>
  <c r="BK1833" i="3"/>
  <c r="J1105" i="3"/>
  <c r="J115" i="4"/>
  <c r="J224" i="4"/>
  <c r="BK155" i="5"/>
  <c r="BK100" i="5"/>
  <c r="BK218" i="6"/>
  <c r="BK200" i="6"/>
  <c r="J192" i="6"/>
  <c r="BK249" i="6"/>
  <c r="J175" i="6"/>
  <c r="J215" i="6"/>
  <c r="J193" i="7"/>
  <c r="J122" i="7"/>
  <c r="J186" i="7"/>
  <c r="BK286" i="8"/>
  <c r="BK346" i="8"/>
  <c r="BK180" i="8"/>
  <c r="J2006" i="3"/>
  <c r="J1217" i="3"/>
  <c r="J225" i="3"/>
  <c r="BK1422" i="3"/>
  <c r="J1110" i="3"/>
  <c r="BK1819" i="3"/>
  <c r="BK928" i="3"/>
  <c r="BK2058" i="3"/>
  <c r="J1210" i="3"/>
  <c r="BK2179" i="3"/>
  <c r="BK909" i="3"/>
  <c r="BK1867" i="3"/>
  <c r="BK1091" i="3"/>
  <c r="J2049" i="3"/>
  <c r="BK1364" i="3"/>
  <c r="BK841" i="3"/>
  <c r="J2391" i="3"/>
  <c r="J1848" i="3"/>
  <c r="BK731" i="3"/>
  <c r="J193" i="4"/>
  <c r="BK135" i="5"/>
  <c r="J119" i="5"/>
  <c r="BK133" i="5"/>
  <c r="BK207" i="6"/>
  <c r="J180" i="6"/>
  <c r="J124" i="6"/>
  <c r="J128" i="6"/>
  <c r="BK195" i="6"/>
  <c r="BK198" i="6"/>
  <c r="J162" i="7"/>
  <c r="BK129" i="7"/>
  <c r="J206" i="7"/>
  <c r="J487" i="8"/>
  <c r="J501" i="8"/>
  <c r="J163" i="8"/>
  <c r="J467" i="8"/>
  <c r="J177" i="8"/>
  <c r="BK147" i="8"/>
  <c r="BK283" i="8"/>
  <c r="J361" i="8"/>
  <c r="J285" i="8"/>
  <c r="BK264" i="9"/>
  <c r="BK129" i="9"/>
  <c r="J262" i="9"/>
  <c r="J135" i="9"/>
  <c r="J173" i="10"/>
  <c r="J119" i="10"/>
  <c r="BK132" i="12"/>
  <c r="J114" i="12"/>
  <c r="BK147" i="12"/>
  <c r="BK133" i="13"/>
  <c r="BK188" i="13"/>
  <c r="J323" i="13"/>
  <c r="J257" i="13"/>
  <c r="BK102" i="14"/>
  <c r="BK142" i="15"/>
  <c r="J103" i="16"/>
  <c r="J1833" i="3"/>
  <c r="J1628" i="3"/>
  <c r="BK457" i="3"/>
  <c r="BK1129" i="3"/>
  <c r="BK2213" i="3"/>
  <c r="J1565" i="3"/>
  <c r="J461" i="3"/>
  <c r="J1839" i="3"/>
  <c r="BK1133" i="3"/>
  <c r="BK2053" i="3"/>
  <c r="J1436" i="3"/>
  <c r="BK631" i="3"/>
  <c r="J1190" i="3"/>
  <c r="J350" i="3"/>
  <c r="J1136" i="3"/>
  <c r="J2389" i="3"/>
  <c r="J2041" i="3"/>
  <c r="J1246" i="3"/>
  <c r="J180" i="3"/>
  <c r="J162" i="4"/>
  <c r="BK142" i="5"/>
  <c r="BK97" i="5"/>
  <c r="J237" i="6"/>
  <c r="BK178" i="6"/>
  <c r="BK152" i="6"/>
  <c r="BK119" i="6"/>
  <c r="BK118" i="6"/>
  <c r="BK160" i="6"/>
  <c r="J234" i="7"/>
  <c r="J261" i="7"/>
  <c r="J107" i="7"/>
  <c r="J194" i="8"/>
  <c r="BK454" i="8"/>
  <c r="BK270" i="8"/>
  <c r="BK452" i="8"/>
  <c r="J125" i="8"/>
  <c r="BK226" i="8"/>
  <c r="BK274" i="9"/>
  <c r="J239" i="9"/>
  <c r="J167" i="10"/>
  <c r="BK95" i="10"/>
  <c r="BK110" i="11"/>
  <c r="J103" i="12"/>
  <c r="BK138" i="12"/>
  <c r="BK111" i="13"/>
  <c r="J145" i="13"/>
  <c r="BK116" i="13"/>
  <c r="J137" i="14"/>
  <c r="BK145" i="15"/>
  <c r="BK105" i="16"/>
  <c r="J117" i="2"/>
  <c r="J1864" i="3"/>
  <c r="J1173" i="3"/>
  <c r="BK2065" i="3"/>
  <c r="BK1291" i="3"/>
  <c r="J1952" i="3"/>
  <c r="BK1485" i="3"/>
  <c r="J853" i="3"/>
  <c r="BK1138" i="3"/>
  <c r="BK2215" i="3"/>
  <c r="BK1861" i="3"/>
  <c r="BK1126" i="3"/>
  <c r="J662" i="3"/>
  <c r="BK2068" i="3"/>
  <c r="J1688" i="3"/>
  <c r="BK925" i="3"/>
  <c r="J2117" i="3"/>
  <c r="BK1545" i="3"/>
  <c r="BK940" i="3"/>
  <c r="BK2402" i="3"/>
  <c r="J2126" i="3"/>
  <c r="BK1264" i="3"/>
  <c r="J208" i="4"/>
  <c r="BK178" i="4"/>
  <c r="BK128" i="5"/>
  <c r="J98" i="5"/>
  <c r="J151" i="6"/>
  <c r="J173" i="6"/>
  <c r="BK177" i="6"/>
  <c r="BK107" i="6"/>
  <c r="J115" i="6"/>
  <c r="J141" i="6"/>
  <c r="BK191" i="7"/>
  <c r="J259" i="7"/>
  <c r="BK110" i="7"/>
  <c r="J182" i="8"/>
  <c r="BK476" i="8"/>
  <c r="J432" i="8"/>
  <c r="J473" i="8"/>
  <c r="BK440" i="8"/>
  <c r="J198" i="8"/>
  <c r="J146" i="9"/>
  <c r="BK177" i="9"/>
  <c r="BK119" i="9"/>
  <c r="BK162" i="10"/>
  <c r="J163" i="10"/>
  <c r="J130" i="11"/>
  <c r="J131" i="12"/>
  <c r="J110" i="12"/>
  <c r="J201" i="13"/>
  <c r="BK248" i="13"/>
  <c r="J290" i="13"/>
  <c r="BK163" i="13"/>
  <c r="J149" i="14"/>
  <c r="J150" i="15"/>
  <c r="BK94" i="15"/>
  <c r="BK123" i="16"/>
  <c r="BK1770" i="3"/>
  <c r="BK1182" i="3"/>
  <c r="BK2025" i="3"/>
  <c r="BK1241" i="3"/>
  <c r="BK1848" i="3"/>
  <c r="J208" i="3"/>
  <c r="BK1599" i="3"/>
  <c r="BK1051" i="3"/>
  <c r="BK2196" i="3"/>
  <c r="J1543" i="3"/>
  <c r="BK365" i="3"/>
  <c r="BK1693" i="3"/>
  <c r="J2226" i="3"/>
  <c r="J1392" i="3"/>
  <c r="BK259" i="3"/>
  <c r="BK2356" i="3"/>
  <c r="BK1197" i="3"/>
  <c r="BK127" i="4"/>
  <c r="BK115" i="4"/>
  <c r="J154" i="5"/>
  <c r="J113" i="5"/>
  <c r="BK229" i="6"/>
  <c r="J121" i="6"/>
  <c r="BK161" i="6"/>
  <c r="BK103" i="6"/>
  <c r="J156" i="6"/>
  <c r="BK204" i="6"/>
  <c r="BK267" i="7"/>
  <c r="BK217" i="7"/>
  <c r="J182" i="7"/>
  <c r="BK512" i="8"/>
  <c r="BK369" i="8"/>
  <c r="J499" i="8"/>
  <c r="BK458" i="8"/>
  <c r="BK266" i="8"/>
  <c r="J159" i="9"/>
  <c r="J226" i="9"/>
  <c r="J274" i="9"/>
  <c r="BK201" i="9"/>
  <c r="BK94" i="10"/>
  <c r="BK116" i="11"/>
  <c r="J155" i="12"/>
  <c r="J171" i="12"/>
  <c r="J263" i="13"/>
  <c r="BK197" i="13"/>
  <c r="BK210" i="13"/>
  <c r="BK228" i="13"/>
  <c r="BK157" i="14"/>
  <c r="BK133" i="15"/>
  <c r="J111" i="16"/>
  <c r="J88" i="2"/>
  <c r="J1402" i="3"/>
  <c r="BK350" i="3"/>
  <c r="J830" i="3"/>
  <c r="BK1734" i="3"/>
  <c r="BK830" i="3"/>
  <c r="J1757" i="3"/>
  <c r="J1389" i="3"/>
  <c r="BK2064" i="3"/>
  <c r="BK1427" i="3"/>
  <c r="BK2117" i="3"/>
  <c r="BK1140" i="3"/>
  <c r="BK2022" i="3"/>
  <c r="BK1248" i="3"/>
  <c r="BK2422" i="3"/>
  <c r="BK2331" i="3"/>
  <c r="J1422" i="3"/>
  <c r="J166" i="4"/>
  <c r="J400" i="8"/>
  <c r="BK162" i="9"/>
  <c r="J190" i="9"/>
  <c r="BK251" i="9"/>
  <c r="BK172" i="10"/>
  <c r="J161" i="10"/>
  <c r="J153" i="12"/>
  <c r="J160" i="12"/>
  <c r="BK109" i="13"/>
  <c r="J179" i="13"/>
  <c r="J267" i="13"/>
  <c r="J147" i="14"/>
  <c r="J147" i="15"/>
  <c r="BK116" i="15"/>
  <c r="BK88" i="16"/>
  <c r="BK1429" i="3"/>
  <c r="BK460" i="3"/>
  <c r="BK1839" i="3"/>
  <c r="BK1057" i="3"/>
  <c r="J1867" i="3"/>
  <c r="BK923" i="3"/>
  <c r="J1632" i="3"/>
  <c r="BK572" i="3"/>
  <c r="J1614" i="3"/>
  <c r="BK2218" i="3"/>
  <c r="BK1418" i="3"/>
  <c r="J2208" i="3"/>
  <c r="J934" i="3"/>
  <c r="BK2373" i="3"/>
  <c r="BK1841" i="3"/>
  <c r="BK985" i="3"/>
  <c r="BK100" i="4"/>
  <c r="BK158" i="4"/>
  <c r="BK148" i="5"/>
  <c r="J110" i="5"/>
  <c r="J124" i="5"/>
  <c r="J106" i="5"/>
  <c r="BK224" i="6"/>
  <c r="BK169" i="6"/>
  <c r="BK168" i="6"/>
  <c r="BK151" i="6"/>
  <c r="J187" i="6"/>
  <c r="J233" i="6"/>
  <c r="J217" i="6"/>
  <c r="BK199" i="7"/>
  <c r="BK116" i="7"/>
  <c r="J277" i="7"/>
  <c r="BK205" i="8"/>
  <c r="J106" i="8"/>
  <c r="J440" i="8"/>
  <c r="J130" i="8"/>
  <c r="J410" i="8"/>
  <c r="J335" i="8"/>
  <c r="J157" i="9"/>
  <c r="J184" i="9"/>
  <c r="BK265" i="9"/>
  <c r="J171" i="10"/>
  <c r="J117" i="10"/>
  <c r="BK98" i="11"/>
  <c r="J168" i="12"/>
  <c r="BK114" i="12"/>
  <c r="J315" i="13"/>
  <c r="BK191" i="13"/>
  <c r="BK201" i="13"/>
  <c r="BK159" i="14"/>
  <c r="BK146" i="14"/>
  <c r="BK175" i="15"/>
  <c r="BK90" i="16"/>
  <c r="J1876" i="3"/>
  <c r="BK1710" i="3"/>
  <c r="BK961" i="3"/>
  <c r="BK1903" i="3"/>
  <c r="J1428" i="3"/>
  <c r="BK793" i="3"/>
  <c r="BK1436" i="3"/>
  <c r="BK442" i="3"/>
  <c r="BK1991" i="3"/>
  <c r="BK1262" i="3"/>
  <c r="J237" i="3"/>
  <c r="BK1678" i="3"/>
  <c r="BK1150" i="3"/>
  <c r="BK1424" i="3"/>
  <c r="J563" i="3"/>
  <c r="J1743" i="3"/>
  <c r="BK987" i="3"/>
  <c r="J2386" i="3"/>
  <c r="J2018" i="3"/>
  <c r="BK1232" i="3"/>
  <c r="BK215" i="4"/>
  <c r="J107" i="5"/>
  <c r="J131" i="5"/>
  <c r="BK99" i="5"/>
  <c r="BK189" i="6"/>
  <c r="J129" i="6"/>
  <c r="BK148" i="6"/>
  <c r="BK235" i="6"/>
  <c r="BK214" i="6"/>
  <c r="J232" i="6"/>
  <c r="BK174" i="7"/>
  <c r="BK112" i="7"/>
  <c r="J267" i="7"/>
  <c r="J416" i="8"/>
  <c r="BK246" i="8"/>
  <c r="J195" i="8"/>
  <c r="J203" i="8"/>
  <c r="BK237" i="8"/>
  <c r="BK183" i="8"/>
  <c r="J215" i="9"/>
  <c r="J192" i="9"/>
  <c r="J247" i="9"/>
  <c r="J145" i="10"/>
  <c r="BK96" i="10"/>
  <c r="BK105" i="11"/>
  <c r="J144" i="12"/>
  <c r="J150" i="12"/>
  <c r="BK233" i="13"/>
  <c r="J285" i="13"/>
  <c r="J270" i="13"/>
  <c r="J208" i="13"/>
  <c r="J175" i="15"/>
  <c r="J124" i="15"/>
  <c r="BK95" i="16"/>
  <c r="BK115" i="2"/>
  <c r="J1390" i="3"/>
  <c r="J1051" i="3"/>
  <c r="J2184" i="3"/>
  <c r="BK1397" i="3"/>
  <c r="J841" i="3"/>
  <c r="J1710" i="3"/>
  <c r="BK888" i="3"/>
  <c r="J1439" i="3"/>
  <c r="BK241" i="3"/>
  <c r="BK1803" i="3"/>
  <c r="J834" i="3"/>
  <c r="J246" i="3"/>
  <c r="J1168" i="3"/>
  <c r="BK329" i="3"/>
  <c r="J1753" i="3"/>
  <c r="J1129" i="3"/>
  <c r="J2431" i="3"/>
  <c r="BK2362" i="3"/>
  <c r="BK1775" i="3"/>
  <c r="BK221" i="4"/>
  <c r="J139" i="4"/>
  <c r="BK156" i="5"/>
  <c r="BK112" i="5"/>
  <c r="J144" i="5"/>
  <c r="J242" i="6"/>
  <c r="BK197" i="6"/>
  <c r="BK163" i="6"/>
  <c r="J222" i="6"/>
  <c r="BK147" i="6"/>
  <c r="BK211" i="7"/>
  <c r="BK219" i="7"/>
  <c r="J94" i="7"/>
  <c r="J242" i="8"/>
  <c r="BK363" i="8"/>
  <c r="BK105" i="2"/>
  <c r="J1737" i="3"/>
  <c r="BK1146" i="3"/>
  <c r="J2206" i="3"/>
  <c r="J1683" i="3"/>
  <c r="BK1149" i="3"/>
  <c r="BK2040" i="3"/>
  <c r="BK1226" i="3"/>
  <c r="BK176" i="3"/>
  <c r="BK1620" i="3"/>
  <c r="BK1083" i="3"/>
  <c r="J2021" i="3"/>
  <c r="BK995" i="3"/>
  <c r="J2091" i="3"/>
  <c r="J1388" i="3"/>
  <c r="J2296" i="3"/>
  <c r="J1408" i="3"/>
  <c r="J740" i="3"/>
  <c r="J2381" i="3"/>
  <c r="BK1993" i="3"/>
  <c r="J1156" i="3"/>
  <c r="BK146" i="4"/>
  <c r="BK119" i="4"/>
  <c r="BK101" i="5"/>
  <c r="J102" i="5"/>
  <c r="J100" i="5"/>
  <c r="BK222" i="6"/>
  <c r="J234" i="6"/>
  <c r="J189" i="6"/>
  <c r="BK137" i="6"/>
  <c r="BK172" i="6"/>
  <c r="J211" i="6"/>
  <c r="BK232" i="7"/>
  <c r="BK146" i="7"/>
  <c r="BK168" i="7"/>
  <c r="J379" i="8"/>
  <c r="BK317" i="8"/>
  <c r="BK191" i="8"/>
  <c r="BK106" i="8"/>
  <c r="J426" i="8"/>
  <c r="J482" i="8"/>
  <c r="BK410" i="8"/>
  <c r="BK313" i="8"/>
  <c r="BK224" i="8"/>
  <c r="J253" i="9"/>
  <c r="BK155" i="9"/>
  <c r="J168" i="9"/>
  <c r="BK192" i="9"/>
  <c r="J294" i="9"/>
  <c r="J170" i="10"/>
  <c r="J121" i="10"/>
  <c r="J96" i="11"/>
  <c r="BK150" i="12"/>
  <c r="BK163" i="12"/>
  <c r="J261" i="13"/>
  <c r="J348" i="13"/>
  <c r="BK199" i="13"/>
  <c r="BK342" i="13"/>
  <c r="J155" i="14"/>
  <c r="J110" i="15"/>
  <c r="BK116" i="16"/>
  <c r="J98" i="2"/>
  <c r="J1317" i="3"/>
  <c r="J2064" i="3"/>
  <c r="BK1173" i="3"/>
  <c r="J1779" i="3"/>
  <c r="BK1387" i="3"/>
  <c r="BK346" i="3"/>
  <c r="BK1737" i="3"/>
  <c r="J1248" i="3"/>
  <c r="BK2233" i="3"/>
  <c r="J1226" i="3"/>
  <c r="J1997" i="3"/>
  <c r="BK969" i="3"/>
  <c r="BK1864" i="3"/>
  <c r="J1178" i="3"/>
  <c r="J182" i="3"/>
  <c r="BK1862" i="3"/>
  <c r="BK1014" i="3"/>
  <c r="BK162" i="4"/>
  <c r="J153" i="5"/>
  <c r="J109" i="5"/>
  <c r="J111" i="5"/>
  <c r="J198" i="6"/>
  <c r="BK199" i="6"/>
  <c r="J168" i="6"/>
  <c r="J246" i="6"/>
  <c r="BK104" i="6"/>
  <c r="BK101" i="6"/>
  <c r="BK107" i="7"/>
  <c r="BK227" i="7"/>
  <c r="J219" i="7"/>
  <c r="J509" i="8"/>
  <c r="BK130" i="8"/>
  <c r="BK351" i="8"/>
  <c r="BK473" i="8"/>
  <c r="BK395" i="8"/>
  <c r="BK373" i="8"/>
  <c r="BK233" i="9"/>
  <c r="J270" i="9"/>
  <c r="J142" i="9"/>
  <c r="J107" i="9"/>
  <c r="BK127" i="9"/>
  <c r="BK108" i="10"/>
  <c r="J123" i="10"/>
  <c r="BK160" i="12"/>
  <c r="J174" i="12"/>
  <c r="J120" i="13"/>
  <c r="BK317" i="13"/>
  <c r="BK215" i="13"/>
  <c r="BK114" i="14"/>
  <c r="J101" i="15"/>
  <c r="BK124" i="15"/>
  <c r="J119" i="2"/>
  <c r="BK2018" i="3"/>
  <c r="J1387" i="3"/>
  <c r="BK465" i="3"/>
  <c r="J1701" i="3"/>
  <c r="J2067" i="3"/>
  <c r="J1043" i="3"/>
  <c r="J318" i="3"/>
  <c r="J2005" i="3"/>
  <c r="BK1487" i="3"/>
  <c r="BK956" i="3"/>
  <c r="BK2193" i="3"/>
  <c r="J1721" i="3"/>
  <c r="BK655" i="3"/>
  <c r="J1680" i="3"/>
  <c r="J950" i="3"/>
  <c r="J2413" i="3"/>
  <c r="BK2006" i="3"/>
  <c r="J1418" i="3"/>
  <c r="BK153" i="4"/>
  <c r="J131" i="4"/>
  <c r="BK149" i="5"/>
  <c r="BK134" i="5"/>
  <c r="J212" i="6"/>
  <c r="J214" i="6"/>
  <c r="J159" i="6"/>
  <c r="BK174" i="6"/>
  <c r="J181" i="6"/>
  <c r="J152" i="6"/>
  <c r="J202" i="6"/>
  <c r="J184" i="7"/>
  <c r="BK97" i="7"/>
  <c r="BK189" i="7"/>
  <c r="J453" i="8"/>
  <c r="J233" i="8"/>
  <c r="BK499" i="8"/>
  <c r="BK152" i="8"/>
  <c r="J351" i="8"/>
  <c r="J257" i="8"/>
  <c r="BK226" i="9"/>
  <c r="J261" i="9"/>
  <c r="BK261" i="9"/>
  <c r="BK152" i="9"/>
  <c r="BK143" i="10"/>
  <c r="J133" i="10"/>
  <c r="J123" i="11"/>
  <c r="J138" i="12"/>
  <c r="J145" i="12"/>
  <c r="J337" i="13"/>
  <c r="J116" i="13"/>
  <c r="J317" i="13"/>
  <c r="BK257" i="13"/>
  <c r="J104" i="14"/>
  <c r="BK173" i="15"/>
  <c r="BK151" i="15"/>
  <c r="BK150" i="15"/>
  <c r="P95" i="2" l="1"/>
  <c r="BK172" i="3"/>
  <c r="P207" i="3"/>
  <c r="BK245" i="3"/>
  <c r="J245" i="3" s="1"/>
  <c r="J71" i="3" s="1"/>
  <c r="R464" i="3"/>
  <c r="P795" i="3"/>
  <c r="P638" i="3" s="1"/>
  <c r="T874" i="3"/>
  <c r="T840" i="3" s="1"/>
  <c r="BK933" i="3"/>
  <c r="J933" i="3"/>
  <c r="J89" i="3" s="1"/>
  <c r="BK991" i="3"/>
  <c r="J991" i="3"/>
  <c r="J91" i="3"/>
  <c r="P1013" i="3"/>
  <c r="BK1095" i="3"/>
  <c r="J1095" i="3" s="1"/>
  <c r="J96" i="3" s="1"/>
  <c r="T1122" i="3"/>
  <c r="P1135" i="3"/>
  <c r="T1142" i="3"/>
  <c r="BK1225" i="3"/>
  <c r="J1225" i="3" s="1"/>
  <c r="J105" i="3" s="1"/>
  <c r="R1303" i="3"/>
  <c r="T1384" i="3"/>
  <c r="R1417" i="3"/>
  <c r="R1499" i="3"/>
  <c r="T1593" i="3"/>
  <c r="P1665" i="3"/>
  <c r="P1709" i="3"/>
  <c r="BK1764" i="3"/>
  <c r="R1764" i="3"/>
  <c r="T1870" i="3"/>
  <c r="P2036" i="3"/>
  <c r="BK2061" i="3"/>
  <c r="J2061" i="3"/>
  <c r="J137" i="3"/>
  <c r="R2061" i="3"/>
  <c r="P2178" i="3"/>
  <c r="R2217" i="3"/>
  <c r="T2358" i="3"/>
  <c r="R2401" i="3"/>
  <c r="BK118" i="4"/>
  <c r="J118" i="4"/>
  <c r="J67" i="4"/>
  <c r="R138" i="4"/>
  <c r="T180" i="4"/>
  <c r="T93" i="5"/>
  <c r="P129" i="5"/>
  <c r="BK151" i="5"/>
  <c r="J151" i="5"/>
  <c r="J70" i="5" s="1"/>
  <c r="R100" i="6"/>
  <c r="R133" i="6"/>
  <c r="P149" i="6"/>
  <c r="BK193" i="6"/>
  <c r="J193" i="6"/>
  <c r="J71" i="6" s="1"/>
  <c r="P210" i="6"/>
  <c r="R238" i="6"/>
  <c r="R245" i="6"/>
  <c r="T93" i="7"/>
  <c r="R121" i="7"/>
  <c r="R129" i="8"/>
  <c r="T210" i="8"/>
  <c r="R265" i="8"/>
  <c r="R409" i="8"/>
  <c r="R491" i="8"/>
  <c r="P505" i="8"/>
  <c r="P104" i="9"/>
  <c r="BK115" i="9"/>
  <c r="J115" i="9"/>
  <c r="J67" i="9"/>
  <c r="P141" i="9"/>
  <c r="T181" i="9"/>
  <c r="R221" i="9"/>
  <c r="P259" i="9"/>
  <c r="BK91" i="10"/>
  <c r="J91" i="10" s="1"/>
  <c r="J64" i="10" s="1"/>
  <c r="T91" i="10"/>
  <c r="R101" i="10"/>
  <c r="P159" i="10"/>
  <c r="P109" i="11"/>
  <c r="BK119" i="12"/>
  <c r="J119" i="12" s="1"/>
  <c r="J62" i="12" s="1"/>
  <c r="R164" i="12"/>
  <c r="T115" i="13"/>
  <c r="R153" i="13"/>
  <c r="R187" i="13"/>
  <c r="P230" i="13"/>
  <c r="P87" i="2"/>
  <c r="P86" i="2" s="1"/>
  <c r="P85" i="2" s="1"/>
  <c r="AU55" i="1" s="1"/>
  <c r="BK108" i="2"/>
  <c r="BK184" i="3"/>
  <c r="J184" i="3"/>
  <c r="J67" i="3" s="1"/>
  <c r="T229" i="3"/>
  <c r="R245" i="3"/>
  <c r="BK312" i="3"/>
  <c r="J312" i="3"/>
  <c r="J73" i="3" s="1"/>
  <c r="BK332" i="3"/>
  <c r="J332" i="3"/>
  <c r="J75" i="3" s="1"/>
  <c r="BK412" i="3"/>
  <c r="J412" i="3"/>
  <c r="J77" i="3"/>
  <c r="P453" i="3"/>
  <c r="P129" i="8"/>
  <c r="P210" i="8"/>
  <c r="T236" i="8"/>
  <c r="T235" i="8" s="1"/>
  <c r="T334" i="8"/>
  <c r="T402" i="8"/>
  <c r="T475" i="8"/>
  <c r="T505" i="8"/>
  <c r="R126" i="9"/>
  <c r="R141" i="9"/>
  <c r="P161" i="9"/>
  <c r="BK228" i="9"/>
  <c r="J228" i="9" s="1"/>
  <c r="J75" i="9" s="1"/>
  <c r="P267" i="9"/>
  <c r="P266" i="9"/>
  <c r="R289" i="9"/>
  <c r="T112" i="10"/>
  <c r="T168" i="10"/>
  <c r="BK109" i="11"/>
  <c r="J109" i="11" s="1"/>
  <c r="J66" i="11" s="1"/>
  <c r="BK130" i="12"/>
  <c r="J130" i="12"/>
  <c r="J63" i="12" s="1"/>
  <c r="T164" i="12"/>
  <c r="P254" i="13"/>
  <c r="BK329" i="13"/>
  <c r="J329" i="13" s="1"/>
  <c r="J76" i="13" s="1"/>
  <c r="T338" i="13"/>
  <c r="R350" i="13"/>
  <c r="P113" i="14"/>
  <c r="P90" i="14"/>
  <c r="P89" i="14"/>
  <c r="T152" i="14"/>
  <c r="T87" i="2"/>
  <c r="R184" i="3"/>
  <c r="P229" i="3"/>
  <c r="T265" i="3"/>
  <c r="P328" i="3"/>
  <c r="T328" i="3"/>
  <c r="R412" i="3"/>
  <c r="BK639" i="3"/>
  <c r="J639" i="3" s="1"/>
  <c r="J81" i="3" s="1"/>
  <c r="T795" i="3"/>
  <c r="P874" i="3"/>
  <c r="P840" i="3" s="1"/>
  <c r="BK914" i="3"/>
  <c r="J914" i="3" s="1"/>
  <c r="J88" i="3" s="1"/>
  <c r="T914" i="3"/>
  <c r="R974" i="3"/>
  <c r="BK1056" i="3"/>
  <c r="J1056" i="3"/>
  <c r="J94" i="3" s="1"/>
  <c r="P1095" i="3"/>
  <c r="BK1128" i="3"/>
  <c r="J1128" i="3"/>
  <c r="J98" i="3" s="1"/>
  <c r="R1135" i="3"/>
  <c r="P1169" i="3"/>
  <c r="BK1258" i="3"/>
  <c r="T1258" i="3"/>
  <c r="P1358" i="3"/>
  <c r="BK1417" i="3"/>
  <c r="J1417" i="3"/>
  <c r="J111" i="3" s="1"/>
  <c r="R1440" i="3"/>
  <c r="BK1472" i="3"/>
  <c r="J1472" i="3"/>
  <c r="J114" i="3" s="1"/>
  <c r="T1472" i="3"/>
  <c r="P1584" i="3"/>
  <c r="T1584" i="3"/>
  <c r="R1682" i="3"/>
  <c r="BK1752" i="3"/>
  <c r="J1752" i="3" s="1"/>
  <c r="J125" i="3" s="1"/>
  <c r="T1778" i="3"/>
  <c r="BK1843" i="3"/>
  <c r="J1843" i="3"/>
  <c r="J132" i="3"/>
  <c r="R1843" i="3"/>
  <c r="BK2036" i="3"/>
  <c r="J2036" i="3" s="1"/>
  <c r="J136" i="3" s="1"/>
  <c r="T2125" i="3"/>
  <c r="T2070" i="3"/>
  <c r="T2217" i="3"/>
  <c r="BK2358" i="3"/>
  <c r="J2358" i="3" s="1"/>
  <c r="J145" i="3" s="1"/>
  <c r="T2364" i="3"/>
  <c r="R99" i="4"/>
  <c r="T118" i="4"/>
  <c r="BK192" i="4"/>
  <c r="J192" i="4" s="1"/>
  <c r="J72" i="4" s="1"/>
  <c r="R219" i="4"/>
  <c r="R93" i="5"/>
  <c r="R129" i="5"/>
  <c r="P151" i="5"/>
  <c r="P100" i="6"/>
  <c r="BK133" i="6"/>
  <c r="J133" i="6"/>
  <c r="J67" i="6" s="1"/>
  <c r="T135" i="6"/>
  <c r="P170" i="6"/>
  <c r="R210" i="6"/>
  <c r="P238" i="6"/>
  <c r="P255" i="6"/>
  <c r="P137" i="7"/>
  <c r="R118" i="8"/>
  <c r="R105" i="8"/>
  <c r="R206" i="8"/>
  <c r="R221" i="8"/>
  <c r="P265" i="8"/>
  <c r="T409" i="8"/>
  <c r="T491" i="8"/>
  <c r="R505" i="8"/>
  <c r="T115" i="9"/>
  <c r="BK181" i="9"/>
  <c r="J181" i="9" s="1"/>
  <c r="J73" i="9" s="1"/>
  <c r="T221" i="9"/>
  <c r="T267" i="9"/>
  <c r="T266" i="9" s="1"/>
  <c r="P289" i="9"/>
  <c r="P91" i="10"/>
  <c r="BK101" i="10"/>
  <c r="J101" i="10" s="1"/>
  <c r="J65" i="10" s="1"/>
  <c r="T101" i="10"/>
  <c r="T159" i="10"/>
  <c r="R92" i="11"/>
  <c r="T119" i="12"/>
  <c r="T90" i="12" s="1"/>
  <c r="P164" i="12"/>
  <c r="BK101" i="13"/>
  <c r="J101" i="13"/>
  <c r="J61" i="13"/>
  <c r="R115" i="13"/>
  <c r="P153" i="13"/>
  <c r="BK187" i="13"/>
  <c r="J187" i="13" s="1"/>
  <c r="J68" i="13" s="1"/>
  <c r="T204" i="13"/>
  <c r="BK230" i="13"/>
  <c r="J230" i="13" s="1"/>
  <c r="J72" i="13" s="1"/>
  <c r="P277" i="13"/>
  <c r="P338" i="13"/>
  <c r="P350" i="13"/>
  <c r="BK152" i="14"/>
  <c r="J152" i="14" s="1"/>
  <c r="J68" i="14" s="1"/>
  <c r="T121" i="15"/>
  <c r="T91" i="15"/>
  <c r="T90" i="15" s="1"/>
  <c r="P141" i="15"/>
  <c r="BK87" i="2"/>
  <c r="J87" i="2"/>
  <c r="J61" i="2" s="1"/>
  <c r="P108" i="2"/>
  <c r="P107" i="2"/>
  <c r="P172" i="3"/>
  <c r="BK207" i="3"/>
  <c r="J207" i="3"/>
  <c r="J68" i="3" s="1"/>
  <c r="R265" i="3"/>
  <c r="BK464" i="3"/>
  <c r="J464" i="3"/>
  <c r="J79" i="3" s="1"/>
  <c r="P639" i="3"/>
  <c r="BK884" i="3"/>
  <c r="J884" i="3" s="1"/>
  <c r="J87" i="3" s="1"/>
  <c r="T933" i="3"/>
  <c r="R991" i="3"/>
  <c r="T1056" i="3"/>
  <c r="T1085" i="3"/>
  <c r="P1122" i="3"/>
  <c r="BK1142" i="3"/>
  <c r="J1142" i="3" s="1"/>
  <c r="J100" i="3" s="1"/>
  <c r="T1169" i="3"/>
  <c r="P1303" i="3"/>
  <c r="BK1384" i="3"/>
  <c r="J1384" i="3"/>
  <c r="J110" i="3" s="1"/>
  <c r="T1417" i="3"/>
  <c r="BK1499" i="3"/>
  <c r="BK1593" i="3"/>
  <c r="J1593" i="3" s="1"/>
  <c r="J118" i="3" s="1"/>
  <c r="BK1635" i="3"/>
  <c r="J1635" i="3" s="1"/>
  <c r="J119" i="3" s="1"/>
  <c r="BK1665" i="3"/>
  <c r="J1665" i="3" s="1"/>
  <c r="J121" i="3" s="1"/>
  <c r="R1709" i="3"/>
  <c r="BK1778" i="3"/>
  <c r="J1778" i="3" s="1"/>
  <c r="J128" i="3" s="1"/>
  <c r="BK1837" i="3"/>
  <c r="J1837" i="3"/>
  <c r="J131" i="3" s="1"/>
  <c r="T1837" i="3"/>
  <c r="P1843" i="3"/>
  <c r="R2024" i="3"/>
  <c r="BK2125" i="3"/>
  <c r="J2125" i="3"/>
  <c r="J139" i="3" s="1"/>
  <c r="R2178" i="3"/>
  <c r="P2192" i="3"/>
  <c r="R2343" i="3"/>
  <c r="R2288" i="3" s="1"/>
  <c r="P2364" i="3"/>
  <c r="BK138" i="4"/>
  <c r="T192" i="4"/>
  <c r="P114" i="5"/>
  <c r="P141" i="5"/>
  <c r="P108" i="6"/>
  <c r="P135" i="6"/>
  <c r="BK170" i="6"/>
  <c r="J170" i="6"/>
  <c r="J70" i="6" s="1"/>
  <c r="T193" i="6"/>
  <c r="R228" i="6"/>
  <c r="T255" i="6"/>
  <c r="R137" i="7"/>
  <c r="T129" i="8"/>
  <c r="R210" i="8"/>
  <c r="T265" i="8"/>
  <c r="P409" i="8"/>
  <c r="P491" i="8"/>
  <c r="BK505" i="8"/>
  <c r="J505" i="8" s="1"/>
  <c r="J81" i="8" s="1"/>
  <c r="R104" i="9"/>
  <c r="R103" i="9"/>
  <c r="R115" i="9"/>
  <c r="P181" i="9"/>
  <c r="P221" i="9"/>
  <c r="BK267" i="9"/>
  <c r="J267" i="9" s="1"/>
  <c r="J78" i="9" s="1"/>
  <c r="BK289" i="9"/>
  <c r="J289" i="9"/>
  <c r="J80" i="9" s="1"/>
  <c r="T109" i="11"/>
  <c r="T91" i="11" s="1"/>
  <c r="T90" i="11" s="1"/>
  <c r="P119" i="12"/>
  <c r="P90" i="12"/>
  <c r="R141" i="12"/>
  <c r="R140" i="12" s="1"/>
  <c r="R101" i="13"/>
  <c r="R100" i="13"/>
  <c r="P132" i="13"/>
  <c r="BK171" i="13"/>
  <c r="J171" i="13" s="1"/>
  <c r="J67" i="13" s="1"/>
  <c r="T187" i="13"/>
  <c r="T218" i="13"/>
  <c r="R230" i="13"/>
  <c r="BK277" i="13"/>
  <c r="J277" i="13" s="1"/>
  <c r="J74" i="13" s="1"/>
  <c r="R329" i="13"/>
  <c r="R152" i="14"/>
  <c r="P121" i="15"/>
  <c r="P91" i="15"/>
  <c r="P90" i="15" s="1"/>
  <c r="BK87" i="16"/>
  <c r="R87" i="2"/>
  <c r="T108" i="2"/>
  <c r="T107" i="2" s="1"/>
  <c r="R172" i="3"/>
  <c r="R207" i="3"/>
  <c r="BK265" i="3"/>
  <c r="J265" i="3"/>
  <c r="J72" i="3"/>
  <c r="T312" i="3"/>
  <c r="T332" i="3"/>
  <c r="T412" i="3"/>
  <c r="R453" i="3"/>
  <c r="BK795" i="3"/>
  <c r="J795" i="3"/>
  <c r="J82" i="3" s="1"/>
  <c r="BK874" i="3"/>
  <c r="J874" i="3" s="1"/>
  <c r="J85" i="3" s="1"/>
  <c r="R874" i="3"/>
  <c r="R840" i="3"/>
  <c r="P933" i="3"/>
  <c r="P991" i="3"/>
  <c r="R1056" i="3"/>
  <c r="P1085" i="3"/>
  <c r="BK1122" i="3"/>
  <c r="J1122" i="3"/>
  <c r="J97" i="3" s="1"/>
  <c r="T1128" i="3"/>
  <c r="R1142" i="3"/>
  <c r="P1225" i="3"/>
  <c r="P1213" i="3"/>
  <c r="P1258" i="3"/>
  <c r="BK1358" i="3"/>
  <c r="J1358" i="3"/>
  <c r="J109" i="3" s="1"/>
  <c r="R1358" i="3"/>
  <c r="P1417" i="3"/>
  <c r="T1440" i="3"/>
  <c r="P1472" i="3"/>
  <c r="R1472" i="3"/>
  <c r="BK1584" i="3"/>
  <c r="J1584" i="3" s="1"/>
  <c r="J116" i="3" s="1"/>
  <c r="P1593" i="3"/>
  <c r="P1635" i="3"/>
  <c r="BK1682" i="3"/>
  <c r="J1682" i="3" s="1"/>
  <c r="J122" i="3" s="1"/>
  <c r="T1682" i="3"/>
  <c r="T1752" i="3"/>
  <c r="T1703" i="3" s="1"/>
  <c r="T1764" i="3"/>
  <c r="T1761" i="3" s="1"/>
  <c r="R1870" i="3"/>
  <c r="T2036" i="3"/>
  <c r="T2061" i="3"/>
  <c r="BK2178" i="3"/>
  <c r="J2178" i="3" s="1"/>
  <c r="J140" i="3" s="1"/>
  <c r="P2217" i="3"/>
  <c r="T2343" i="3"/>
  <c r="T2288" i="3" s="1"/>
  <c r="T2401" i="3"/>
  <c r="P118" i="4"/>
  <c r="P192" i="4"/>
  <c r="T219" i="4"/>
  <c r="BK93" i="5"/>
  <c r="J93" i="5"/>
  <c r="J64" i="5" s="1"/>
  <c r="T114" i="5"/>
  <c r="T141" i="5"/>
  <c r="R108" i="6"/>
  <c r="BK149" i="6"/>
  <c r="J149" i="6" s="1"/>
  <c r="J69" i="6" s="1"/>
  <c r="T170" i="6"/>
  <c r="T210" i="6"/>
  <c r="BK238" i="6"/>
  <c r="J238" i="6" s="1"/>
  <c r="J74" i="6" s="1"/>
  <c r="P245" i="6"/>
  <c r="BK93" i="7"/>
  <c r="J93" i="7"/>
  <c r="J65" i="7" s="1"/>
  <c r="R93" i="7"/>
  <c r="T121" i="7"/>
  <c r="BK129" i="8"/>
  <c r="J129" i="8" s="1"/>
  <c r="J67" i="8" s="1"/>
  <c r="T206" i="8"/>
  <c r="T221" i="8"/>
  <c r="BK265" i="8"/>
  <c r="J265" i="8"/>
  <c r="J74" i="8" s="1"/>
  <c r="BK409" i="8"/>
  <c r="J409" i="8" s="1"/>
  <c r="J77" i="8" s="1"/>
  <c r="BK491" i="8"/>
  <c r="J491" i="8"/>
  <c r="J79" i="8" s="1"/>
  <c r="T498" i="8"/>
  <c r="T126" i="9"/>
  <c r="T161" i="9"/>
  <c r="R228" i="9"/>
  <c r="T259" i="9"/>
  <c r="P112" i="10"/>
  <c r="BK168" i="10"/>
  <c r="J168" i="10" s="1"/>
  <c r="J68" i="10" s="1"/>
  <c r="R109" i="11"/>
  <c r="R119" i="12"/>
  <c r="R90" i="12" s="1"/>
  <c r="T141" i="12"/>
  <c r="T140" i="12" s="1"/>
  <c r="P101" i="13"/>
  <c r="BK132" i="13"/>
  <c r="J132" i="13"/>
  <c r="J65" i="13" s="1"/>
  <c r="T153" i="13"/>
  <c r="P187" i="13"/>
  <c r="P218" i="13"/>
  <c r="P217" i="13" s="1"/>
  <c r="T277" i="13"/>
  <c r="BK338" i="13"/>
  <c r="BK312" i="13" s="1"/>
  <c r="J312" i="13" s="1"/>
  <c r="J75" i="13" s="1"/>
  <c r="BK133" i="14"/>
  <c r="BK132" i="14"/>
  <c r="BK131" i="14"/>
  <c r="J131" i="14" s="1"/>
  <c r="J65" i="14" s="1"/>
  <c r="P152" i="14"/>
  <c r="R121" i="15"/>
  <c r="R91" i="15" s="1"/>
  <c r="R90" i="15" s="1"/>
  <c r="R141" i="15"/>
  <c r="BK164" i="15"/>
  <c r="J164" i="15" s="1"/>
  <c r="J68" i="15" s="1"/>
  <c r="R164" i="15"/>
  <c r="BK178" i="15"/>
  <c r="J178" i="15" s="1"/>
  <c r="J69" i="15" s="1"/>
  <c r="R178" i="15"/>
  <c r="P87" i="16"/>
  <c r="T99" i="16"/>
  <c r="BK95" i="2"/>
  <c r="J95" i="2" s="1"/>
  <c r="J62" i="2" s="1"/>
  <c r="R108" i="2"/>
  <c r="R107" i="2" s="1"/>
  <c r="T184" i="3"/>
  <c r="R229" i="3"/>
  <c r="T245" i="3"/>
  <c r="T244" i="3"/>
  <c r="P312" i="3"/>
  <c r="P332" i="3"/>
  <c r="P412" i="3"/>
  <c r="BK453" i="3"/>
  <c r="BK349" i="3" s="1"/>
  <c r="J349" i="3" s="1"/>
  <c r="J76" i="3" s="1"/>
  <c r="T453" i="3"/>
  <c r="T639" i="3"/>
  <c r="T638" i="3"/>
  <c r="R884" i="3"/>
  <c r="P914" i="3"/>
  <c r="BK974" i="3"/>
  <c r="J974" i="3" s="1"/>
  <c r="J90" i="3" s="1"/>
  <c r="T974" i="3"/>
  <c r="P1056" i="3"/>
  <c r="T1095" i="3"/>
  <c r="R1128" i="3"/>
  <c r="P1142" i="3"/>
  <c r="R1225" i="3"/>
  <c r="R1213" i="3"/>
  <c r="T1303" i="3"/>
  <c r="T1358" i="3"/>
  <c r="BK1709" i="3"/>
  <c r="J1709" i="3" s="1"/>
  <c r="J124" i="3" s="1"/>
  <c r="R1752" i="3"/>
  <c r="P1764" i="3"/>
  <c r="P1870" i="3"/>
  <c r="T2024" i="3"/>
  <c r="T1992" i="3" s="1"/>
  <c r="P2125" i="3"/>
  <c r="P2070" i="3"/>
  <c r="T2178" i="3"/>
  <c r="R2192" i="3"/>
  <c r="BK2364" i="3"/>
  <c r="J2364" i="3" s="1"/>
  <c r="J146" i="3" s="1"/>
  <c r="P2401" i="3"/>
  <c r="P99" i="4"/>
  <c r="P98" i="4" s="1"/>
  <c r="P138" i="4"/>
  <c r="R192" i="4"/>
  <c r="P93" i="5"/>
  <c r="BK129" i="5"/>
  <c r="J129" i="5"/>
  <c r="J66" i="5" s="1"/>
  <c r="R141" i="5"/>
  <c r="T108" i="6"/>
  <c r="R135" i="6"/>
  <c r="R170" i="6"/>
  <c r="BK210" i="6"/>
  <c r="J210" i="6"/>
  <c r="J72" i="6" s="1"/>
  <c r="T228" i="6"/>
  <c r="BK255" i="6"/>
  <c r="J255" i="6" s="1"/>
  <c r="J76" i="6" s="1"/>
  <c r="T137" i="7"/>
  <c r="T92" i="7"/>
  <c r="T91" i="7" s="1"/>
  <c r="T118" i="8"/>
  <c r="T105" i="8" s="1"/>
  <c r="BK210" i="8"/>
  <c r="J210" i="8"/>
  <c r="J69" i="8" s="1"/>
  <c r="R236" i="8"/>
  <c r="R334" i="8"/>
  <c r="R402" i="8"/>
  <c r="R475" i="8"/>
  <c r="R498" i="8"/>
  <c r="BK104" i="9"/>
  <c r="J104" i="9" s="1"/>
  <c r="J65" i="9" s="1"/>
  <c r="P115" i="9"/>
  <c r="BK141" i="9"/>
  <c r="J141" i="9"/>
  <c r="J71" i="9" s="1"/>
  <c r="BK161" i="9"/>
  <c r="J161" i="9"/>
  <c r="J72" i="9" s="1"/>
  <c r="T228" i="9"/>
  <c r="R259" i="9"/>
  <c r="BK112" i="10"/>
  <c r="J112" i="10" s="1"/>
  <c r="J66" i="10" s="1"/>
  <c r="R159" i="10"/>
  <c r="T92" i="11"/>
  <c r="R130" i="12"/>
  <c r="BK164" i="12"/>
  <c r="J164" i="12" s="1"/>
  <c r="J68" i="12" s="1"/>
  <c r="P115" i="13"/>
  <c r="BK153" i="13"/>
  <c r="J153" i="13" s="1"/>
  <c r="J66" i="13" s="1"/>
  <c r="T171" i="13"/>
  <c r="R204" i="13"/>
  <c r="T230" i="13"/>
  <c r="R277" i="13"/>
  <c r="R338" i="13"/>
  <c r="BK350" i="13"/>
  <c r="J350" i="13" s="1"/>
  <c r="J79" i="13" s="1"/>
  <c r="R113" i="14"/>
  <c r="R90" i="14"/>
  <c r="R89" i="14" s="1"/>
  <c r="P133" i="14"/>
  <c r="P132" i="14" s="1"/>
  <c r="P131" i="14" s="1"/>
  <c r="BK99" i="16"/>
  <c r="J99" i="16" s="1"/>
  <c r="J62" i="16" s="1"/>
  <c r="R99" i="16"/>
  <c r="T107" i="16"/>
  <c r="T95" i="2"/>
  <c r="T172" i="3"/>
  <c r="BK229" i="3"/>
  <c r="J229" i="3" s="1"/>
  <c r="J69" i="3" s="1"/>
  <c r="P245" i="3"/>
  <c r="R312" i="3"/>
  <c r="R332" i="3"/>
  <c r="P464" i="3"/>
  <c r="T464" i="3"/>
  <c r="R795" i="3"/>
  <c r="R638" i="3" s="1"/>
  <c r="T884" i="3"/>
  <c r="R914" i="3"/>
  <c r="P974" i="3"/>
  <c r="BK1013" i="3"/>
  <c r="J1013" i="3" s="1"/>
  <c r="J92" i="3" s="1"/>
  <c r="T1013" i="3"/>
  <c r="BK1085" i="3"/>
  <c r="J1085" i="3"/>
  <c r="J95" i="3" s="1"/>
  <c r="R1085" i="3"/>
  <c r="R1122" i="3"/>
  <c r="BK1135" i="3"/>
  <c r="J1135" i="3"/>
  <c r="J99" i="3" s="1"/>
  <c r="BK1169" i="3"/>
  <c r="J1169" i="3" s="1"/>
  <c r="J101" i="3" s="1"/>
  <c r="T1225" i="3"/>
  <c r="T1213" i="3" s="1"/>
  <c r="R1258" i="3"/>
  <c r="R1384" i="3"/>
  <c r="P1440" i="3"/>
  <c r="P1499" i="3"/>
  <c r="P1469" i="3" s="1"/>
  <c r="R1584" i="3"/>
  <c r="T1635" i="3"/>
  <c r="R1665" i="3"/>
  <c r="R1648" i="3" s="1"/>
  <c r="T1709" i="3"/>
  <c r="P1778" i="3"/>
  <c r="P1837" i="3"/>
  <c r="R1837" i="3"/>
  <c r="T1843" i="3"/>
  <c r="P2024" i="3"/>
  <c r="P1992" i="3" s="1"/>
  <c r="R2036" i="3"/>
  <c r="P2061" i="3"/>
  <c r="BK2192" i="3"/>
  <c r="J2192" i="3" s="1"/>
  <c r="J141" i="3" s="1"/>
  <c r="T2192" i="3"/>
  <c r="BK2343" i="3"/>
  <c r="J2343" i="3"/>
  <c r="J144" i="3" s="1"/>
  <c r="R2358" i="3"/>
  <c r="BK2401" i="3"/>
  <c r="J2401" i="3" s="1"/>
  <c r="J147" i="3" s="1"/>
  <c r="T99" i="4"/>
  <c r="T98" i="4"/>
  <c r="T138" i="4"/>
  <c r="T137" i="4"/>
  <c r="P180" i="4"/>
  <c r="BK219" i="4"/>
  <c r="J219" i="4"/>
  <c r="J73" i="4" s="1"/>
  <c r="R114" i="5"/>
  <c r="BK141" i="5"/>
  <c r="J141" i="5" s="1"/>
  <c r="J69" i="5" s="1"/>
  <c r="R151" i="5"/>
  <c r="BK100" i="6"/>
  <c r="J100" i="6" s="1"/>
  <c r="J65" i="6" s="1"/>
  <c r="T100" i="6"/>
  <c r="BK135" i="6"/>
  <c r="J135" i="6"/>
  <c r="J68" i="6" s="1"/>
  <c r="R149" i="6"/>
  <c r="P193" i="6"/>
  <c r="BK228" i="6"/>
  <c r="J228" i="6" s="1"/>
  <c r="J73" i="6" s="1"/>
  <c r="T238" i="6"/>
  <c r="T245" i="6"/>
  <c r="P93" i="7"/>
  <c r="BK121" i="7"/>
  <c r="BK92" i="7" s="1"/>
  <c r="P121" i="7"/>
  <c r="P118" i="8"/>
  <c r="P105" i="8"/>
  <c r="P206" i="8"/>
  <c r="P221" i="8"/>
  <c r="BK236" i="8"/>
  <c r="J236" i="8"/>
  <c r="J73" i="8" s="1"/>
  <c r="BK334" i="8"/>
  <c r="BK235" i="8" s="1"/>
  <c r="J235" i="8" s="1"/>
  <c r="J72" i="8" s="1"/>
  <c r="BK402" i="8"/>
  <c r="J402" i="8" s="1"/>
  <c r="J76" i="8" s="1"/>
  <c r="BK475" i="8"/>
  <c r="J475" i="8" s="1"/>
  <c r="J78" i="8" s="1"/>
  <c r="P498" i="8"/>
  <c r="P126" i="9"/>
  <c r="R181" i="9"/>
  <c r="BK221" i="9"/>
  <c r="BK140" i="9" s="1"/>
  <c r="J140" i="9" s="1"/>
  <c r="J70" i="9" s="1"/>
  <c r="BK259" i="9"/>
  <c r="J259" i="9" s="1"/>
  <c r="J76" i="9" s="1"/>
  <c r="R112" i="10"/>
  <c r="P168" i="10"/>
  <c r="P92" i="11"/>
  <c r="P91" i="11" s="1"/>
  <c r="P90" i="11" s="1"/>
  <c r="AU65" i="1" s="1"/>
  <c r="T130" i="12"/>
  <c r="BK141" i="12"/>
  <c r="J141" i="12" s="1"/>
  <c r="J67" i="12" s="1"/>
  <c r="T101" i="13"/>
  <c r="T100" i="13"/>
  <c r="R132" i="13"/>
  <c r="P171" i="13"/>
  <c r="BK204" i="13"/>
  <c r="J204" i="13"/>
  <c r="J69" i="13" s="1"/>
  <c r="R218" i="13"/>
  <c r="BK254" i="13"/>
  <c r="J254" i="13" s="1"/>
  <c r="J73" i="13" s="1"/>
  <c r="T254" i="13"/>
  <c r="P329" i="13"/>
  <c r="P312" i="13"/>
  <c r="T350" i="13"/>
  <c r="T113" i="14"/>
  <c r="T90" i="14" s="1"/>
  <c r="T89" i="14" s="1"/>
  <c r="T133" i="14"/>
  <c r="T132" i="14" s="1"/>
  <c r="T131" i="14" s="1"/>
  <c r="BK121" i="15"/>
  <c r="J121" i="15" s="1"/>
  <c r="J62" i="15" s="1"/>
  <c r="T87" i="16"/>
  <c r="BK107" i="16"/>
  <c r="J107" i="16"/>
  <c r="J63" i="16" s="1"/>
  <c r="R107" i="16"/>
  <c r="R95" i="2"/>
  <c r="P184" i="3"/>
  <c r="T207" i="3"/>
  <c r="P265" i="3"/>
  <c r="BK328" i="3"/>
  <c r="J328" i="3" s="1"/>
  <c r="J74" i="3" s="1"/>
  <c r="R328" i="3"/>
  <c r="R639" i="3"/>
  <c r="P884" i="3"/>
  <c r="P883" i="3"/>
  <c r="R933" i="3"/>
  <c r="T991" i="3"/>
  <c r="R1013" i="3"/>
  <c r="R1095" i="3"/>
  <c r="P1128" i="3"/>
  <c r="T1135" i="3"/>
  <c r="R1169" i="3"/>
  <c r="BK1303" i="3"/>
  <c r="J1303" i="3" s="1"/>
  <c r="J108" i="3" s="1"/>
  <c r="P1384" i="3"/>
  <c r="BK1440" i="3"/>
  <c r="J1440" i="3" s="1"/>
  <c r="J112" i="3" s="1"/>
  <c r="T1499" i="3"/>
  <c r="T1469" i="3" s="1"/>
  <c r="R1593" i="3"/>
  <c r="R1635" i="3"/>
  <c r="T1665" i="3"/>
  <c r="T1648" i="3"/>
  <c r="P1682" i="3"/>
  <c r="P1752" i="3"/>
  <c r="R1778" i="3"/>
  <c r="BK1870" i="3"/>
  <c r="J1870" i="3" s="1"/>
  <c r="J133" i="3" s="1"/>
  <c r="BK2024" i="3"/>
  <c r="J2024" i="3" s="1"/>
  <c r="J135" i="3" s="1"/>
  <c r="R2125" i="3"/>
  <c r="R2070" i="3"/>
  <c r="BK2217" i="3"/>
  <c r="J2217" i="3" s="1"/>
  <c r="J142" i="3" s="1"/>
  <c r="P2343" i="3"/>
  <c r="P2288" i="3"/>
  <c r="P2358" i="3"/>
  <c r="R2364" i="3"/>
  <c r="BK99" i="4"/>
  <c r="J99" i="4" s="1"/>
  <c r="J66" i="4" s="1"/>
  <c r="R118" i="4"/>
  <c r="BK180" i="4"/>
  <c r="J180" i="4"/>
  <c r="J71" i="4"/>
  <c r="R180" i="4"/>
  <c r="P219" i="4"/>
  <c r="BK114" i="5"/>
  <c r="J114" i="5" s="1"/>
  <c r="J65" i="5" s="1"/>
  <c r="T129" i="5"/>
  <c r="T151" i="5"/>
  <c r="BK108" i="6"/>
  <c r="J108" i="6" s="1"/>
  <c r="J66" i="6" s="1"/>
  <c r="P133" i="6"/>
  <c r="T133" i="6"/>
  <c r="T149" i="6"/>
  <c r="R193" i="6"/>
  <c r="P228" i="6"/>
  <c r="BK245" i="6"/>
  <c r="R255" i="6"/>
  <c r="BK137" i="7"/>
  <c r="J137" i="7" s="1"/>
  <c r="J67" i="7" s="1"/>
  <c r="BK118" i="8"/>
  <c r="J118" i="8"/>
  <c r="J66" i="8" s="1"/>
  <c r="BK206" i="8"/>
  <c r="J206" i="8" s="1"/>
  <c r="J68" i="8" s="1"/>
  <c r="BK221" i="8"/>
  <c r="J221" i="8"/>
  <c r="J70" i="8" s="1"/>
  <c r="P236" i="8"/>
  <c r="P334" i="8"/>
  <c r="P402" i="8"/>
  <c r="P475" i="8"/>
  <c r="BK498" i="8"/>
  <c r="J498" i="8" s="1"/>
  <c r="J80" i="8" s="1"/>
  <c r="T104" i="9"/>
  <c r="T103" i="9"/>
  <c r="BK126" i="9"/>
  <c r="J126" i="9"/>
  <c r="J68" i="9" s="1"/>
  <c r="T141" i="9"/>
  <c r="T140" i="9" s="1"/>
  <c r="R161" i="9"/>
  <c r="P228" i="9"/>
  <c r="R267" i="9"/>
  <c r="R266" i="9" s="1"/>
  <c r="T289" i="9"/>
  <c r="R91" i="10"/>
  <c r="P101" i="10"/>
  <c r="BK159" i="10"/>
  <c r="J159" i="10"/>
  <c r="J67" i="10" s="1"/>
  <c r="R168" i="10"/>
  <c r="BK92" i="11"/>
  <c r="J92" i="11" s="1"/>
  <c r="J65" i="11" s="1"/>
  <c r="P130" i="12"/>
  <c r="P141" i="12"/>
  <c r="P140" i="12"/>
  <c r="BK115" i="13"/>
  <c r="J115" i="13"/>
  <c r="J62" i="13" s="1"/>
  <c r="T132" i="13"/>
  <c r="T131" i="13" s="1"/>
  <c r="R171" i="13"/>
  <c r="P204" i="13"/>
  <c r="BK218" i="13"/>
  <c r="J218" i="13"/>
  <c r="J71" i="13"/>
  <c r="R254" i="13"/>
  <c r="T329" i="13"/>
  <c r="T312" i="13" s="1"/>
  <c r="BK113" i="14"/>
  <c r="J113" i="14" s="1"/>
  <c r="J62" i="14" s="1"/>
  <c r="R133" i="14"/>
  <c r="R132" i="14" s="1"/>
  <c r="R131" i="14" s="1"/>
  <c r="BK141" i="15"/>
  <c r="J141" i="15"/>
  <c r="J67" i="15"/>
  <c r="T141" i="15"/>
  <c r="P164" i="15"/>
  <c r="T164" i="15"/>
  <c r="P178" i="15"/>
  <c r="T178" i="15"/>
  <c r="R87" i="16"/>
  <c r="P99" i="16"/>
  <c r="P107" i="16"/>
  <c r="BK119" i="16"/>
  <c r="J119" i="16" s="1"/>
  <c r="J64" i="16" s="1"/>
  <c r="P119" i="16"/>
  <c r="R119" i="16"/>
  <c r="T119" i="16"/>
  <c r="BK840" i="3"/>
  <c r="BK1022" i="3"/>
  <c r="J1022" i="3" s="1"/>
  <c r="J93" i="3" s="1"/>
  <c r="BK2288" i="3"/>
  <c r="J2288" i="3" s="1"/>
  <c r="J143" i="3" s="1"/>
  <c r="BK225" i="4"/>
  <c r="J225" i="4"/>
  <c r="J74" i="4"/>
  <c r="BK133" i="12"/>
  <c r="J133" i="12"/>
  <c r="J64" i="12" s="1"/>
  <c r="BK127" i="11"/>
  <c r="J127" i="11" s="1"/>
  <c r="J67" i="11" s="1"/>
  <c r="BK90" i="12"/>
  <c r="J90" i="12" s="1"/>
  <c r="J61" i="12" s="1"/>
  <c r="BK137" i="12"/>
  <c r="J137" i="12"/>
  <c r="J65" i="12" s="1"/>
  <c r="BK1209" i="3"/>
  <c r="J1209" i="3" s="1"/>
  <c r="J102" i="3" s="1"/>
  <c r="BK139" i="5"/>
  <c r="J139" i="5" s="1"/>
  <c r="J68" i="5" s="1"/>
  <c r="BK105" i="8"/>
  <c r="J105" i="8"/>
  <c r="J65" i="8" s="1"/>
  <c r="BK112" i="9"/>
  <c r="J112" i="9" s="1"/>
  <c r="J66" i="9" s="1"/>
  <c r="BK137" i="9"/>
  <c r="BK103" i="9" s="1"/>
  <c r="J103" i="9" s="1"/>
  <c r="J64" i="9" s="1"/>
  <c r="J137" i="9"/>
  <c r="J69" i="9" s="1"/>
  <c r="BK124" i="14"/>
  <c r="J124" i="14"/>
  <c r="J63" i="14" s="1"/>
  <c r="BK1648" i="3"/>
  <c r="J1648" i="3"/>
  <c r="J120" i="3" s="1"/>
  <c r="BK130" i="4"/>
  <c r="J130" i="4"/>
  <c r="J68" i="4" s="1"/>
  <c r="BK282" i="7"/>
  <c r="J282" i="7" s="1"/>
  <c r="J69" i="7" s="1"/>
  <c r="BK232" i="8"/>
  <c r="J232" i="8"/>
  <c r="J71" i="8" s="1"/>
  <c r="BK91" i="15"/>
  <c r="J91" i="15" s="1"/>
  <c r="J61" i="15" s="1"/>
  <c r="BK1590" i="3"/>
  <c r="J1590" i="3" s="1"/>
  <c r="J117" i="3" s="1"/>
  <c r="BK1818" i="3"/>
  <c r="J1818" i="3" s="1"/>
  <c r="J129" i="3" s="1"/>
  <c r="BK2070" i="3"/>
  <c r="J2070" i="3"/>
  <c r="J138" i="3" s="1"/>
  <c r="BK284" i="9"/>
  <c r="J284" i="9" s="1"/>
  <c r="J79" i="9" s="1"/>
  <c r="BK347" i="13"/>
  <c r="J347" i="13" s="1"/>
  <c r="J78" i="13" s="1"/>
  <c r="BK128" i="14"/>
  <c r="J128" i="14" s="1"/>
  <c r="J64" i="14" s="1"/>
  <c r="BK132" i="15"/>
  <c r="J132" i="15"/>
  <c r="J63" i="15" s="1"/>
  <c r="BK136" i="15"/>
  <c r="J136" i="15" s="1"/>
  <c r="J64" i="15" s="1"/>
  <c r="BK125" i="16"/>
  <c r="J125" i="16" s="1"/>
  <c r="J65" i="16" s="1"/>
  <c r="BK120" i="2"/>
  <c r="J120" i="2" s="1"/>
  <c r="J65" i="2" s="1"/>
  <c r="J67" i="5"/>
  <c r="BK129" i="11"/>
  <c r="J129" i="11" s="1"/>
  <c r="J68" i="11" s="1"/>
  <c r="BK140" i="15"/>
  <c r="J140" i="15" s="1"/>
  <c r="J66" i="15" s="1"/>
  <c r="F54" i="16"/>
  <c r="BF88" i="16"/>
  <c r="BF111" i="16"/>
  <c r="BF116" i="16"/>
  <c r="BF126" i="16"/>
  <c r="F55" i="16"/>
  <c r="BF103" i="16"/>
  <c r="J52" i="16"/>
  <c r="E75" i="16"/>
  <c r="BF93" i="16"/>
  <c r="BF105" i="16"/>
  <c r="BF108" i="16"/>
  <c r="J54" i="16"/>
  <c r="BF97" i="16"/>
  <c r="BF110" i="16"/>
  <c r="BF123" i="16"/>
  <c r="BF90" i="16"/>
  <c r="BF113" i="16"/>
  <c r="BF120" i="16"/>
  <c r="BF121" i="16"/>
  <c r="BF95" i="16"/>
  <c r="BF100" i="16"/>
  <c r="J54" i="15"/>
  <c r="BF105" i="15"/>
  <c r="BF108" i="15"/>
  <c r="BF124" i="15"/>
  <c r="BF155" i="15"/>
  <c r="BF160" i="15"/>
  <c r="BF162" i="15"/>
  <c r="BF179" i="15"/>
  <c r="J132" i="14"/>
  <c r="J66" i="14"/>
  <c r="F55" i="15"/>
  <c r="J86" i="15"/>
  <c r="J52" i="15"/>
  <c r="BF110" i="15"/>
  <c r="BF112" i="15"/>
  <c r="BF114" i="15"/>
  <c r="BF116" i="15"/>
  <c r="BF137" i="15"/>
  <c r="BF151" i="15"/>
  <c r="BF177" i="15"/>
  <c r="BF99" i="15"/>
  <c r="BF101" i="15"/>
  <c r="BF128" i="15"/>
  <c r="BF145" i="15"/>
  <c r="BF147" i="15"/>
  <c r="BF153" i="15"/>
  <c r="BF183" i="15"/>
  <c r="F85" i="15"/>
  <c r="BF133" i="15"/>
  <c r="BF142" i="15"/>
  <c r="BF144" i="15"/>
  <c r="BF156" i="15"/>
  <c r="BF158" i="15"/>
  <c r="BF167" i="15"/>
  <c r="BF173" i="15"/>
  <c r="BF175" i="15"/>
  <c r="BF181" i="15"/>
  <c r="J133" i="14"/>
  <c r="J67" i="14" s="1"/>
  <c r="BF92" i="15"/>
  <c r="BF94" i="15"/>
  <c r="BF119" i="15"/>
  <c r="BF168" i="15"/>
  <c r="BF170" i="15"/>
  <c r="E48" i="15"/>
  <c r="BF96" i="15"/>
  <c r="BF122" i="15"/>
  <c r="BF148" i="15"/>
  <c r="BF150" i="15"/>
  <c r="BF165" i="15"/>
  <c r="BK100" i="13"/>
  <c r="J52" i="14"/>
  <c r="BF116" i="14"/>
  <c r="BF147" i="14"/>
  <c r="BF159" i="14"/>
  <c r="BK131" i="13"/>
  <c r="F85" i="14"/>
  <c r="BF106" i="14"/>
  <c r="BF114" i="14"/>
  <c r="BF140" i="14"/>
  <c r="BF150" i="14"/>
  <c r="E48" i="14"/>
  <c r="BF95" i="14"/>
  <c r="BF111" i="14"/>
  <c r="BF142" i="14"/>
  <c r="BF146" i="14"/>
  <c r="BF155" i="14"/>
  <c r="BF157" i="14"/>
  <c r="BF125" i="14"/>
  <c r="BF129" i="14"/>
  <c r="BF139" i="14"/>
  <c r="F54" i="14"/>
  <c r="J85" i="14"/>
  <c r="BF91" i="14"/>
  <c r="BF93" i="14"/>
  <c r="BF102" i="14"/>
  <c r="BF104" i="14"/>
  <c r="BF108" i="14"/>
  <c r="BF120" i="14"/>
  <c r="BF144" i="14"/>
  <c r="BF149" i="14"/>
  <c r="J54" i="14"/>
  <c r="BF98" i="14"/>
  <c r="BF134" i="14"/>
  <c r="BF137" i="14"/>
  <c r="BF136" i="14"/>
  <c r="BF153" i="14"/>
  <c r="BF116" i="13"/>
  <c r="BF120" i="13"/>
  <c r="BF145" i="13"/>
  <c r="BF248" i="13"/>
  <c r="BF265" i="13"/>
  <c r="F55" i="13"/>
  <c r="BF109" i="13"/>
  <c r="BF111" i="13"/>
  <c r="BF179" i="13"/>
  <c r="BF183" i="13"/>
  <c r="BF263" i="13"/>
  <c r="BF275" i="13"/>
  <c r="BF292" i="13"/>
  <c r="BF327" i="13"/>
  <c r="BF334" i="13"/>
  <c r="BF348" i="13"/>
  <c r="F54" i="13"/>
  <c r="J93" i="13"/>
  <c r="BF136" i="13"/>
  <c r="BF224" i="13"/>
  <c r="BF239" i="13"/>
  <c r="BF246" i="13"/>
  <c r="BF252" i="13"/>
  <c r="BF309" i="13"/>
  <c r="J54" i="13"/>
  <c r="J96" i="13"/>
  <c r="BF105" i="13"/>
  <c r="BF107" i="13"/>
  <c r="BF123" i="13"/>
  <c r="BF125" i="13"/>
  <c r="BF165" i="13"/>
  <c r="BF213" i="13"/>
  <c r="BF221" i="13"/>
  <c r="BF283" i="13"/>
  <c r="BF285" i="13"/>
  <c r="BF300" i="13"/>
  <c r="BF306" i="13"/>
  <c r="E48" i="13"/>
  <c r="BF113" i="13"/>
  <c r="BF128" i="13"/>
  <c r="BF133" i="13"/>
  <c r="BF148" i="13"/>
  <c r="BF168" i="13"/>
  <c r="BF199" i="13"/>
  <c r="BF201" i="13"/>
  <c r="BF205" i="13"/>
  <c r="BF208" i="13"/>
  <c r="BF233" i="13"/>
  <c r="BF257" i="13"/>
  <c r="BF288" i="13"/>
  <c r="BF290" i="13"/>
  <c r="BF297" i="13"/>
  <c r="BF330" i="13"/>
  <c r="BF339" i="13"/>
  <c r="BF342" i="13"/>
  <c r="BF352" i="13"/>
  <c r="BF102" i="13"/>
  <c r="BF188" i="13"/>
  <c r="BF191" i="13"/>
  <c r="BF194" i="13"/>
  <c r="BF197" i="13"/>
  <c r="BF210" i="13"/>
  <c r="BF215" i="13"/>
  <c r="BF228" i="13"/>
  <c r="BF259" i="13"/>
  <c r="BF261" i="13"/>
  <c r="BF270" i="13"/>
  <c r="BF313" i="13"/>
  <c r="BF317" i="13"/>
  <c r="BF322" i="13"/>
  <c r="BF323" i="13"/>
  <c r="BF325" i="13"/>
  <c r="BF341" i="13"/>
  <c r="BF353" i="13"/>
  <c r="BF118" i="13"/>
  <c r="BF138" i="13"/>
  <c r="BF142" i="13"/>
  <c r="BF160" i="13"/>
  <c r="BF172" i="13"/>
  <c r="BF219" i="13"/>
  <c r="BF231" i="13"/>
  <c r="BF255" i="13"/>
  <c r="BF278" i="13"/>
  <c r="BF332" i="13"/>
  <c r="BF333" i="13"/>
  <c r="BF151" i="13"/>
  <c r="BF154" i="13"/>
  <c r="BF163" i="13"/>
  <c r="BF267" i="13"/>
  <c r="BF273" i="13"/>
  <c r="BF303" i="13"/>
  <c r="BF315" i="13"/>
  <c r="BF335" i="13"/>
  <c r="BF337" i="13"/>
  <c r="BF344" i="13"/>
  <c r="BF345" i="13"/>
  <c r="BF351" i="13"/>
  <c r="J54" i="12"/>
  <c r="BF117" i="12"/>
  <c r="BF132" i="12"/>
  <c r="BF157" i="12"/>
  <c r="J82" i="12"/>
  <c r="BF97" i="12"/>
  <c r="BF103" i="12"/>
  <c r="BF122" i="12"/>
  <c r="BF138" i="12"/>
  <c r="BF142" i="12"/>
  <c r="BF180" i="12"/>
  <c r="F54" i="12"/>
  <c r="BF99" i="12"/>
  <c r="BF171" i="12"/>
  <c r="J55" i="12"/>
  <c r="BF126" i="12"/>
  <c r="BF148" i="12"/>
  <c r="BF161" i="12"/>
  <c r="BF165" i="12"/>
  <c r="BF178" i="12"/>
  <c r="BF93" i="12"/>
  <c r="BF131" i="12"/>
  <c r="BF175" i="12"/>
  <c r="BF145" i="12"/>
  <c r="BF163" i="12"/>
  <c r="BF167" i="12"/>
  <c r="BF168" i="12"/>
  <c r="BF170" i="12"/>
  <c r="E48" i="12"/>
  <c r="F85" i="12"/>
  <c r="BF105" i="12"/>
  <c r="BF107" i="12"/>
  <c r="BF110" i="12"/>
  <c r="BF112" i="12"/>
  <c r="BF114" i="12"/>
  <c r="BF147" i="12"/>
  <c r="BF159" i="12"/>
  <c r="BF160" i="12"/>
  <c r="BF91" i="12"/>
  <c r="BF95" i="12"/>
  <c r="BF120" i="12"/>
  <c r="BF134" i="12"/>
  <c r="BF144" i="12"/>
  <c r="BF150" i="12"/>
  <c r="BF151" i="12"/>
  <c r="BF153" i="12"/>
  <c r="BF155" i="12"/>
  <c r="BF172" i="12"/>
  <c r="BF174" i="12"/>
  <c r="BF177" i="12"/>
  <c r="E50" i="11"/>
  <c r="F59" i="11"/>
  <c r="BF93" i="11"/>
  <c r="BF100" i="11"/>
  <c r="BF105" i="11"/>
  <c r="BF113" i="11"/>
  <c r="BF123" i="11"/>
  <c r="BF130" i="11"/>
  <c r="BK90" i="10"/>
  <c r="J90" i="10"/>
  <c r="J63" i="10" s="1"/>
  <c r="J84" i="11"/>
  <c r="BF98" i="11"/>
  <c r="BF107" i="11"/>
  <c r="BF99" i="11"/>
  <c r="BF110" i="11"/>
  <c r="BF119" i="11"/>
  <c r="BF116" i="11"/>
  <c r="BF96" i="11"/>
  <c r="BF101" i="11"/>
  <c r="BF128" i="11"/>
  <c r="BF121" i="11"/>
  <c r="BK266" i="9"/>
  <c r="J266" i="9" s="1"/>
  <c r="J77" i="9" s="1"/>
  <c r="BF117" i="10"/>
  <c r="BF119" i="10"/>
  <c r="BF129" i="10"/>
  <c r="BF133" i="10"/>
  <c r="BF139" i="10"/>
  <c r="BF143" i="10"/>
  <c r="BF145" i="10"/>
  <c r="BF166" i="10"/>
  <c r="J56" i="10"/>
  <c r="BF99" i="10"/>
  <c r="BF106" i="10"/>
  <c r="BF108" i="10"/>
  <c r="BF110" i="10"/>
  <c r="BF115" i="10"/>
  <c r="BF121" i="10"/>
  <c r="BF141" i="10"/>
  <c r="BF162" i="10"/>
  <c r="BF93" i="10"/>
  <c r="BF170" i="10"/>
  <c r="E78" i="10"/>
  <c r="BF98" i="10"/>
  <c r="BF102" i="10"/>
  <c r="BF104" i="10"/>
  <c r="BF123" i="10"/>
  <c r="BF149" i="10"/>
  <c r="BF155" i="10"/>
  <c r="BF157" i="10"/>
  <c r="BF164" i="10"/>
  <c r="BF169" i="10"/>
  <c r="F87" i="10"/>
  <c r="BF96" i="10"/>
  <c r="BF97" i="10"/>
  <c r="BF125" i="10"/>
  <c r="BF172" i="10"/>
  <c r="BF173" i="10"/>
  <c r="BF95" i="10"/>
  <c r="BF100" i="10"/>
  <c r="BF153" i="10"/>
  <c r="BF167" i="10"/>
  <c r="BF171" i="10"/>
  <c r="BF94" i="10"/>
  <c r="BF113" i="10"/>
  <c r="BF137" i="10"/>
  <c r="BF160" i="10"/>
  <c r="BF161" i="10"/>
  <c r="BF92" i="10"/>
  <c r="BF127" i="10"/>
  <c r="BF131" i="10"/>
  <c r="BF135" i="10"/>
  <c r="BF147" i="10"/>
  <c r="BF151" i="10"/>
  <c r="BF163" i="10"/>
  <c r="BF165" i="10"/>
  <c r="BF142" i="9"/>
  <c r="BF144" i="9"/>
  <c r="BF148" i="9"/>
  <c r="BF159" i="9"/>
  <c r="BF166" i="9"/>
  <c r="BF168" i="9"/>
  <c r="BF182" i="9"/>
  <c r="BF207" i="9"/>
  <c r="BF215" i="9"/>
  <c r="BF219" i="9"/>
  <c r="BF226" i="9"/>
  <c r="BF241" i="9"/>
  <c r="BF255" i="9"/>
  <c r="BF262" i="9"/>
  <c r="BF291" i="9"/>
  <c r="BF292" i="9"/>
  <c r="BF293" i="9"/>
  <c r="BF294" i="9"/>
  <c r="J56" i="9"/>
  <c r="BF107" i="9"/>
  <c r="BF109" i="9"/>
  <c r="BF116" i="9"/>
  <c r="BF119" i="9"/>
  <c r="BF157" i="9"/>
  <c r="BF177" i="9"/>
  <c r="BF192" i="9"/>
  <c r="BF209" i="9"/>
  <c r="BF245" i="9"/>
  <c r="BF263" i="9"/>
  <c r="BF272" i="9"/>
  <c r="BF131" i="9"/>
  <c r="BF152" i="9"/>
  <c r="BF199" i="9"/>
  <c r="BF213" i="9"/>
  <c r="BF251" i="9"/>
  <c r="BF268" i="9"/>
  <c r="BF270" i="9"/>
  <c r="BF290" i="9"/>
  <c r="F59" i="9"/>
  <c r="BF129" i="9"/>
  <c r="BF135" i="9"/>
  <c r="BF154" i="9"/>
  <c r="BF155" i="9"/>
  <c r="BF162" i="9"/>
  <c r="BF164" i="9"/>
  <c r="BF184" i="9"/>
  <c r="BF186" i="9"/>
  <c r="BF188" i="9"/>
  <c r="BF190" i="9"/>
  <c r="BF195" i="9"/>
  <c r="BF197" i="9"/>
  <c r="BF203" i="9"/>
  <c r="BF222" i="9"/>
  <c r="BF231" i="9"/>
  <c r="BF257" i="9"/>
  <c r="BF260" i="9"/>
  <c r="BF261" i="9"/>
  <c r="BF264" i="9"/>
  <c r="BF274" i="9"/>
  <c r="BF282" i="9"/>
  <c r="BF285" i="9"/>
  <c r="BF146" i="9"/>
  <c r="BF170" i="9"/>
  <c r="BF172" i="9"/>
  <c r="BF193" i="9"/>
  <c r="BF235" i="9"/>
  <c r="BK104" i="8"/>
  <c r="J104" i="8" s="1"/>
  <c r="J64" i="8" s="1"/>
  <c r="BF124" i="9"/>
  <c r="BF239" i="9"/>
  <c r="BF247" i="9"/>
  <c r="BF249" i="9"/>
  <c r="BF278" i="9"/>
  <c r="BF105" i="9"/>
  <c r="BF113" i="9"/>
  <c r="BF127" i="9"/>
  <c r="BF138" i="9"/>
  <c r="BF179" i="9"/>
  <c r="BF201" i="9"/>
  <c r="BF205" i="9"/>
  <c r="BF224" i="9"/>
  <c r="BF229" i="9"/>
  <c r="BF233" i="9"/>
  <c r="BF243" i="9"/>
  <c r="BF253" i="9"/>
  <c r="BF265" i="9"/>
  <c r="E50" i="9"/>
  <c r="BF111" i="9"/>
  <c r="BF122" i="9"/>
  <c r="BF174" i="9"/>
  <c r="BF211" i="9"/>
  <c r="BF217" i="9"/>
  <c r="BF237" i="9"/>
  <c r="BF276" i="9"/>
  <c r="BF280" i="9"/>
  <c r="E50" i="8"/>
  <c r="F59" i="8"/>
  <c r="BF113" i="8"/>
  <c r="BF169" i="8"/>
  <c r="BF174" i="8"/>
  <c r="BF180" i="8"/>
  <c r="BF183" i="8"/>
  <c r="BF185" i="8"/>
  <c r="BF194" i="8"/>
  <c r="BF201" i="8"/>
  <c r="BF205" i="8"/>
  <c r="BF217" i="8"/>
  <c r="BF219" i="8"/>
  <c r="BF250" i="8"/>
  <c r="BF252" i="8"/>
  <c r="BF255" i="8"/>
  <c r="BF261" i="8"/>
  <c r="BF268" i="8"/>
  <c r="BF279" i="8"/>
  <c r="BF321" i="8"/>
  <c r="BF341" i="8"/>
  <c r="BF356" i="8"/>
  <c r="BF371" i="8"/>
  <c r="BF373" i="8"/>
  <c r="BF379" i="8"/>
  <c r="BF381" i="8"/>
  <c r="BF403" i="8"/>
  <c r="BF432" i="8"/>
  <c r="BF438" i="8"/>
  <c r="BF125" i="8"/>
  <c r="BF197" i="8"/>
  <c r="BF214" i="8"/>
  <c r="BF230" i="8"/>
  <c r="BF305" i="8"/>
  <c r="BF330" i="8"/>
  <c r="BF359" i="8"/>
  <c r="BF367" i="8"/>
  <c r="BF375" i="8"/>
  <c r="BF377" i="8"/>
  <c r="BF407" i="8"/>
  <c r="BF422" i="8"/>
  <c r="BF426" i="8"/>
  <c r="BF453" i="8"/>
  <c r="BF467" i="8"/>
  <c r="BF473" i="8"/>
  <c r="BF478" i="8"/>
  <c r="J97" i="8"/>
  <c r="BF177" i="8"/>
  <c r="BF179" i="8"/>
  <c r="BF189" i="8"/>
  <c r="BF204" i="8"/>
  <c r="BF224" i="8"/>
  <c r="BF282" i="8"/>
  <c r="BF283" i="8"/>
  <c r="BF286" i="8"/>
  <c r="BF317" i="8"/>
  <c r="BF365" i="8"/>
  <c r="BF383" i="8"/>
  <c r="BF400" i="8"/>
  <c r="BF405" i="8"/>
  <c r="BF416" i="8"/>
  <c r="BF440" i="8"/>
  <c r="BF486" i="8"/>
  <c r="BF496" i="8"/>
  <c r="BF136" i="8"/>
  <c r="BF163" i="8"/>
  <c r="BF182" i="8"/>
  <c r="BF191" i="8"/>
  <c r="BF195" i="8"/>
  <c r="BF222" i="8"/>
  <c r="BF240" i="8"/>
  <c r="BF244" i="8"/>
  <c r="BF274" i="8"/>
  <c r="BF285" i="8"/>
  <c r="BF288" i="8"/>
  <c r="BF297" i="8"/>
  <c r="BF327" i="8"/>
  <c r="BF335" i="8"/>
  <c r="BF346" i="8"/>
  <c r="BF351" i="8"/>
  <c r="BF385" i="8"/>
  <c r="BF458" i="8"/>
  <c r="BF462" i="8"/>
  <c r="BF476" i="8"/>
  <c r="BF480" i="8"/>
  <c r="BF489" i="8"/>
  <c r="BF492" i="8"/>
  <c r="BF503" i="8"/>
  <c r="BF509" i="8"/>
  <c r="BF110" i="8"/>
  <c r="BF116" i="8"/>
  <c r="BF176" i="8"/>
  <c r="BF192" i="8"/>
  <c r="BF200" i="8"/>
  <c r="BF208" i="8"/>
  <c r="BF248" i="8"/>
  <c r="BF257" i="8"/>
  <c r="BF259" i="8"/>
  <c r="BF281" i="8"/>
  <c r="BF287" i="8"/>
  <c r="BF293" i="8"/>
  <c r="BF419" i="8"/>
  <c r="BF434" i="8"/>
  <c r="BF443" i="8"/>
  <c r="BF447" i="8"/>
  <c r="BF451" i="8"/>
  <c r="BF454" i="8"/>
  <c r="BF501" i="8"/>
  <c r="BF506" i="8"/>
  <c r="BF512" i="8"/>
  <c r="BF106" i="8"/>
  <c r="BF121" i="8"/>
  <c r="BF147" i="8"/>
  <c r="BF152" i="8"/>
  <c r="BF158" i="8"/>
  <c r="BF188" i="8"/>
  <c r="BF203" i="8"/>
  <c r="BF207" i="8"/>
  <c r="BF289" i="8"/>
  <c r="BF291" i="8"/>
  <c r="BF315" i="8"/>
  <c r="BF324" i="8"/>
  <c r="BF332" i="8"/>
  <c r="BF363" i="8"/>
  <c r="BF392" i="8"/>
  <c r="BF499" i="8"/>
  <c r="BF517" i="8"/>
  <c r="BF141" i="8"/>
  <c r="BF198" i="8"/>
  <c r="BF211" i="8"/>
  <c r="BF226" i="8"/>
  <c r="BF263" i="8"/>
  <c r="BF278" i="8"/>
  <c r="BF361" i="8"/>
  <c r="BF452" i="8"/>
  <c r="BF482" i="8"/>
  <c r="BF487" i="8"/>
  <c r="BF494" i="8"/>
  <c r="BF119" i="8"/>
  <c r="BF130" i="8"/>
  <c r="BF186" i="8"/>
  <c r="BF233" i="8"/>
  <c r="BF237" i="8"/>
  <c r="BF242" i="8"/>
  <c r="BF246" i="8"/>
  <c r="BF266" i="8"/>
  <c r="BF270" i="8"/>
  <c r="BF272" i="8"/>
  <c r="BF276" i="8"/>
  <c r="BF301" i="8"/>
  <c r="BF309" i="8"/>
  <c r="BF313" i="8"/>
  <c r="BF319" i="8"/>
  <c r="BF369" i="8"/>
  <c r="BF389" i="8"/>
  <c r="BF395" i="8"/>
  <c r="BF398" i="8"/>
  <c r="BF410" i="8"/>
  <c r="BF430" i="8"/>
  <c r="BF442" i="8"/>
  <c r="BF469" i="8"/>
  <c r="BF471" i="8"/>
  <c r="J56" i="7"/>
  <c r="BF95" i="7"/>
  <c r="BF97" i="7"/>
  <c r="BF103" i="7"/>
  <c r="BF112" i="7"/>
  <c r="BF170" i="7"/>
  <c r="BF189" i="7"/>
  <c r="BF191" i="7"/>
  <c r="BF230" i="7"/>
  <c r="BF249" i="7"/>
  <c r="BF275" i="7"/>
  <c r="BF277" i="7"/>
  <c r="BF279" i="7"/>
  <c r="BF283" i="7"/>
  <c r="F59" i="7"/>
  <c r="BF96" i="7"/>
  <c r="BF99" i="7"/>
  <c r="BF158" i="7"/>
  <c r="BF160" i="7"/>
  <c r="BF166" i="7"/>
  <c r="BF168" i="7"/>
  <c r="BF186" i="7"/>
  <c r="BF221" i="7"/>
  <c r="BF223" i="7"/>
  <c r="BF234" i="7"/>
  <c r="BF261" i="7"/>
  <c r="BF267" i="7"/>
  <c r="E79" i="7"/>
  <c r="BF98" i="7"/>
  <c r="BF125" i="7"/>
  <c r="BF140" i="7"/>
  <c r="BF146" i="7"/>
  <c r="BF172" i="7"/>
  <c r="BF174" i="7"/>
  <c r="BF182" i="7"/>
  <c r="BF199" i="7"/>
  <c r="BF206" i="7"/>
  <c r="BF215" i="7"/>
  <c r="BF269" i="7"/>
  <c r="BF225" i="7"/>
  <c r="BF271" i="7"/>
  <c r="BF197" i="7"/>
  <c r="BF202" i="7"/>
  <c r="BF208" i="7"/>
  <c r="BF211" i="7"/>
  <c r="BF259" i="7"/>
  <c r="BF116" i="7"/>
  <c r="BF135" i="7"/>
  <c r="BF138" i="7"/>
  <c r="BF162" i="7"/>
  <c r="BF176" i="7"/>
  <c r="BF178" i="7"/>
  <c r="BF180" i="7"/>
  <c r="BF184" i="7"/>
  <c r="BF188" i="7"/>
  <c r="BF195" i="7"/>
  <c r="BF217" i="7"/>
  <c r="BF219" i="7"/>
  <c r="BF232" i="7"/>
  <c r="BF238" i="7"/>
  <c r="BF242" i="7"/>
  <c r="BF256" i="7"/>
  <c r="BF100" i="7"/>
  <c r="BF109" i="7"/>
  <c r="BF114" i="7"/>
  <c r="BF118" i="7"/>
  <c r="BF122" i="7"/>
  <c r="BF164" i="7"/>
  <c r="BF193" i="7"/>
  <c r="BF204" i="7"/>
  <c r="BF213" i="7"/>
  <c r="BF94" i="7"/>
  <c r="BF101" i="7"/>
  <c r="BF107" i="7"/>
  <c r="BF110" i="7"/>
  <c r="BF129" i="7"/>
  <c r="BF132" i="7"/>
  <c r="BF148" i="7"/>
  <c r="BF227" i="7"/>
  <c r="F59" i="6"/>
  <c r="BF106" i="6"/>
  <c r="BF107" i="6"/>
  <c r="BF126" i="6"/>
  <c r="BF134" i="6"/>
  <c r="BF142" i="6"/>
  <c r="BF143" i="6"/>
  <c r="BF145" i="6"/>
  <c r="BF155" i="6"/>
  <c r="BF171" i="6"/>
  <c r="BF188" i="6"/>
  <c r="BF192" i="6"/>
  <c r="BF194" i="6"/>
  <c r="BF195" i="6"/>
  <c r="BF207" i="6"/>
  <c r="BF225" i="6"/>
  <c r="BF227" i="6"/>
  <c r="BF236" i="6"/>
  <c r="BF242" i="6"/>
  <c r="BF252" i="6"/>
  <c r="BF254" i="6"/>
  <c r="BF256" i="6"/>
  <c r="J56" i="6"/>
  <c r="BF109" i="6"/>
  <c r="BF110" i="6"/>
  <c r="BF113" i="6"/>
  <c r="BF117" i="6"/>
  <c r="BF120" i="6"/>
  <c r="BF124" i="6"/>
  <c r="BF125" i="6"/>
  <c r="BF129" i="6"/>
  <c r="BF131" i="6"/>
  <c r="BF169" i="6"/>
  <c r="BF179" i="6"/>
  <c r="BF180" i="6"/>
  <c r="BF184" i="6"/>
  <c r="BF190" i="6"/>
  <c r="BF197" i="6"/>
  <c r="BF212" i="6"/>
  <c r="E86" i="6"/>
  <c r="J94" i="6"/>
  <c r="BF101" i="6"/>
  <c r="BF115" i="6"/>
  <c r="BF130" i="6"/>
  <c r="BF140" i="6"/>
  <c r="BF160" i="6"/>
  <c r="BF161" i="6"/>
  <c r="BF173" i="6"/>
  <c r="BF178" i="6"/>
  <c r="BF182" i="6"/>
  <c r="BF191" i="6"/>
  <c r="BF196" i="6"/>
  <c r="BF198" i="6"/>
  <c r="BF199" i="6"/>
  <c r="BF200" i="6"/>
  <c r="BF208" i="6"/>
  <c r="BF223" i="6"/>
  <c r="BF224" i="6"/>
  <c r="BF229" i="6"/>
  <c r="BF237" i="6"/>
  <c r="BF239" i="6"/>
  <c r="BF243" i="6"/>
  <c r="BF246" i="6"/>
  <c r="BF250" i="6"/>
  <c r="BF253" i="6"/>
  <c r="J59" i="6"/>
  <c r="BF104" i="6"/>
  <c r="BF105" i="6"/>
  <c r="BF111" i="6"/>
  <c r="BF114" i="6"/>
  <c r="BF118" i="6"/>
  <c r="BF122" i="6"/>
  <c r="BF139" i="6"/>
  <c r="BF175" i="6"/>
  <c r="F58" i="6"/>
  <c r="BF103" i="6"/>
  <c r="BF119" i="6"/>
  <c r="BF121" i="6"/>
  <c r="BF123" i="6"/>
  <c r="BF128" i="6"/>
  <c r="BF153" i="6"/>
  <c r="BF154" i="6"/>
  <c r="BF158" i="6"/>
  <c r="BF162" i="6"/>
  <c r="BF168" i="6"/>
  <c r="BF172" i="6"/>
  <c r="BF181" i="6"/>
  <c r="BF183" i="6"/>
  <c r="BF205" i="6"/>
  <c r="BF206" i="6"/>
  <c r="BF211" i="6"/>
  <c r="BF214" i="6"/>
  <c r="BF216" i="6"/>
  <c r="BF217" i="6"/>
  <c r="BF116" i="6"/>
  <c r="BF138" i="6"/>
  <c r="BF141" i="6"/>
  <c r="BF148" i="6"/>
  <c r="BF150" i="6"/>
  <c r="BF156" i="6"/>
  <c r="BF157" i="6"/>
  <c r="BF163" i="6"/>
  <c r="BF177" i="6"/>
  <c r="BF186" i="6"/>
  <c r="BF187" i="6"/>
  <c r="BF189" i="6"/>
  <c r="BF201" i="6"/>
  <c r="BF202" i="6"/>
  <c r="BF203" i="6"/>
  <c r="BF204" i="6"/>
  <c r="BF209" i="6"/>
  <c r="BF213" i="6"/>
  <c r="BF218" i="6"/>
  <c r="BF221" i="6"/>
  <c r="BF222" i="6"/>
  <c r="BF226" i="6"/>
  <c r="BF230" i="6"/>
  <c r="BF231" i="6"/>
  <c r="BF240" i="6"/>
  <c r="BF244" i="6"/>
  <c r="BF248" i="6"/>
  <c r="BF258" i="6"/>
  <c r="BF261" i="6"/>
  <c r="BF262" i="6"/>
  <c r="BF112" i="6"/>
  <c r="BF127" i="6"/>
  <c r="BF132" i="6"/>
  <c r="BF136" i="6"/>
  <c r="BF137" i="6"/>
  <c r="BF144" i="6"/>
  <c r="BF146" i="6"/>
  <c r="BF147" i="6"/>
  <c r="BF151" i="6"/>
  <c r="BF164" i="6"/>
  <c r="BF165" i="6"/>
  <c r="BF166" i="6"/>
  <c r="BF174" i="6"/>
  <c r="BF185" i="6"/>
  <c r="BF233" i="6"/>
  <c r="BF249" i="6"/>
  <c r="BF257" i="6"/>
  <c r="BF260" i="6"/>
  <c r="BF152" i="6"/>
  <c r="BF159" i="6"/>
  <c r="BF167" i="6"/>
  <c r="BF176" i="6"/>
  <c r="BF215" i="6"/>
  <c r="BF219" i="6"/>
  <c r="BF220" i="6"/>
  <c r="BF232" i="6"/>
  <c r="BF234" i="6"/>
  <c r="BF235" i="6"/>
  <c r="BF241" i="6"/>
  <c r="BF247" i="6"/>
  <c r="BF251" i="6"/>
  <c r="BF259" i="6"/>
  <c r="BF263" i="6"/>
  <c r="J138" i="4"/>
  <c r="J70" i="4"/>
  <c r="E50" i="5"/>
  <c r="J86" i="5"/>
  <c r="BF96" i="5"/>
  <c r="BF109" i="5"/>
  <c r="BF117" i="5"/>
  <c r="BF119" i="5"/>
  <c r="BF122" i="5"/>
  <c r="BF123" i="5"/>
  <c r="BF124" i="5"/>
  <c r="BF131" i="5"/>
  <c r="BF132" i="5"/>
  <c r="BF133" i="5"/>
  <c r="BF148" i="5"/>
  <c r="F59" i="5"/>
  <c r="BF110" i="5"/>
  <c r="BF121" i="5"/>
  <c r="BF128" i="5"/>
  <c r="BF130" i="5"/>
  <c r="BF137" i="5"/>
  <c r="BF143" i="5"/>
  <c r="BF144" i="5"/>
  <c r="BF150" i="5"/>
  <c r="BF152" i="5"/>
  <c r="BF153" i="5"/>
  <c r="BF155" i="5"/>
  <c r="J88" i="5"/>
  <c r="BF105" i="5"/>
  <c r="BF120" i="5"/>
  <c r="BF142" i="5"/>
  <c r="BF145" i="5"/>
  <c r="F58" i="5"/>
  <c r="BF97" i="5"/>
  <c r="BF103" i="5"/>
  <c r="BF112" i="5"/>
  <c r="BF113" i="5"/>
  <c r="BF116" i="5"/>
  <c r="BF118" i="5"/>
  <c r="BF146" i="5"/>
  <c r="BF94" i="5"/>
  <c r="BF95" i="5"/>
  <c r="BF98" i="5"/>
  <c r="BF99" i="5"/>
  <c r="BF100" i="5"/>
  <c r="BF101" i="5"/>
  <c r="BF106" i="5"/>
  <c r="BF107" i="5"/>
  <c r="BF108" i="5"/>
  <c r="BF134" i="5"/>
  <c r="BF135" i="5"/>
  <c r="BF138" i="5"/>
  <c r="BF140" i="5"/>
  <c r="BF147" i="5"/>
  <c r="BF102" i="5"/>
  <c r="BF111" i="5"/>
  <c r="BF125" i="5"/>
  <c r="BF126" i="5"/>
  <c r="BF149" i="5"/>
  <c r="BF154" i="5"/>
  <c r="J59" i="5"/>
  <c r="BF104" i="5"/>
  <c r="BF115" i="5"/>
  <c r="BF127" i="5"/>
  <c r="BF136" i="5"/>
  <c r="BF156" i="5"/>
  <c r="BF157" i="5"/>
  <c r="BF158" i="5"/>
  <c r="BF159" i="5"/>
  <c r="J1258" i="3"/>
  <c r="J107" i="3"/>
  <c r="J1499" i="3"/>
  <c r="J115" i="3"/>
  <c r="BK1703" i="3"/>
  <c r="J1703" i="3"/>
  <c r="J123" i="3" s="1"/>
  <c r="E50" i="4"/>
  <c r="J90" i="4"/>
  <c r="BF131" i="4"/>
  <c r="BF146" i="4"/>
  <c r="BF153" i="4"/>
  <c r="BK638" i="3"/>
  <c r="J638" i="3"/>
  <c r="J80" i="3" s="1"/>
  <c r="J840" i="3"/>
  <c r="J84" i="3" s="1"/>
  <c r="J93" i="4"/>
  <c r="BF100" i="4"/>
  <c r="BF108" i="4"/>
  <c r="BF112" i="4"/>
  <c r="BF155" i="4"/>
  <c r="BF158" i="4"/>
  <c r="BF164" i="4"/>
  <c r="BF191" i="4"/>
  <c r="BF196" i="4"/>
  <c r="BF223" i="4"/>
  <c r="BK244" i="3"/>
  <c r="J244" i="3" s="1"/>
  <c r="J70" i="3" s="1"/>
  <c r="BK883" i="3"/>
  <c r="J883" i="3"/>
  <c r="J86" i="3" s="1"/>
  <c r="F58" i="4"/>
  <c r="F93" i="4"/>
  <c r="BF127" i="4"/>
  <c r="BF181" i="4"/>
  <c r="BF186" i="4"/>
  <c r="J1764" i="3"/>
  <c r="J127" i="3"/>
  <c r="J92" i="4"/>
  <c r="BF115" i="4"/>
  <c r="BF150" i="4"/>
  <c r="BF178" i="4"/>
  <c r="J172" i="3"/>
  <c r="J66" i="3" s="1"/>
  <c r="BF124" i="4"/>
  <c r="BF139" i="4"/>
  <c r="BF144" i="4"/>
  <c r="BF184" i="4"/>
  <c r="BF208" i="4"/>
  <c r="BF215" i="4"/>
  <c r="BF220" i="4"/>
  <c r="BF224" i="4"/>
  <c r="BF119" i="4"/>
  <c r="BF162" i="4"/>
  <c r="BF188" i="4"/>
  <c r="BF204" i="4"/>
  <c r="BF221" i="4"/>
  <c r="BF222" i="4"/>
  <c r="BK1213" i="3"/>
  <c r="J1213" i="3"/>
  <c r="J104" i="3" s="1"/>
  <c r="BF169" i="4"/>
  <c r="BF172" i="4"/>
  <c r="BF175" i="4"/>
  <c r="BF193" i="4"/>
  <c r="BF226" i="4"/>
  <c r="BF148" i="4"/>
  <c r="BF166" i="4"/>
  <c r="BF202" i="4"/>
  <c r="BF217" i="4"/>
  <c r="E50" i="3"/>
  <c r="J59" i="3"/>
  <c r="BF182" i="3"/>
  <c r="BF191" i="3"/>
  <c r="BF195" i="3"/>
  <c r="BF318" i="3"/>
  <c r="BF350" i="3"/>
  <c r="BF454" i="3"/>
  <c r="BF456" i="3"/>
  <c r="BF460" i="3"/>
  <c r="BF463" i="3"/>
  <c r="BF465" i="3"/>
  <c r="BF730" i="3"/>
  <c r="BF749" i="3"/>
  <c r="BF832" i="3"/>
  <c r="BF885" i="3"/>
  <c r="BF923" i="3"/>
  <c r="BF925" i="3"/>
  <c r="BF969" i="3"/>
  <c r="BF1049" i="3"/>
  <c r="BF1057" i="3"/>
  <c r="BF1086" i="3"/>
  <c r="BF1091" i="3"/>
  <c r="BF1096" i="3"/>
  <c r="BF1116" i="3"/>
  <c r="BF1149" i="3"/>
  <c r="BF1166" i="3"/>
  <c r="BF1182" i="3"/>
  <c r="BF1190" i="3"/>
  <c r="BF1200" i="3"/>
  <c r="BF1226" i="3"/>
  <c r="BF1229" i="3"/>
  <c r="BF1253" i="3"/>
  <c r="BF1254" i="3"/>
  <c r="BF1256" i="3"/>
  <c r="BF1261" i="3"/>
  <c r="BF1313" i="3"/>
  <c r="BF1372" i="3"/>
  <c r="BF1382" i="3"/>
  <c r="BF1391" i="3"/>
  <c r="BF1425" i="3"/>
  <c r="BF1449" i="3"/>
  <c r="BF1467" i="3"/>
  <c r="BF1545" i="3"/>
  <c r="BF1605" i="3"/>
  <c r="BF1621" i="3"/>
  <c r="BF1640" i="3"/>
  <c r="BF1663" i="3"/>
  <c r="BF1683" i="3"/>
  <c r="BF1686" i="3"/>
  <c r="BF1701" i="3"/>
  <c r="BF1745" i="3"/>
  <c r="BF1751" i="3"/>
  <c r="BF1765" i="3"/>
  <c r="BF1835" i="3"/>
  <c r="BF1857" i="3"/>
  <c r="BF1865" i="3"/>
  <c r="BF1866" i="3"/>
  <c r="BF1876" i="3"/>
  <c r="BF1959" i="3"/>
  <c r="BF1977" i="3"/>
  <c r="BF1991" i="3"/>
  <c r="BF1998" i="3"/>
  <c r="BF2044" i="3"/>
  <c r="BF2055" i="3"/>
  <c r="BF2153" i="3"/>
  <c r="BF2176" i="3"/>
  <c r="BF2190" i="3"/>
  <c r="BF2196" i="3"/>
  <c r="BF2208" i="3"/>
  <c r="BF2320" i="3"/>
  <c r="BF2331" i="3"/>
  <c r="BF2336" i="3"/>
  <c r="BF2341" i="3"/>
  <c r="BF2344" i="3"/>
  <c r="BF2349" i="3"/>
  <c r="BF2352" i="3"/>
  <c r="BF2356" i="3"/>
  <c r="BF2359" i="3"/>
  <c r="BF2362" i="3"/>
  <c r="BF2365" i="3"/>
  <c r="BF2371" i="3"/>
  <c r="BF2373" i="3"/>
  <c r="BF2375" i="3"/>
  <c r="BF2381" i="3"/>
  <c r="BF2384" i="3"/>
  <c r="BF2386" i="3"/>
  <c r="BF2389" i="3"/>
  <c r="BF2391" i="3"/>
  <c r="BF2399" i="3"/>
  <c r="BF2402" i="3"/>
  <c r="BF2406" i="3"/>
  <c r="BF2409" i="3"/>
  <c r="BF2413" i="3"/>
  <c r="BF2416" i="3"/>
  <c r="BF2421" i="3"/>
  <c r="BF2422" i="3"/>
  <c r="BF2425" i="3"/>
  <c r="BF2426" i="3"/>
  <c r="BF2428" i="3"/>
  <c r="BF2431" i="3"/>
  <c r="BF2432" i="3"/>
  <c r="F59" i="3"/>
  <c r="J163" i="3"/>
  <c r="BF176" i="3"/>
  <c r="BF180" i="3"/>
  <c r="BF346" i="3"/>
  <c r="BF449" i="3"/>
  <c r="BF462" i="3"/>
  <c r="BF563" i="3"/>
  <c r="BF572" i="3"/>
  <c r="BF731" i="3"/>
  <c r="BF755" i="3"/>
  <c r="BF771" i="3"/>
  <c r="BF791" i="3"/>
  <c r="BF793" i="3"/>
  <c r="BF870" i="3"/>
  <c r="BF878" i="3"/>
  <c r="BF888" i="3"/>
  <c r="BF931" i="3"/>
  <c r="BF934" i="3"/>
  <c r="BF940" i="3"/>
  <c r="BF942" i="3"/>
  <c r="BF948" i="3"/>
  <c r="BF975" i="3"/>
  <c r="BF982" i="3"/>
  <c r="BF997" i="3"/>
  <c r="BF1005" i="3"/>
  <c r="BF1041" i="3"/>
  <c r="BF1043" i="3"/>
  <c r="BF1051" i="3"/>
  <c r="BF1083" i="3"/>
  <c r="BF1110" i="3"/>
  <c r="BF1150" i="3"/>
  <c r="BF1187" i="3"/>
  <c r="BF1210" i="3"/>
  <c r="BF1232" i="3"/>
  <c r="BF1356" i="3"/>
  <c r="BF1387" i="3"/>
  <c r="BF1399" i="3"/>
  <c r="BF1428" i="3"/>
  <c r="BF1435" i="3"/>
  <c r="BF1473" i="3"/>
  <c r="BF1485" i="3"/>
  <c r="BF1487" i="3"/>
  <c r="BF1577" i="3"/>
  <c r="BF1599" i="3"/>
  <c r="BF1606" i="3"/>
  <c r="BF1616" i="3"/>
  <c r="BF1632" i="3"/>
  <c r="BF1634" i="3"/>
  <c r="BF1723" i="3"/>
  <c r="BF1740" i="3"/>
  <c r="BF1797" i="3"/>
  <c r="BF1819" i="3"/>
  <c r="BF1838" i="3"/>
  <c r="BF1844" i="3"/>
  <c r="BF1848" i="3"/>
  <c r="BF1867" i="3"/>
  <c r="BF1927" i="3"/>
  <c r="BF1940" i="3"/>
  <c r="BF2021" i="3"/>
  <c r="BF2037" i="3"/>
  <c r="BF2126" i="3"/>
  <c r="BF2179" i="3"/>
  <c r="BF2184" i="3"/>
  <c r="BF2193" i="3"/>
  <c r="BF2215" i="3"/>
  <c r="J108" i="2"/>
  <c r="J64" i="2"/>
  <c r="BF202" i="3"/>
  <c r="BF290" i="3"/>
  <c r="BF316" i="3"/>
  <c r="BF331" i="3"/>
  <c r="BF338" i="3"/>
  <c r="BF459" i="3"/>
  <c r="BF461" i="3"/>
  <c r="BF580" i="3"/>
  <c r="BF751" i="3"/>
  <c r="BF915" i="3"/>
  <c r="BF950" i="3"/>
  <c r="BF961" i="3"/>
  <c r="BF987" i="3"/>
  <c r="BF1029" i="3"/>
  <c r="BF1066" i="3"/>
  <c r="BF1119" i="3"/>
  <c r="BF1126" i="3"/>
  <c r="BF1133" i="3"/>
  <c r="BF1145" i="3"/>
  <c r="BF1156" i="3"/>
  <c r="BF1176" i="3"/>
  <c r="BF1217" i="3"/>
  <c r="BF1220" i="3"/>
  <c r="BF1241" i="3"/>
  <c r="BF1248" i="3"/>
  <c r="BF1263" i="3"/>
  <c r="BF1359" i="3"/>
  <c r="BF1389" i="3"/>
  <c r="BF1397" i="3"/>
  <c r="BF1420" i="3"/>
  <c r="BF1429" i="3"/>
  <c r="BF1439" i="3"/>
  <c r="BF1543" i="3"/>
  <c r="BF1594" i="3"/>
  <c r="BF1610" i="3"/>
  <c r="BF1624" i="3"/>
  <c r="BF1627" i="3"/>
  <c r="BF1642" i="3"/>
  <c r="BF1646" i="3"/>
  <c r="BF1649" i="3"/>
  <c r="BF1666" i="3"/>
  <c r="BF1696" i="3"/>
  <c r="BF1706" i="3"/>
  <c r="BF1742" i="3"/>
  <c r="BF1762" i="3"/>
  <c r="BF1779" i="3"/>
  <c r="BF1830" i="3"/>
  <c r="BF1840" i="3"/>
  <c r="BF1841" i="3"/>
  <c r="BF1859" i="3"/>
  <c r="BF1892" i="3"/>
  <c r="BF1956" i="3"/>
  <c r="BF1993" i="3"/>
  <c r="BF2006" i="3"/>
  <c r="BF2034" i="3"/>
  <c r="BF2050" i="3"/>
  <c r="BF2071" i="3"/>
  <c r="BF2080" i="3"/>
  <c r="BF2084" i="3"/>
  <c r="BF2198" i="3"/>
  <c r="BF2203" i="3"/>
  <c r="BF2213" i="3"/>
  <c r="BF2226" i="3"/>
  <c r="BF2233" i="3"/>
  <c r="BF225" i="3"/>
  <c r="BF230" i="3"/>
  <c r="BF241" i="3"/>
  <c r="BF330" i="3"/>
  <c r="BF333" i="3"/>
  <c r="BF377" i="3"/>
  <c r="BF431" i="3"/>
  <c r="BF728" i="3"/>
  <c r="BF732" i="3"/>
  <c r="BF757" i="3"/>
  <c r="BF825" i="3"/>
  <c r="BF827" i="3"/>
  <c r="BF841" i="3"/>
  <c r="BF851" i="3"/>
  <c r="BF1023" i="3"/>
  <c r="BF1129" i="3"/>
  <c r="BF1246" i="3"/>
  <c r="BF1265" i="3"/>
  <c r="BF1317" i="3"/>
  <c r="BF1345" i="3"/>
  <c r="BF1392" i="3"/>
  <c r="BF1405" i="3"/>
  <c r="BF1411" i="3"/>
  <c r="BF1447" i="3"/>
  <c r="BF1563" i="3"/>
  <c r="BF1588" i="3"/>
  <c r="BF1609" i="3"/>
  <c r="BF1628" i="3"/>
  <c r="BF1644" i="3"/>
  <c r="BF1680" i="3"/>
  <c r="BF1707" i="3"/>
  <c r="BF1721" i="3"/>
  <c r="BF1734" i="3"/>
  <c r="BF1746" i="3"/>
  <c r="BF1775" i="3"/>
  <c r="BF1815" i="3"/>
  <c r="BF1822" i="3"/>
  <c r="BF1846" i="3"/>
  <c r="BF1862" i="3"/>
  <c r="BF1871" i="3"/>
  <c r="BF1911" i="3"/>
  <c r="BF2018" i="3"/>
  <c r="BF2049" i="3"/>
  <c r="BF2060" i="3"/>
  <c r="BF2065" i="3"/>
  <c r="BF2068" i="3"/>
  <c r="BF2117" i="3"/>
  <c r="BF2121" i="3"/>
  <c r="BF2187" i="3"/>
  <c r="J165" i="3"/>
  <c r="BF313" i="3"/>
  <c r="BF320" i="3"/>
  <c r="BF421" i="3"/>
  <c r="BF442" i="3"/>
  <c r="BF455" i="3"/>
  <c r="BF768" i="3"/>
  <c r="BF834" i="3"/>
  <c r="BF853" i="3"/>
  <c r="BF855" i="3"/>
  <c r="BF864" i="3"/>
  <c r="BF952" i="3"/>
  <c r="BF954" i="3"/>
  <c r="BF956" i="3"/>
  <c r="BF1014" i="3"/>
  <c r="BF1035" i="3"/>
  <c r="BF1094" i="3"/>
  <c r="BF1101" i="3"/>
  <c r="BF1103" i="3"/>
  <c r="BF1136" i="3"/>
  <c r="BF1155" i="3"/>
  <c r="BF1168" i="3"/>
  <c r="BF1173" i="3"/>
  <c r="BF1214" i="3"/>
  <c r="BF1259" i="3"/>
  <c r="BF1280" i="3"/>
  <c r="BF1304" i="3"/>
  <c r="BF1319" i="3"/>
  <c r="BF1364" i="3"/>
  <c r="BF1385" i="3"/>
  <c r="BF1402" i="3"/>
  <c r="BF1408" i="3"/>
  <c r="BF1422" i="3"/>
  <c r="BF1427" i="3"/>
  <c r="BF1432" i="3"/>
  <c r="BF1455" i="3"/>
  <c r="BF1480" i="3"/>
  <c r="BF1500" i="3"/>
  <c r="BF1510" i="3"/>
  <c r="BF1614" i="3"/>
  <c r="BF1671" i="3"/>
  <c r="BF1678" i="3"/>
  <c r="BF1698" i="3"/>
  <c r="BF1710" i="3"/>
  <c r="BF1739" i="3"/>
  <c r="BF1770" i="3"/>
  <c r="BF1782" i="3"/>
  <c r="BF1864" i="3"/>
  <c r="BF1869" i="3"/>
  <c r="BF1903" i="3"/>
  <c r="BF1950" i="3"/>
  <c r="BF1952" i="3"/>
  <c r="BF1996" i="3"/>
  <c r="BF1997" i="3"/>
  <c r="BF2028" i="3"/>
  <c r="BF2041" i="3"/>
  <c r="BF2053" i="3"/>
  <c r="BF2064" i="3"/>
  <c r="BF2150" i="3"/>
  <c r="BF2201" i="3"/>
  <c r="BF2211" i="3"/>
  <c r="BF173" i="3"/>
  <c r="BF227" i="3"/>
  <c r="BF306" i="3"/>
  <c r="BF325" i="3"/>
  <c r="BF365" i="3"/>
  <c r="BF396" i="3"/>
  <c r="BF458" i="3"/>
  <c r="BF510" i="3"/>
  <c r="BF631" i="3"/>
  <c r="BF733" i="3"/>
  <c r="BF811" i="3"/>
  <c r="BF837" i="3"/>
  <c r="BF909" i="3"/>
  <c r="BF918" i="3"/>
  <c r="BF972" i="3"/>
  <c r="BF985" i="3"/>
  <c r="BF1146" i="3"/>
  <c r="BF1153" i="3"/>
  <c r="BF1203" i="3"/>
  <c r="BF1234" i="3"/>
  <c r="BF1262" i="3"/>
  <c r="BF1283" i="3"/>
  <c r="BF1344" i="3"/>
  <c r="BF1414" i="3"/>
  <c r="BF1433" i="3"/>
  <c r="BF1461" i="3"/>
  <c r="BF1475" i="3"/>
  <c r="BF1591" i="3"/>
  <c r="BF1638" i="3"/>
  <c r="BF1688" i="3"/>
  <c r="BF1704" i="3"/>
  <c r="BF1737" i="3"/>
  <c r="BF1749" i="3"/>
  <c r="BF1753" i="3"/>
  <c r="BF1803" i="3"/>
  <c r="BF1839" i="3"/>
  <c r="BF1850" i="3"/>
  <c r="BF1852" i="3"/>
  <c r="BF1856" i="3"/>
  <c r="BF1921" i="3"/>
  <c r="BF1938" i="3"/>
  <c r="BF1946" i="3"/>
  <c r="BF2010" i="3"/>
  <c r="BF2082" i="3"/>
  <c r="BF2089" i="3"/>
  <c r="BF2182" i="3"/>
  <c r="BF2289" i="3"/>
  <c r="BF208" i="3"/>
  <c r="BF237" i="3"/>
  <c r="BF259" i="3"/>
  <c r="BF266" i="3"/>
  <c r="BF323" i="3"/>
  <c r="BF329" i="3"/>
  <c r="BF340" i="3"/>
  <c r="BF457" i="3"/>
  <c r="BF554" i="3"/>
  <c r="BF640" i="3"/>
  <c r="BF700" i="3"/>
  <c r="BF740" i="3"/>
  <c r="BF759" i="3"/>
  <c r="BF766" i="3"/>
  <c r="BF875" i="3"/>
  <c r="BF920" i="3"/>
  <c r="BF928" i="3"/>
  <c r="BF992" i="3"/>
  <c r="BF995" i="3"/>
  <c r="BF1020" i="3"/>
  <c r="BF1105" i="3"/>
  <c r="BF1113" i="3"/>
  <c r="BF1140" i="3"/>
  <c r="BF1170" i="3"/>
  <c r="BF1178" i="3"/>
  <c r="BF1206" i="3"/>
  <c r="BF1223" i="3"/>
  <c r="BF1264" i="3"/>
  <c r="BF1301" i="3"/>
  <c r="BF1388" i="3"/>
  <c r="BF1390" i="3"/>
  <c r="BF1401" i="3"/>
  <c r="BF1424" i="3"/>
  <c r="BF1436" i="3"/>
  <c r="BF1441" i="3"/>
  <c r="BF1470" i="3"/>
  <c r="BF1492" i="3"/>
  <c r="BF1502" i="3"/>
  <c r="BF1519" i="3"/>
  <c r="BF1585" i="3"/>
  <c r="BF1596" i="3"/>
  <c r="BF1598" i="3"/>
  <c r="BF1601" i="3"/>
  <c r="BF1636" i="3"/>
  <c r="BF1743" i="3"/>
  <c r="BF1748" i="3"/>
  <c r="BF1757" i="3"/>
  <c r="BF1784" i="3"/>
  <c r="BF1810" i="3"/>
  <c r="BF1833" i="3"/>
  <c r="BF1853" i="3"/>
  <c r="BF1861" i="3"/>
  <c r="BF1863" i="3"/>
  <c r="BF1878" i="3"/>
  <c r="BF1978" i="3"/>
  <c r="BF2005" i="3"/>
  <c r="BF2015" i="3"/>
  <c r="BF2019" i="3"/>
  <c r="BF2046" i="3"/>
  <c r="BF2067" i="3"/>
  <c r="BF2069" i="3"/>
  <c r="BF2077" i="3"/>
  <c r="BF2119" i="3"/>
  <c r="BF2247" i="3"/>
  <c r="F58" i="3"/>
  <c r="BF185" i="3"/>
  <c r="BF246" i="3"/>
  <c r="BF263" i="3"/>
  <c r="BF343" i="3"/>
  <c r="BF413" i="3"/>
  <c r="BF429" i="3"/>
  <c r="BF451" i="3"/>
  <c r="BF623" i="3"/>
  <c r="BF655" i="3"/>
  <c r="BF662" i="3"/>
  <c r="BF698" i="3"/>
  <c r="BF747" i="3"/>
  <c r="BF772" i="3"/>
  <c r="BF796" i="3"/>
  <c r="BF830" i="3"/>
  <c r="BF846" i="3"/>
  <c r="BF906" i="3"/>
  <c r="BF1089" i="3"/>
  <c r="BF1123" i="3"/>
  <c r="BF1138" i="3"/>
  <c r="BF1143" i="3"/>
  <c r="BF1193" i="3"/>
  <c r="BF1197" i="3"/>
  <c r="BF1238" i="3"/>
  <c r="BF1251" i="3"/>
  <c r="BF1291" i="3"/>
  <c r="BF1394" i="3"/>
  <c r="BF1418" i="3"/>
  <c r="BF1430" i="3"/>
  <c r="BF1534" i="3"/>
  <c r="BF1554" i="3"/>
  <c r="BF1565" i="3"/>
  <c r="BF1602" i="3"/>
  <c r="BF1613" i="3"/>
  <c r="BF1617" i="3"/>
  <c r="BF1620" i="3"/>
  <c r="BF1625" i="3"/>
  <c r="BF1631" i="3"/>
  <c r="BF1673" i="3"/>
  <c r="BF1693" i="3"/>
  <c r="BF1718" i="3"/>
  <c r="BF1842" i="3"/>
  <c r="BF1961" i="3"/>
  <c r="BF1983" i="3"/>
  <c r="BF1984" i="3"/>
  <c r="BF2014" i="3"/>
  <c r="BF2022" i="3"/>
  <c r="BF2025" i="3"/>
  <c r="BF2031" i="3"/>
  <c r="BF2040" i="3"/>
  <c r="BF2058" i="3"/>
  <c r="BF2062" i="3"/>
  <c r="BF2091" i="3"/>
  <c r="BF2123" i="3"/>
  <c r="BF2206" i="3"/>
  <c r="BF2218" i="3"/>
  <c r="BF2241" i="3"/>
  <c r="BF2292" i="3"/>
  <c r="BF2294" i="3"/>
  <c r="BF2296" i="3"/>
  <c r="E48" i="2"/>
  <c r="J52" i="2"/>
  <c r="F54" i="2"/>
  <c r="J54" i="2"/>
  <c r="F55" i="2"/>
  <c r="J55" i="2"/>
  <c r="BF88" i="2"/>
  <c r="BF92" i="2"/>
  <c r="BF96" i="2"/>
  <c r="BF98" i="2"/>
  <c r="BF100" i="2"/>
  <c r="BF103" i="2"/>
  <c r="BF105" i="2"/>
  <c r="BF109" i="2"/>
  <c r="BF113" i="2"/>
  <c r="BF115" i="2"/>
  <c r="BF117" i="2"/>
  <c r="BF119" i="2"/>
  <c r="BF121" i="2"/>
  <c r="AV55" i="1"/>
  <c r="BB55" i="1"/>
  <c r="BC55" i="1"/>
  <c r="AZ55" i="1"/>
  <c r="BD55" i="1"/>
  <c r="F38" i="10"/>
  <c r="BC64" i="1"/>
  <c r="F39" i="8"/>
  <c r="BD62" i="1"/>
  <c r="F37" i="7"/>
  <c r="BB61" i="1"/>
  <c r="F37" i="10"/>
  <c r="BB64" i="1"/>
  <c r="F35" i="13"/>
  <c r="BB67" i="1" s="1"/>
  <c r="F35" i="6"/>
  <c r="AZ60" i="1" s="1"/>
  <c r="F38" i="6"/>
  <c r="BC60" i="1"/>
  <c r="F33" i="13"/>
  <c r="AZ67" i="1"/>
  <c r="F38" i="9"/>
  <c r="BC63" i="1"/>
  <c r="F39" i="3"/>
  <c r="BD57" i="1"/>
  <c r="F37" i="14"/>
  <c r="BD68" i="1" s="1"/>
  <c r="F37" i="3"/>
  <c r="BB57" i="1" s="1"/>
  <c r="F37" i="15"/>
  <c r="BD69" i="1"/>
  <c r="F39" i="11"/>
  <c r="BD65" i="1"/>
  <c r="F35" i="16"/>
  <c r="BB70" i="1"/>
  <c r="F35" i="4"/>
  <c r="AZ58" i="1"/>
  <c r="F39" i="5"/>
  <c r="BD59" i="1" s="1"/>
  <c r="J35" i="7"/>
  <c r="AV61" i="1"/>
  <c r="F35" i="11"/>
  <c r="AZ65" i="1" s="1"/>
  <c r="F37" i="12"/>
  <c r="BD66" i="1" s="1"/>
  <c r="AS54" i="1"/>
  <c r="F39" i="4"/>
  <c r="BD58" i="1"/>
  <c r="F37" i="5"/>
  <c r="BB59" i="1" s="1"/>
  <c r="J35" i="8"/>
  <c r="AV62" i="1" s="1"/>
  <c r="F37" i="8"/>
  <c r="BB62" i="1"/>
  <c r="F37" i="13"/>
  <c r="BD67" i="1"/>
  <c r="F39" i="9"/>
  <c r="BD63" i="1"/>
  <c r="F35" i="14"/>
  <c r="BB68" i="1" s="1"/>
  <c r="F33" i="15"/>
  <c r="AZ69" i="1"/>
  <c r="J35" i="9"/>
  <c r="AV63" i="1"/>
  <c r="J35" i="4"/>
  <c r="AV58" i="1" s="1"/>
  <c r="F38" i="5"/>
  <c r="BC59" i="1" s="1"/>
  <c r="F35" i="7"/>
  <c r="AZ61" i="1"/>
  <c r="J35" i="10"/>
  <c r="AV64" i="1" s="1"/>
  <c r="J33" i="15"/>
  <c r="AV69" i="1"/>
  <c r="F38" i="4"/>
  <c r="BC58" i="1"/>
  <c r="F37" i="6"/>
  <c r="BB60" i="1" s="1"/>
  <c r="F36" i="15"/>
  <c r="BC69" i="1"/>
  <c r="F39" i="10"/>
  <c r="BD64" i="1"/>
  <c r="F37" i="16"/>
  <c r="BD70" i="1" s="1"/>
  <c r="F35" i="9"/>
  <c r="AZ63" i="1"/>
  <c r="J33" i="12"/>
  <c r="AV66" i="1"/>
  <c r="F36" i="16"/>
  <c r="BC70" i="1"/>
  <c r="F35" i="3"/>
  <c r="AZ57" i="1"/>
  <c r="J33" i="14"/>
  <c r="AV68" i="1"/>
  <c r="J33" i="16"/>
  <c r="AV70" i="1" s="1"/>
  <c r="F35" i="15"/>
  <c r="BB69" i="1" s="1"/>
  <c r="F37" i="4"/>
  <c r="BB58" i="1"/>
  <c r="J35" i="6"/>
  <c r="AV60" i="1"/>
  <c r="F38" i="8"/>
  <c r="BC62" i="1"/>
  <c r="J35" i="5"/>
  <c r="AV59" i="1"/>
  <c r="F39" i="7"/>
  <c r="BD61" i="1" s="1"/>
  <c r="F35" i="10"/>
  <c r="AZ64" i="1" s="1"/>
  <c r="F38" i="11"/>
  <c r="BC65" i="1"/>
  <c r="F38" i="3"/>
  <c r="BC57" i="1" s="1"/>
  <c r="J35" i="3"/>
  <c r="AV57" i="1"/>
  <c r="F36" i="12"/>
  <c r="BC66" i="1"/>
  <c r="J33" i="13"/>
  <c r="AV67" i="1" s="1"/>
  <c r="F39" i="6"/>
  <c r="BD60" i="1" s="1"/>
  <c r="F35" i="8"/>
  <c r="AZ62" i="1"/>
  <c r="F35" i="5"/>
  <c r="AZ59" i="1" s="1"/>
  <c r="F38" i="7"/>
  <c r="BC61" i="1"/>
  <c r="F37" i="9"/>
  <c r="BB63" i="1"/>
  <c r="F35" i="12"/>
  <c r="BB66" i="1" s="1"/>
  <c r="F37" i="11"/>
  <c r="BB65" i="1" s="1"/>
  <c r="F36" i="13"/>
  <c r="BC67" i="1"/>
  <c r="J35" i="11"/>
  <c r="AV65" i="1" s="1"/>
  <c r="F33" i="12"/>
  <c r="AZ66" i="1"/>
  <c r="F33" i="14"/>
  <c r="AZ68" i="1"/>
  <c r="F36" i="14"/>
  <c r="BC68" i="1" s="1"/>
  <c r="F33" i="16"/>
  <c r="AZ70" i="1" s="1"/>
  <c r="BK99" i="6" l="1"/>
  <c r="J99" i="6" s="1"/>
  <c r="J64" i="6" s="1"/>
  <c r="P92" i="5"/>
  <c r="AU59" i="1" s="1"/>
  <c r="T88" i="14"/>
  <c r="BK91" i="11"/>
  <c r="J91" i="11" s="1"/>
  <c r="J64" i="11" s="1"/>
  <c r="BK1992" i="3"/>
  <c r="J1992" i="3" s="1"/>
  <c r="J134" i="3" s="1"/>
  <c r="BK90" i="14"/>
  <c r="BK89" i="12"/>
  <c r="BK98" i="4"/>
  <c r="J98" i="4" s="1"/>
  <c r="J65" i="4" s="1"/>
  <c r="BK140" i="12"/>
  <c r="J140" i="12" s="1"/>
  <c r="J66" i="12" s="1"/>
  <c r="J121" i="7"/>
  <c r="J66" i="7" s="1"/>
  <c r="J338" i="13"/>
  <c r="J77" i="13" s="1"/>
  <c r="J221" i="9"/>
  <c r="J74" i="9" s="1"/>
  <c r="J334" i="8"/>
  <c r="J75" i="8" s="1"/>
  <c r="J453" i="3"/>
  <c r="J78" i="3" s="1"/>
  <c r="BK92" i="5"/>
  <c r="J92" i="5" s="1"/>
  <c r="J32" i="5" s="1"/>
  <c r="AG59" i="1" s="1"/>
  <c r="AN59" i="1" s="1"/>
  <c r="BK1821" i="3"/>
  <c r="J1821" i="3" s="1"/>
  <c r="J130" i="3" s="1"/>
  <c r="J245" i="6"/>
  <c r="J75" i="6" s="1"/>
  <c r="P1022" i="3"/>
  <c r="P839" i="3" s="1"/>
  <c r="R140" i="15"/>
  <c r="R139" i="15" s="1"/>
  <c r="R89" i="15" s="1"/>
  <c r="T349" i="3"/>
  <c r="T170" i="3" s="1"/>
  <c r="P349" i="3"/>
  <c r="T1022" i="3"/>
  <c r="T1255" i="3"/>
  <c r="T1212" i="3" s="1"/>
  <c r="R90" i="10"/>
  <c r="R1022" i="3"/>
  <c r="R1255" i="3"/>
  <c r="T89" i="12"/>
  <c r="T88" i="12"/>
  <c r="P88" i="14"/>
  <c r="AU68" i="1" s="1"/>
  <c r="R349" i="3"/>
  <c r="P1648" i="3"/>
  <c r="R89" i="12"/>
  <c r="R88" i="12"/>
  <c r="P1255" i="3"/>
  <c r="P89" i="12"/>
  <c r="P88" i="12" s="1"/>
  <c r="AU66" i="1" s="1"/>
  <c r="R1992" i="3"/>
  <c r="R88" i="14"/>
  <c r="R312" i="13"/>
  <c r="R86" i="16"/>
  <c r="R85" i="16"/>
  <c r="P235" i="8"/>
  <c r="T104" i="8"/>
  <c r="T103" i="8"/>
  <c r="P140" i="15"/>
  <c r="P139" i="15" s="1"/>
  <c r="P89" i="15" s="1"/>
  <c r="AU69" i="1" s="1"/>
  <c r="P103" i="9"/>
  <c r="P1703" i="3"/>
  <c r="BK171" i="3"/>
  <c r="J171" i="3"/>
  <c r="J65" i="3"/>
  <c r="T883" i="3"/>
  <c r="T839" i="3"/>
  <c r="R235" i="8"/>
  <c r="R103" i="8" s="1"/>
  <c r="R1821" i="3"/>
  <c r="R98" i="4"/>
  <c r="P140" i="9"/>
  <c r="T92" i="5"/>
  <c r="R1469" i="3"/>
  <c r="T99" i="6"/>
  <c r="T98" i="6" s="1"/>
  <c r="R883" i="3"/>
  <c r="R839" i="3"/>
  <c r="R86" i="2"/>
  <c r="R85" i="2"/>
  <c r="T217" i="13"/>
  <c r="T130" i="13" s="1"/>
  <c r="T99" i="13" s="1"/>
  <c r="R1703" i="3"/>
  <c r="P92" i="7"/>
  <c r="P91" i="7"/>
  <c r="AU61" i="1" s="1"/>
  <c r="T1821" i="3"/>
  <c r="R131" i="13"/>
  <c r="P1761" i="3"/>
  <c r="P90" i="10"/>
  <c r="AU64" i="1"/>
  <c r="R92" i="5"/>
  <c r="T86" i="2"/>
  <c r="T85" i="2" s="1"/>
  <c r="T86" i="16"/>
  <c r="T85" i="16"/>
  <c r="R217" i="13"/>
  <c r="P1821" i="3"/>
  <c r="P100" i="13"/>
  <c r="R99" i="6"/>
  <c r="R98" i="6"/>
  <c r="R171" i="3"/>
  <c r="R92" i="7"/>
  <c r="R91" i="7"/>
  <c r="BK137" i="4"/>
  <c r="J137" i="4" s="1"/>
  <c r="J69" i="4" s="1"/>
  <c r="P104" i="8"/>
  <c r="P103" i="8" s="1"/>
  <c r="AU62" i="1" s="1"/>
  <c r="BK107" i="2"/>
  <c r="T90" i="10"/>
  <c r="R137" i="4"/>
  <c r="R1761" i="3"/>
  <c r="R1212" i="3" s="1"/>
  <c r="T140" i="15"/>
  <c r="T139" i="15"/>
  <c r="T89" i="15" s="1"/>
  <c r="T97" i="4"/>
  <c r="T96" i="4" s="1"/>
  <c r="T171" i="3"/>
  <c r="P86" i="16"/>
  <c r="P85" i="16"/>
  <c r="AU70" i="1"/>
  <c r="BK86" i="16"/>
  <c r="J86" i="16"/>
  <c r="J60" i="16"/>
  <c r="BK1469" i="3"/>
  <c r="J1469" i="3" s="1"/>
  <c r="J113" i="3" s="1"/>
  <c r="P171" i="3"/>
  <c r="R91" i="11"/>
  <c r="R90" i="11"/>
  <c r="R140" i="9"/>
  <c r="R102" i="9"/>
  <c r="R104" i="8"/>
  <c r="BK90" i="15"/>
  <c r="J90" i="15"/>
  <c r="J60" i="15"/>
  <c r="T102" i="9"/>
  <c r="P244" i="3"/>
  <c r="P137" i="4"/>
  <c r="P97" i="4"/>
  <c r="P96" i="4"/>
  <c r="AU58" i="1" s="1"/>
  <c r="P131" i="13"/>
  <c r="P130" i="13"/>
  <c r="P99" i="6"/>
  <c r="P98" i="6"/>
  <c r="AU60" i="1"/>
  <c r="BK1255" i="3"/>
  <c r="J1255" i="3" s="1"/>
  <c r="J106" i="3" s="1"/>
  <c r="R244" i="3"/>
  <c r="BK1761" i="3"/>
  <c r="J1761" i="3" s="1"/>
  <c r="J126" i="3" s="1"/>
  <c r="BK86" i="2"/>
  <c r="J86" i="2"/>
  <c r="J60" i="2"/>
  <c r="BK281" i="7"/>
  <c r="J281" i="7"/>
  <c r="J68" i="7" s="1"/>
  <c r="BK217" i="13"/>
  <c r="J217" i="13" s="1"/>
  <c r="J70" i="13" s="1"/>
  <c r="J87" i="16"/>
  <c r="J61" i="16" s="1"/>
  <c r="BK139" i="15"/>
  <c r="J139" i="15"/>
  <c r="J65" i="15"/>
  <c r="J100" i="13"/>
  <c r="J60" i="13" s="1"/>
  <c r="J131" i="13"/>
  <c r="J64" i="13"/>
  <c r="BK90" i="11"/>
  <c r="J90" i="11"/>
  <c r="J63" i="11"/>
  <c r="BK102" i="9"/>
  <c r="J102" i="9" s="1"/>
  <c r="J63" i="9" s="1"/>
  <c r="BK103" i="8"/>
  <c r="J103" i="8" s="1"/>
  <c r="J32" i="8" s="1"/>
  <c r="AG62" i="1" s="1"/>
  <c r="J92" i="7"/>
  <c r="J64" i="7"/>
  <c r="BK98" i="6"/>
  <c r="J98" i="6"/>
  <c r="J63" i="6" s="1"/>
  <c r="BK839" i="3"/>
  <c r="J839" i="3"/>
  <c r="J83" i="3" s="1"/>
  <c r="F34" i="12"/>
  <c r="BA66" i="1" s="1"/>
  <c r="J36" i="3"/>
  <c r="AW57" i="1" s="1"/>
  <c r="AT57" i="1" s="1"/>
  <c r="F36" i="6"/>
  <c r="BA60" i="1"/>
  <c r="F36" i="5"/>
  <c r="BA59" i="1" s="1"/>
  <c r="F36" i="11"/>
  <c r="BA65" i="1" s="1"/>
  <c r="BD56" i="1"/>
  <c r="J34" i="14"/>
  <c r="AW68" i="1" s="1"/>
  <c r="AT68" i="1" s="1"/>
  <c r="J36" i="7"/>
  <c r="AW61" i="1"/>
  <c r="AT61" i="1"/>
  <c r="BC56" i="1"/>
  <c r="J36" i="4"/>
  <c r="AW58" i="1" s="1"/>
  <c r="AT58" i="1" s="1"/>
  <c r="F36" i="4"/>
  <c r="BA58" i="1"/>
  <c r="J36" i="8"/>
  <c r="AW62" i="1"/>
  <c r="AT62" i="1"/>
  <c r="J36" i="6"/>
  <c r="AW60" i="1" s="1"/>
  <c r="AT60" i="1" s="1"/>
  <c r="F34" i="16"/>
  <c r="BA70" i="1" s="1"/>
  <c r="F36" i="10"/>
  <c r="BA64" i="1" s="1"/>
  <c r="F34" i="14"/>
  <c r="BA68" i="1"/>
  <c r="J34" i="2"/>
  <c r="AW55" i="1"/>
  <c r="AT55" i="1"/>
  <c r="F36" i="8"/>
  <c r="BA62" i="1"/>
  <c r="F34" i="2"/>
  <c r="BA55" i="1"/>
  <c r="J34" i="12"/>
  <c r="AW66" i="1" s="1"/>
  <c r="AT66" i="1" s="1"/>
  <c r="J36" i="5"/>
  <c r="AW59" i="1" s="1"/>
  <c r="AT59" i="1" s="1"/>
  <c r="AZ56" i="1"/>
  <c r="J34" i="16"/>
  <c r="AW70" i="1"/>
  <c r="AT70" i="1" s="1"/>
  <c r="J34" i="13"/>
  <c r="AW67" i="1" s="1"/>
  <c r="AT67" i="1" s="1"/>
  <c r="J36" i="10"/>
  <c r="AW64" i="1"/>
  <c r="AT64" i="1"/>
  <c r="BB56" i="1"/>
  <c r="J34" i="15"/>
  <c r="AW69" i="1"/>
  <c r="AT69" i="1"/>
  <c r="J36" i="9"/>
  <c r="AW63" i="1" s="1"/>
  <c r="AT63" i="1" s="1"/>
  <c r="F34" i="13"/>
  <c r="BA67" i="1" s="1"/>
  <c r="F36" i="7"/>
  <c r="BA61" i="1"/>
  <c r="F36" i="9"/>
  <c r="BA63" i="1"/>
  <c r="J32" i="10"/>
  <c r="AG64" i="1"/>
  <c r="J36" i="11"/>
  <c r="AW65" i="1" s="1"/>
  <c r="AT65" i="1" s="1"/>
  <c r="F34" i="15"/>
  <c r="BA69" i="1"/>
  <c r="F36" i="3"/>
  <c r="BA57" i="1" s="1"/>
  <c r="J63" i="5" l="1"/>
  <c r="J89" i="12"/>
  <c r="J60" i="12" s="1"/>
  <c r="BK88" i="12"/>
  <c r="J88" i="12" s="1"/>
  <c r="J90" i="14"/>
  <c r="J61" i="14" s="1"/>
  <c r="BK89" i="14"/>
  <c r="BK1212" i="3"/>
  <c r="J1212" i="3" s="1"/>
  <c r="J103" i="3" s="1"/>
  <c r="P1212" i="3"/>
  <c r="R170" i="3"/>
  <c r="R169" i="3"/>
  <c r="P170" i="3"/>
  <c r="P169" i="3"/>
  <c r="AU57" i="1"/>
  <c r="T169" i="3"/>
  <c r="BK85" i="2"/>
  <c r="J85" i="2"/>
  <c r="J59" i="2"/>
  <c r="R97" i="4"/>
  <c r="R96" i="4" s="1"/>
  <c r="P99" i="13"/>
  <c r="AU67" i="1"/>
  <c r="R130" i="13"/>
  <c r="R99" i="13" s="1"/>
  <c r="P102" i="9"/>
  <c r="AU63" i="1"/>
  <c r="BK97" i="4"/>
  <c r="J97" i="4" s="1"/>
  <c r="J64" i="4" s="1"/>
  <c r="BK130" i="13"/>
  <c r="J130" i="13"/>
  <c r="J63" i="13" s="1"/>
  <c r="J107" i="2"/>
  <c r="J63" i="2"/>
  <c r="BK85" i="16"/>
  <c r="J85" i="16"/>
  <c r="J59" i="16"/>
  <c r="BK91" i="7"/>
  <c r="J91" i="7" s="1"/>
  <c r="J32" i="7" s="1"/>
  <c r="AG61" i="1" s="1"/>
  <c r="BK89" i="15"/>
  <c r="J89" i="15" s="1"/>
  <c r="J30" i="15" s="1"/>
  <c r="AG69" i="1" s="1"/>
  <c r="AN69" i="1" s="1"/>
  <c r="AN64" i="1"/>
  <c r="J41" i="10"/>
  <c r="AN62" i="1"/>
  <c r="J63" i="8"/>
  <c r="J41" i="8"/>
  <c r="J41" i="5"/>
  <c r="BK170" i="3"/>
  <c r="BK169" i="3"/>
  <c r="J169" i="3" s="1"/>
  <c r="J63" i="3" s="1"/>
  <c r="J32" i="11"/>
  <c r="AG65" i="1"/>
  <c r="AN65" i="1" s="1"/>
  <c r="J32" i="6"/>
  <c r="AG60" i="1"/>
  <c r="AN60" i="1"/>
  <c r="J32" i="9"/>
  <c r="AG63" i="1"/>
  <c r="AN63" i="1"/>
  <c r="BA56" i="1"/>
  <c r="AW56" i="1" s="1"/>
  <c r="BD54" i="1"/>
  <c r="W33" i="1" s="1"/>
  <c r="BC54" i="1"/>
  <c r="W32" i="1" s="1"/>
  <c r="AV56" i="1"/>
  <c r="AX56" i="1"/>
  <c r="AZ54" i="1"/>
  <c r="W29" i="1" s="1"/>
  <c r="BB54" i="1"/>
  <c r="W31" i="1" s="1"/>
  <c r="AY56" i="1"/>
  <c r="BK88" i="14" l="1"/>
  <c r="J88" i="14" s="1"/>
  <c r="J89" i="14"/>
  <c r="J60" i="14" s="1"/>
  <c r="J30" i="12"/>
  <c r="J59" i="12"/>
  <c r="J41" i="7"/>
  <c r="BK99" i="13"/>
  <c r="J99" i="13"/>
  <c r="J59" i="13"/>
  <c r="BK96" i="4"/>
  <c r="J96" i="4"/>
  <c r="J63" i="4"/>
  <c r="J63" i="7"/>
  <c r="J39" i="15"/>
  <c r="J59" i="15"/>
  <c r="J41" i="11"/>
  <c r="J41" i="9"/>
  <c r="J41" i="6"/>
  <c r="J170" i="3"/>
  <c r="J64" i="3"/>
  <c r="AN61" i="1"/>
  <c r="AU56" i="1"/>
  <c r="AU54" i="1" s="1"/>
  <c r="AY54" i="1"/>
  <c r="J32" i="3"/>
  <c r="AG57" i="1" s="1"/>
  <c r="AX54" i="1"/>
  <c r="J30" i="16"/>
  <c r="AG70" i="1"/>
  <c r="J30" i="2"/>
  <c r="AG55" i="1" s="1"/>
  <c r="BA54" i="1"/>
  <c r="W30" i="1" s="1"/>
  <c r="AV54" i="1"/>
  <c r="AK29" i="1"/>
  <c r="AT56" i="1"/>
  <c r="AG66" i="1" l="1"/>
  <c r="AN66" i="1" s="1"/>
  <c r="J39" i="12"/>
  <c r="J30" i="14"/>
  <c r="J59" i="14"/>
  <c r="J39" i="16"/>
  <c r="J39" i="2"/>
  <c r="AN57" i="1"/>
  <c r="J41" i="3"/>
  <c r="AN55" i="1"/>
  <c r="AN70" i="1"/>
  <c r="J32" i="4"/>
  <c r="AG58" i="1"/>
  <c r="AN58" i="1" s="1"/>
  <c r="J30" i="13"/>
  <c r="AG67" i="1"/>
  <c r="AN67" i="1"/>
  <c r="AW54" i="1"/>
  <c r="AK30" i="1"/>
  <c r="AG68" i="1" l="1"/>
  <c r="AN68" i="1" s="1"/>
  <c r="J39" i="14"/>
  <c r="J41" i="4"/>
  <c r="J39" i="13"/>
  <c r="AG56" i="1"/>
  <c r="AN56" i="1" s="1"/>
  <c r="AT54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<sst xmlns="http://schemas.openxmlformats.org/spreadsheetml/2006/main" count="46486" uniqueCount="7750">
  <si>
    <t>Export Komplet</t>
  </si>
  <si>
    <t>VZ</t>
  </si>
  <si>
    <t>2.0</t>
  </si>
  <si>
    <t>ZAMOK</t>
  </si>
  <si>
    <t>False</t>
  </si>
  <si>
    <t>{5a600672-b16c-4a0e-9747-54267d382610}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</si>
  <si>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</si>
  <si>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</si>
  <si>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</si>
  <si>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</si>
  <si>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</si>
  <si>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</si>
  <si>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</si>
  <si>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</si>
  <si>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roz52_R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</si>
  <si>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</si>
  <si>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</si>
  <si>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Komunitní dům sociální služby Domova Na cestě – Hlinsko_rev DPS</t>
  </si>
  <si>
    <t>KSO:</t>
  </si>
  <si>
    <t>801 99</t>
  </si>
  <si>
    <t>CC-CZ:</t>
  </si>
  <si>
    <t>1264</t>
  </si>
  <si>
    <t>Místo:</t>
  </si>
  <si>
    <t>parc. č.3737/3, 3737/2, 673/30 k. ú. Hlinsko v Če.</t>
  </si>
  <si>
    <t>Datum:</t>
  </si>
  <si>
    <t>15. 7. 2024</t>
  </si>
  <si>
    <t>CZ-CPV:</t>
  </si>
  <si>
    <t>45100000-8</t>
  </si>
  <si>
    <t>CZ-CPA:</t>
  </si>
  <si>
    <t>41.00.4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</si>
  <si>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</si>
  <si>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</si>
  <si>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</si>
  <si>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</si>
  <si>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</si>
  <si>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</si>
  <si>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</si>
  <si>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</si>
  <si>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</si>
  <si>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</si>
  <si>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</si>
  <si>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</si>
  <si>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</si>
  <si>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</si>
  <si>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</si>
  <si>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</si>
  <si>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</si>
  <si>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</si>
  <si>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</si>
  <si>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</si>
  <si>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</si>
  <si>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</si>
  <si>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</si>
  <si>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</si>
  <si>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</si>
  <si>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</si>
  <si>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</si>
  <si>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</si>
  <si>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</si>
  <si>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</si>
  <si>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</si>
  <si>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</si>
  <si>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</si>
  <si>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</si>
  <si>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</si>
  <si>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</si>
  <si>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</si>
  <si>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</si>
  <si>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</si>
  <si>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</si>
  <si>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</si>
  <si>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</si>
  <si>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</si>
  <si>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</si>
  <si>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</si>
  <si>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</si>
  <si>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</si>
  <si>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</si>
  <si>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</si>
  <si>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</si>
  <si>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</si>
  <si>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</si>
  <si>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území</t>
  </si>
  <si>
    <t>STA</t>
  </si>
  <si>
    <t>1</t>
  </si>
  <si>
    <t>{a76cbbdf-367c-42aa-8367-4df66ea34a20}</t>
  </si>
  <si>
    <t>SO01</t>
  </si>
  <si>
    <t>Novostavba komunitního domu  a oplocení</t>
  </si>
  <si>
    <t>{11791cbf-57a4-4634-b2b1-d571631d9c92}</t>
  </si>
  <si>
    <t>Stavební práce</t>
  </si>
  <si>
    <t>Soupis</t>
  </si>
  <si>
    <t>2</t>
  </si>
  <si>
    <t>{9a705689-ee07-45e0-98ad-bb90b7b3d6b6}</t>
  </si>
  <si>
    <t>3</t>
  </si>
  <si>
    <t>Oplocení</t>
  </si>
  <si>
    <t>{f0be066c-3c1d-4e09-87e4-a8b0c72f5680}</t>
  </si>
  <si>
    <t>4</t>
  </si>
  <si>
    <t>Slaboproud</t>
  </si>
  <si>
    <t>{0a37dfbf-eeb4-4ce4-b6b7-9966dc68a6a8}</t>
  </si>
  <si>
    <t>5</t>
  </si>
  <si>
    <t>Silnoproud</t>
  </si>
  <si>
    <t>{001b1d43-9f87-44bd-83cc-c97b6c98e995}</t>
  </si>
  <si>
    <t>6</t>
  </si>
  <si>
    <t>VZT</t>
  </si>
  <si>
    <t>{c852313d-7b8e-4574-bb98-c45dd299cd97}</t>
  </si>
  <si>
    <t>7</t>
  </si>
  <si>
    <t>ZTI</t>
  </si>
  <si>
    <t>{3baf6a2a-b9af-4352-bcc1-df14da62b66c}</t>
  </si>
  <si>
    <t>8</t>
  </si>
  <si>
    <t>VYTÁPĚNÍ</t>
  </si>
  <si>
    <t>{36313d7f-b8fa-4ff6-bbe4-49ea1ec61845}</t>
  </si>
  <si>
    <t>9</t>
  </si>
  <si>
    <t xml:space="preserve">Primárná okruh TČ </t>
  </si>
  <si>
    <t>{f945f21a-f3bf-4a28-b869-717059b2b536}</t>
  </si>
  <si>
    <t>10</t>
  </si>
  <si>
    <t>Sadové úpravy, náhradní výsadba</t>
  </si>
  <si>
    <t>{080473f3-31aa-4c78-b038-4954fb12c923}</t>
  </si>
  <si>
    <t>SO02</t>
  </si>
  <si>
    <t>Likvidace dešťových vod</t>
  </si>
  <si>
    <t>{9fe10962-0c00-4a90-b0a9-cf067761ef18}</t>
  </si>
  <si>
    <t>SO03</t>
  </si>
  <si>
    <t>Dopravní řešení</t>
  </si>
  <si>
    <t>{e37b8107-8d05-4f68-8d02-79e5966c4257}</t>
  </si>
  <si>
    <t>IO01</t>
  </si>
  <si>
    <t>Kanalizační přípojka</t>
  </si>
  <si>
    <t>{acf28f45-f0e8-4f80-ae47-72fb9edbdf9e}</t>
  </si>
  <si>
    <t>IO02</t>
  </si>
  <si>
    <t>Vodovodní přípojka</t>
  </si>
  <si>
    <t>{e6ba065c-1d44-4b01-9599-07f3da990210}</t>
  </si>
  <si>
    <t>Vedlejší náklady</t>
  </si>
  <si>
    <t>{d0479e89-adee-41f2-be77-e0ae544deaa6}</t>
  </si>
  <si>
    <t>KRYCÍ LIST SOUPISU PRACÍ</t>
  </si>
  <si>
    <t>Objekt:</t>
  </si>
  <si>
    <t>000 - Příprava území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</si>
  <si>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</si>
  <si>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</si>
  <si>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</si>
  <si>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</si>
  <si>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</si>
  <si>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961 - Odstranění povrchů</t>
  </si>
  <si>
    <t xml:space="preserve">    997 - Přesun sutě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</si>
  <si>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</si>
  <si>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</si>
  <si>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</si>
  <si>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</si>
  <si>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</si>
  <si>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</si>
  <si>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</si>
  <si>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</si>
  <si>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</si>
  <si>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</si>
  <si>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</si>
  <si>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</si>
  <si>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</si>
  <si>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</si>
  <si>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</si>
  <si>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</si>
  <si>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</si>
  <si>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</si>
  <si>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</si>
  <si>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961</t>
  </si>
  <si>
    <t>Odstranění povrchů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</si>
  <si>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</si>
  <si>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</si>
  <si>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</si>
  <si>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</si>
  <si>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1543146199</t>
  </si>
  <si>
    <t>Online PSC</t>
  </si>
  <si>
    <t>https://podminky.urs.cz/item/CS_URS_2025_01/113107162</t>
  </si>
  <si>
    <t>VV</t>
  </si>
  <si>
    <t>"předpoklad"</t>
  </si>
  <si>
    <t>50</t>
  </si>
  <si>
    <t>113107176</t>
  </si>
  <si>
    <t>Odstranění podkladů nebo krytů strojně plochy jednotlivě přes 50 m2 do 200 m2 s přemístěním hmot na skládku na vzdálenost do 20 m nebo s naložením na dopravní prostředek z betonu vyztuženého sítěmi, o tl. vrstvy přes 100 do 150 mm</t>
  </si>
  <si>
    <t>154525803</t>
  </si>
  <si>
    <t>https://podminky.urs.cz/item/CS_URS_2025_01/113107176</t>
  </si>
  <si>
    <t>997</t>
  </si>
  <si>
    <t>Přesun sutě</t>
  </si>
  <si>
    <t>997221611</t>
  </si>
  <si>
    <t>Nakládání na dopravní prostředky pro vodorovnou dopravu suti</t>
  </si>
  <si>
    <t>t</t>
  </si>
  <si>
    <t>-195993267</t>
  </si>
  <si>
    <t>https://podminky.urs.cz/item/CS_URS_2025_01/997221611</t>
  </si>
  <si>
    <t>997013501</t>
  </si>
  <si>
    <t>Odvoz suti a vybouraných hmot na skládku nebo meziskládku se složením, na vzdálenost do 1 km</t>
  </si>
  <si>
    <t>2144402548</t>
  </si>
  <si>
    <t>https://podminky.urs.cz/item/CS_URS_2025_01/997013501</t>
  </si>
  <si>
    <t>997013509</t>
  </si>
  <si>
    <t>Odvoz suti a vybouraných hmot na skládku nebo meziskládku se složením, na vzdálenost Příplatek k ceně za každý další i započatý 1 km přes 1 km</t>
  </si>
  <si>
    <t>82928090</t>
  </si>
  <si>
    <t>https://podminky.urs.cz/item/CS_URS_2025_01/997013509</t>
  </si>
  <si>
    <t>31*29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</si>
  <si>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</si>
  <si>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</si>
  <si>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-1895019456</t>
  </si>
  <si>
    <t>https://podminky.urs.cz/item/CS_URS_2025_01/997013861</t>
  </si>
  <si>
    <t>997013873</t>
  </si>
  <si>
    <t>Poplatek za uložení stavebního odpadu na recyklační skládce (skládkovné) zeminy a kamení zatříděného do Katalogu odpadů pod kódem 17 05 04</t>
  </si>
  <si>
    <t>1160172256</t>
  </si>
  <si>
    <t>https://podminky.urs.cz/item/CS_URS_2025_01/997013873</t>
  </si>
  <si>
    <t>HSV</t>
  </si>
  <si>
    <t>Práce a dodávky HSV</t>
  </si>
  <si>
    <t>Zemní práce</t>
  </si>
  <si>
    <t>111212361</t>
  </si>
  <si>
    <t>Odstranění nevhodných dřevin průměru kmene do 100 mm výšky přes 1 m s odstraněním pařezu přes 500 m2 v rovině nebo na svahu do 1:5</t>
  </si>
  <si>
    <t>339009380</t>
  </si>
  <si>
    <t>https://podminky.urs.cz/item/CS_URS_2025_01/111212361</t>
  </si>
  <si>
    <t>" v ploše cca 50 %</t>
  </si>
  <si>
    <t>(12,9+23+3,7)*(4,3+36,8+19,1)*0,5</t>
  </si>
  <si>
    <t>112151116</t>
  </si>
  <si>
    <t>Pokácení stromu směrové v celku s odřezáním kmene a s odvětvením průměru kmene přes 600 do 700 mm</t>
  </si>
  <si>
    <t>kus</t>
  </si>
  <si>
    <t>627566195</t>
  </si>
  <si>
    <t>https://podminky.urs.cz/item/CS_URS_2025_01/112151116</t>
  </si>
  <si>
    <t>112201116</t>
  </si>
  <si>
    <t>Odstranění pařezu v rovině nebo na svahu do 1:5 o průměru pařezu na řezné ploše přes 600 do 700 mm</t>
  </si>
  <si>
    <t>1060600945</t>
  </si>
  <si>
    <t>https://podminky.urs.cz/item/CS_URS_2025_01/112201116</t>
  </si>
  <si>
    <t>11</t>
  </si>
  <si>
    <t>184818244</t>
  </si>
  <si>
    <t>Ochrana kmene bedněním před poškozením stavebním provozem zřízení včetně odstranění výšky bednění přes 2 do 3 m průměru kmene přes 700 do 900 mm</t>
  </si>
  <si>
    <t>1308125043</t>
  </si>
  <si>
    <t>https://podminky.urs.cz/item/CS_URS_2025_01/184818244</t>
  </si>
  <si>
    <t>K048</t>
  </si>
  <si>
    <t>Likvidace porostů vč. stromů, odvoz, uskladnění</t>
  </si>
  <si>
    <t>kpl</t>
  </si>
  <si>
    <t>-277150265</t>
  </si>
  <si>
    <t>998</t>
  </si>
  <si>
    <t>Přesun hmot</t>
  </si>
  <si>
    <t>13</t>
  </si>
  <si>
    <t>998231311</t>
  </si>
  <si>
    <t>Přesun hmot pro sadovnické a krajinářské úpravy strojně dopravní vzdálenost do 5000 m</t>
  </si>
  <si>
    <t>153092029</t>
  </si>
  <si>
    <t>https://podminky.urs.cz/item/CS_URS_2025_01/998231311</t>
  </si>
  <si>
    <t>beton</t>
  </si>
  <si>
    <t>Plocha pohledového betonu stropů</t>
  </si>
  <si>
    <t>339,44</t>
  </si>
  <si>
    <t>DVEŘE1</t>
  </si>
  <si>
    <t>SOUČTOVÁ dveře ve vnitřních stěnách 1 NP</t>
  </si>
  <si>
    <t>61,734</t>
  </si>
  <si>
    <t>dveře11</t>
  </si>
  <si>
    <t>Otvory ve vnitřních nosných stěnách 1 NP 250</t>
  </si>
  <si>
    <t>19,65</t>
  </si>
  <si>
    <t>dveře12</t>
  </si>
  <si>
    <t xml:space="preserve">Otvory v příčkách 150 1 NP </t>
  </si>
  <si>
    <t>39,834</t>
  </si>
  <si>
    <t>okapový</t>
  </si>
  <si>
    <t>Plocha okapového chodníku</t>
  </si>
  <si>
    <t>38,7</t>
  </si>
  <si>
    <t>kačírek2</t>
  </si>
  <si>
    <t>Plocha kačírku po obovodu veget. střech</t>
  </si>
  <si>
    <t>52,406</t>
  </si>
  <si>
    <t>F015</t>
  </si>
  <si>
    <t>Plocha místností 1 NP - koberec</t>
  </si>
  <si>
    <t>11,1</t>
  </si>
  <si>
    <t>SO01 - Novostavba komunitního domu  a oplocení</t>
  </si>
  <si>
    <t>Obvod015</t>
  </si>
  <si>
    <t>Obvod místností 1 NP - koberec</t>
  </si>
  <si>
    <t>bm</t>
  </si>
  <si>
    <t>13,4</t>
  </si>
  <si>
    <t>Soupis:</t>
  </si>
  <si>
    <t>dveře13</t>
  </si>
  <si>
    <t>Otvory ve zdivu 200 1NP</t>
  </si>
  <si>
    <t>2,25</t>
  </si>
  <si>
    <t>1 - Stavební práce</t>
  </si>
  <si>
    <t>dveře2</t>
  </si>
  <si>
    <t>SOUČTOVÁ dveře ve vnitřních stěnach 2 NP</t>
  </si>
  <si>
    <t>28,476</t>
  </si>
  <si>
    <t>dveře22</t>
  </si>
  <si>
    <t xml:space="preserve">Otvory ve vnitřních příčkách 150 2 NP </t>
  </si>
  <si>
    <t>25,256</t>
  </si>
  <si>
    <t>dveře23</t>
  </si>
  <si>
    <t>otvory v příčkách 100 2NP</t>
  </si>
  <si>
    <t>3,22</t>
  </si>
  <si>
    <t>F01</t>
  </si>
  <si>
    <t>Plochy místností 1 NP</t>
  </si>
  <si>
    <t>420</t>
  </si>
  <si>
    <t>F01_1</t>
  </si>
  <si>
    <t>SOUČTOVÁ Plocha podlah 1 NP vč. plochy mezi dveřmi a u fr. oken</t>
  </si>
  <si>
    <t>427,295</t>
  </si>
  <si>
    <t>F011</t>
  </si>
  <si>
    <t>Plochy místností 1 NP - dlažba, vč. prostoru mezi dveřmi</t>
  </si>
  <si>
    <t>137,358</t>
  </si>
  <si>
    <t>F013</t>
  </si>
  <si>
    <t xml:space="preserve">Plochy místností 1 NP - stěrka </t>
  </si>
  <si>
    <t>278,837</t>
  </si>
  <si>
    <t>F02</t>
  </si>
  <si>
    <t>Plochy místností 2 NP</t>
  </si>
  <si>
    <t>254,9</t>
  </si>
  <si>
    <t>F02_1</t>
  </si>
  <si>
    <t>SOUČTOVÁ  Plocha podlah 2 NP vč. plochy mezi dveřmi a u fr. oken</t>
  </si>
  <si>
    <t>269,979</t>
  </si>
  <si>
    <t>F021</t>
  </si>
  <si>
    <t>Plochy místností 2 NP - dlažba, vč. prostoru mezi dveřmi</t>
  </si>
  <si>
    <t>37,892</t>
  </si>
  <si>
    <t>F023</t>
  </si>
  <si>
    <t xml:space="preserve">Plochy místností 2 NP - stěrka </t>
  </si>
  <si>
    <t>232,087</t>
  </si>
  <si>
    <t>fasáda</t>
  </si>
  <si>
    <t>Plocha fasády mimo sokl, vč. odpočtu otvorů</t>
  </si>
  <si>
    <t>436,486</t>
  </si>
  <si>
    <t>fasáda2</t>
  </si>
  <si>
    <t>Provětrávaná fasáda - obklad</t>
  </si>
  <si>
    <t>192,265</t>
  </si>
  <si>
    <t>fasáda3</t>
  </si>
  <si>
    <t>Dřevěný obklad bez zateplení</t>
  </si>
  <si>
    <t>67,896</t>
  </si>
  <si>
    <t>fasáda4</t>
  </si>
  <si>
    <t>Plocha omítky bez zateplení</t>
  </si>
  <si>
    <t>67,027</t>
  </si>
  <si>
    <t>hrana</t>
  </si>
  <si>
    <t>Schodištová hrana - délka</t>
  </si>
  <si>
    <t>43,2</t>
  </si>
  <si>
    <t>hydro1</t>
  </si>
  <si>
    <t>Vodorovná hydroizolace (plocha podklaního betonu)</t>
  </si>
  <si>
    <t>516,563</t>
  </si>
  <si>
    <t>hydro2</t>
  </si>
  <si>
    <t>Obvod hydroizolace (alt. podkladního betonu)</t>
  </si>
  <si>
    <t>184,41</t>
  </si>
  <si>
    <t>hydro3</t>
  </si>
  <si>
    <t>PLOCHA svislé hydroizolace</t>
  </si>
  <si>
    <t>254,951</t>
  </si>
  <si>
    <t>kačírek</t>
  </si>
  <si>
    <t>Plocha kačírku na střeše</t>
  </si>
  <si>
    <t>297,342</t>
  </si>
  <si>
    <t>KB</t>
  </si>
  <si>
    <t xml:space="preserve">kartačovaný beton </t>
  </si>
  <si>
    <t>5,61</t>
  </si>
  <si>
    <t>lešení</t>
  </si>
  <si>
    <t>Plocha lešení</t>
  </si>
  <si>
    <t>710,126</t>
  </si>
  <si>
    <t>nadpraží1</t>
  </si>
  <si>
    <t xml:space="preserve">Nadpraží otvorů 1 NP </t>
  </si>
  <si>
    <t>50,5</t>
  </si>
  <si>
    <t>nadpraží2</t>
  </si>
  <si>
    <t>Nadpraží otvorů 2 NP</t>
  </si>
  <si>
    <t>26,8</t>
  </si>
  <si>
    <t>obklad</t>
  </si>
  <si>
    <t>Plocha ker. obkladu 1+2 NP</t>
  </si>
  <si>
    <t>370,895</t>
  </si>
  <si>
    <t>Obklad01</t>
  </si>
  <si>
    <t>Keramický obklad 1 NP, obvod</t>
  </si>
  <si>
    <t>128,24</t>
  </si>
  <si>
    <t>Obklad02</t>
  </si>
  <si>
    <t>Keramický obklad 2 NP, obvod</t>
  </si>
  <si>
    <t>64,5</t>
  </si>
  <si>
    <t>Obvod01</t>
  </si>
  <si>
    <t xml:space="preserve">SOUČTOVÁ Obvody místností 1 NP </t>
  </si>
  <si>
    <t>642,2</t>
  </si>
  <si>
    <t>Obvod011</t>
  </si>
  <si>
    <t>Obvod místností 1 NP - soklík dlažby</t>
  </si>
  <si>
    <t>98,2</t>
  </si>
  <si>
    <t>Obvod013</t>
  </si>
  <si>
    <t>Obvod místností 1 NP - stěrka</t>
  </si>
  <si>
    <t>369,4</t>
  </si>
  <si>
    <t>Obvod02</t>
  </si>
  <si>
    <t>SOUČTOVÁ Obvody místností 2 NP</t>
  </si>
  <si>
    <t>264,9</t>
  </si>
  <si>
    <t>Obvod021</t>
  </si>
  <si>
    <t>Obvod místností 2 NP - soklík dlažby</t>
  </si>
  <si>
    <t>7,9</t>
  </si>
  <si>
    <t>Obvod023</t>
  </si>
  <si>
    <t>Obvod místností 2 NP - stěrka</t>
  </si>
  <si>
    <t>172,9</t>
  </si>
  <si>
    <t>okno1</t>
  </si>
  <si>
    <t>Otvory v obvodové stěně 1 NP 250</t>
  </si>
  <si>
    <t>119,232</t>
  </si>
  <si>
    <t>okno11</t>
  </si>
  <si>
    <t>otvory v obvodové stěně 1NP 200</t>
  </si>
  <si>
    <t>2,15</t>
  </si>
  <si>
    <t>okno2</t>
  </si>
  <si>
    <t>Otvory v obvodové stěně 2 NPtl. 250 mm</t>
  </si>
  <si>
    <t>11,992</t>
  </si>
  <si>
    <t>okno21</t>
  </si>
  <si>
    <t xml:space="preserve">Plocha otvorových výplní ve zdivu tl. 200 mm </t>
  </si>
  <si>
    <t>47,048</t>
  </si>
  <si>
    <t>omítka</t>
  </si>
  <si>
    <t>Plocha omítky</t>
  </si>
  <si>
    <t>2487,789</t>
  </si>
  <si>
    <t>ornice</t>
  </si>
  <si>
    <t>Plocha ornice</t>
  </si>
  <si>
    <t>976,5</t>
  </si>
  <si>
    <t>ost</t>
  </si>
  <si>
    <t>Ostění a nadpraží otvorů v dřevěném obkladu, bez ohledu na podlaží</t>
  </si>
  <si>
    <t>61</t>
  </si>
  <si>
    <t>ostění1</t>
  </si>
  <si>
    <t xml:space="preserve">Ostění otvorů 1 NP </t>
  </si>
  <si>
    <t>119,3</t>
  </si>
  <si>
    <t>ostění2</t>
  </si>
  <si>
    <t>Ostění otvorů 2 NP</t>
  </si>
  <si>
    <t>59,85</t>
  </si>
  <si>
    <t>parapet1</t>
  </si>
  <si>
    <t>Délka parapetu 1 NP</t>
  </si>
  <si>
    <t>19,6</t>
  </si>
  <si>
    <t>parapet2</t>
  </si>
  <si>
    <t>Délka parapetu 2 NP</t>
  </si>
  <si>
    <t>14,4</t>
  </si>
  <si>
    <t>plochá1</t>
  </si>
  <si>
    <t>Plocha ploché střechy D01 VEGETAČNÍ STŘECHY NAD 1NP</t>
  </si>
  <si>
    <t>56,94</t>
  </si>
  <si>
    <t>plochá11</t>
  </si>
  <si>
    <t>Obvod ploché střechy nebo závětrná lišta</t>
  </si>
  <si>
    <t>33,1</t>
  </si>
  <si>
    <t>plochá12</t>
  </si>
  <si>
    <t>Délka ukončení HI ploché střechy na stěně</t>
  </si>
  <si>
    <t>3,9</t>
  </si>
  <si>
    <t>plochá15</t>
  </si>
  <si>
    <t>Fasáda přilehlá ke střeše - nenasákavý mat.</t>
  </si>
  <si>
    <t>5,955</t>
  </si>
  <si>
    <t>plochá2</t>
  </si>
  <si>
    <t>Plocha ploché střechy DO2 VEGETAČNÍ STŘECHY NAD 1NP</t>
  </si>
  <si>
    <t>251,24</t>
  </si>
  <si>
    <t>plochá21</t>
  </si>
  <si>
    <t>Délka ukončení HI ploché střechy závětrnou lištou</t>
  </si>
  <si>
    <t>64,8</t>
  </si>
  <si>
    <t>plochá3</t>
  </si>
  <si>
    <t>Plocha ploché střechy D03 POCHOZÍ TERASY 2NP</t>
  </si>
  <si>
    <t>19,739</t>
  </si>
  <si>
    <t>plochá32</t>
  </si>
  <si>
    <t>15,37</t>
  </si>
  <si>
    <t>plochá4</t>
  </si>
  <si>
    <t>Plocha ploché střechy DO6 POCHOZÍ PAVLAČE 2NP</t>
  </si>
  <si>
    <t>41,02</t>
  </si>
  <si>
    <t>plochá41</t>
  </si>
  <si>
    <t>26,47</t>
  </si>
  <si>
    <t>plochá42</t>
  </si>
  <si>
    <t>24,175</t>
  </si>
  <si>
    <t xml:space="preserve">      11 - Zemní práce - přípravné a přidružené práce</t>
  </si>
  <si>
    <t>plochá5</t>
  </si>
  <si>
    <t>Plocha ploché střechy D05 STŘEŠNÍHO PLÁŠTĚ NAD 2NP</t>
  </si>
  <si>
    <t>173,192</t>
  </si>
  <si>
    <t xml:space="preserve">      12 - Zemní práce - odkopávky a prokopávky</t>
  </si>
  <si>
    <t>plochá51</t>
  </si>
  <si>
    <t>Délka ukončení HI ploché střechy na atice nebo závětrnou lištou</t>
  </si>
  <si>
    <t>60,93</t>
  </si>
  <si>
    <t xml:space="preserve">      13 - Zemní práce -zásypy</t>
  </si>
  <si>
    <t>plochá6</t>
  </si>
  <si>
    <t>Plocha ploché střechy D06 STŘEŠNÍHO PLÁŠTĚ NAD 2NP</t>
  </si>
  <si>
    <t>125,079</t>
  </si>
  <si>
    <t xml:space="preserve">      15 - Zemní práce - odvoz zeminy</t>
  </si>
  <si>
    <t>plochá61</t>
  </si>
  <si>
    <t>45,76</t>
  </si>
  <si>
    <t xml:space="preserve">    2 - Zakládání</t>
  </si>
  <si>
    <t>předstěny_SDK</t>
  </si>
  <si>
    <t xml:space="preserve">Plocha SDK předstěn </t>
  </si>
  <si>
    <t>95,265</t>
  </si>
  <si>
    <t xml:space="preserve">      21.1 - Podkladní vrstvy</t>
  </si>
  <si>
    <t>radon</t>
  </si>
  <si>
    <t xml:space="preserve">Délka radonového potrubí DN 80 </t>
  </si>
  <si>
    <t>136,8</t>
  </si>
  <si>
    <t xml:space="preserve">      22 - Základové pasy</t>
  </si>
  <si>
    <t>SDK</t>
  </si>
  <si>
    <t>Plocha podhledu ze sádrokartonu, vč. navazujících vrstev</t>
  </si>
  <si>
    <t>295,76</t>
  </si>
  <si>
    <t xml:space="preserve">      24 - Podkladní beton</t>
  </si>
  <si>
    <t>SDK2</t>
  </si>
  <si>
    <t>Plocha SDK podhledu např. impregnované desky</t>
  </si>
  <si>
    <t>82,6</t>
  </si>
  <si>
    <t xml:space="preserve">      25 - Zakládání - ostatní</t>
  </si>
  <si>
    <t>sokl</t>
  </si>
  <si>
    <t xml:space="preserve">Plocha soklu </t>
  </si>
  <si>
    <t>47,04</t>
  </si>
  <si>
    <t xml:space="preserve">      27 - Zakládání - radon</t>
  </si>
  <si>
    <t>Terasa1</t>
  </si>
  <si>
    <t>Dřevěná terasa</t>
  </si>
  <si>
    <t>22,699</t>
  </si>
  <si>
    <t xml:space="preserve">    3 - Svislé a kompletní konstrukce</t>
  </si>
  <si>
    <t>F014</t>
  </si>
  <si>
    <t xml:space="preserve">Plocha zahradního skladu, skladba bez TI </t>
  </si>
  <si>
    <t>10,6</t>
  </si>
  <si>
    <t xml:space="preserve">      311 - ŽB stěny</t>
  </si>
  <si>
    <t>Obvod014</t>
  </si>
  <si>
    <t>Obvod zahradního skladu</t>
  </si>
  <si>
    <t>13,36</t>
  </si>
  <si>
    <t xml:space="preserve">      32 - Překlady</t>
  </si>
  <si>
    <t>radon2</t>
  </si>
  <si>
    <t xml:space="preserve">Délka radonového potrubí, svodné </t>
  </si>
  <si>
    <t>46,4</t>
  </si>
  <si>
    <t xml:space="preserve">      33 - Příčky</t>
  </si>
  <si>
    <t>fasáda5</t>
  </si>
  <si>
    <t xml:space="preserve">Plocha fasády - F6a </t>
  </si>
  <si>
    <t>23,076</t>
  </si>
  <si>
    <t xml:space="preserve">    4 - Vodorovné konstrukce</t>
  </si>
  <si>
    <t>fasáda6</t>
  </si>
  <si>
    <t xml:space="preserve">Plocha fasády F03a - atika </t>
  </si>
  <si>
    <t>37,008</t>
  </si>
  <si>
    <t xml:space="preserve">      41-2 - Monolitické stropy</t>
  </si>
  <si>
    <t xml:space="preserve">      43-2 - Přímé schodiště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</si>
  <si>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</si>
  <si>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</si>
  <si>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</si>
  <si>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</si>
  <si>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621 - Příprava podkladů</t>
  </si>
  <si>
    <t xml:space="preserve">        62-11 - ETICS - vata</t>
  </si>
  <si>
    <t xml:space="preserve">        622 - Lištový systém</t>
  </si>
  <si>
    <t xml:space="preserve">        6222 - Ostění, nadpraží  a parapety</t>
  </si>
  <si>
    <t xml:space="preserve">        62-3 - Sokl a nadstřešní část</t>
  </si>
  <si>
    <t xml:space="preserve">        62-4 - Finální omítka</t>
  </si>
  <si>
    <t xml:space="preserve">      63 - Podlahy a podlahové konstrukce</t>
  </si>
  <si>
    <t xml:space="preserve">        63-3 - Anhyd. podlahy</t>
  </si>
  <si>
    <t xml:space="preserve">        63-6 - Terasy</t>
  </si>
  <si>
    <t xml:space="preserve">        63-1 - Betonové podlahy</t>
  </si>
  <si>
    <t xml:space="preserve">        63-4 - Samonivelační stěrka</t>
  </si>
  <si>
    <t xml:space="preserve">        63-5 - Atrium</t>
  </si>
  <si>
    <t xml:space="preserve">      64 - Osazování výplní otvorů</t>
  </si>
  <si>
    <t xml:space="preserve">    9 - Ostatní konstrukce a práce, bourání</t>
  </si>
  <si>
    <t xml:space="preserve">    94 - Lešení a stavební výtahy</t>
  </si>
  <si>
    <t>PSV - Práce a dodávky PSV</t>
  </si>
  <si>
    <t xml:space="preserve">    711 - Izolace proti vodě, vlhkosti a plynům</t>
  </si>
  <si>
    <t xml:space="preserve">      711-1 - Asfaltový pas</t>
  </si>
  <si>
    <t xml:space="preserve">    712 - Povlakové krytiny</t>
  </si>
  <si>
    <t xml:space="preserve">      712-1 - Parozábrana</t>
  </si>
  <si>
    <t xml:space="preserve">      712-2.1 - Skladba s folií - nekotvená</t>
  </si>
  <si>
    <t xml:space="preserve">      712-5 - Násyp z kačírku</t>
  </si>
  <si>
    <t xml:space="preserve">      712-6 - Detaily</t>
  </si>
  <si>
    <t xml:space="preserve">      712-7 - Vpusť</t>
  </si>
  <si>
    <t xml:space="preserve">      712-8 - Vegetační souvrství</t>
  </si>
  <si>
    <t xml:space="preserve">    713 - Izolace tepelné</t>
  </si>
  <si>
    <t xml:space="preserve">      713-1 - Podlahy</t>
  </si>
  <si>
    <t xml:space="preserve">      713-2 - Plochá střecha</t>
  </si>
  <si>
    <t xml:space="preserve">      713-5 - Provětrávaná fasáda</t>
  </si>
  <si>
    <t xml:space="preserve">    721 - Zdravotechnika - vnitřní kanalizace</t>
  </si>
  <si>
    <t xml:space="preserve">    725 - Zdravotechnika - zařizovací předměty</t>
  </si>
  <si>
    <t xml:space="preserve">    727 - Zdravotechnika - požární ochrana</t>
  </si>
  <si>
    <t xml:space="preserve">    762 - Konstrukce tesařské</t>
  </si>
  <si>
    <t xml:space="preserve">      762-6 - Dřevěná fasáda</t>
  </si>
  <si>
    <t xml:space="preserve">      762-5 - Terasa dřevěná</t>
  </si>
  <si>
    <t xml:space="preserve">    763 - Konstrukce suché výstavby</t>
  </si>
  <si>
    <t xml:space="preserve">      763-1 - Podhledy</t>
  </si>
  <si>
    <t xml:space="preserve">      763-21 - Předstěny</t>
  </si>
  <si>
    <t xml:space="preserve">    764 - Konstrukce klempířské</t>
  </si>
  <si>
    <t xml:space="preserve">      794-1 - Parapety</t>
  </si>
  <si>
    <t xml:space="preserve">      794-2 - Atiky</t>
  </si>
  <si>
    <t xml:space="preserve">      794-3 - Ostatní</t>
  </si>
  <si>
    <t xml:space="preserve">    766 - Konstrukce truhlářské</t>
  </si>
  <si>
    <t xml:space="preserve">      766-0 - Treláž</t>
  </si>
  <si>
    <t xml:space="preserve">      766-1 - Výplně otvorů vnitřních</t>
  </si>
  <si>
    <t xml:space="preserve">      766-5 - Výplně v otvorů v obvodových stěnách - hliníkové/dřevohliníkové</t>
  </si>
  <si>
    <t xml:space="preserve">    767 - Konstrukce zámečnické</t>
  </si>
  <si>
    <t xml:space="preserve">      767-1 - Atypické konstrukce</t>
  </si>
  <si>
    <t xml:space="preserve">      767-3 - Provětrávaná fasáda - rošt</t>
  </si>
  <si>
    <t xml:space="preserve">      767-5 - Ochrana proti pádu</t>
  </si>
  <si>
    <t xml:space="preserve">    771 - Podlahy z dlaždic</t>
  </si>
  <si>
    <t xml:space="preserve">      771-1 - Hydroizolace pod dlažbu</t>
  </si>
  <si>
    <t xml:space="preserve">    775 - Podlahy skládané - čistící rohož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</si>
  <si>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</si>
  <si>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</si>
  <si>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</si>
  <si>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  781-1 - Hydroizolace pod obklad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</si>
  <si>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</si>
  <si>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</si>
  <si>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</si>
  <si>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Zemní práce - přípravné a přidružené práce</t>
  </si>
  <si>
    <t>121151123</t>
  </si>
  <si>
    <t>Sejmutí ornice strojně při souvislé ploše přes 500 m2, tl. vrstvy do 200 mm</t>
  </si>
  <si>
    <t>-342958803</t>
  </si>
  <si>
    <t>https://podminky.urs.cz/item/CS_URS_2025_01/121151123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</si>
  <si>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</si>
  <si>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</si>
  <si>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</si>
  <si>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-317161954</t>
  </si>
  <si>
    <t>https://podminky.urs.cz/item/CS_URS_2025_01/162251102</t>
  </si>
  <si>
    <t>P</t>
  </si>
  <si>
    <t>Poznámka k položce:_x000D_
dovoz ornice k použití</t>
  </si>
  <si>
    <t>ornice*0,2</t>
  </si>
  <si>
    <t>167151111</t>
  </si>
  <si>
    <t>Nakládání, skládání a překládání neulehlého výkopku nebo sypaniny strojně nakládání, množství přes 100 m3, z hornin třídy těžitelnosti I, skupiny 1 až 3</t>
  </si>
  <si>
    <t>866781171</t>
  </si>
  <si>
    <t>https://podminky.urs.cz/item/CS_URS_2025_01/167151111</t>
  </si>
  <si>
    <t>181351113</t>
  </si>
  <si>
    <t>Rozprostření a urovnání ornice v rovině nebo ve svahu sklonu do 1:5 strojně při souvislé ploše přes 500 m2, tl. vrstvy do 200 mm</t>
  </si>
  <si>
    <t>-485864152</t>
  </si>
  <si>
    <t>https://podminky.urs.cz/item/CS_URS_2025_01/181351113</t>
  </si>
  <si>
    <t>Zemní práce - odkopávky a prokopávky</t>
  </si>
  <si>
    <t>131251106</t>
  </si>
  <si>
    <t>Hloubení nezapažených jam a zářezů strojně s urovnáním dna do předepsaného profilu a spádu v hornině třídy těžitelnosti I skupiny 3 přes 1 000 do 5 000 m3</t>
  </si>
  <si>
    <t>1735316292</t>
  </si>
  <si>
    <t>https://podminky.urs.cz/item/CS_URS_2025_01/131251106</t>
  </si>
  <si>
    <t>"dle výkazu výkopů"1906,61</t>
  </si>
  <si>
    <t>"odpočet ornice"-195,3</t>
  </si>
  <si>
    <t>"odpočet výkopu pasů"-74,63-32,915-5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</si>
  <si>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</si>
  <si>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</si>
  <si>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</si>
  <si>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-1846974474</t>
  </si>
  <si>
    <t>https://podminky.urs.cz/item/CS_URS_2025_01/132212131</t>
  </si>
  <si>
    <t>"dočištění a drobné odkopávky" 5</t>
  </si>
  <si>
    <t>132251104</t>
  </si>
  <si>
    <t>Hloubení nezapažených rýh šířky do 800 mm strojně s urovnáním dna do předepsaného profilu a spádu v hornině třídy těžitelnosti I skupiny 3 přes 100 m3</t>
  </si>
  <si>
    <t>1815817629</t>
  </si>
  <si>
    <t>https://podminky.urs.cz/item/CS_URS_2025_01/132251104</t>
  </si>
  <si>
    <t>"osa A u schodiště"(3,05*2+6,025)*0,8*0,5</t>
  </si>
  <si>
    <t>(5,1*2+1,98*2)*0,8*0,5</t>
  </si>
  <si>
    <t>(10,8*2+5,35*3)*0,8*0,5</t>
  </si>
  <si>
    <t>(23,2*2+10,5+5,45*10+0,8*5+3,425+3,825)*0,8*0,5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</si>
  <si>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</si>
  <si>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</si>
  <si>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-1726211974</t>
  </si>
  <si>
    <t>https://podminky.urs.cz/item/CS_URS_2025_01/132251255</t>
  </si>
  <si>
    <t>(20,4+5,35*2)*0,8*0,5+(20,4+5,35*3)*1*0,5</t>
  </si>
  <si>
    <t>"monolitická stěna"4,5*1*0,5</t>
  </si>
  <si>
    <t>Zemní práce -zásypy</t>
  </si>
  <si>
    <t>174111101</t>
  </si>
  <si>
    <t>Zásyp sypaninou z jakékoliv horniny ručně s uložením výkopku ve vrstvách se zhutněním jam, šachet, rýh nebo kolem objektů v těchto vykopávkách</t>
  </si>
  <si>
    <t>-1571492645</t>
  </si>
  <si>
    <t>https://podminky.urs.cz/item/CS_URS_2025_01/174111101</t>
  </si>
  <si>
    <t xml:space="preserve">"obsyp kolem stavby cca 1000 mm, ornice zvlášť </t>
  </si>
  <si>
    <t>1*1*(37,65+1+1+23,2)*2</t>
  </si>
  <si>
    <t>"dlaší úprava v okolí stavby"25</t>
  </si>
  <si>
    <t>"atrium"</t>
  </si>
  <si>
    <t>(1,225+0,15)*(6,95)*0,8</t>
  </si>
  <si>
    <t>4,05*6,95*0,8</t>
  </si>
  <si>
    <t>(0,8+3,5+0,8)*(0,975+6,995+3,79)*0,8</t>
  </si>
  <si>
    <t>(0,975+1+6,955+3,58+3,79)*11,41*0,8</t>
  </si>
  <si>
    <t>"dosyp k bednícím dílcům"</t>
  </si>
  <si>
    <t>"osa A část u schodiště"((2,25+0,275+0,25)*2+6,025+0,275+0,3+0,2)*0,5*0,275*2</t>
  </si>
  <si>
    <t>"levá část"(20,4*2-0,275*4+5,35*5+0,275*5+0,375*5)*0,25*0,275*2</t>
  </si>
  <si>
    <t>"prostřední část"(10,8*2-0,275*4+6,95*3-0,275*6)*0,25*0,275*2</t>
  </si>
  <si>
    <t>"pravá část"(23,2*3-0,275*6-1,45-0,275*2+5,45*10+0,275*20)*0,25*0,275*2</t>
  </si>
  <si>
    <t>"odpočet zásypu bD - ETICS"-0,275*0,25*(7,15+23,45+10,8+6,95+5,1+3,58+1,3+23,2)*2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</si>
  <si>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</si>
  <si>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</si>
  <si>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-1106677424</t>
  </si>
  <si>
    <t>https://podminky.urs.cz/item/CS_URS_2025_01/162251101</t>
  </si>
  <si>
    <t>-1345080622</t>
  </si>
  <si>
    <t>15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</si>
  <si>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</si>
  <si>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</si>
  <si>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</si>
  <si>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1244670538</t>
  </si>
  <si>
    <t>https://podminky.urs.cz/item/CS_URS_2025_01/162751117</t>
  </si>
  <si>
    <t>"nakypření se neuvažuje</t>
  </si>
  <si>
    <t xml:space="preserve">"bilance výkopových prací </t>
  </si>
  <si>
    <t>"výkop"+(1598,7+5+74,63+32,915)</t>
  </si>
  <si>
    <t>"zásyp"-(402,177)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</si>
  <si>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</si>
  <si>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</si>
  <si>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761211874</t>
  </si>
  <si>
    <t>https://podminky.urs.cz/item/CS_URS_2025_01/162751119</t>
  </si>
  <si>
    <t xml:space="preserve">Poznámka k položce:_x000D_
Účtuje se dle skutečnosti_x000D_
</t>
  </si>
  <si>
    <t>1309,068*2 'Přepočtené koeficientem množství</t>
  </si>
  <si>
    <t>14</t>
  </si>
  <si>
    <t>317623593</t>
  </si>
  <si>
    <t>1309,068*1,8 'Přepočtené koeficientem množství</t>
  </si>
  <si>
    <t>Zakládání</t>
  </si>
  <si>
    <t>21.1</t>
  </si>
  <si>
    <t>Podkladní vrstvy</t>
  </si>
  <si>
    <t>271532212</t>
  </si>
  <si>
    <t>Podsyp pod základové konstrukce se zhutněním a urovnáním povrchu z kameniva hrubého, frakce 16 - 32 mm</t>
  </si>
  <si>
    <t>1465979372</t>
  </si>
  <si>
    <t>https://podminky.urs.cz/item/CS_URS_2025_01/271532212</t>
  </si>
  <si>
    <t>(5,45+0,225+0,325)*(4,1+0,325+0,225)*0,25</t>
  </si>
  <si>
    <t>(5,45+0,225+0,325)*(4,0+0,325+0,225)*0,25</t>
  </si>
  <si>
    <t>(5,45+0,225+0,325)*(4,025+0,325+0,225)*0,25</t>
  </si>
  <si>
    <t>(0,225+6,2+0,125)*(0,225+2,025+0,25)*0,25</t>
  </si>
  <si>
    <t>(0,225+4,3+0,225)*(0,225+5,45+0,225)*2*0,25</t>
  </si>
  <si>
    <t>(2,08+0,2*2)*(3,6+0,2*2)*0,25</t>
  </si>
  <si>
    <t>(0,225+5,5+0,225)*(0,225+3,525+0,225)*2*0,25</t>
  </si>
  <si>
    <t>(0,225+5,5+0,225)*(0,225+3,825+0,225)*2*0,25</t>
  </si>
  <si>
    <t>(0,225+5,5+0,225)*(0,225+1,45+0,225)*2*0,25</t>
  </si>
  <si>
    <t>(0,225+5,5+0,225)*(0,225+10,6+0,225)*2*0,25</t>
  </si>
  <si>
    <t>16</t>
  </si>
  <si>
    <t>213141111</t>
  </si>
  <si>
    <t>Zřízení vrstvy z geotextilie filtrační, separační, odvodňovací, ochranné, výztužné nebo protierozní v rovině nebo ve sklonu do 1:5, šířky do 3 m</t>
  </si>
  <si>
    <t>1606321285</t>
  </si>
  <si>
    <t>https://podminky.urs.cz/item/CS_URS_2025_01/213141111</t>
  </si>
  <si>
    <t>Poznámka k položce:_x000D_
slouží jako separační vrstva štěrkového lože</t>
  </si>
  <si>
    <t>17</t>
  </si>
  <si>
    <t>M</t>
  </si>
  <si>
    <t>69311068</t>
  </si>
  <si>
    <t>geotextilie netkaná separační, ochranná, filtrační, drenážní PP 300g/m2</t>
  </si>
  <si>
    <t>-1898914677</t>
  </si>
  <si>
    <t>516,563*1,1845 'Přepočtené koeficientem množství</t>
  </si>
  <si>
    <t>22</t>
  </si>
  <si>
    <t>Základové pasy</t>
  </si>
  <si>
    <t>18</t>
  </si>
  <si>
    <t>274313611</t>
  </si>
  <si>
    <t>Základy z betonu prostého pasy betonu kamenem neprokládaného tř. C 16/20</t>
  </si>
  <si>
    <t>-64975568</t>
  </si>
  <si>
    <t>https://podminky.urs.cz/item/CS_URS_2025_01/274313611</t>
  </si>
  <si>
    <t>"ubyt, část podélná 2 NP</t>
  </si>
  <si>
    <t>(23,3+5,45)*0,7*0,5</t>
  </si>
  <si>
    <t>23,3*0,9*0,5</t>
  </si>
  <si>
    <t>5,45*0,9*0,5*3</t>
  </si>
  <si>
    <t>(5,45+0,9+0,7)*1,1*0,5</t>
  </si>
  <si>
    <t>(2,025+7,178)*0,7*0,5</t>
  </si>
  <si>
    <t>2,025*0,5*0,5</t>
  </si>
  <si>
    <t>"monolitická stěna"4,5*0,9*0,5</t>
  </si>
  <si>
    <t xml:space="preserve">"skládek </t>
  </si>
  <si>
    <t>(0,7+3,6+0,7+2,08)*2*0,7*0,5</t>
  </si>
  <si>
    <t xml:space="preserve">"přízemní ubytovací </t>
  </si>
  <si>
    <t>(0,7+4,3+0,7+4,3+0,7+5,45)*2*0,7*0,5</t>
  </si>
  <si>
    <t>5,45*0,7*0,5</t>
  </si>
  <si>
    <t>"dvojpodlažní zázemí</t>
  </si>
  <si>
    <t xml:space="preserve">"obvod </t>
  </si>
  <si>
    <t>(2,475+0,5+4,45+3,375)*0,5*0,5</t>
  </si>
  <si>
    <t>(0,7+5,55+0,7+5,55+0,225+22,65+0,225+5,45+0,9+1,1+0,5+0,9+1,35+0,9+3,825+0,7+3,525)*0,7*0,5</t>
  </si>
  <si>
    <t xml:space="preserve">"vnitřní </t>
  </si>
  <si>
    <t>(3,525+0,7+3,825+0,9+1,45+0,7+10,6+5,55*2+5,55*2)*0,7*0,5</t>
  </si>
  <si>
    <t>(5,55*2)*0,9*0,5</t>
  </si>
  <si>
    <t>97,928*1,05 'Přepočtené koeficientem množství</t>
  </si>
  <si>
    <t>19</t>
  </si>
  <si>
    <t>279113153</t>
  </si>
  <si>
    <t>Základové zdi z tvárnic ztraceného bednění včetně výplně z betonu bez zvláštních nároků na vliv prostředí třídy C 25/30, tloušťky zdiva přes 200 do 250 mm</t>
  </si>
  <si>
    <t>892987193</t>
  </si>
  <si>
    <t>https://podminky.urs.cz/item/CS_URS_2025_01/279113153</t>
  </si>
  <si>
    <t>0,5*(23,3-0,225+23,3-0,225+(0,225+0,325+5,45)*5)</t>
  </si>
  <si>
    <t>0,75*(0,225+2,025+0,25+0,225+6,2+0,125+0,25)*2</t>
  </si>
  <si>
    <t>1*(4,5+0,2+2,08+0,2)*2</t>
  </si>
  <si>
    <t>0,75*(0,7-0,225+4,3+0,7+4,3+0,7-0,225+0,225+5,45+0,225)*2</t>
  </si>
  <si>
    <t>0,75*(0,225+5,45+0,225)</t>
  </si>
  <si>
    <t>1*(12,75*2+22,65*2)</t>
  </si>
  <si>
    <t>1*((0,225+5,55+0,7+5,55+0,225)*3)</t>
  </si>
  <si>
    <t>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</si>
  <si>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</si>
  <si>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</si>
  <si>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-1507788530</t>
  </si>
  <si>
    <t>https://podminky.urs.cz/item/CS_URS_2025_01/279361821</t>
  </si>
  <si>
    <t>1136,4/1000</t>
  </si>
  <si>
    <t>3749,7/1000</t>
  </si>
  <si>
    <t>238,5/1000</t>
  </si>
  <si>
    <t>24</t>
  </si>
  <si>
    <t>Podkladní beton</t>
  </si>
  <si>
    <t>631311136</t>
  </si>
  <si>
    <t>Mazanina z betonu prostého bez zvýšených nároků na prostředí tl. přes 120 do 240 mm tř. C 25/30</t>
  </si>
  <si>
    <t>-897937025</t>
  </si>
  <si>
    <t>https://podminky.urs.cz/item/CS_URS_2025_01/631311136</t>
  </si>
  <si>
    <t>hydro1*0,2</t>
  </si>
  <si>
    <t>631319013</t>
  </si>
  <si>
    <t>Příplatek k cenám mazanin za úpravu povrchu mazaniny přehlazením, mazanina tl. přes 120 do 240 mm</t>
  </si>
  <si>
    <t>-958300461</t>
  </si>
  <si>
    <t>https://podminky.urs.cz/item/CS_URS_2025_01/631319013</t>
  </si>
  <si>
    <t>23</t>
  </si>
  <si>
    <t>631319175</t>
  </si>
  <si>
    <t>Příplatek k cenám mazanin za stržení povrchu spodní vrstvy mazaniny latí před vložením výztuže nebo pletiva pro tl. obou vrstev mazaniny přes 120 do 240 mm</t>
  </si>
  <si>
    <t>1116744354</t>
  </si>
  <si>
    <t>https://podminky.urs.cz/item/CS_URS_2025_01/631319175</t>
  </si>
  <si>
    <t>631351101</t>
  </si>
  <si>
    <t>Bednění v podlahách rýh a hran zřízení</t>
  </si>
  <si>
    <t>506844585</t>
  </si>
  <si>
    <t>https://podminky.urs.cz/item/CS_URS_2025_01/631351101</t>
  </si>
  <si>
    <t>hydro2*0,5</t>
  </si>
  <si>
    <t>25</t>
  </si>
  <si>
    <t>631351102</t>
  </si>
  <si>
    <t>Bednění v podlahách rýh a hran odstranění</t>
  </si>
  <si>
    <t>708285103</t>
  </si>
  <si>
    <t>https://podminky.urs.cz/item/CS_URS_2025_01/631351102</t>
  </si>
  <si>
    <t>26</t>
  </si>
  <si>
    <t>631362021.2</t>
  </si>
  <si>
    <t>Výztuž mazanin ze svařovaných sítí z drátů typu KARI</t>
  </si>
  <si>
    <t>1677344771</t>
  </si>
  <si>
    <t>https://podminky.urs.cz/item/CS_URS_2025_01/631362021.2</t>
  </si>
  <si>
    <t>(6*2,4*39)*(4,04/1000)</t>
  </si>
  <si>
    <t>Zakládání - ostatní</t>
  </si>
  <si>
    <t>27</t>
  </si>
  <si>
    <t>prostup</t>
  </si>
  <si>
    <t>Provedení prostupu základovým pasasem/zdí do průřezu 0,04 m2</t>
  </si>
  <si>
    <t>ks</t>
  </si>
  <si>
    <t>-1223361822</t>
  </si>
  <si>
    <t>28</t>
  </si>
  <si>
    <t>prostup1</t>
  </si>
  <si>
    <t>Provedení prostupu základovým pasasem/zdí do průřezu 0,09 m2</t>
  </si>
  <si>
    <t>108668359</t>
  </si>
  <si>
    <t>29</t>
  </si>
  <si>
    <t>prostup2</t>
  </si>
  <si>
    <t>Provedení prostupu základovým pasasem/zdí do průřezu více jak 0,1 m2</t>
  </si>
  <si>
    <t>306703562</t>
  </si>
  <si>
    <t>Zakládání - radon</t>
  </si>
  <si>
    <t>30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</si>
  <si>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</si>
  <si>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</si>
  <si>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-271772163</t>
  </si>
  <si>
    <t>https://podminky.urs.cz/item/CS_URS_2025_01/175111101</t>
  </si>
  <si>
    <t>radon*0,15*0,15</t>
  </si>
  <si>
    <t>radon2*0,15*0,15</t>
  </si>
  <si>
    <t>31</t>
  </si>
  <si>
    <t>58343930</t>
  </si>
  <si>
    <t>kamenivo drcené hrubé frakce 16/32</t>
  </si>
  <si>
    <t>-1504081843</t>
  </si>
  <si>
    <t>4,122*1,6 'Přepočtené koeficientem množství</t>
  </si>
  <si>
    <t>32</t>
  </si>
  <si>
    <t>218111112</t>
  </si>
  <si>
    <t>Odvětrání radonu vodorovné kladené do štěrkového podsypu drenážní z plastových perforovaných trubek, vnitřní průměr přes 60 do 80 mm</t>
  </si>
  <si>
    <t>m</t>
  </si>
  <si>
    <t>-1808207831</t>
  </si>
  <si>
    <t>https://podminky.urs.cz/item/CS_URS_2025_01/218111112</t>
  </si>
  <si>
    <t>33</t>
  </si>
  <si>
    <t>218111121</t>
  </si>
  <si>
    <t>Odvětrání radonu vodorovné kladené do štěrkového podsypu sběrné z plastových trubek, vnitřní průměr přes 80 do 110 mm</t>
  </si>
  <si>
    <t>986301586</t>
  </si>
  <si>
    <t>https://podminky.urs.cz/item/CS_URS_2025_01/218111121</t>
  </si>
  <si>
    <t>34</t>
  </si>
  <si>
    <t>218121112</t>
  </si>
  <si>
    <t>Odvětrání radonu svislé z plastových trubek, vnitřní průměr přes 110 do 140 mm</t>
  </si>
  <si>
    <t>1843293131</t>
  </si>
  <si>
    <t>https://podminky.urs.cz/item/CS_URS_2025_01/218121112</t>
  </si>
  <si>
    <t>4+4+8*4</t>
  </si>
  <si>
    <t>Svislé a kompletní konstrukce</t>
  </si>
  <si>
    <t>35</t>
  </si>
  <si>
    <t>311270331</t>
  </si>
  <si>
    <t>Zdivo z přesných vápenopískových tvárnic na tenkovrstvou maltu, tloušťka zdiva 200 mm, formát a rozměr tvárnic 7DF 248x200x248 mm plných, pevnosti přes P15 do P25</t>
  </si>
  <si>
    <t>497952031</t>
  </si>
  <si>
    <t>https://podminky.urs.cz/item/CS_URS_2025_01/311270331</t>
  </si>
  <si>
    <t>"1NP"</t>
  </si>
  <si>
    <t>"sklad 140"(0,1+2,8)*(2,98*2+4,1*2+0,2*4)</t>
  </si>
  <si>
    <t>"pravá část objektu vnitřní nosné zdi"(0,35+2,8)*(1,05+0,9+1,015+0,15+1,65+2,925+0,15+2,925)</t>
  </si>
  <si>
    <t>-okno11</t>
  </si>
  <si>
    <t>-dveře13</t>
  </si>
  <si>
    <t>Mezisoučet</t>
  </si>
  <si>
    <t>"2NP"</t>
  </si>
  <si>
    <t>"levá část objektu - levá venkovní zeď v místech dřevěného obkladu"(1,85+0,5)*(19,85-0,25*2)</t>
  </si>
  <si>
    <t>"pravá část objektu - obvodová zeď v místech dřev. obkl."(1,85+0,5)*(12,65*2+9,05*2-0,2*4)</t>
  </si>
  <si>
    <t>-okno21</t>
  </si>
  <si>
    <t>"připočtení prostoru pod otvory"(0,15+0,4)*(1,3+1,3+3,6+1,2+4,4)</t>
  </si>
  <si>
    <t>36</t>
  </si>
  <si>
    <t>311273951</t>
  </si>
  <si>
    <t>Založení pórobetonového zdiva na zakládací maltu, tlouštky zdiva 200 mm</t>
  </si>
  <si>
    <t>-402788398</t>
  </si>
  <si>
    <t>https://podminky.urs.cz/item/CS_URS_2025_01/311273951</t>
  </si>
  <si>
    <t>"sklad 140"(2,98*2+4,1*2+0,2*4)</t>
  </si>
  <si>
    <t>"pravá část objektu vnitřní nosné zdi"(1,05+0,9+1,015+0,15+1,65+2,925+0,15+2,925)</t>
  </si>
  <si>
    <t>"levá část objektu - levá venkovní zeď v místech dřevěného obkladu"(19,85-0,25*2)</t>
  </si>
  <si>
    <t>"pravá část objektu - obvodová zeď v místech dřev. obkl."(12,65*2+9,05*2-0,2*4)</t>
  </si>
  <si>
    <t>37</t>
  </si>
  <si>
    <t>311270531</t>
  </si>
  <si>
    <t>Zdivo z přesných vápenopískových tvárnic na tenkovrstvou maltu, tloušťka zdiva 240 mm, formát a rozměr cihel 8DF 248x240x248 mm plných, pevnosti přes P15 do P25</t>
  </si>
  <si>
    <t>-1931680892</t>
  </si>
  <si>
    <t>https://podminky.urs.cz/item/CS_URS_2025_01/311270531</t>
  </si>
  <si>
    <t>"levá část objektu u schodiště"(0,1+2,8)*(2,55+8,6)</t>
  </si>
  <si>
    <t>"levá část objektu"(0,35+2,8)*(19,85*2+6*5)</t>
  </si>
  <si>
    <t>"prostřední část objektu"(0,35+2,8)*(10,25*2+5,9*3)</t>
  </si>
  <si>
    <t>"pravá část objektu"(0,35+2,8)*(22,65*2+12,25*4-1,2+11,05+9,1-0,25*2)</t>
  </si>
  <si>
    <t>-okno1</t>
  </si>
  <si>
    <t>-dveře11</t>
  </si>
  <si>
    <t>"levá část objektu u schodiště"(0,15+2,725)*2,735</t>
  </si>
  <si>
    <t>"levá část objektu - od dřev. obkladu dolů"(0,55)*(19,85-0,25*2)</t>
  </si>
  <si>
    <t>"levá část objektu"(0,15+2,725)*(6,0*5+19,85-0,25*2)</t>
  </si>
  <si>
    <t>"pravá část objektu - od dřev. obkladu dolů"(0,55)*(12,65+9,05*2-0,2*4-1,3*2)</t>
  </si>
  <si>
    <t>"pravá část objektu vnitřní nosná zeď"(0,15+2,725)*4,95</t>
  </si>
  <si>
    <t>-okno2</t>
  </si>
  <si>
    <t>38</t>
  </si>
  <si>
    <t>311273953</t>
  </si>
  <si>
    <t>Založení pórobetonového zdiva na zakládací maltu, tlouštky zdiva 250 mm</t>
  </si>
  <si>
    <t>-106661785</t>
  </si>
  <si>
    <t>https://podminky.urs.cz/item/CS_URS_2025_01/311273953</t>
  </si>
  <si>
    <t>"levá část objektu u schodiště"(2,55+8,6)</t>
  </si>
  <si>
    <t>"levá část objektu"(19,85*2+6*5)</t>
  </si>
  <si>
    <t>"prostřední část objektu"(10,25*2+5,9*3)</t>
  </si>
  <si>
    <t>"pravá část objektu"(22,65*2+12,25*4-1,2+11,05+9,1-0,25*2)</t>
  </si>
  <si>
    <t>"levá část objektu u schodiště"2,735</t>
  </si>
  <si>
    <t>"levá část objektu - od dřev. obkladu dolů"(19,85-0,25*2)</t>
  </si>
  <si>
    <t>"levá část objektu"(6,0*5+19,85-0,25*2)</t>
  </si>
  <si>
    <t>"pravá část objektu - od dřev. obkladu dolů"(12,65+9,05*2-0,2*4-1,3*2)</t>
  </si>
  <si>
    <t>"pravá část objektu vnitřní nosná zeď"4,95</t>
  </si>
  <si>
    <t>311</t>
  </si>
  <si>
    <t>ŽB stěny</t>
  </si>
  <si>
    <t>39</t>
  </si>
  <si>
    <t>311321814</t>
  </si>
  <si>
    <t>Nadzákladové zdi z betonu železového (bez výztuže) nosné pohledového (v přírodní barvě drtí a přísad) tř. C 25/30</t>
  </si>
  <si>
    <t>228557739</t>
  </si>
  <si>
    <t>https://podminky.urs.cz/item/CS_URS_2025_01/311321814</t>
  </si>
  <si>
    <t>"monolitická stěna v ose 3"4,5*(2,8+1,1)*0,2</t>
  </si>
  <si>
    <t>"na pavlači"1,65*0,18*2,875</t>
  </si>
  <si>
    <t>"na terase"1,85*0,2*(0,475+2,4)*2</t>
  </si>
  <si>
    <t>40</t>
  </si>
  <si>
    <t>311351121</t>
  </si>
  <si>
    <t>Bednění nadzákladových zdí nosných rovné oboustranné za každou stranu zřízení</t>
  </si>
  <si>
    <t>-187300993</t>
  </si>
  <si>
    <t>https://podminky.urs.cz/item/CS_URS_2025_01/311351121</t>
  </si>
  <si>
    <t>"monolitická stěna v ose C"(4,5*2+0,2*2)*(2,8+1,1)</t>
  </si>
  <si>
    <t>"na pavlači"(1,65*2+0,18*2)*2,875</t>
  </si>
  <si>
    <t>"na terase"(1,85*2+0,2)*(0,475+2,4)*2</t>
  </si>
  <si>
    <t>41</t>
  </si>
  <si>
    <t>311351122</t>
  </si>
  <si>
    <t>Bednění nadzákladových zdí nosných rovné oboustranné za každou stranu odstranění</t>
  </si>
  <si>
    <t>2014296946</t>
  </si>
  <si>
    <t>https://podminky.urs.cz/item/CS_URS_2025_01/311351122</t>
  </si>
  <si>
    <t>42</t>
  </si>
  <si>
    <t>311361821</t>
  </si>
  <si>
    <t>Výztuž nadzákladových zdí nosných svislých nebo odkloněných od svislice, rovných nebo oblých z betonářské oceli 10 505 (R) nebo BSt 500</t>
  </si>
  <si>
    <t>-1431680906</t>
  </si>
  <si>
    <t>https://podminky.urs.cz/item/CS_URS_2025_01/311361821</t>
  </si>
  <si>
    <t>"rozpočtový předpoklad120 kg / m3"</t>
  </si>
  <si>
    <t>"monolitická stěna v ose C"4,5*(2,8+1,1)*0,2*120/1000</t>
  </si>
  <si>
    <t>"na pavlači"1,65*0,18*2,875*120/1000</t>
  </si>
  <si>
    <t>"na terase"1,85*0,2*(0,475+2,4)*2*120/1000</t>
  </si>
  <si>
    <t>1024,7/1000</t>
  </si>
  <si>
    <t>43</t>
  </si>
  <si>
    <t>313351911</t>
  </si>
  <si>
    <t>Bednění nadzákladových zdí obkladových Příplatek k cenám za pohledový beton</t>
  </si>
  <si>
    <t>-2086936896</t>
  </si>
  <si>
    <t>https://podminky.urs.cz/item/CS_URS_2025_01/313351911</t>
  </si>
  <si>
    <t>"monolitická stěna v ose3"(4,5*2+0,2*2)*(2,8)</t>
  </si>
  <si>
    <t>"na pavlači"(1,65)*2,875</t>
  </si>
  <si>
    <t>44</t>
  </si>
  <si>
    <t>783826605</t>
  </si>
  <si>
    <t>Hydrofobizační nátěr omítek silikonový, transparentní, povrchů hladkých betonových povrchů nebo povrchů z desek na bázi dřeva (dřevovláknitých apod.)</t>
  </si>
  <si>
    <t>-670348859</t>
  </si>
  <si>
    <t>https://podminky.urs.cz/item/CS_URS_2025_01/783826605</t>
  </si>
  <si>
    <t>45</t>
  </si>
  <si>
    <t>612111001</t>
  </si>
  <si>
    <t>Ubroušení výstupků betonu po odbednění neomítaných vnitřních ploch ze spár bednicích desek do roviny povrchu stěn</t>
  </si>
  <si>
    <t>211725287</t>
  </si>
  <si>
    <t>https://podminky.urs.cz/item/CS_URS_2025_01/612111001</t>
  </si>
  <si>
    <t>Překlady</t>
  </si>
  <si>
    <t>46</t>
  </si>
  <si>
    <t>K109</t>
  </si>
  <si>
    <t>D+M nosný překlad betonový 115/195/3500 (př1)</t>
  </si>
  <si>
    <t>259136731</t>
  </si>
  <si>
    <t>47</t>
  </si>
  <si>
    <t>K110</t>
  </si>
  <si>
    <t>D+M nosný překlad betonový 60/195/1400 (př2)</t>
  </si>
  <si>
    <t>-295573596</t>
  </si>
  <si>
    <t>48</t>
  </si>
  <si>
    <t>K111</t>
  </si>
  <si>
    <t>D+M nosný překlad betonový 60/195/1200 (př3)</t>
  </si>
  <si>
    <t>-538221182</t>
  </si>
  <si>
    <t>49</t>
  </si>
  <si>
    <t>K112</t>
  </si>
  <si>
    <t>D+M nosný překlad betonový 115/195/1400 (př4)</t>
  </si>
  <si>
    <t>-1193109852</t>
  </si>
  <si>
    <t>K113</t>
  </si>
  <si>
    <t>D+M nosný překlad betonový 115/195/1200 (př5)</t>
  </si>
  <si>
    <t>-1078033050</t>
  </si>
  <si>
    <t>51</t>
  </si>
  <si>
    <t>K114</t>
  </si>
  <si>
    <t>D+M nosný překlad betonový 60/195/1200 (př6)</t>
  </si>
  <si>
    <t>351916555</t>
  </si>
  <si>
    <t>52</t>
  </si>
  <si>
    <t>K115</t>
  </si>
  <si>
    <t>D+M nosný překlad betonový 60/195/1400 (př7)</t>
  </si>
  <si>
    <t>883214059</t>
  </si>
  <si>
    <t>53</t>
  </si>
  <si>
    <t>K116</t>
  </si>
  <si>
    <t>D+M nosný překlad betonový 60/195/2500 (př8)</t>
  </si>
  <si>
    <t>-728377813</t>
  </si>
  <si>
    <t>54</t>
  </si>
  <si>
    <t>K117</t>
  </si>
  <si>
    <t>D+M nosný překlad betonový 60/195/3500 (př9)</t>
  </si>
  <si>
    <t>2049005172</t>
  </si>
  <si>
    <t>55</t>
  </si>
  <si>
    <t>K118</t>
  </si>
  <si>
    <t>D+M nosný překlad betonový 60/195/1200 (př10)</t>
  </si>
  <si>
    <t>1029894674</t>
  </si>
  <si>
    <t>Příčky</t>
  </si>
  <si>
    <t>56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</si>
  <si>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</si>
  <si>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</si>
  <si>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1163220555</t>
  </si>
  <si>
    <t>https://podminky.urs.cz/item/CS_URS_2025_01/342271531</t>
  </si>
  <si>
    <t>"1 NP"</t>
  </si>
  <si>
    <t>"138"</t>
  </si>
  <si>
    <t>(0,35+2,8)*(2,55+2,5)</t>
  </si>
  <si>
    <t>"135"</t>
  </si>
  <si>
    <t>"132"</t>
  </si>
  <si>
    <t>"129"</t>
  </si>
  <si>
    <t>"126"</t>
  </si>
  <si>
    <t>(0,35+2,8)*(2,65+2,45)</t>
  </si>
  <si>
    <t>"123"</t>
  </si>
  <si>
    <t>"119,120"</t>
  </si>
  <si>
    <t>(0,35+2,8)*(2,1+0,15+3,75+2,9)</t>
  </si>
  <si>
    <t>"117,116"</t>
  </si>
  <si>
    <t>(0,35+2,8)*(2,1+0,15+3,75+2,95)</t>
  </si>
  <si>
    <t>"113,111"</t>
  </si>
  <si>
    <t>(0,35+2,8)*(4+2,1+1,2)</t>
  </si>
  <si>
    <t>"114,115"</t>
  </si>
  <si>
    <t>(0,35+2,8)*(4,4*2+2,25)</t>
  </si>
  <si>
    <t>"110"</t>
  </si>
  <si>
    <t>(0,35+2,8)*(4)</t>
  </si>
  <si>
    <t>"104,107,105,106,108"</t>
  </si>
  <si>
    <t>(0,35+2,8)*((2,55+0,15+1,7)*2+1,3+2,3+2,1)</t>
  </si>
  <si>
    <t>-dveře12</t>
  </si>
  <si>
    <t>"2 NP</t>
  </si>
  <si>
    <t>"212"</t>
  </si>
  <si>
    <t>(0,15+2,725)*(2,55+2,5)</t>
  </si>
  <si>
    <t>"215"</t>
  </si>
  <si>
    <t>"218"</t>
  </si>
  <si>
    <t>"221"</t>
  </si>
  <si>
    <t>"208,207,206,205"</t>
  </si>
  <si>
    <t>(0,15+2,725)*(12,25+2,1*3)</t>
  </si>
  <si>
    <t>"204,203"</t>
  </si>
  <si>
    <t>(0,15+2,725)*(12,25+4,95+0,5+0,15+1,685)</t>
  </si>
  <si>
    <t>-dveře22</t>
  </si>
  <si>
    <t>57</t>
  </si>
  <si>
    <t>342279114</t>
  </si>
  <si>
    <t>Zakládací vrstva vápenopískových příček z vyrovnávacích bloků, tloušťka příčky 150 mm</t>
  </si>
  <si>
    <t>-1427940741</t>
  </si>
  <si>
    <t>https://podminky.urs.cz/item/CS_URS_2025_01/342279114</t>
  </si>
  <si>
    <t>(2,55+2,5)</t>
  </si>
  <si>
    <t>(2,65+2,45)</t>
  </si>
  <si>
    <t>(2,1+0,15+3,75+2,9)</t>
  </si>
  <si>
    <t>(2,1+0,15+3,75+2,95)</t>
  </si>
  <si>
    <t>(4+2,1+1,2)</t>
  </si>
  <si>
    <t>(4,4*2+2,25)</t>
  </si>
  <si>
    <t>(4)</t>
  </si>
  <si>
    <t>((2,55+0,15+1,7)*2+1,3+2,3+2,1)</t>
  </si>
  <si>
    <t>(12,25+2,1*3)</t>
  </si>
  <si>
    <t>(12,25+4,95+0,5+0,15+1,685)</t>
  </si>
  <si>
    <t>"dorovnání překladů"11*2,5+14*1,25+1,5</t>
  </si>
  <si>
    <t>58</t>
  </si>
  <si>
    <t>342271321</t>
  </si>
  <si>
    <t>Příčky z přesných vápenopískových tvárnic na tenkovrstvou maltu, tloušťka příčky 70 mm, formát a rozměr tvárnic P7 498x70x248 mm plných, pevnost tvárnic do P15</t>
  </si>
  <si>
    <t>483824131</t>
  </si>
  <si>
    <t>https://podminky.urs.cz/item/CS_URS_2025_01/342271321</t>
  </si>
  <si>
    <t>"108"</t>
  </si>
  <si>
    <t>(0,35+2,8)*(1,5+0,2)</t>
  </si>
  <si>
    <t>(0,15+2,725)*(1+0,1+1+1,8+0,2)</t>
  </si>
  <si>
    <t>-dveře23</t>
  </si>
  <si>
    <t>59</t>
  </si>
  <si>
    <t>342279113</t>
  </si>
  <si>
    <t>Zakládací vrstva vápenopískových příček z vyrovnávacích bloků, tloušťka příčky 115 mm</t>
  </si>
  <si>
    <t>-480272965</t>
  </si>
  <si>
    <t>https://podminky.urs.cz/item/CS_URS_2025_01/342279113</t>
  </si>
  <si>
    <t>(1,5+0,2)</t>
  </si>
  <si>
    <t>(1+0,1+1+1,8+0,2)</t>
  </si>
  <si>
    <t>"dorovnání překladů"2*1,25</t>
  </si>
  <si>
    <t>60</t>
  </si>
  <si>
    <t>342272205</t>
  </si>
  <si>
    <t>Příčky z pórobetonových tvárnic hladkých na tenké maltové lože objemová hmotnost do 500 kg/m3, tloušťka příčky 50 mm</t>
  </si>
  <si>
    <t>688998142</t>
  </si>
  <si>
    <t>https://podminky.urs.cz/item/CS_URS_2025_01/342272205</t>
  </si>
  <si>
    <t>"příčky tl. 50 mezi pokojem a chodbou"</t>
  </si>
  <si>
    <t>(0,35+2,8)*0,6*6</t>
  </si>
  <si>
    <t>(0,15+2,725)*0,6*4</t>
  </si>
  <si>
    <t>342291112</t>
  </si>
  <si>
    <t>Ukotvení příček polyuretanovou pěnou, tl. příčky přes 100 mm</t>
  </si>
  <si>
    <t>-927783261</t>
  </si>
  <si>
    <t>https://podminky.urs.cz/item/CS_URS_2025_01/342291112</t>
  </si>
  <si>
    <t>62</t>
  </si>
  <si>
    <t>342291111</t>
  </si>
  <si>
    <t>Ukotvení příček polyuretanovou pěnou, tl. příčky do 100 mm</t>
  </si>
  <si>
    <t>902732403</t>
  </si>
  <si>
    <t>https://podminky.urs.cz/item/CS_URS_2025_01/342291111</t>
  </si>
  <si>
    <t>63</t>
  </si>
  <si>
    <t>342291121</t>
  </si>
  <si>
    <t>Ukotvení příček plochými kotvami, do konstrukce cihelné</t>
  </si>
  <si>
    <t>-501872700</t>
  </si>
  <si>
    <t>https://podminky.urs.cz/item/CS_URS_2025_01/342291121</t>
  </si>
  <si>
    <t>36*(2,8+0,35)</t>
  </si>
  <si>
    <t>20*(2,725+0,15)</t>
  </si>
  <si>
    <t>Vodorovné konstrukce</t>
  </si>
  <si>
    <t>41-2</t>
  </si>
  <si>
    <t>Monolitické stropy</t>
  </si>
  <si>
    <t>64</t>
  </si>
  <si>
    <t>411324444</t>
  </si>
  <si>
    <t>Stropy z betonu železového (bez výztuže) pohledového stropů deskových, plochých střech, desek balkonových, desek hřibových stropů včetně hlavic hřibových sloupů tř. C 25/30</t>
  </si>
  <si>
    <t>-1511003291</t>
  </si>
  <si>
    <t>https://podminky.urs.cz/item/CS_URS_2025_01/411324444</t>
  </si>
  <si>
    <t>"1 NP</t>
  </si>
  <si>
    <t>36,2*22,65*0,25</t>
  </si>
  <si>
    <t>"NAD VSTUP"</t>
  </si>
  <si>
    <t>2*1,18*0,18</t>
  </si>
  <si>
    <t xml:space="preserve">"odpočet atira a schodiště </t>
  </si>
  <si>
    <t>-0,25*(13,18*9,95)</t>
  </si>
  <si>
    <t>-0,25*(5,366*1,2+2,55*4,6)</t>
  </si>
  <si>
    <t xml:space="preserve">"2 NP </t>
  </si>
  <si>
    <t>12,65*10,98*0,25</t>
  </si>
  <si>
    <t>8,63*23,135*0,25</t>
  </si>
  <si>
    <t>65</t>
  </si>
  <si>
    <t>411361821.1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</si>
  <si>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</si>
  <si>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1877965056</t>
  </si>
  <si>
    <t>https://podminky.urs.cz/item/CS_URS_2025_01/411361821.1</t>
  </si>
  <si>
    <t xml:space="preserve">"1 NP vč. schodiště </t>
  </si>
  <si>
    <t>16801,6/1000</t>
  </si>
  <si>
    <t>8157,0/1000</t>
  </si>
  <si>
    <t>66</t>
  </si>
  <si>
    <t>411351011</t>
  </si>
  <si>
    <t>Bednění stropních konstrukcí - bez podpěrné konstrukce desek tloušťky stropní desky přes 5 do 25 cm zřízení</t>
  </si>
  <si>
    <t>321877920</t>
  </si>
  <si>
    <t>https://podminky.urs.cz/item/CS_URS_2025_01/411351011</t>
  </si>
  <si>
    <t xml:space="preserve">"nadvlaky a atikové zdi zvlášť </t>
  </si>
  <si>
    <t>6*4,65*4</t>
  </si>
  <si>
    <t>1,63*22,95</t>
  </si>
  <si>
    <t>2,2*2,98</t>
  </si>
  <si>
    <t>4,5*(7,655+2,58+4,245)</t>
  </si>
  <si>
    <t>1,7*9,95</t>
  </si>
  <si>
    <t>8,35*(11,68+1,5+1,7)</t>
  </si>
  <si>
    <t>4*6*2</t>
  </si>
  <si>
    <t>4,4*6*2</t>
  </si>
  <si>
    <t>11,3*6*2</t>
  </si>
  <si>
    <t>2*(6+0,25+6)</t>
  </si>
  <si>
    <t xml:space="preserve">"čela </t>
  </si>
  <si>
    <t>0,5*(36,2+22,65)*2</t>
  </si>
  <si>
    <t xml:space="preserve">"atrium + schodiště </t>
  </si>
  <si>
    <t>0,6*(13,18+9,95)*2</t>
  </si>
  <si>
    <t>0,6*(5,366+1,2+4,6+2,55)*2</t>
  </si>
  <si>
    <t>"světlík"2</t>
  </si>
  <si>
    <t>"v místě otovrů bez překladu"0,25*(1,1*4+1,1*2+5+3,25+3+2+1,1*2+1,05+2+4,1+1)</t>
  </si>
  <si>
    <t>2*1,18+0,5*(2+1,18*2)</t>
  </si>
  <si>
    <t>4,65*6*4</t>
  </si>
  <si>
    <t>1,76*22,885</t>
  </si>
  <si>
    <t>6,5*2,915</t>
  </si>
  <si>
    <t>1,81*12,25</t>
  </si>
  <si>
    <t>12,25*(3,7+5,15)</t>
  </si>
  <si>
    <t>-0,25*5,15</t>
  </si>
  <si>
    <t>"čela</t>
  </si>
  <si>
    <t>0,6*(12,65+10,98+8,63+22,885)*2</t>
  </si>
  <si>
    <t>"v místě otovrů bez překladu"0,2*(3,6+1,2+4,4+1,3+1,3+1,1*4)</t>
  </si>
  <si>
    <t>67</t>
  </si>
  <si>
    <t>411351012</t>
  </si>
  <si>
    <t>Bednění stropních konstrukcí - bez podpěrné konstrukce desek tloušťky stropní desky přes 5 do 25 cm odstranění</t>
  </si>
  <si>
    <t>684757093</t>
  </si>
  <si>
    <t>https://podminky.urs.cz/item/CS_URS_2025_01/411351012</t>
  </si>
  <si>
    <t>68</t>
  </si>
  <si>
    <t>411354313</t>
  </si>
  <si>
    <t>Podpěrná konstrukce stropů - desek, kleneb a skořepin výška podepření do 4 m tloušťka stropu přes 15 do 25 cm zřízení</t>
  </si>
  <si>
    <t>1866638018</t>
  </si>
  <si>
    <t>https://podminky.urs.cz/item/CS_URS_2025_01/411354313</t>
  </si>
  <si>
    <t>69</t>
  </si>
  <si>
    <t>411354314</t>
  </si>
  <si>
    <t>Podpěrná konstrukce stropů - desek, kleneb a skořepin výška podepření do 4 m tloušťka stropu přes 15 do 25 cm odstranění</t>
  </si>
  <si>
    <t>1146075922</t>
  </si>
  <si>
    <t>https://podminky.urs.cz/item/CS_URS_2025_01/411354314</t>
  </si>
  <si>
    <t>70</t>
  </si>
  <si>
    <t>prostup3</t>
  </si>
  <si>
    <t>Provedení prostupu stropní konstrukcí do průřezu 0,04 m2</t>
  </si>
  <si>
    <t>2118288770</t>
  </si>
  <si>
    <t>71</t>
  </si>
  <si>
    <t>prostup5</t>
  </si>
  <si>
    <t>Provedení prostupu stropní konstrukcí do průřezu 0,25m2</t>
  </si>
  <si>
    <t>-1791042660</t>
  </si>
  <si>
    <t>72</t>
  </si>
  <si>
    <t>prostup6</t>
  </si>
  <si>
    <t>Provedení prostupu stropní konstrukcí do průřezu více jak 0,25m2</t>
  </si>
  <si>
    <t>-1454590469</t>
  </si>
  <si>
    <t>73</t>
  </si>
  <si>
    <t>345321515</t>
  </si>
  <si>
    <t>Zídky atikové, poprsní, schodišťové a zábradelní z betonu železového bez výztuže tř. C 25/30</t>
  </si>
  <si>
    <t>-1572032412</t>
  </si>
  <si>
    <t>https://podminky.urs.cz/item/CS_URS_2025_01/345321515</t>
  </si>
  <si>
    <t>"v úrovni pavlače"(1,5+2,79+0,31+3,7+9,55)*0,25*0,5+(23,275-9,55-0,25)*0,15*0,5</t>
  </si>
  <si>
    <t>"nad 1NP mimo pavlač"14,68*0,25*0,5*2+(15,1+3,15+27,45+11,3)*0,25*0,5</t>
  </si>
  <si>
    <t>"nad 2NP levá část"(8,03+0,1*2+0,2*2+22,285*2+0,1*4+7,73+0,1*2+0,2*2+0,2*2+0,2)*0,2*0,5</t>
  </si>
  <si>
    <t>"nad 2NP pravá část"(12,05*2+0,1*4+0,2*4+10,38*2+0,1*4)*0,2*0,5</t>
  </si>
  <si>
    <t>74</t>
  </si>
  <si>
    <t>345351005</t>
  </si>
  <si>
    <t>Bednění atikových, poprsních, schodišťových, zábradelních zídek plnostěnných zřízení</t>
  </si>
  <si>
    <t>166297862</t>
  </si>
  <si>
    <t>https://podminky.urs.cz/item/CS_URS_2025_01/345351005</t>
  </si>
  <si>
    <t>"v úrovni pavlače"(1,5+2,79+0,31+3,7+9,55)*0,5*2+(23,275-9,55-0,25)*0,5*2</t>
  </si>
  <si>
    <t>"nad 1NP mimo pavlač"14,68*0,5*2*2+(15,1+3,15+27,45+11,3)*0,5*2</t>
  </si>
  <si>
    <t>"nad 2NP levá část"(8,03+0,1*2+0,2*2+22,285*2+0,1*4+7,73+0,1*2+0,2*2+0,2*2+0,2)*0,5*2</t>
  </si>
  <si>
    <t>"nad 2NP pravá část"(12,05*2+0,1*4+0,2*4+10,38*2+0,1*4)*0,5*2</t>
  </si>
  <si>
    <t>75</t>
  </si>
  <si>
    <t>345351006</t>
  </si>
  <si>
    <t>Bednění atikových, poprsních, schodišťových, zábradelních zídek plnostěnných odstranění</t>
  </si>
  <si>
    <t>-56774954</t>
  </si>
  <si>
    <t>https://podminky.urs.cz/item/CS_URS_2025_01/345351006</t>
  </si>
  <si>
    <t>76</t>
  </si>
  <si>
    <t>K119</t>
  </si>
  <si>
    <t>D+M isonosník dle specifikace SKŘ únosnot Mrd=15 kNm/m´ h 180 mm</t>
  </si>
  <si>
    <t xml:space="preserve">bm </t>
  </si>
  <si>
    <t>-885535279</t>
  </si>
  <si>
    <t>6,5+2,55+0,2+1,8</t>
  </si>
  <si>
    <t>77</t>
  </si>
  <si>
    <t>K120</t>
  </si>
  <si>
    <t>D+M isonosník dle specifikace SKŘ únosnot Mrd=20 kNm/m´ h 250 mm</t>
  </si>
  <si>
    <t>990567003</t>
  </si>
  <si>
    <t>3+1,1+3,8+1,1+3,8+1,1+1</t>
  </si>
  <si>
    <t>9,95+0,085+4,5</t>
  </si>
  <si>
    <t>78</t>
  </si>
  <si>
    <t>K121</t>
  </si>
  <si>
    <t>D+M isonosník dle specifikace SKŘ únosnot Mrd=25 kNm/m´ h 180 mm</t>
  </si>
  <si>
    <t>109078037</t>
  </si>
  <si>
    <t>8,35</t>
  </si>
  <si>
    <t>79</t>
  </si>
  <si>
    <t>K122</t>
  </si>
  <si>
    <t>D+M isonosník dle specifikace SKŘ únosnot Mrd=70 kNm/m´ h 250 mm</t>
  </si>
  <si>
    <t>181865160</t>
  </si>
  <si>
    <t>1,12*2</t>
  </si>
  <si>
    <t>80</t>
  </si>
  <si>
    <t>K123</t>
  </si>
  <si>
    <t>D+M isonosník dle specifikace SKŘ únosnot Mrd=35 kNm/m´ h 250 mm</t>
  </si>
  <si>
    <t>-2081339390</t>
  </si>
  <si>
    <t xml:space="preserve">"1 NP </t>
  </si>
  <si>
    <t>10,25+6,5-1,12*2</t>
  </si>
  <si>
    <t>12,65</t>
  </si>
  <si>
    <t>14,915+5,265+6,5-1,12*2</t>
  </si>
  <si>
    <t>81</t>
  </si>
  <si>
    <t>K124</t>
  </si>
  <si>
    <t>D+M isonosník dle specifikace SKŘ únosnot Mrd=45 kNm/m´ h 250 mm</t>
  </si>
  <si>
    <t>2672096</t>
  </si>
  <si>
    <t>82</t>
  </si>
  <si>
    <t>953241111</t>
  </si>
  <si>
    <t>Osazení smykových trnů do dilatačních spár jednoduchých pro nižší zatížení z nerezové nebo pozinkované oceli bez pouzdra, průměr 20 mm</t>
  </si>
  <si>
    <t>-57513419</t>
  </si>
  <si>
    <t>https://podminky.urs.cz/item/CS_URS_2025_01/953241111</t>
  </si>
  <si>
    <t>12+2+2</t>
  </si>
  <si>
    <t>83</t>
  </si>
  <si>
    <t>54879302</t>
  </si>
  <si>
    <t>trn pro přenos smykové síly u dilatačních spár pro nižší zatížení nerez bez pouzdra D 20mm</t>
  </si>
  <si>
    <t>-1723504466</t>
  </si>
  <si>
    <t>84</t>
  </si>
  <si>
    <t>411359111</t>
  </si>
  <si>
    <t>Bednění stropních konstrukcí - bez podpěrné konstrukce Příplatek k cenám za pohledový beton</t>
  </si>
  <si>
    <t>-1263064434</t>
  </si>
  <si>
    <t>https://podminky.urs.cz/item/CS_URS_2025_01/411359111</t>
  </si>
  <si>
    <t xml:space="preserve">"spodní strana schodišť </t>
  </si>
  <si>
    <t>"podesta"</t>
  </si>
  <si>
    <t>1,75*2,25</t>
  </si>
  <si>
    <t xml:space="preserve">"ramena </t>
  </si>
  <si>
    <t>((2,79*2*1,2)/cos(25))</t>
  </si>
  <si>
    <t>"ramena</t>
  </si>
  <si>
    <t>((2,47+2,195)*1,2)/cos(25)</t>
  </si>
  <si>
    <t xml:space="preserve">"venkovní plochy </t>
  </si>
  <si>
    <t>95,55</t>
  </si>
  <si>
    <t>33,8</t>
  </si>
  <si>
    <t>34,61</t>
  </si>
  <si>
    <t>(8,7-0,2)*2,735+19,85*(1,88-0,3)</t>
  </si>
  <si>
    <t>12,1*1,63</t>
  </si>
  <si>
    <t>85</t>
  </si>
  <si>
    <t>-231051438</t>
  </si>
  <si>
    <t>86</t>
  </si>
  <si>
    <t>611111001</t>
  </si>
  <si>
    <t>Ubroušení výstupků betonu po odbednění neomítaných vnitřních ploch ze spár bednicích desek do roviny povrchu stropů</t>
  </si>
  <si>
    <t>-1721174756</t>
  </si>
  <si>
    <t>https://podminky.urs.cz/item/CS_URS_2025_01/611111001</t>
  </si>
  <si>
    <t>43-2</t>
  </si>
  <si>
    <t>Přímé schodiště</t>
  </si>
  <si>
    <t>87</t>
  </si>
  <si>
    <t>430321414</t>
  </si>
  <si>
    <t>Schodišťové konstrukce a rampy z betonu železového (bez výztuže) stupně, schodnice, ramena, podesty s nosníky tř. C 25/30</t>
  </si>
  <si>
    <t>835043370</t>
  </si>
  <si>
    <t>https://podminky.urs.cz/item/CS_URS_2025_01/430321414</t>
  </si>
  <si>
    <t>1,696*2,25*0,2</t>
  </si>
  <si>
    <t>0,2*(((2,749+0,4)*2*1,2)/cos(25))</t>
  </si>
  <si>
    <t>"první stupeň"0,3*1,2*0,1</t>
  </si>
  <si>
    <t xml:space="preserve">"mezipodesta </t>
  </si>
  <si>
    <t>0,905*1,2*0,25</t>
  </si>
  <si>
    <t>0,25*((2,47+2,195)*1,2)/cos(25)</t>
  </si>
  <si>
    <t>"první stupeň"0,3*1,2*0,35</t>
  </si>
  <si>
    <t>hrana*0,274*0,16*0,5</t>
  </si>
  <si>
    <t>"VÝZTUŽ VIZ HMOTNOST VÝZTUŽE STROPU</t>
  </si>
  <si>
    <t>88</t>
  </si>
  <si>
    <t>431351121</t>
  </si>
  <si>
    <t>Bednění podest, podstupňových desek a ramp včetně podpěrné konstrukce výšky do 4 m půdorysně přímočarých zřízení</t>
  </si>
  <si>
    <t>-1401624945</t>
  </si>
  <si>
    <t>https://podminky.urs.cz/item/CS_URS_2025_01/431351121</t>
  </si>
  <si>
    <t>((2,79*2*0,5)/cos(25))</t>
  </si>
  <si>
    <t>"první stupeň"(0,3+1,2)*2*0,1</t>
  </si>
  <si>
    <t>0,905*1,2</t>
  </si>
  <si>
    <t>"první stupeň"(0,3+1,2)*2*0,35</t>
  </si>
  <si>
    <t>89</t>
  </si>
  <si>
    <t>431351122</t>
  </si>
  <si>
    <t>Bednění podest, podstupňových desek a ramp včetně podpěrné konstrukce výšky do 4 m půdorysně přímočarých odstranění</t>
  </si>
  <si>
    <t>1765325544</t>
  </si>
  <si>
    <t>https://podminky.urs.cz/item/CS_URS_2025_01/431351122</t>
  </si>
  <si>
    <t>90</t>
  </si>
  <si>
    <t>434351141</t>
  </si>
  <si>
    <t>Bednění stupňů betonovaných na podstupňové desce nebo na terénu půdorysně přímočarých zřízení</t>
  </si>
  <si>
    <t>1404296249</t>
  </si>
  <si>
    <t>https://podminky.urs.cz/item/CS_URS_2025_01/434351141</t>
  </si>
  <si>
    <t>hrana*0,16</t>
  </si>
  <si>
    <t>91</t>
  </si>
  <si>
    <t>434351142</t>
  </si>
  <si>
    <t>Bednění stupňů betonovaných na podstupňové desce nebo na terénu půdorysně přímočarých odstranění</t>
  </si>
  <si>
    <t>-1540371082</t>
  </si>
  <si>
    <t>https://podminky.urs.cz/item/CS_URS_2025_01/434351142</t>
  </si>
  <si>
    <t>92</t>
  </si>
  <si>
    <t>953611125</t>
  </si>
  <si>
    <t>Schodišťový prvek pro útlum kročejového hluku nosný a zvukově izolační mezi podestou a ramenem, tl. podesty 200 mm, počet prutů výztuže 2x4x D6, dl. 1,2 m</t>
  </si>
  <si>
    <t>1038534546</t>
  </si>
  <si>
    <t>https://podminky.urs.cz/item/CS_URS_2025_01/953611125</t>
  </si>
  <si>
    <t>93</t>
  </si>
  <si>
    <t>953611211</t>
  </si>
  <si>
    <t>Schodišťový prvek pro útlum kročejového hluku zvukově izolační mezi schody a stěnou - dilatační spárová deska, dl. 1 m</t>
  </si>
  <si>
    <t>-73267544</t>
  </si>
  <si>
    <t>https://podminky.urs.cz/item/CS_URS_2025_01/953611211</t>
  </si>
  <si>
    <t>(5,5*2)/cos(25)</t>
  </si>
  <si>
    <t>94</t>
  </si>
  <si>
    <t>953611151</t>
  </si>
  <si>
    <t>Schodišťový prvek pro útlum kročejového hluku nosný a zvukově izolační pro podepření ramene na základové desce délky 1,2 m</t>
  </si>
  <si>
    <t>1389886741</t>
  </si>
  <si>
    <t>https://podminky.urs.cz/item/CS_URS_2025_01/953611151</t>
  </si>
  <si>
    <t>Úpravy povrchů, podlahy a osazování výplní</t>
  </si>
  <si>
    <t>Úprava povrchů vnitřních</t>
  </si>
  <si>
    <t>95</t>
  </si>
  <si>
    <t>629991012</t>
  </si>
  <si>
    <t>Zakrytí vnějších ploch před znečištěním včetně pozdějšího odkrytí výplní otvorů a svislých ploch fólií přilepenou na začišťovací lištu</t>
  </si>
  <si>
    <t>2092051590</t>
  </si>
  <si>
    <t>https://podminky.urs.cz/item/CS_URS_2025_01/629991012</t>
  </si>
  <si>
    <t>okno1+okno11</t>
  </si>
  <si>
    <t>okno2+okno21</t>
  </si>
  <si>
    <t>96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</si>
  <si>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</si>
  <si>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</si>
  <si>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74967425</t>
  </si>
  <si>
    <t>https://podminky.urs.cz/item/CS_URS_2025_01/622143004</t>
  </si>
  <si>
    <t>ostění1+ostění2</t>
  </si>
  <si>
    <t>nadpraží1+nadpraží2</t>
  </si>
  <si>
    <t>97</t>
  </si>
  <si>
    <t>59051516</t>
  </si>
  <si>
    <t>profil začišťovací PVC pro ostění vnitřních omítek</t>
  </si>
  <si>
    <t>387835609</t>
  </si>
  <si>
    <t>256,45*1,1 'Přepočtené koeficientem množství</t>
  </si>
  <si>
    <t>98</t>
  </si>
  <si>
    <t>622143005</t>
  </si>
  <si>
    <t>Montáž omítkových profilů plastových, pozinkovaných nebo dřevěných upevněných vtlačením do podkladní vrstvy nebo přibitím omítníků</t>
  </si>
  <si>
    <t>1641171081</t>
  </si>
  <si>
    <t>https://podminky.urs.cz/item/CS_URS_2025_01/622143005</t>
  </si>
  <si>
    <t>99</t>
  </si>
  <si>
    <t>55343022</t>
  </si>
  <si>
    <t>profil rohový Pz s kulatou úzkou hlavou pro vnitřní omítky tl 12mm</t>
  </si>
  <si>
    <t>-1541157540</t>
  </si>
  <si>
    <t>2,8*26</t>
  </si>
  <si>
    <t>"2 NP"</t>
  </si>
  <si>
    <t>2,725*9</t>
  </si>
  <si>
    <t>353,775*1,1 'Přepočtené koeficientem množství</t>
  </si>
  <si>
    <t>100</t>
  </si>
  <si>
    <t>612142001</t>
  </si>
  <si>
    <t>Pletivo vnitřních ploch v ploše nebo pruzích, na plném podkladu sklovláknité vtlačené do tmelu včetně tmelu stěn</t>
  </si>
  <si>
    <t>-300132870</t>
  </si>
  <si>
    <t>https://podminky.urs.cz/item/CS_URS_2025_01/612142001</t>
  </si>
  <si>
    <t xml:space="preserve">"pro zvýšení vzduchotěsnosti" </t>
  </si>
  <si>
    <t xml:space="preserve">0,25*(ostění1+nadpraží1+ostění2+nadpraží2) </t>
  </si>
  <si>
    <t>"detaily"20+10</t>
  </si>
  <si>
    <t>101</t>
  </si>
  <si>
    <t>632450121</t>
  </si>
  <si>
    <t>Potěr cementový vyrovnávací ze suchých směsí v pásu o průměrné (střední) tl. od 10 do 20 mm</t>
  </si>
  <si>
    <t>-102890923</t>
  </si>
  <si>
    <t>https://podminky.urs.cz/item/CS_URS_2025_01/632450121</t>
  </si>
  <si>
    <t>"vnitřní parapet"(parapet1+parapet2)*0,25</t>
  </si>
  <si>
    <t>61-1</t>
  </si>
  <si>
    <t>Štuková omítka</t>
  </si>
  <si>
    <t>102</t>
  </si>
  <si>
    <t>612321311</t>
  </si>
  <si>
    <t>Omítka vápenocementová vnitřních ploch nanášená strojně jednovrstvá, tloušťky do 10 mm hrubá zatřená svislých konstrukcí stěn</t>
  </si>
  <si>
    <t>1919440309</t>
  </si>
  <si>
    <t>https://podminky.urs.cz/item/CS_URS_2025_01/612321311</t>
  </si>
  <si>
    <t>103</t>
  </si>
  <si>
    <t>612321131</t>
  </si>
  <si>
    <t>Vápenocementový štuk vnitřních ploch tloušťky do 3 mm svislých konstrukcí stěn</t>
  </si>
  <si>
    <t>-1395518070</t>
  </si>
  <si>
    <t>https://podminky.urs.cz/item/CS_URS_2025_01/612321131</t>
  </si>
  <si>
    <t>-obklad</t>
  </si>
  <si>
    <t>Úprava povrchů vnějších</t>
  </si>
  <si>
    <t>621</t>
  </si>
  <si>
    <t>Příprava podkladů</t>
  </si>
  <si>
    <t>104</t>
  </si>
  <si>
    <t>622131121</t>
  </si>
  <si>
    <t>Podkladní a spojovací vrstva vnějších omítaných ploch penetrace nanášená ručně stěn</t>
  </si>
  <si>
    <t>-2068580045</t>
  </si>
  <si>
    <t>https://podminky.urs.cz/item/CS_URS_2025_01/622131121</t>
  </si>
  <si>
    <t>fasáda+fasáda4+fasáda5</t>
  </si>
  <si>
    <t>105</t>
  </si>
  <si>
    <t>622121111</t>
  </si>
  <si>
    <t>Zatření spár vnějších povrchů cementovou maltou, ploch z tvárnic nebo kamene stěn</t>
  </si>
  <si>
    <t>-1086261483</t>
  </si>
  <si>
    <t>https://podminky.urs.cz/item/CS_URS_2025_01/622121111</t>
  </si>
  <si>
    <t xml:space="preserve">"zvýšení vzduchotěsnosti </t>
  </si>
  <si>
    <t>"pravá část objektu"(0,35+2,8)*(22,65*2+12,25*4-1,2)</t>
  </si>
  <si>
    <t>106</t>
  </si>
  <si>
    <t>629991011</t>
  </si>
  <si>
    <t>Zakrytí vnějších ploch před znečištěním včetně pozdějšího odkrytí výplní otvorů a svislých ploch fólií přilepenou lepící páskou</t>
  </si>
  <si>
    <t>-1779683553</t>
  </si>
  <si>
    <t>https://podminky.urs.cz/item/CS_URS_2025_01/629991011</t>
  </si>
  <si>
    <t>"ochrana vestavěných částí stavby"fasáda*0,05+fasáda2*0,05</t>
  </si>
  <si>
    <t>107</t>
  </si>
  <si>
    <t>432708560</t>
  </si>
  <si>
    <t>okno1+okno2</t>
  </si>
  <si>
    <t>okno11+okno21</t>
  </si>
  <si>
    <t>62-11</t>
  </si>
  <si>
    <t>ETICS - vata</t>
  </si>
  <si>
    <t>108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</si>
  <si>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</si>
  <si>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</si>
  <si>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-408581652</t>
  </si>
  <si>
    <t>https://podminky.urs.cz/item/CS_URS_2025_01/622221021</t>
  </si>
  <si>
    <t>109</t>
  </si>
  <si>
    <t>63152263</t>
  </si>
  <si>
    <t>deska tepelně izolační minerální kontaktních fasád podélné vlákno λ=0,034 tl 90 mm</t>
  </si>
  <si>
    <t>1712896365</t>
  </si>
  <si>
    <t>23,076*1,05 'Přepočtené koeficientem množství</t>
  </si>
  <si>
    <t>110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</si>
  <si>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</si>
  <si>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</si>
  <si>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856222852</t>
  </si>
  <si>
    <t>https://podminky.urs.cz/item/CS_URS_2025_01/622221061</t>
  </si>
  <si>
    <t>111</t>
  </si>
  <si>
    <t>63142036</t>
  </si>
  <si>
    <t>deska tepelně izolační minerální kontaktních fasád podélné vlákno λ=0,035-0,036 tl 300mm</t>
  </si>
  <si>
    <t>-967591387</t>
  </si>
  <si>
    <t>436,486*1,05 'Přepočtené koeficientem množství</t>
  </si>
  <si>
    <t>112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</si>
  <si>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</si>
  <si>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</si>
  <si>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-24537593</t>
  </si>
  <si>
    <t>https://podminky.urs.cz/item/CS_URS_2025_01/622251105</t>
  </si>
  <si>
    <t>113</t>
  </si>
  <si>
    <t>6425r</t>
  </si>
  <si>
    <t>Zesílení stávajícího kontaktního zateplení s celoplošným lepením tepelné izolace ve druhé vrstvě (zdvojením) na vnější stěny a mechanickým kotvením z desek z minerální vlny, celkové tloušťky izolace přes 260 do 300 mm</t>
  </si>
  <si>
    <t>-419242082</t>
  </si>
  <si>
    <t>https://podminky.urs.cz/item/CS_URS_2025_01/6425r</t>
  </si>
  <si>
    <t>0,8*(19,85+10,45+13,25+23,25+13,35)</t>
  </si>
  <si>
    <t>114</t>
  </si>
  <si>
    <t>63152473</t>
  </si>
  <si>
    <t>deska tepelně izolační minerální kontaktních fasád podélné vlákno λ=0,034</t>
  </si>
  <si>
    <t>-1317895380</t>
  </si>
  <si>
    <t>64,12*0,025 'Přepočtené koeficientem množství</t>
  </si>
  <si>
    <t>622</t>
  </si>
  <si>
    <t>Lištový systém</t>
  </si>
  <si>
    <t>115</t>
  </si>
  <si>
    <t>380020554</t>
  </si>
  <si>
    <t xml:space="preserve">-ost </t>
  </si>
  <si>
    <t>116</t>
  </si>
  <si>
    <t>28342205</t>
  </si>
  <si>
    <t>profil napojovací okenní PVC s výztužnou tkaninou 6mm</t>
  </si>
  <si>
    <t>983618643</t>
  </si>
  <si>
    <t>195,45*1,1 'Přepočtené koeficientem množství</t>
  </si>
  <si>
    <t>117</t>
  </si>
  <si>
    <t>622252001</t>
  </si>
  <si>
    <t>Montáž profilů kontaktního zateplení zakládacích soklových připevněných hmoždinkami</t>
  </si>
  <si>
    <t>-1082070502</t>
  </si>
  <si>
    <t>https://podminky.urs.cz/item/CS_URS_2025_01/622252001</t>
  </si>
  <si>
    <t>(6,5+19,85)*2</t>
  </si>
  <si>
    <t>(10,25+6,4)*2</t>
  </si>
  <si>
    <t>(12,75+22,65)*2</t>
  </si>
  <si>
    <t>118</t>
  </si>
  <si>
    <t>28342210</t>
  </si>
  <si>
    <t>profil zakládací PVC s výztužnou tkaninou pro izolant tl 80-300mm</t>
  </si>
  <si>
    <t>-154400857</t>
  </si>
  <si>
    <t>156,8*1,1 'Přepočtené koeficientem množství</t>
  </si>
  <si>
    <t>119</t>
  </si>
  <si>
    <t>1309705294</t>
  </si>
  <si>
    <t>120</t>
  </si>
  <si>
    <t>59051657R</t>
  </si>
  <si>
    <t>profil zakládací Al tl 0,7mm pro ETICS izolant. tl. 280 a 300 mm viz K21</t>
  </si>
  <si>
    <t>1726534581</t>
  </si>
  <si>
    <t>12*1,05 'Přepočtené koeficientem množství</t>
  </si>
  <si>
    <t>121</t>
  </si>
  <si>
    <t>622252002</t>
  </si>
  <si>
    <t>Montáž profilů kontaktního zateplení ostatních stěnových, dilatačních apod. lepených do tmelu</t>
  </si>
  <si>
    <t>-1508266900</t>
  </si>
  <si>
    <t>https://podminky.urs.cz/item/CS_URS_2025_01/622252002</t>
  </si>
  <si>
    <t>122</t>
  </si>
  <si>
    <t>63127464</t>
  </si>
  <si>
    <t>profil rohový Al s výztužnou tkaninou š 100/100mm</t>
  </si>
  <si>
    <t>1253804897</t>
  </si>
  <si>
    <t>ostění1+2*2,75*4-2,1*2</t>
  </si>
  <si>
    <t>"nároží stavby"3,6*4+2,8*8+2,875*1</t>
  </si>
  <si>
    <t>176,775*1,1 'Přepočtené koeficientem množství</t>
  </si>
  <si>
    <t>123</t>
  </si>
  <si>
    <t>59051510</t>
  </si>
  <si>
    <t>profil napojovací nadokenní PVC s okapnicí s výztužnou tkaninou</t>
  </si>
  <si>
    <t>235884787</t>
  </si>
  <si>
    <t>nadpraží1-1,1</t>
  </si>
  <si>
    <t>4*1,1</t>
  </si>
  <si>
    <t xml:space="preserve">"etics 20+90 mm </t>
  </si>
  <si>
    <t>(6,325+3,125+3,995+4+8,6+2,8)</t>
  </si>
  <si>
    <t>(19,85+10,45+13,25+23,25+13,35)</t>
  </si>
  <si>
    <t>162,795*1,1 'Přepočtené koeficientem množství</t>
  </si>
  <si>
    <t>124</t>
  </si>
  <si>
    <t>59051512</t>
  </si>
  <si>
    <t>profil napojovací parapetní PVC s okapnicí a výztužnou tkaninou</t>
  </si>
  <si>
    <t>57144732</t>
  </si>
  <si>
    <t>parapet1 + parapet2-3,6-4,4</t>
  </si>
  <si>
    <t>26*1,1 'Přepočtené koeficientem množství</t>
  </si>
  <si>
    <t>125</t>
  </si>
  <si>
    <t>28341044</t>
  </si>
  <si>
    <t>profil napojovací parapetní PVC úhlově stavitelný s okapnicí a výztužnou tkaninou</t>
  </si>
  <si>
    <t>1613575797</t>
  </si>
  <si>
    <t>11*0,3*2</t>
  </si>
  <si>
    <t>6222</t>
  </si>
  <si>
    <t>Ostění, nadpraží  a parapety</t>
  </si>
  <si>
    <t>126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</si>
  <si>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</si>
  <si>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</si>
  <si>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-676252651</t>
  </si>
  <si>
    <t>https://podminky.urs.cz/item/CS_URS_2025_01/622212051</t>
  </si>
  <si>
    <t xml:space="preserve">Poznámka k položce:_x000D_
bez izolantu, pouze úprava ostění/nadpraži, srovnání, potažení lepidlem a perlinkou 2x </t>
  </si>
  <si>
    <t>-ost</t>
  </si>
  <si>
    <t>127</t>
  </si>
  <si>
    <t>-1935438241</t>
  </si>
  <si>
    <t>parapet1+parapet2</t>
  </si>
  <si>
    <t>128</t>
  </si>
  <si>
    <t>28376416</t>
  </si>
  <si>
    <t>deska XPS hrana polodrážková a hladký povrch 300kPA λ=0,035 tl 40mm</t>
  </si>
  <si>
    <t>829486589</t>
  </si>
  <si>
    <t>34*0,25 'Přepočtené koeficientem množství</t>
  </si>
  <si>
    <t>129</t>
  </si>
  <si>
    <t>622251211</t>
  </si>
  <si>
    <t>Montáž kontaktního zateplení lepením a mechanickým kotvením Příplatek k cenám za zesílené vyztužení druhou vrstvou sklovláknitého pletiva vnějších stěn</t>
  </si>
  <si>
    <t>-1612430280</t>
  </si>
  <si>
    <t>https://podminky.urs.cz/item/CS_URS_2025_01/622251211</t>
  </si>
  <si>
    <t>"řešení detailů v místě přechodů mateirálu, u kastlíků aj."</t>
  </si>
  <si>
    <t>fasáda*0,05</t>
  </si>
  <si>
    <t>62-3</t>
  </si>
  <si>
    <t>Sokl a nadstřešní část</t>
  </si>
  <si>
    <t>130</t>
  </si>
  <si>
    <t>622142001</t>
  </si>
  <si>
    <t>Pletivo vnějších ploch v ploše nebo pruzích, na plném podkladu sklovláknité vtlačené do tmelu stěn</t>
  </si>
  <si>
    <t>1883416272</t>
  </si>
  <si>
    <t>https://podminky.urs.cz/item/CS_URS_2025_01/622142001</t>
  </si>
  <si>
    <t>sokl+fasáda4</t>
  </si>
  <si>
    <t>131</t>
  </si>
  <si>
    <t>713131145</t>
  </si>
  <si>
    <t>Montáž tepelné izolace stěn rohožemi, pásy, deskami, dílci, bloky (izolační materiál ve specifikaci) lepením bodově bez mechanického kotvení</t>
  </si>
  <si>
    <t>421083782</t>
  </si>
  <si>
    <t>https://podminky.urs.cz/item/CS_URS_2025_01/713131145</t>
  </si>
  <si>
    <t>132</t>
  </si>
  <si>
    <t>28376424</t>
  </si>
  <si>
    <t>deska XPS hrana polodrážková a hladký povrch 300kPA λ=0,035 tl 140mm</t>
  </si>
  <si>
    <t>-1745849476</t>
  </si>
  <si>
    <t>(6,5+19,85)*2*1</t>
  </si>
  <si>
    <t>(10,25+6,4)*2*1</t>
  </si>
  <si>
    <t>(12,75+22,65)*2*1</t>
  </si>
  <si>
    <t>209,795*1,05 'Přepočtené koeficientem množství</t>
  </si>
  <si>
    <t>133</t>
  </si>
  <si>
    <t>28376425</t>
  </si>
  <si>
    <t>deska XPS hrana polodrážková a hladký povrch 300kPA λ=0,035 tl 160mm</t>
  </si>
  <si>
    <t>-1801882957</t>
  </si>
  <si>
    <t>62-4</t>
  </si>
  <si>
    <t>Finální omítka</t>
  </si>
  <si>
    <t>134</t>
  </si>
  <si>
    <t>622151001</t>
  </si>
  <si>
    <t>Penetrační nátěr vnějších pastovitých tenkovrstvých omítek akrylátový stěn</t>
  </si>
  <si>
    <t>-188390015</t>
  </si>
  <si>
    <t>https://podminky.urs.cz/item/CS_URS_2025_01/622151001</t>
  </si>
  <si>
    <t>fasáda+fasáda4+fasáda5+fasáda6</t>
  </si>
  <si>
    <t>(ostění1+ostění2+nadpraží1+nadpraží2-ost)*0,3</t>
  </si>
  <si>
    <t>sokl+plochá15</t>
  </si>
  <si>
    <t>135</t>
  </si>
  <si>
    <t>622531022</t>
  </si>
  <si>
    <t>Omítka tenkovrstvá silikonová vnějších ploch probarvená bez penetrace zatíraná (škrábaná), zrnitost 2,0 mm stěn</t>
  </si>
  <si>
    <t>-1189532142</t>
  </si>
  <si>
    <t>https://podminky.urs.cz/item/CS_URS_2025_01/622531022</t>
  </si>
  <si>
    <t>Podlahy a podlahové konstrukce</t>
  </si>
  <si>
    <t>136</t>
  </si>
  <si>
    <t>632481213</t>
  </si>
  <si>
    <t>Separační vrstva k oddělení podlahových vrstev z polyetylénové fólie</t>
  </si>
  <si>
    <t>-755578386</t>
  </si>
  <si>
    <t>https://podminky.urs.cz/item/CS_URS_2025_01/632481213</t>
  </si>
  <si>
    <t>"skladby PO01,PO02, PO05, PO06, PO07, POO8 PO09"</t>
  </si>
  <si>
    <t>137</t>
  </si>
  <si>
    <t>634112113</t>
  </si>
  <si>
    <t>Obvodová dilatace mezi stěnou a mazaninou nebo potěrem podlahovým páskem z pěnového PE tl. do 10 mm, výšky 80 mm</t>
  </si>
  <si>
    <t>-1782807810</t>
  </si>
  <si>
    <t>https://podminky.urs.cz/item/CS_URS_2025_01/634112113</t>
  </si>
  <si>
    <t>"skladby PO01,PO02, PO05, PO06-9"</t>
  </si>
  <si>
    <t>138</t>
  </si>
  <si>
    <t>634113113</t>
  </si>
  <si>
    <t>Výplň dilatačních spár mazanin plastovým profilem výšky 40 mm</t>
  </si>
  <si>
    <t>-1509856419</t>
  </si>
  <si>
    <t>https://podminky.urs.cz/item/CS_URS_2025_01/634113113</t>
  </si>
  <si>
    <t xml:space="preserve">"upřesní dodavatel podlah" </t>
  </si>
  <si>
    <t>"1 NP"6+11,05+4,9+4*1</t>
  </si>
  <si>
    <t>"2 NP"6*2+1,3+2+4*1</t>
  </si>
  <si>
    <t>139</t>
  </si>
  <si>
    <t>634911113</t>
  </si>
  <si>
    <t>Řezání dilatačních nebo smršťovacích spár v čerstvé betonové mazanině nebo potěru šířky do 5 mm, hloubky přes 20 do 50 mm</t>
  </si>
  <si>
    <t>1900927998</t>
  </si>
  <si>
    <t>https://podminky.urs.cz/item/CS_URS_2025_01/634911113</t>
  </si>
  <si>
    <t>140</t>
  </si>
  <si>
    <t>631351111</t>
  </si>
  <si>
    <t>Bednění v podlahách otvorů a prostupů zřízení</t>
  </si>
  <si>
    <t>1855316694</t>
  </si>
  <si>
    <t>https://podminky.urs.cz/item/CS_URS_2025_01/631351111</t>
  </si>
  <si>
    <t>"u schodiště"</t>
  </si>
  <si>
    <t>2,55*0,5</t>
  </si>
  <si>
    <t>1,2*0,5</t>
  </si>
  <si>
    <t>141</t>
  </si>
  <si>
    <t>631351112</t>
  </si>
  <si>
    <t>Bednění v podlahách otvorů a prostupů odstranění</t>
  </si>
  <si>
    <t>1071491649</t>
  </si>
  <si>
    <t>https://podminky.urs.cz/item/CS_URS_2025_01/631351112</t>
  </si>
  <si>
    <t>142</t>
  </si>
  <si>
    <t>635111311</t>
  </si>
  <si>
    <t>Násyp ze štěrkopísku, písku nebo kameniva pod podlahy pod plovoucí nebo tepelně izolační vrstvy podlah o tl. do 20 mm (lože) z písku prosátého</t>
  </si>
  <si>
    <t>-2033080402</t>
  </si>
  <si>
    <t>https://podminky.urs.cz/item/CS_URS_2025_01/635111311</t>
  </si>
  <si>
    <t>63-3</t>
  </si>
  <si>
    <t>Anhyd. podlahy</t>
  </si>
  <si>
    <t>143</t>
  </si>
  <si>
    <t>632441215</t>
  </si>
  <si>
    <t>Potěr anhydritový samonivelační litý tř. C 20, tl. přes 45 do 50 mm</t>
  </si>
  <si>
    <t>1833817672</t>
  </si>
  <si>
    <t>https://podminky.urs.cz/item/CS_URS_2025_01/632441215</t>
  </si>
  <si>
    <t>"skladby P01, P02, P05, P06"</t>
  </si>
  <si>
    <t>144</t>
  </si>
  <si>
    <t>632441291</t>
  </si>
  <si>
    <t>Potěr anhydritový samonivelační litý Příplatek k cenám za každých dalších i započatých 5 mm tloušťky přes 50 mm tř. C 20</t>
  </si>
  <si>
    <t>-1329122279</t>
  </si>
  <si>
    <t>https://podminky.urs.cz/item/CS_URS_2025_01/632441291</t>
  </si>
  <si>
    <t>"dle výkazu</t>
  </si>
  <si>
    <t>"P01a"(4,77+6+3,91+3,38+8,6+16,54)*2</t>
  </si>
  <si>
    <t>"P01b"(2,52+3,82+12+14,59+2,68+11,98+11,98)*8</t>
  </si>
  <si>
    <t>"P01c"(5,61+5,61+5,61+5,61+5,8+5,8)*2</t>
  </si>
  <si>
    <t>"P02a"(21,52+21,52+21,52+21,52+21,41+2,141+57,28+10,88+30,96)*5</t>
  </si>
  <si>
    <t>"P02b"(6,09)*11</t>
  </si>
  <si>
    <t>"P03"23,5*5</t>
  </si>
  <si>
    <t>"P04"3*6</t>
  </si>
  <si>
    <t>"P05"(11,06+12,54)*4</t>
  </si>
  <si>
    <t>"P07a"(4,15+1,8+1,8+3,68+3,88+5,61+5,61+5,61+5,61)*1</t>
  </si>
  <si>
    <t>"P07b"(3,88)*5</t>
  </si>
  <si>
    <t>"P07c"(5,61+5,61+5,61+5,61)*1</t>
  </si>
  <si>
    <t>"P08a"(21,52+21,52+21,52+21,52+23,02+28,651+8,4)*4</t>
  </si>
  <si>
    <t>"P09"(16,45)*4</t>
  </si>
  <si>
    <t>145</t>
  </si>
  <si>
    <t>633811111</t>
  </si>
  <si>
    <t>Povrchová úprava betonových podlah broušení nerovností do 2 mm (stržení šlemu)</t>
  </si>
  <si>
    <t>1492119606</t>
  </si>
  <si>
    <t>https://podminky.urs.cz/item/CS_URS_2025_01/633811111</t>
  </si>
  <si>
    <t>63-6</t>
  </si>
  <si>
    <t>Terasy</t>
  </si>
  <si>
    <t>146</t>
  </si>
  <si>
    <t>636411003</t>
  </si>
  <si>
    <t>Kladení dlažby z keramických dlaždic na sucho na terče standardní rozměr dlažby 600x600 mm, na rektifikační terče výšky přes 30 do 50 mm</t>
  </si>
  <si>
    <t>-447500590</t>
  </si>
  <si>
    <t>https://podminky.urs.cz/item/CS_URS_2025_01/636411003</t>
  </si>
  <si>
    <t>147</t>
  </si>
  <si>
    <t>59761140</t>
  </si>
  <si>
    <t>dlažba keramická slinutá mrazuvzdorná R11/B povrch hladký/lesklý tl přes 15 do 20mm přes 2 do 4ks/m2</t>
  </si>
  <si>
    <t>1088050884</t>
  </si>
  <si>
    <t>41,02*1,15 'Přepočtené koeficientem množství</t>
  </si>
  <si>
    <t>148</t>
  </si>
  <si>
    <t>636411023</t>
  </si>
  <si>
    <t>Kladení dlažby z keramických dlaždic na sucho na terče standardní rozměr dlažby 600x600 mm, na rektifikační terče výšky příplatek za každých dalších vyrovnání spádu podkladu sklonovými korektory</t>
  </si>
  <si>
    <t>803156506</t>
  </si>
  <si>
    <t>https://podminky.urs.cz/item/CS_URS_2025_01/636411023</t>
  </si>
  <si>
    <t>149</t>
  </si>
  <si>
    <t>K108</t>
  </si>
  <si>
    <t>D+M přířezy z PVC folie pod terče - skladba D06 a D03, předpoklad využití odpadního materiálu</t>
  </si>
  <si>
    <t>-428032156</t>
  </si>
  <si>
    <t>63-1</t>
  </si>
  <si>
    <t>Betonové podlahy</t>
  </si>
  <si>
    <t>150</t>
  </si>
  <si>
    <t>631311125</t>
  </si>
  <si>
    <t>Mazanina z betonu prostého bez zvýšených nároků na prostředí tl. přes 80 do 120 mm tř. C 20/25</t>
  </si>
  <si>
    <t>-1207163017</t>
  </si>
  <si>
    <t>https://podminky.urs.cz/item/CS_URS_2025_01/631311125</t>
  </si>
  <si>
    <t>F014*0,095</t>
  </si>
  <si>
    <t>KB*0,1</t>
  </si>
  <si>
    <t>151</t>
  </si>
  <si>
    <t>631319012</t>
  </si>
  <si>
    <t>Příplatek k cenám mazanin za úpravu povrchu mazaniny přehlazením, mazanina tl. přes 80 do 120 mm</t>
  </si>
  <si>
    <t>906131835</t>
  </si>
  <si>
    <t>https://podminky.urs.cz/item/CS_URS_2025_01/631319012</t>
  </si>
  <si>
    <t>152</t>
  </si>
  <si>
    <t>631319173</t>
  </si>
  <si>
    <t>Příplatek k cenám mazanin za stržení povrchu spodní vrstvy mazaniny latí před vložením výztuže nebo pletiva pro tl. obou vrstev mazaniny přes 80 do 120 mm</t>
  </si>
  <si>
    <t>1151207988</t>
  </si>
  <si>
    <t>https://podminky.urs.cz/item/CS_URS_2025_01/631319173</t>
  </si>
  <si>
    <t>153</t>
  </si>
  <si>
    <t>631362021</t>
  </si>
  <si>
    <t>-653600171</t>
  </si>
  <si>
    <t>https://podminky.urs.cz/item/CS_URS_2025_01/631362021</t>
  </si>
  <si>
    <t xml:space="preserve">"+ 15 % na přesahy </t>
  </si>
  <si>
    <t>(F014+KB)*(3,03/1000)*1,15</t>
  </si>
  <si>
    <t>154</t>
  </si>
  <si>
    <t>633831115</t>
  </si>
  <si>
    <t>Povrchová úprava betonových podlah zdrsnění kartáčováním strojně s předchozím přehlazením</t>
  </si>
  <si>
    <t>93247374</t>
  </si>
  <si>
    <t>https://podminky.urs.cz/item/CS_URS_2025_01/633831115</t>
  </si>
  <si>
    <t>155</t>
  </si>
  <si>
    <t>783923171</t>
  </si>
  <si>
    <t>Penetrační nátěr betonových podlah hrubých akrylátový</t>
  </si>
  <si>
    <t>-2011538940</t>
  </si>
  <si>
    <t>https://podminky.urs.cz/item/CS_URS_2025_01/783923171</t>
  </si>
  <si>
    <t>156</t>
  </si>
  <si>
    <t>783927151</t>
  </si>
  <si>
    <t>Krycí (uzavírací) nátěr betonových podlah jednonásobný akrylátový</t>
  </si>
  <si>
    <t>511724888</t>
  </si>
  <si>
    <t>https://podminky.urs.cz/item/CS_URS_2025_01/783927151</t>
  </si>
  <si>
    <t>157</t>
  </si>
  <si>
    <t>632481215</t>
  </si>
  <si>
    <t>Separační vrstva k oddělení podlahových vrstev z geotextilie</t>
  </si>
  <si>
    <t>734322475</t>
  </si>
  <si>
    <t>https://podminky.urs.cz/item/CS_URS_2025_01/632481215</t>
  </si>
  <si>
    <t>kb</t>
  </si>
  <si>
    <t>63-4</t>
  </si>
  <si>
    <t>Samonivelační stěrka</t>
  </si>
  <si>
    <t>158</t>
  </si>
  <si>
    <t>632451101</t>
  </si>
  <si>
    <t>Potěr cementový samonivelační ze suchých směsí tloušťky přes 2 do 5 mm</t>
  </si>
  <si>
    <t>-1830472460</t>
  </si>
  <si>
    <t>https://podminky.urs.cz/item/CS_URS_2025_01/632451101</t>
  </si>
  <si>
    <t>F013+F023+F014</t>
  </si>
  <si>
    <t>159</t>
  </si>
  <si>
    <t>771121011</t>
  </si>
  <si>
    <t>Příprava podkladu před provedením dlažby nátěr penetrační na podlahu</t>
  </si>
  <si>
    <t>-1511403306</t>
  </si>
  <si>
    <t>https://podminky.urs.cz/item/CS_URS_2025_01/771121011</t>
  </si>
  <si>
    <t>63-5</t>
  </si>
  <si>
    <t>Atrium</t>
  </si>
  <si>
    <t>160</t>
  </si>
  <si>
    <t>637121113</t>
  </si>
  <si>
    <t>Okapový chodník z kameniva s udusáním a urovnáním povrchu z kačírku tl. 200 mm</t>
  </si>
  <si>
    <t>638819661</t>
  </si>
  <si>
    <t>https://podminky.urs.cz/item/CS_URS_2025_01/637121113</t>
  </si>
  <si>
    <t>161</t>
  </si>
  <si>
    <t>155661297</t>
  </si>
  <si>
    <t>Osazování výplní otvorů</t>
  </si>
  <si>
    <t>162</t>
  </si>
  <si>
    <t>K097</t>
  </si>
  <si>
    <t>D+M ocelová zárubeň pro bezfalcové dveře, tl. stěny 150-250 mm vč. nátěru 900/2100</t>
  </si>
  <si>
    <t xml:space="preserve">ks </t>
  </si>
  <si>
    <t>488727002</t>
  </si>
  <si>
    <t>"D2"5+4</t>
  </si>
  <si>
    <t>163</t>
  </si>
  <si>
    <t>K098</t>
  </si>
  <si>
    <t>D+M ocelová zárubeň pro bezfalcové dveře, tl. stěny 150-250 mm vč. nátěru 800/2100</t>
  </si>
  <si>
    <t>-1857373522</t>
  </si>
  <si>
    <t>"D2"8+4</t>
  </si>
  <si>
    <t>164</t>
  </si>
  <si>
    <t>K099</t>
  </si>
  <si>
    <t>D+M ocelová zárubeň pro bezfalcové dveře, tl. stěny 150-250 mm vč. nátěru 700/2100</t>
  </si>
  <si>
    <t>386346656</t>
  </si>
  <si>
    <t>"D2"2+2</t>
  </si>
  <si>
    <t>Ostatní konstrukce a práce, bourání</t>
  </si>
  <si>
    <t>165</t>
  </si>
  <si>
    <t>725291667</t>
  </si>
  <si>
    <t>Montáž doplňků zařízení koupelen a záchodů piktogramu</t>
  </si>
  <si>
    <t>35353173</t>
  </si>
  <si>
    <t>https://podminky.urs.cz/item/CS_URS_2025_01/725291667</t>
  </si>
  <si>
    <t>166</t>
  </si>
  <si>
    <t>73558009</t>
  </si>
  <si>
    <t>piktogram 120x120 nalepovací různé symboly matný nerez</t>
  </si>
  <si>
    <t>978184862</t>
  </si>
  <si>
    <t>167</t>
  </si>
  <si>
    <t>742210121</t>
  </si>
  <si>
    <t>Montáž hlásiče automatického bodového</t>
  </si>
  <si>
    <t>-1120202668</t>
  </si>
  <si>
    <t>https://podminky.urs.cz/item/CS_URS_2025_01/742210121</t>
  </si>
  <si>
    <t>8+1+2+8</t>
  </si>
  <si>
    <t>168</t>
  </si>
  <si>
    <t>59081430</t>
  </si>
  <si>
    <t>hlásič kouře optický konvenční</t>
  </si>
  <si>
    <t>871759994</t>
  </si>
  <si>
    <t>169</t>
  </si>
  <si>
    <t>953945323</t>
  </si>
  <si>
    <t xml:space="preserve">Kotva do zateplené fasády s plastovým kuželem pro přerušení tepelného mostu včetně vyvrtání otvoru pro malá a střední zatížení průměru 10 mm, užitné délky přes 200 </t>
  </si>
  <si>
    <t>-253646449</t>
  </si>
  <si>
    <t>https://podminky.urs.cz/item/CS_URS_2025_01/953945323</t>
  </si>
  <si>
    <t>"kotvení do ETICS"10</t>
  </si>
  <si>
    <t>170</t>
  </si>
  <si>
    <t>953943211</t>
  </si>
  <si>
    <t>Osazování drobných kovových předmětů kotvených do stěny hasicího přístroje</t>
  </si>
  <si>
    <t>-2101065626</t>
  </si>
  <si>
    <t>https://podminky.urs.cz/item/CS_URS_2025_01/953943211</t>
  </si>
  <si>
    <t>171</t>
  </si>
  <si>
    <t>44932114</t>
  </si>
  <si>
    <t>přístroj hasicí ruční práškový 21A</t>
  </si>
  <si>
    <t>103564017</t>
  </si>
  <si>
    <t>172</t>
  </si>
  <si>
    <t>952901111</t>
  </si>
  <si>
    <t>Vyčištění budov nebo objektů před předáním do užívání budov bytové nebo občanské výstavby, světlé výšky podlaží do 4 m</t>
  </si>
  <si>
    <t>-228930124</t>
  </si>
  <si>
    <t>https://podminky.urs.cz/item/CS_URS_2025_01/952901111</t>
  </si>
  <si>
    <t>"plocha z vnějších rozměrů</t>
  </si>
  <si>
    <t>13,25*22,25</t>
  </si>
  <si>
    <t>10,25*7</t>
  </si>
  <si>
    <t>4,6*3,12</t>
  </si>
  <si>
    <t>7,1*23,25</t>
  </si>
  <si>
    <t>23,275*8,77</t>
  </si>
  <si>
    <t>11,42*13,39</t>
  </si>
  <si>
    <t>173</t>
  </si>
  <si>
    <t>953993311</t>
  </si>
  <si>
    <t>Osazení bezpečnostní, orientační nebo informační tabulky samolepicí</t>
  </si>
  <si>
    <t>-672433400</t>
  </si>
  <si>
    <t>https://podminky.urs.cz/item/CS_URS_2025_01/953993311</t>
  </si>
  <si>
    <t>174</t>
  </si>
  <si>
    <t>73534511</t>
  </si>
  <si>
    <t>tabulka bezpečnostní s tiskem 2 barvy A4 210x297mm samolepící</t>
  </si>
  <si>
    <t>1670908601</t>
  </si>
  <si>
    <t>Lešení a stavební výtahy</t>
  </si>
  <si>
    <t>175</t>
  </si>
  <si>
    <t>946111112</t>
  </si>
  <si>
    <t>Věže pojízdné trubkové nebo dílcové s maximálním zatížením podlahy do 200 kg/m2 šířky od 0,6 do 0,9 m, délky do 3,2 m výšky přes 1,5 m do 2,5 m montáž</t>
  </si>
  <si>
    <t>-1590797079</t>
  </si>
  <si>
    <t>https://podminky.urs.cz/item/CS_URS_2025_01/946111112</t>
  </si>
  <si>
    <t>"fasáda přízemní části, pod střechou"1</t>
  </si>
  <si>
    <t>176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</si>
  <si>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</si>
  <si>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</si>
  <si>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-1050512221</t>
  </si>
  <si>
    <t>https://podminky.urs.cz/item/CS_URS_2025_01/946111212</t>
  </si>
  <si>
    <t>1*30 'Přepočtené koeficientem množství</t>
  </si>
  <si>
    <t>177</t>
  </si>
  <si>
    <t>946111812</t>
  </si>
  <si>
    <t>Věže pojízdné trubkové nebo dílcové s maximálním zatížením podlahy do 200 kg/m2 šířky od 0,6 do 0,9 m, délky do 3,2 m výšky přes 1,5 m do 2,5 m demontáž</t>
  </si>
  <si>
    <t>15770683</t>
  </si>
  <si>
    <t>https://podminky.urs.cz/item/CS_URS_2025_01/946111812</t>
  </si>
  <si>
    <t>178</t>
  </si>
  <si>
    <t>941111111</t>
  </si>
  <si>
    <t>Lešení řadové trubkové lehké pracovní s podlahami s provozním zatížením tř. 3 do 200 kg/m2 šířky tř. W06 od 0,6 do 0,9 m výšky do 10 m montáž</t>
  </si>
  <si>
    <t>15854918</t>
  </si>
  <si>
    <t>https://podminky.urs.cz/item/CS_URS_2025_01/941111111</t>
  </si>
  <si>
    <t>179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</si>
  <si>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</si>
  <si>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</si>
  <si>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-491024519</t>
  </si>
  <si>
    <t>https://podminky.urs.cz/item/CS_URS_2025_01/941111211</t>
  </si>
  <si>
    <t>Poznámka k položce:_x000D_
upřesní se dle hmg stavby, uvažováno také pro třechu aj. výškové práce</t>
  </si>
  <si>
    <t>710,126*90 'Přepočtené koeficientem množství</t>
  </si>
  <si>
    <t>180</t>
  </si>
  <si>
    <t>941111811</t>
  </si>
  <si>
    <t>Lešení řadové trubkové lehké pracovní s podlahami s provozním zatížením tř. 3 do 200 kg/m2 šířky tř. W06 od 0,6 do 0,9 m výšky do 10 m demontáž</t>
  </si>
  <si>
    <t>329039012</t>
  </si>
  <si>
    <t>https://podminky.urs.cz/item/CS_URS_2025_01/941111811</t>
  </si>
  <si>
    <t>181</t>
  </si>
  <si>
    <t>944511111</t>
  </si>
  <si>
    <t>Síť ochranná zavěšená na konstrukci lešení z textilie z umělých vláken montáž</t>
  </si>
  <si>
    <t>1246739143</t>
  </si>
  <si>
    <t>https://podminky.urs.cz/item/CS_URS_2025_01/944511111</t>
  </si>
  <si>
    <t>182</t>
  </si>
  <si>
    <t>944511211</t>
  </si>
  <si>
    <t>Síť ochranná zavěšená na konstrukci lešení z textilie z umělých vláken příplatek k ceně za každý den použití</t>
  </si>
  <si>
    <t>85495028</t>
  </si>
  <si>
    <t>https://podminky.urs.cz/item/CS_URS_2025_01/944511211</t>
  </si>
  <si>
    <t>183</t>
  </si>
  <si>
    <t>944511811</t>
  </si>
  <si>
    <t>Síť ochranná zavěšená na konstrukci lešení z textilie z umělých vláken demontáž</t>
  </si>
  <si>
    <t>6957634</t>
  </si>
  <si>
    <t>https://podminky.urs.cz/item/CS_URS_2025_01/944511811</t>
  </si>
  <si>
    <t>184</t>
  </si>
  <si>
    <t>949101111</t>
  </si>
  <si>
    <t>Lešení pomocné pracovní pro objekty pozemních staveb pro zatížení do 150 kg/m2, o výšce lešeňové podlahy do 1,9 m</t>
  </si>
  <si>
    <t>-582766777</t>
  </si>
  <si>
    <t>https://podminky.urs.cz/item/CS_URS_2025_01/949101111</t>
  </si>
  <si>
    <t>F01+F02</t>
  </si>
  <si>
    <t>185</t>
  </si>
  <si>
    <t>993111111</t>
  </si>
  <si>
    <t>Dovoz a odvoz lešení včetně naložení a složení řadového, na vzdálenost do 10 km</t>
  </si>
  <si>
    <t>-369332841</t>
  </si>
  <si>
    <t>https://podminky.urs.cz/item/CS_URS_2025_01/993111111</t>
  </si>
  <si>
    <t>186</t>
  </si>
  <si>
    <t>993111119</t>
  </si>
  <si>
    <t>Dovoz a odvoz lešení včetně naložení a složení řadového, na vzdálenost Příplatek k ceně za každých dalších i započatých 10 km přes 10 km</t>
  </si>
  <si>
    <t>726611747</t>
  </si>
  <si>
    <t>https://podminky.urs.cz/item/CS_URS_2025_01/993111119</t>
  </si>
  <si>
    <t>187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</si>
  <si>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</si>
  <si>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</si>
  <si>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-423094064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</si>
  <si>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</si>
  <si>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</si>
  <si>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</si>
  <si>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</si>
  <si>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</si>
  <si>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188</t>
  </si>
  <si>
    <t>711161212</t>
  </si>
  <si>
    <t>Izolace proti zemní vlhkosti a beztlakové vodě nopovými fóliemi na ploše svislé S vrstva ochranná, odvětrávací a drenážní výška nopku 8,0 mm, tl. fólie do 0,6 mm</t>
  </si>
  <si>
    <t>-126023638</t>
  </si>
  <si>
    <t>https://podminky.urs.cz/item/CS_URS_2025_01/711161212</t>
  </si>
  <si>
    <t>hydro2*1,2</t>
  </si>
  <si>
    <t>189</t>
  </si>
  <si>
    <t>711161384</t>
  </si>
  <si>
    <t>Izolace proti zemní vlhkosti a beztlakové vodě nopovými fóliemi ostatní ukončení izolace provětrávací lištou</t>
  </si>
  <si>
    <t>1572591196</t>
  </si>
  <si>
    <t>https://podminky.urs.cz/item/CS_URS_2025_01/711161384</t>
  </si>
  <si>
    <t>190</t>
  </si>
  <si>
    <t>711161391</t>
  </si>
  <si>
    <t>Izolace proti zemní vlhkosti a beztlakové vodě nopovými fóliemi ostatní připevnění fólie hřeby pevnostními</t>
  </si>
  <si>
    <t>2102095905</t>
  </si>
  <si>
    <t>https://podminky.urs.cz/item/CS_URS_2025_01/711161391</t>
  </si>
  <si>
    <t>hydro2*1,1*5</t>
  </si>
  <si>
    <t>191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</si>
  <si>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</si>
  <si>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</si>
  <si>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442451628</t>
  </si>
  <si>
    <t>https://podminky.urs.cz/item/CS_URS_2025_01/998711102</t>
  </si>
  <si>
    <t>711-1</t>
  </si>
  <si>
    <t>Asfaltový pas</t>
  </si>
  <si>
    <t>192</t>
  </si>
  <si>
    <t>711111001</t>
  </si>
  <si>
    <t>Provedení izolace proti zemní vlhkosti natěradly a tmely za studena na ploše vodorovné V nátěrem penetračním</t>
  </si>
  <si>
    <t>-874823523</t>
  </si>
  <si>
    <t>https://podminky.urs.cz/item/CS_URS_2025_01/711111001</t>
  </si>
  <si>
    <t>193</t>
  </si>
  <si>
    <t>711112001</t>
  </si>
  <si>
    <t>Provedení izolace proti zemní vlhkosti natěradly a tmely za studena na ploše svislé S nátěrem penetračním</t>
  </si>
  <si>
    <t>-453716957</t>
  </si>
  <si>
    <t>https://podminky.urs.cz/item/CS_URS_2025_01/711112001</t>
  </si>
  <si>
    <t>194</t>
  </si>
  <si>
    <t>11163153</t>
  </si>
  <si>
    <t>emulze asfaltová penetrační</t>
  </si>
  <si>
    <t>litr</t>
  </si>
  <si>
    <t>-907937505</t>
  </si>
  <si>
    <t>771,514*0,6 'Přepočtené koeficientem množství</t>
  </si>
  <si>
    <t>195</t>
  </si>
  <si>
    <t>711141559</t>
  </si>
  <si>
    <t>Provedení izolace proti zemní vlhkosti pásy přitavením NAIP na ploše vodorovné V</t>
  </si>
  <si>
    <t>-150628666</t>
  </si>
  <si>
    <t>https://podminky.urs.cz/item/CS_URS_2025_01/711141559</t>
  </si>
  <si>
    <t>hydro1*2</t>
  </si>
  <si>
    <t>196</t>
  </si>
  <si>
    <t>711142559</t>
  </si>
  <si>
    <t>Provedení izolace proti zemní vlhkosti pásy přitavením NAIP na ploše svislé S</t>
  </si>
  <si>
    <t>1642240729</t>
  </si>
  <si>
    <t>https://podminky.urs.cz/item/CS_URS_2025_01/711142559</t>
  </si>
  <si>
    <t>hydro3*2</t>
  </si>
  <si>
    <t>197</t>
  </si>
  <si>
    <t>62855001</t>
  </si>
  <si>
    <t>pás asfaltový natavitelný modifikovaný SBS s vložkou z polyesterové rohože a spalitelnou PE fólií nebo jemnozrnným minerálním posypem na horním povrchu tl 4,0mm</t>
  </si>
  <si>
    <t>9733536</t>
  </si>
  <si>
    <t>771,514*1,165 'Přepočtené koeficientem množství</t>
  </si>
  <si>
    <t>198</t>
  </si>
  <si>
    <t>62853004</t>
  </si>
  <si>
    <t>pás asfaltový natavitelný modifikovaný SBS s vložkou ze skleněné tkaniny a spalitelnou PE fólií nebo jemnozrnným minerálním posypem na horním povrchu tl 4,0mm</t>
  </si>
  <si>
    <t>-2046776337</t>
  </si>
  <si>
    <t>199</t>
  </si>
  <si>
    <t>711745567</t>
  </si>
  <si>
    <t>Provedení detailů pásy přitavením spojů obrácených nebo zpětných se zesílením rš 500 mm NAIP</t>
  </si>
  <si>
    <t>-22972363</t>
  </si>
  <si>
    <t>https://podminky.urs.cz/item/CS_URS_2025_01/711745567</t>
  </si>
  <si>
    <t>"napojení vodorovná/svislá" hydro2</t>
  </si>
  <si>
    <t>200</t>
  </si>
  <si>
    <t>711747067</t>
  </si>
  <si>
    <t>Provedení detailů pásy přitavením opracování trubních prostupů pod těsnící objímkou, průměru do 300 mm, NAIP</t>
  </si>
  <si>
    <t>995982368</t>
  </si>
  <si>
    <t>https://podminky.urs.cz/item/CS_URS_2025_01/711747067</t>
  </si>
  <si>
    <t>201</t>
  </si>
  <si>
    <t>62851017</t>
  </si>
  <si>
    <t>prostupová tvarovka do spodní stavby s manžetou z asfaltového pásu DN 110</t>
  </si>
  <si>
    <t>518411631</t>
  </si>
  <si>
    <t>202</t>
  </si>
  <si>
    <t>62851018</t>
  </si>
  <si>
    <t>prostupová tvarovka do spodní stavby s manžetou z asfaltového pásu DN 125</t>
  </si>
  <si>
    <t>-439601098</t>
  </si>
  <si>
    <t>712</t>
  </si>
  <si>
    <t>Povlakové krytiny</t>
  </si>
  <si>
    <t>203</t>
  </si>
  <si>
    <t>998712102</t>
  </si>
  <si>
    <t>Přesun hmot pro povlakové krytiny stanovený z hmotnosti přesunovaného materiálu vodorovná dopravní vzdálenost do 50 m základní v objektech výšky přes 6 do 12 m</t>
  </si>
  <si>
    <t>-66805547</t>
  </si>
  <si>
    <t>https://podminky.urs.cz/item/CS_URS_2025_01/998712102</t>
  </si>
  <si>
    <t>712-1</t>
  </si>
  <si>
    <t>Parozábrana</t>
  </si>
  <si>
    <t>204</t>
  </si>
  <si>
    <t>711747067.1</t>
  </si>
  <si>
    <t>202382598</t>
  </si>
  <si>
    <t>https://podminky.urs.cz/item/CS_URS_2025_01/711747067.1</t>
  </si>
  <si>
    <t>205</t>
  </si>
  <si>
    <t>62851032</t>
  </si>
  <si>
    <t>prostup parozábranou s integrovanou manžetou z modifikovaného asfaltového pásu DN 100</t>
  </si>
  <si>
    <t>-1387585655</t>
  </si>
  <si>
    <t>206</t>
  </si>
  <si>
    <t>62851030</t>
  </si>
  <si>
    <t>prostup parozábranou s integrovanou manžetou z modifikovaného asfaltového pásu DN 50</t>
  </si>
  <si>
    <t>-1750686858</t>
  </si>
  <si>
    <t>207</t>
  </si>
  <si>
    <t>62851033</t>
  </si>
  <si>
    <t>prostup parozábranou s integrovanou manžetou z modifikovaného asfaltového pásu DN 125</t>
  </si>
  <si>
    <t>1898553601</t>
  </si>
  <si>
    <t>208</t>
  </si>
  <si>
    <t>62851031</t>
  </si>
  <si>
    <t>prostup parozábranou s integrovanou manžetou z modifikovaného asfaltového pásu DN 70</t>
  </si>
  <si>
    <t>509187122</t>
  </si>
  <si>
    <t>209</t>
  </si>
  <si>
    <t>712311101</t>
  </si>
  <si>
    <t>Provedení povlakové krytiny střech plochých do 10° natěradly a tmely za studena nátěrem lakem penetračním nebo asfaltovým</t>
  </si>
  <si>
    <t>1456064654</t>
  </si>
  <si>
    <t>https://podminky.urs.cz/item/CS_URS_2025_01/712311101</t>
  </si>
  <si>
    <t xml:space="preserve">"vytažení na atiku a stěnu " </t>
  </si>
  <si>
    <t>plochá11*0,5</t>
  </si>
  <si>
    <t>plochá12*0,5</t>
  </si>
  <si>
    <t>plochá21*0,5</t>
  </si>
  <si>
    <t>plochá32*0,5</t>
  </si>
  <si>
    <t>plochá51*0,5</t>
  </si>
  <si>
    <t>plochá61*0,5</t>
  </si>
  <si>
    <t>210</t>
  </si>
  <si>
    <t>107538862</t>
  </si>
  <si>
    <t xml:space="preserve">Poznámka k položce:_x000D_
0,6 l/m2_x000D_
</t>
  </si>
  <si>
    <t>738,12*0,6 'Přepočtené koeficientem množství</t>
  </si>
  <si>
    <t>211</t>
  </si>
  <si>
    <t>712341659</t>
  </si>
  <si>
    <t>Provedení povlakové krytiny střech plochých do 10° pásy přitavením NAIP bodově</t>
  </si>
  <si>
    <t>-1999765752</t>
  </si>
  <si>
    <t>https://podminky.urs.cz/item/CS_URS_2025_01/712341659</t>
  </si>
  <si>
    <t>212</t>
  </si>
  <si>
    <t>712841559</t>
  </si>
  <si>
    <t>Provedení povlakové krytiny střech samostatným vytažením izolačního povlaku pásy přitavením na konstrukce převyšující úroveň střechy, NAIP</t>
  </si>
  <si>
    <t>452783268</t>
  </si>
  <si>
    <t>https://podminky.urs.cz/item/CS_URS_2025_01/712841559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</si>
  <si>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</si>
  <si>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</si>
  <si>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</si>
  <si>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1064326695</t>
  </si>
  <si>
    <t>738,12*1,165 'Přepočtené koeficientem množství</t>
  </si>
  <si>
    <t>712-2.1</t>
  </si>
  <si>
    <t>Skladba s folií - nekotvená</t>
  </si>
  <si>
    <t>214</t>
  </si>
  <si>
    <t>712363001</t>
  </si>
  <si>
    <t>Provedení povlakové krytiny střech plochých do 10° fólií termoplastickou mPVC (měkčené PVC) rozvinutí a natažení fólie v ploše</t>
  </si>
  <si>
    <t>1228021645</t>
  </si>
  <si>
    <t>https://podminky.urs.cz/item/CS_URS_2025_01/712363001</t>
  </si>
  <si>
    <t>215</t>
  </si>
  <si>
    <t>712363003</t>
  </si>
  <si>
    <t>Provedení povlakové krytiny střech plochých do 10° fólií termoplastickou mPVC (měkčené PVC) vytvoření spoje dvou pásů fólií horkovzdušným navařením</t>
  </si>
  <si>
    <t>-1252533083</t>
  </si>
  <si>
    <t>https://podminky.urs.cz/item/CS_URS_2025_01/712363003</t>
  </si>
  <si>
    <t xml:space="preserve">Poznámka k položce:_x000D_
cca 1,5 bm/m2 </t>
  </si>
  <si>
    <t>667,21*1,5 'Přepočtené koeficientem množství</t>
  </si>
  <si>
    <t>216</t>
  </si>
  <si>
    <t>28343012</t>
  </si>
  <si>
    <t>fólie hydroizolační střešní mPVC určená ke stabilizaci přitížením a do vegetačních střech tl 1,5mm</t>
  </si>
  <si>
    <t>714404786</t>
  </si>
  <si>
    <t>667,21*1,165 'Přepočtené koeficientem množství</t>
  </si>
  <si>
    <t>217</t>
  </si>
  <si>
    <t>712391172</t>
  </si>
  <si>
    <t>Provedení povlakové krytiny střech plochých do 10° -ostatní práce provedení vrstvy textilní ochranné</t>
  </si>
  <si>
    <t>1841603062</t>
  </si>
  <si>
    <t>https://podminky.urs.cz/item/CS_URS_2025_01/712391172</t>
  </si>
  <si>
    <t>"pod HI"</t>
  </si>
  <si>
    <t>plochá11*0,75</t>
  </si>
  <si>
    <t>plochá12*0,75</t>
  </si>
  <si>
    <t>plochá21*0,75</t>
  </si>
  <si>
    <t>plochá32*0,75</t>
  </si>
  <si>
    <t>plochá41*0,45</t>
  </si>
  <si>
    <t>plochá42*0,25</t>
  </si>
  <si>
    <t>plochá51*0,75</t>
  </si>
  <si>
    <t>plochá61*0,75</t>
  </si>
  <si>
    <t>"nad HI"</t>
  </si>
  <si>
    <t>218</t>
  </si>
  <si>
    <t>69311172</t>
  </si>
  <si>
    <t>geotextilie PP s ÚV stabilizací 300g/m2</t>
  </si>
  <si>
    <t>94268722</t>
  </si>
  <si>
    <t>219</t>
  </si>
  <si>
    <t>712861702</t>
  </si>
  <si>
    <t>Provedení povlakové krytiny střech samostatným vytažením izolačního povlaku fólií na konstrukce převyšující úroveň střechy, přilepenou bodově</t>
  </si>
  <si>
    <t>100134136</t>
  </si>
  <si>
    <t>https://podminky.urs.cz/item/CS_URS_2025_01/712861702</t>
  </si>
  <si>
    <t>plochá11*0,85</t>
  </si>
  <si>
    <t>plochá12*0,4</t>
  </si>
  <si>
    <t>plochá21*0,85</t>
  </si>
  <si>
    <t>plochá32*0,3</t>
  </si>
  <si>
    <t>plochá42*0,2</t>
  </si>
  <si>
    <t>plochá51*0,85</t>
  </si>
  <si>
    <t>plochá61*0,85</t>
  </si>
  <si>
    <t>220</t>
  </si>
  <si>
    <t>28322012</t>
  </si>
  <si>
    <t>fólie hydroizolační střešní mPVC mechanicky kotvená šedá tl 1,5mm</t>
  </si>
  <si>
    <t>-1678233962</t>
  </si>
  <si>
    <t>196,82*1,165 'Přepočtené koeficientem množství</t>
  </si>
  <si>
    <t>712-5</t>
  </si>
  <si>
    <t>Násyp z kačírku</t>
  </si>
  <si>
    <t>221</t>
  </si>
  <si>
    <t>712771201</t>
  </si>
  <si>
    <t>Provedení drenážní vrstvy vegetační střechy z kameniva, tloušťky násypu do 100 mm, sklon střechy do 5°</t>
  </si>
  <si>
    <t>-530540951</t>
  </si>
  <si>
    <t>https://podminky.urs.cz/item/CS_URS_2025_01/712771201</t>
  </si>
  <si>
    <t>222</t>
  </si>
  <si>
    <t>58337403</t>
  </si>
  <si>
    <t>kamenivo dekorační (kačírek) frakce 16/32</t>
  </si>
  <si>
    <t>822391252</t>
  </si>
  <si>
    <t>"D04 STŘEŠNÍHO PLÁŠTĚ NAD 2NP</t>
  </si>
  <si>
    <t>(7,73)*22,285*(0,07+0,23)/2</t>
  </si>
  <si>
    <t>"D05 STŘEŠNÍHO PLÁŠTĚ NAD 2NP</t>
  </si>
  <si>
    <t>10,38*12,05*(0,056+0,18)/2</t>
  </si>
  <si>
    <t>kačírek2*0,07</t>
  </si>
  <si>
    <t>44,266*1,8 'Přepočtené koeficientem množství</t>
  </si>
  <si>
    <t>223</t>
  </si>
  <si>
    <t>712771611.1</t>
  </si>
  <si>
    <t>Provedení ochranných pásů vegetační střechy osazení ochranné kačírkové lišty přitížením konstrukcí</t>
  </si>
  <si>
    <t>-391577913</t>
  </si>
  <si>
    <t>https://podminky.urs.cz/item/CS_URS_2025_01/712771611.1</t>
  </si>
  <si>
    <t xml:space="preserve">"hrana terasy </t>
  </si>
  <si>
    <t>12,1</t>
  </si>
  <si>
    <t xml:space="preserve">"kačírek/ vegetace </t>
  </si>
  <si>
    <t>"D02</t>
  </si>
  <si>
    <t>(0,847+8,415+6,087+3,2+8,525+2,499+2,99+2,99+2,721-0,5*2+3,11+2,721*2+5,535+4,814+3,442+3,442+1,412-0,5*2-0,5*2)</t>
  </si>
  <si>
    <t>"D01</t>
  </si>
  <si>
    <t>((14,82*2)+2*(1,4+2,45-0,5*2)-0,5*2)</t>
  </si>
  <si>
    <t>224</t>
  </si>
  <si>
    <t>69334040</t>
  </si>
  <si>
    <t>lišta kačírková Al výška 130-150mm</t>
  </si>
  <si>
    <t>1811545647</t>
  </si>
  <si>
    <t>108,911*1,1 'Přepočtené koeficientem množství</t>
  </si>
  <si>
    <t>712-6</t>
  </si>
  <si>
    <t>Detaily</t>
  </si>
  <si>
    <t>225</t>
  </si>
  <si>
    <t>712363115R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</si>
  <si>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</si>
  <si>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120735304</t>
  </si>
  <si>
    <t>https://podminky.urs.cz/item/CS_URS_2025_01/712363115R</t>
  </si>
  <si>
    <t>226</t>
  </si>
  <si>
    <t>28342011</t>
  </si>
  <si>
    <t>manžeta těsnící pro prostupy hydroizolací z PVC uzavřená kruhová vnitřní průměr 40-70</t>
  </si>
  <si>
    <t>-4147208</t>
  </si>
  <si>
    <t>227</t>
  </si>
  <si>
    <t>28342013</t>
  </si>
  <si>
    <t>manžeta těsnící pro prostupy hydroizolací z PVC uzavřená kruhová vnitřní průměr 90-114</t>
  </si>
  <si>
    <t>-1947273472</t>
  </si>
  <si>
    <t>228</t>
  </si>
  <si>
    <t>28342014</t>
  </si>
  <si>
    <t>manžeta těsnící pro prostupy hydroizolací z PVC uzavřená kruhová vnitřní průměr 120-180</t>
  </si>
  <si>
    <t>-2018028580</t>
  </si>
  <si>
    <t>229</t>
  </si>
  <si>
    <t>28342053</t>
  </si>
  <si>
    <t>komínek střešní odvětrávací s integrovanou manžetou z PVC DN 100</t>
  </si>
  <si>
    <t>190915809</t>
  </si>
  <si>
    <t>230</t>
  </si>
  <si>
    <t>28342066</t>
  </si>
  <si>
    <t>prostup pro kabely s integrovanou manžetou z PVC DN 70</t>
  </si>
  <si>
    <t>-1618869391</t>
  </si>
  <si>
    <t>231</t>
  </si>
  <si>
    <t>712363117</t>
  </si>
  <si>
    <t>Provedení povlakové krytiny střech plochých do 10° fólií ostatní činnosti při pokládání hydroizolačních fólií (materiál ve specifikaci) zaizolování prostupů střešní rovinou kruhový průřez, průměr přes 500 mm do 1000 mm</t>
  </si>
  <si>
    <t>-997327407</t>
  </si>
  <si>
    <t>https://podminky.urs.cz/item/CS_URS_2025_01/712363117</t>
  </si>
  <si>
    <t>232</t>
  </si>
  <si>
    <t>712363120</t>
  </si>
  <si>
    <t>Provedení povlakové krytiny střech plochých do 10° fólií ostatní činnosti při pokládání hydroizolačních fólií (materiál ve specifikaci) zaizolování prostupů střešní rovinou hranatý průřez, vnitřní plochy přes 0,25 m2 do 0,75 m2</t>
  </si>
  <si>
    <t>-1560722710</t>
  </si>
  <si>
    <t>https://podminky.urs.cz/item/CS_URS_2025_01/712363120</t>
  </si>
  <si>
    <t>"výlez"2,</t>
  </si>
  <si>
    <t>233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</si>
  <si>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</si>
  <si>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</si>
  <si>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856976397</t>
  </si>
  <si>
    <t>https://podminky.urs.cz/item/CS_URS_2025_01/712363122</t>
  </si>
  <si>
    <t>234</t>
  </si>
  <si>
    <t>28322070</t>
  </si>
  <si>
    <t>roh vnitřní pro střešní fólie mPVC šedé</t>
  </si>
  <si>
    <t>-1550934091</t>
  </si>
  <si>
    <t>4+6+4+5+3</t>
  </si>
  <si>
    <t>235</t>
  </si>
  <si>
    <t>28322071</t>
  </si>
  <si>
    <t>roh vnější pro střešní fólie mPVC šedá</t>
  </si>
  <si>
    <t>733910404</t>
  </si>
  <si>
    <t>236</t>
  </si>
  <si>
    <t>712363352</t>
  </si>
  <si>
    <t>Povlakové krytiny střech plochých do 10° z tvarovaných poplastovaných lišt pro mPVC vnitřní koutová lišta rš 100 mm</t>
  </si>
  <si>
    <t>-927032209</t>
  </si>
  <si>
    <t>https://podminky.urs.cz/item/CS_URS_2025_01/712363352</t>
  </si>
  <si>
    <t>"K05"282</t>
  </si>
  <si>
    <t>237</t>
  </si>
  <si>
    <t>712363353</t>
  </si>
  <si>
    <t>Povlakové krytiny střech plochých do 10° z tvarovaných poplastovaných lišt pro mPVC vnější koutová lišta rš 100 mm</t>
  </si>
  <si>
    <t>72247163</t>
  </si>
  <si>
    <t>https://podminky.urs.cz/item/CS_URS_2025_01/712363353</t>
  </si>
  <si>
    <t>"K06"204</t>
  </si>
  <si>
    <t>238</t>
  </si>
  <si>
    <t>712363351</t>
  </si>
  <si>
    <t>Povlakové krytiny střech plochých do 10° z tvarovaných poplastovaných lišt pro mPVC pásek rš 50 mm</t>
  </si>
  <si>
    <t>1042785005</t>
  </si>
  <si>
    <t>https://podminky.urs.cz/item/CS_URS_2025_01/712363351</t>
  </si>
  <si>
    <t>"K07"299</t>
  </si>
  <si>
    <t>239</t>
  </si>
  <si>
    <t>712363354</t>
  </si>
  <si>
    <t>Povlakové krytiny střech plochých do 10° z tvarovaných poplastovaných lišt pro mPVC stěnová lišta vyhnutá rš 71 mm</t>
  </si>
  <si>
    <t>-1146545741</t>
  </si>
  <si>
    <t>https://podminky.urs.cz/item/CS_URS_2025_01/712363354</t>
  </si>
  <si>
    <t>"K9"53</t>
  </si>
  <si>
    <t>240</t>
  </si>
  <si>
    <t>712363371</t>
  </si>
  <si>
    <t>Povlakové krytiny střech plochých do 10° z tvarovaných poplastovaných lišt pro mPVC koutová lišta rš 150 mm</t>
  </si>
  <si>
    <t>-1744580684</t>
  </si>
  <si>
    <t>https://podminky.urs.cz/item/CS_URS_2025_01/712363371</t>
  </si>
  <si>
    <t>"K18"7</t>
  </si>
  <si>
    <t>712-7</t>
  </si>
  <si>
    <t>Vpusť</t>
  </si>
  <si>
    <t>241</t>
  </si>
  <si>
    <t>712771255</t>
  </si>
  <si>
    <t>Provedení drenážní vrstvy vegetační střechy odvodnění osazením kontrolní šachty na střešní vpusť</t>
  </si>
  <si>
    <t>-34035034</t>
  </si>
  <si>
    <t>https://podminky.urs.cz/item/CS_URS_2025_01/712771255</t>
  </si>
  <si>
    <t>242</t>
  </si>
  <si>
    <t>69334333</t>
  </si>
  <si>
    <t>šachta kontrolní odvodnění vegetačních střech PA 300x300mm v 130mm</t>
  </si>
  <si>
    <t>1296702960</t>
  </si>
  <si>
    <t>"V2"3</t>
  </si>
  <si>
    <t>243</t>
  </si>
  <si>
    <t>69334160</t>
  </si>
  <si>
    <t>šachta kontrolní odvodnění vegetačních střech Al 300x300mm</t>
  </si>
  <si>
    <t>125588307</t>
  </si>
  <si>
    <t>"V3"4</t>
  </si>
  <si>
    <t>244</t>
  </si>
  <si>
    <t>69334160R</t>
  </si>
  <si>
    <t>šachta kontrolní odvodnění vegetačních střech Al 250x150mm</t>
  </si>
  <si>
    <t>-1574357168</t>
  </si>
  <si>
    <t>245</t>
  </si>
  <si>
    <t>712771259</t>
  </si>
  <si>
    <t>Provedení drenážní vrstvy vegetační střechy odvodnění osazením výškového nástavce kontrolní šachty</t>
  </si>
  <si>
    <t>2008971257</t>
  </si>
  <si>
    <t>https://podminky.urs.cz/item/CS_URS_2025_01/712771259</t>
  </si>
  <si>
    <t>246</t>
  </si>
  <si>
    <t>69334343</t>
  </si>
  <si>
    <t>nástavec kontrolní šachtice vegetačních střech nerez 300x300mm v 100mm</t>
  </si>
  <si>
    <t>-2082215040</t>
  </si>
  <si>
    <t>247</t>
  </si>
  <si>
    <t>69334171</t>
  </si>
  <si>
    <t>nástavec kontrolní šachtice vegetačních střech Al 300x300 mm v 100mm</t>
  </si>
  <si>
    <t>1208658965</t>
  </si>
  <si>
    <t>248</t>
  </si>
  <si>
    <t>69334171R</t>
  </si>
  <si>
    <t>nástavec kontrolní šachtice vegetačních střech Al 250x150 mm v 100mm</t>
  </si>
  <si>
    <t>220374537</t>
  </si>
  <si>
    <t>249</t>
  </si>
  <si>
    <t>712998004</t>
  </si>
  <si>
    <t>Provedení povlakové krytiny střech - ostatní práce montáž odvodňovacího prvku atikového chrliče z PVC na dešťovou vodu DN 110</t>
  </si>
  <si>
    <t>2009674882</t>
  </si>
  <si>
    <t>https://podminky.urs.cz/item/CS_URS_2025_01/712998004</t>
  </si>
  <si>
    <t>250</t>
  </si>
  <si>
    <t>56231123</t>
  </si>
  <si>
    <t>chrlič vyhřívaný s manžetou pro PVC-P hydroizolaci plochých střech DN 50/75/110/125/160</t>
  </si>
  <si>
    <t>1647341492</t>
  </si>
  <si>
    <t>251</t>
  </si>
  <si>
    <t>712998201</t>
  </si>
  <si>
    <t>Provedení povlakové krytiny střech - ostatní práce montáž odvodňovacího prvku nouzového atikového přepadu z PVC na dešťovou vodu do DN 70</t>
  </si>
  <si>
    <t>325933526</t>
  </si>
  <si>
    <t>https://podminky.urs.cz/item/CS_URS_2025_01/712998201</t>
  </si>
  <si>
    <t>252</t>
  </si>
  <si>
    <t>28342475</t>
  </si>
  <si>
    <t>přepad bezpečnostní atikový DN 75 s manžetou pro hydroizolaci z PVC-P</t>
  </si>
  <si>
    <t>-17991023</t>
  </si>
  <si>
    <t>253</t>
  </si>
  <si>
    <t>721239114</t>
  </si>
  <si>
    <t>Střešní vtoky (vpusti) montáž střešních vtoků ostatních typů se svislým odtokem do DN 160</t>
  </si>
  <si>
    <t>701411579</t>
  </si>
  <si>
    <t>https://podminky.urs.cz/item/CS_URS_2025_01/721239114</t>
  </si>
  <si>
    <t>3+3+1</t>
  </si>
  <si>
    <t>254</t>
  </si>
  <si>
    <t>56231103</t>
  </si>
  <si>
    <t>vtok střešní svislý s vyhříváním s manžetou pro PVC-P hydroizolaci pochůzných plochých střech DN 75, DN 110</t>
  </si>
  <si>
    <t>-885674220</t>
  </si>
  <si>
    <t>712-8</t>
  </si>
  <si>
    <t>Vegetační souvrství</t>
  </si>
  <si>
    <t>255</t>
  </si>
  <si>
    <t>712771221</t>
  </si>
  <si>
    <t>Provedení drenážní vrstvy vegetační střechy z plastových nopových fólií, výšky nopů do 25 mm, sklon střechy do 5°</t>
  </si>
  <si>
    <t>1720355192</t>
  </si>
  <si>
    <t>https://podminky.urs.cz/item/CS_URS_2025_01/712771221</t>
  </si>
  <si>
    <t>-kačírek2</t>
  </si>
  <si>
    <t>256</t>
  </si>
  <si>
    <t>28323025</t>
  </si>
  <si>
    <t>fólie profilovaná (nopová) perforovaná HDPE s nakašírovanou filtrační textilií s hydroakumulační a drenážní funkcí do vegetačních střech s výškou nopů do 20mm</t>
  </si>
  <si>
    <t>309952878</t>
  </si>
  <si>
    <t>255,774*1,15 'Přepočtené koeficientem množství</t>
  </si>
  <si>
    <t>257</t>
  </si>
  <si>
    <t>712771431</t>
  </si>
  <si>
    <t>Provedení vegetační vrstvy vegetační střechy ze substrátu, tloušťky přes 300 mm, sklon střechy do 5°</t>
  </si>
  <si>
    <t>1891246234</t>
  </si>
  <si>
    <t>https://podminky.urs.cz/item/CS_URS_2025_01/712771431</t>
  </si>
  <si>
    <t>plochá1*(0,073+0,23)/2</t>
  </si>
  <si>
    <t>plochá2*(0,079+0,255)/2</t>
  </si>
  <si>
    <t>-kačírek2*(0,073+0,23)/2</t>
  </si>
  <si>
    <t>258</t>
  </si>
  <si>
    <t>10321225</t>
  </si>
  <si>
    <t>substrát vegetačních střech extenzivní s nízkým obsahem organické složky</t>
  </si>
  <si>
    <t>-1365443965</t>
  </si>
  <si>
    <t xml:space="preserve">Poznámka k položce:_x000D_
tl. 100 mm </t>
  </si>
  <si>
    <t>plochá2*(0,09+0,255)/2</t>
  </si>
  <si>
    <t>259</t>
  </si>
  <si>
    <t>712771521</t>
  </si>
  <si>
    <t>Založení vegetace vegetační střechy položením vegetační nebo trávníkové rohože, sklon střechy do 5°</t>
  </si>
  <si>
    <t>-1219235715</t>
  </si>
  <si>
    <t>https://podminky.urs.cz/item/CS_URS_2025_01/712771521</t>
  </si>
  <si>
    <t>260</t>
  </si>
  <si>
    <t>69334504</t>
  </si>
  <si>
    <t>koberec rozchodníkový vegetačních střech</t>
  </si>
  <si>
    <t>-32724386</t>
  </si>
  <si>
    <t>255,774*1,05 'Přepočtené koeficientem množství</t>
  </si>
  <si>
    <t>713</t>
  </si>
  <si>
    <t>Izolace tepelné</t>
  </si>
  <si>
    <t>261</t>
  </si>
  <si>
    <t>998713102</t>
  </si>
  <si>
    <t>Přesun hmot pro izolace tepelné stanovený z hmotnosti přesunovaného materiálu vodorovná dopravní vzdálenost do 50 m s užitím mechanizace v objektech výšky přes 6 m do 12 m</t>
  </si>
  <si>
    <t>-2004432827</t>
  </si>
  <si>
    <t>https://podminky.urs.cz/item/CS_URS_2025_01/998713102</t>
  </si>
  <si>
    <t>713-1</t>
  </si>
  <si>
    <t>Podlahy</t>
  </si>
  <si>
    <t>262</t>
  </si>
  <si>
    <t>713121111</t>
  </si>
  <si>
    <t>Montáž tepelné izolace podlah rohožemi, pásy, deskami, dílci, bloky (izolační materiál ve specifikaci) kladenými volně jednovrstvá</t>
  </si>
  <si>
    <t>666310577</t>
  </si>
  <si>
    <t>https://podminky.urs.cz/item/CS_URS_2025_01/713121111</t>
  </si>
  <si>
    <t>263</t>
  </si>
  <si>
    <t>28375914</t>
  </si>
  <si>
    <t>deska EPS 150 pro konstrukce s vysokým zatížením λ=0,035 tl 100mm</t>
  </si>
  <si>
    <t>1115745398</t>
  </si>
  <si>
    <t>"P01,P02"</t>
  </si>
  <si>
    <t>427,295*1,05 'Přepočtené koeficientem množství</t>
  </si>
  <si>
    <t>264</t>
  </si>
  <si>
    <t>28375990</t>
  </si>
  <si>
    <t>deska EPS 150 pro konstrukce s vysokým zatížením λ=0,035 tl 140mm</t>
  </si>
  <si>
    <t>1231362267</t>
  </si>
  <si>
    <t>265</t>
  </si>
  <si>
    <t>1004712860</t>
  </si>
  <si>
    <t>266</t>
  </si>
  <si>
    <t>28376551</t>
  </si>
  <si>
    <t>deska polystyrénová pro snížení kročejového hluku (max. zatížení 4 kN/m2) tl 20mm</t>
  </si>
  <si>
    <t>-809437711</t>
  </si>
  <si>
    <t>"skladby P05,P06"</t>
  </si>
  <si>
    <t>269,979*1,05 'Přepočtené koeficientem množství</t>
  </si>
  <si>
    <t>267</t>
  </si>
  <si>
    <t>28372302</t>
  </si>
  <si>
    <t>deska EPS 100 pro konstrukce s běžným zatížením λ=0,037 tl 30mm</t>
  </si>
  <si>
    <t>-257428538</t>
  </si>
  <si>
    <t xml:space="preserve">" u nevytápěné skladby + 30 mm </t>
  </si>
  <si>
    <t>"P09"(16,45)</t>
  </si>
  <si>
    <t>286,429*1,05 'Přepočtené koeficientem množství</t>
  </si>
  <si>
    <t>713-2</t>
  </si>
  <si>
    <t>Plochá střecha</t>
  </si>
  <si>
    <t>268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</si>
  <si>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</si>
  <si>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</si>
  <si>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-1225946754</t>
  </si>
  <si>
    <t>https://podminky.urs.cz/item/CS_URS_2025_01/713141136</t>
  </si>
  <si>
    <t>269</t>
  </si>
  <si>
    <t>160574794</t>
  </si>
  <si>
    <t>plochá1*2</t>
  </si>
  <si>
    <t>plochá2*2</t>
  </si>
  <si>
    <t>plochá3*2</t>
  </si>
  <si>
    <t>plochá5*2</t>
  </si>
  <si>
    <t>plochá6*2</t>
  </si>
  <si>
    <t>1252,38*1,05 'Přepočtené koeficientem množství</t>
  </si>
  <si>
    <t>270</t>
  </si>
  <si>
    <t>713141376</t>
  </si>
  <si>
    <t>Montáž tepelné izolace střech plochých spádovými klíny na zhlaví atiky šířky přes 500 do 1000 mm přilepenými za studena nízkoexpanzní (PUR) pěnou</t>
  </si>
  <si>
    <t>-459939017</t>
  </si>
  <si>
    <t>https://podminky.urs.cz/item/CS_URS_2025_01/713141376</t>
  </si>
  <si>
    <t xml:space="preserve">"atika shora ve spádu </t>
  </si>
  <si>
    <t>271</t>
  </si>
  <si>
    <t>28376105</t>
  </si>
  <si>
    <t>klín izolační z XPS spádový</t>
  </si>
  <si>
    <t>2037472163</t>
  </si>
  <si>
    <t>Poznámka k položce:_x000D_
průměrně cca 50 mm</t>
  </si>
  <si>
    <t xml:space="preserve">"atika shora ve spádu dle klempířiny </t>
  </si>
  <si>
    <t>0,74*40</t>
  </si>
  <si>
    <t>0,34*8,75</t>
  </si>
  <si>
    <t>(0,24+0,19)*9</t>
  </si>
  <si>
    <t>0,44*30,5</t>
  </si>
  <si>
    <t>0,76*60,75</t>
  </si>
  <si>
    <t>0,24*10</t>
  </si>
  <si>
    <t>(0,14+0,19)*5</t>
  </si>
  <si>
    <t>0,51*15</t>
  </si>
  <si>
    <t>0,71*7,5</t>
  </si>
  <si>
    <t>0,46*49,75</t>
  </si>
  <si>
    <t>135,945*0,05 'Přepočtené koeficientem množství</t>
  </si>
  <si>
    <t>272</t>
  </si>
  <si>
    <t>713141212</t>
  </si>
  <si>
    <t>Montáž tepelné izolace střech plochých atikovými klíny přilepenými za studena nízkoexpanzní (PUR) pěnou</t>
  </si>
  <si>
    <t>-1343195542</t>
  </si>
  <si>
    <t>https://podminky.urs.cz/item/CS_URS_2025_01/713141212</t>
  </si>
  <si>
    <t>273</t>
  </si>
  <si>
    <t>63152006</t>
  </si>
  <si>
    <t>klín atikový přechodný minerální plochých střech tl 60x60mm</t>
  </si>
  <si>
    <t>655182105</t>
  </si>
  <si>
    <t>223,86*1,05 'Přepočtené koeficientem množství</t>
  </si>
  <si>
    <t>274</t>
  </si>
  <si>
    <t>713141336</t>
  </si>
  <si>
    <t>Montáž tepelné izolace střech plochých spádovými klíny v ploše přilepenými za studena nízkoexpanzní (PUR) pěnou</t>
  </si>
  <si>
    <t>-379044640</t>
  </si>
  <si>
    <t>https://podminky.urs.cz/item/CS_URS_2025_01/713141336</t>
  </si>
  <si>
    <t>275</t>
  </si>
  <si>
    <t>28376142</t>
  </si>
  <si>
    <t>klín izolační spád do 5% EPS 150</t>
  </si>
  <si>
    <t>-684648089</t>
  </si>
  <si>
    <t>plochá1*0,15</t>
  </si>
  <si>
    <t>plochá2*0,15</t>
  </si>
  <si>
    <t>plochá3*0,15</t>
  </si>
  <si>
    <t>plochá4*0,08</t>
  </si>
  <si>
    <t>plochá5*0,15</t>
  </si>
  <si>
    <t>plochá6*0,15</t>
  </si>
  <si>
    <t>97,211*1,1 'Přepočtené koeficientem množství</t>
  </si>
  <si>
    <t>276</t>
  </si>
  <si>
    <t>86440792</t>
  </si>
  <si>
    <t>277</t>
  </si>
  <si>
    <t>28376422</t>
  </si>
  <si>
    <t>deska XPS hrana polodrážková a hladký povrch 300kPA λ=0,035 tl 100mm</t>
  </si>
  <si>
    <t>-800846103</t>
  </si>
  <si>
    <t xml:space="preserve">"izolace atiky a stěn </t>
  </si>
  <si>
    <t>plochá41*0,5</t>
  </si>
  <si>
    <t>plochá42*0,5</t>
  </si>
  <si>
    <t>137,253*1,1 'Přepočtené koeficientem množství</t>
  </si>
  <si>
    <t>278</t>
  </si>
  <si>
    <t>28376450</t>
  </si>
  <si>
    <t>deska XPS hrana polodrážková a hladký povrch 300kPA λ=0,035 tl 180mm</t>
  </si>
  <si>
    <t>2112584005</t>
  </si>
  <si>
    <t>"izolace atiky a stěn celková tl. 280 mm pro ukončení HI</t>
  </si>
  <si>
    <t>21,723*1,05 'Přepočtené koeficientem množství</t>
  </si>
  <si>
    <t>713-5</t>
  </si>
  <si>
    <t>Provětrávaná fasáda</t>
  </si>
  <si>
    <t>279</t>
  </si>
  <si>
    <t>713131141</t>
  </si>
  <si>
    <t>Montáž tepelné izolace stěn rohožemi, pásy, deskami, dílci, bloky (izolační materiál ve specifikaci) lepením celoplošně bez mechanického kotvení</t>
  </si>
  <si>
    <t>1155010490</t>
  </si>
  <si>
    <t>https://podminky.urs.cz/item/CS_URS_2025_01/713131141</t>
  </si>
  <si>
    <t>280</t>
  </si>
  <si>
    <t>1490605118</t>
  </si>
  <si>
    <t>192,265*1,1 'Přepočtené koeficientem množství</t>
  </si>
  <si>
    <t>721</t>
  </si>
  <si>
    <t>Zdravotechnika - vnitřní kanalizace</t>
  </si>
  <si>
    <t>281</t>
  </si>
  <si>
    <t>721212127</t>
  </si>
  <si>
    <t>Odtokové sprchové žlaby se zápachovou uzávěrkou a krycím roštem délky 1000 mm</t>
  </si>
  <si>
    <t>-2046056280</t>
  </si>
  <si>
    <t>https://podminky.urs.cz/item/CS_URS_2025_01/721212127</t>
  </si>
  <si>
    <t>725</t>
  </si>
  <si>
    <t>Zdravotechnika - zařizovací předměty</t>
  </si>
  <si>
    <t>282</t>
  </si>
  <si>
    <t>998725102</t>
  </si>
  <si>
    <t>Přesun hmot pro zařizovací předměty stanovený z hmotnosti přesunovaného materiálu vodorovná dopravní vzdálenost do 50 m základní v objektech výšky přes 6 do 12 m</t>
  </si>
  <si>
    <t>514845425</t>
  </si>
  <si>
    <t>https://podminky.urs.cz/item/CS_URS_2025_01/998725102</t>
  </si>
  <si>
    <t>283</t>
  </si>
  <si>
    <t>725291675</t>
  </si>
  <si>
    <t>Montáž doplňků zařízení koupelen a záchodů madla ochrany sifonu</t>
  </si>
  <si>
    <t>-1503270802</t>
  </si>
  <si>
    <t>https://podminky.urs.cz/item/CS_URS_2025_01/725291675</t>
  </si>
  <si>
    <t>284</t>
  </si>
  <si>
    <t>55147164</t>
  </si>
  <si>
    <t>madlo ochrana sifonu nerez lesk 250x450mm</t>
  </si>
  <si>
    <t>1344006841</t>
  </si>
  <si>
    <t>285</t>
  </si>
  <si>
    <t>725291676</t>
  </si>
  <si>
    <t>Montáž doplňků zařízení koupelen a záchodů madla sprchového</t>
  </si>
  <si>
    <t>860056996</t>
  </si>
  <si>
    <t>https://podminky.urs.cz/item/CS_URS_2025_01/725291676</t>
  </si>
  <si>
    <t>286</t>
  </si>
  <si>
    <t>55147185</t>
  </si>
  <si>
    <t>madlo sprchové pravé/levé s krytkou nerez lesk 813x406mm</t>
  </si>
  <si>
    <t>-784752267</t>
  </si>
  <si>
    <t>287</t>
  </si>
  <si>
    <t>725291652</t>
  </si>
  <si>
    <t>Montáž doplňků zařízení koupelen a záchodů dávkovače tekutého mýdla</t>
  </si>
  <si>
    <t>-1700654781</t>
  </si>
  <si>
    <t>https://podminky.urs.cz/item/CS_URS_2025_01/725291652</t>
  </si>
  <si>
    <t>11+5</t>
  </si>
  <si>
    <t>288</t>
  </si>
  <si>
    <t>55431097</t>
  </si>
  <si>
    <t>dávkovač tekutého mýdla 1,2L</t>
  </si>
  <si>
    <t>-40903296</t>
  </si>
  <si>
    <t>289</t>
  </si>
  <si>
    <t>725291653</t>
  </si>
  <si>
    <t>Montáž doplňků zařízení koupelen a záchodů zásobníku toaletních papírů</t>
  </si>
  <si>
    <t>1075296957</t>
  </si>
  <si>
    <t>https://podminky.urs.cz/item/CS_URS_2025_01/725291653</t>
  </si>
  <si>
    <t>11+4</t>
  </si>
  <si>
    <t>290</t>
  </si>
  <si>
    <t>55431090</t>
  </si>
  <si>
    <t>zásobník toaletních papírů nerez D 310mm</t>
  </si>
  <si>
    <t>43912438</t>
  </si>
  <si>
    <t>291</t>
  </si>
  <si>
    <t>725291654</t>
  </si>
  <si>
    <t>Montáž doplňků zařízení koupelen a záchodů zásobníku papírových ručníků</t>
  </si>
  <si>
    <t>-257681423</t>
  </si>
  <si>
    <t>https://podminky.urs.cz/item/CS_URS_2025_01/725291654</t>
  </si>
  <si>
    <t>4+1</t>
  </si>
  <si>
    <t>292</t>
  </si>
  <si>
    <t>55431084</t>
  </si>
  <si>
    <t>zásobník papírových ručníků skládaných nerezové provedení</t>
  </si>
  <si>
    <t>198994732</t>
  </si>
  <si>
    <t>293</t>
  </si>
  <si>
    <t>725291662</t>
  </si>
  <si>
    <t>Montáž doplňků zařízení koupelen a záchodů sedačky do sprchy</t>
  </si>
  <si>
    <t>-1421667178</t>
  </si>
  <si>
    <t>https://podminky.urs.cz/item/CS_URS_2025_01/725291662</t>
  </si>
  <si>
    <t>294</t>
  </si>
  <si>
    <t>55147082</t>
  </si>
  <si>
    <t>sedátko sklopné do sprchy s opěrnou nohou nerez mat 440x450x460mm</t>
  </si>
  <si>
    <t>1320795668</t>
  </si>
  <si>
    <t>295</t>
  </si>
  <si>
    <t>725291664</t>
  </si>
  <si>
    <t>Montáž doplňků zařízení koupelen a záchodů štětky závěsné</t>
  </si>
  <si>
    <t>-1215515662</t>
  </si>
  <si>
    <t>https://podminky.urs.cz/item/CS_URS_2025_01/725291664</t>
  </si>
  <si>
    <t>296</t>
  </si>
  <si>
    <t>55779012</t>
  </si>
  <si>
    <t>štětka na WC závěsná nebo na podlahu kartáč nylon nerezové záchytné pouzdro lesk</t>
  </si>
  <si>
    <t>-1623893515</t>
  </si>
  <si>
    <t>297</t>
  </si>
  <si>
    <t>725291666</t>
  </si>
  <si>
    <t>Montáž doplňků zařízení koupelen a záchodů háčku</t>
  </si>
  <si>
    <t>828931701</t>
  </si>
  <si>
    <t>https://podminky.urs.cz/item/CS_URS_2025_01/725291666</t>
  </si>
  <si>
    <t>298</t>
  </si>
  <si>
    <t>55441011</t>
  </si>
  <si>
    <t>háček koupelnový</t>
  </si>
  <si>
    <t>-2107436115</t>
  </si>
  <si>
    <t>299</t>
  </si>
  <si>
    <t>725291668</t>
  </si>
  <si>
    <t>Montáž doplňků zařízení koupelen a záchodů madla invalidního rovného</t>
  </si>
  <si>
    <t>-1130414295</t>
  </si>
  <si>
    <t>https://podminky.urs.cz/item/CS_URS_2025_01/725291668</t>
  </si>
  <si>
    <t>300</t>
  </si>
  <si>
    <t>55147123</t>
  </si>
  <si>
    <t>madlo invalidní rovné nerez lesk 1000mm</t>
  </si>
  <si>
    <t>-1682511832</t>
  </si>
  <si>
    <t>301</t>
  </si>
  <si>
    <t>-1673019391</t>
  </si>
  <si>
    <t>"na dveře"3+2</t>
  </si>
  <si>
    <t>302</t>
  </si>
  <si>
    <t>55147129</t>
  </si>
  <si>
    <t>madlo invalidní rovné nerez lesk 800mm</t>
  </si>
  <si>
    <t>1281054960</t>
  </si>
  <si>
    <t>303</t>
  </si>
  <si>
    <t>725291670</t>
  </si>
  <si>
    <t>Montáž doplňků zařízení koupelen a záchodů madla invalidního krakorcového sklopného</t>
  </si>
  <si>
    <t>-310529878</t>
  </si>
  <si>
    <t>https://podminky.urs.cz/item/CS_URS_2025_01/725291670</t>
  </si>
  <si>
    <t>304</t>
  </si>
  <si>
    <t>55147119</t>
  </si>
  <si>
    <t>madlo invalidní krakorcové sklopné s držákem toaletního papíru nerez lesk 813mm</t>
  </si>
  <si>
    <t>-2085079568</t>
  </si>
  <si>
    <t>727</t>
  </si>
  <si>
    <t>Zdravotechnika - požární ochrana</t>
  </si>
  <si>
    <t>305</t>
  </si>
  <si>
    <t>727111042</t>
  </si>
  <si>
    <t>Protipožární trubní ucpávky ocelového potrubí bez izolace prostup stropem tloušťky 150 mm požární odolnost EI 120 DN 32</t>
  </si>
  <si>
    <t>-401960852</t>
  </si>
  <si>
    <t>https://podminky.urs.cz/item/CS_URS_2025_01/727111042</t>
  </si>
  <si>
    <t>306</t>
  </si>
  <si>
    <t>727213202</t>
  </si>
  <si>
    <t>Protipožární trubní ucpávky plastového potrubí prostup stropem tloušťky 150 mm požární odolnost EI 60 D 25</t>
  </si>
  <si>
    <t>-436044314</t>
  </si>
  <si>
    <t>https://podminky.urs.cz/item/CS_URS_2025_01/727213202</t>
  </si>
  <si>
    <t>307</t>
  </si>
  <si>
    <t>727213203</t>
  </si>
  <si>
    <t>Protipožární trubní ucpávky plastového potrubí prostup stropem tloušťky 150 mm požární odolnost EI 60 D 32</t>
  </si>
  <si>
    <t>-20704930</t>
  </si>
  <si>
    <t>https://podminky.urs.cz/item/CS_URS_2025_01/727213203</t>
  </si>
  <si>
    <t>308</t>
  </si>
  <si>
    <t>727223105</t>
  </si>
  <si>
    <t>Protipožární ochranné manžety plastového potrubí prostup stropem tloušťky 150 mm požární odolnost EI 90 D 110</t>
  </si>
  <si>
    <t>-316365538</t>
  </si>
  <si>
    <t>https://podminky.urs.cz/item/CS_URS_2025_01/727223105</t>
  </si>
  <si>
    <t>309</t>
  </si>
  <si>
    <t>751581353</t>
  </si>
  <si>
    <t>Protipožární ochrana vzduchotechnického potrubí prostup kruhového potrubí stěnou, průměru potrubí přes 200 do 300 mm</t>
  </si>
  <si>
    <t>1448607659</t>
  </si>
  <si>
    <t>https://podminky.urs.cz/item/CS_URS_2025_01/751581353</t>
  </si>
  <si>
    <t>310</t>
  </si>
  <si>
    <t>751581357</t>
  </si>
  <si>
    <t>Protipožární ochrana vzduchotechnického potrubí prostup kruhového potrubí stropem, průměru potrubí přes 200 do 300 mm</t>
  </si>
  <si>
    <t>1119174736</t>
  </si>
  <si>
    <t>https://podminky.urs.cz/item/CS_URS_2025_01/751581357</t>
  </si>
  <si>
    <t>762</t>
  </si>
  <si>
    <t>Konstrukce tesařské</t>
  </si>
  <si>
    <t>762361322</t>
  </si>
  <si>
    <t>Konstrukční vrstva pod klempířské prvky pro oplechování horních ploch zdí a nadezdívek (atik) z desek cementotřískových šroubovaných do podkladu, tloušťky desky 22 mm</t>
  </si>
  <si>
    <t>-492203074</t>
  </si>
  <si>
    <t>https://podminky.urs.cz/item/CS_URS_2025_01/762361322</t>
  </si>
  <si>
    <t>312</t>
  </si>
  <si>
    <t>998762102</t>
  </si>
  <si>
    <t>Přesun hmot pro konstrukce tesařské stanovený z hmotnosti přesunovaného materiálu vodorovná dopravní vzdálenost do 50 m základní v objektech výšky přes 6 do 12 m</t>
  </si>
  <si>
    <t>-96140208</t>
  </si>
  <si>
    <t>https://podminky.urs.cz/item/CS_URS_2025_01/998762102</t>
  </si>
  <si>
    <t>762-6</t>
  </si>
  <si>
    <t>Dřevěná fasáda</t>
  </si>
  <si>
    <t>313</t>
  </si>
  <si>
    <t>766417523</t>
  </si>
  <si>
    <t>Montáž provětrávané fasády z dřevěných profilů difúzní paropropustné fólie s lepenými přesahy</t>
  </si>
  <si>
    <t>955415642</t>
  </si>
  <si>
    <t>https://podminky.urs.cz/item/CS_URS_2025_01/766417523</t>
  </si>
  <si>
    <t>fasáda2+ost*0,3</t>
  </si>
  <si>
    <t>314</t>
  </si>
  <si>
    <t>28329038</t>
  </si>
  <si>
    <t xml:space="preserve">fólie PES difuzně propustná fasádní (spára max 20 mm, max. 20% plochy), 210 g/m2 - černá </t>
  </si>
  <si>
    <t>-254021828</t>
  </si>
  <si>
    <t>278,461*1,15 'Přepočtené koeficientem množství</t>
  </si>
  <si>
    <t>315</t>
  </si>
  <si>
    <t>766417331</t>
  </si>
  <si>
    <t>Montáž provětrávané fasády z dřevěných profilů plochy do 5 m2 šířky profilu přes 80 do 100 mm, tloušťky do 20 mm</t>
  </si>
  <si>
    <t>-173964087</t>
  </si>
  <si>
    <t>https://podminky.urs.cz/item/CS_URS_2025_01/766417331</t>
  </si>
  <si>
    <t>316</t>
  </si>
  <si>
    <t>61191160</t>
  </si>
  <si>
    <t>palubky obkladové sibiřský modřín profil rhombus 20x95mm jakost A/B</t>
  </si>
  <si>
    <t>1498097385</t>
  </si>
  <si>
    <t>260,161*1,1 'Přepočtené koeficientem množství</t>
  </si>
  <si>
    <t>317</t>
  </si>
  <si>
    <t>K125</t>
  </si>
  <si>
    <t xml:space="preserve">D+M vyložení ostění/nadpraží otvorů v dřevěném obkladu deskou viz detail </t>
  </si>
  <si>
    <t>-1442410026</t>
  </si>
  <si>
    <t>ost*0,3</t>
  </si>
  <si>
    <t>762-5</t>
  </si>
  <si>
    <t>Terasa dřevěná</t>
  </si>
  <si>
    <t>318</t>
  </si>
  <si>
    <t>762951013</t>
  </si>
  <si>
    <t>Montáž terasy podkladního roštu, z profilů dřevoplastových nebo hliníkových, osové vzdálenosti podpěr šroubovaných do podkladu, osové vzdálenosti podpěr do 500 mm</t>
  </si>
  <si>
    <t>-1034944117</t>
  </si>
  <si>
    <t>https://podminky.urs.cz/item/CS_URS_2025_01/762951013</t>
  </si>
  <si>
    <t>319</t>
  </si>
  <si>
    <t>60791138</t>
  </si>
  <si>
    <t>profil podkladový dřevoplastový pro terasová dřevoplastová prkna 50x50mm</t>
  </si>
  <si>
    <t>-1338360889</t>
  </si>
  <si>
    <t>22,699*2,9376 'Přepočtené koeficientem množství</t>
  </si>
  <si>
    <t>320</t>
  </si>
  <si>
    <t>762951101</t>
  </si>
  <si>
    <t>Montáž terasy Příplatek k cenám za výškové vyrovnání podkladního roštu pomocí vyrovnávacích terčů do 65 mm</t>
  </si>
  <si>
    <t>1337307127</t>
  </si>
  <si>
    <t>https://podminky.urs.cz/item/CS_URS_2025_01/762951101</t>
  </si>
  <si>
    <t>není vždy, zvláště na terenu</t>
  </si>
  <si>
    <t>Terasa1*1,8</t>
  </si>
  <si>
    <t>321</t>
  </si>
  <si>
    <t>762952044</t>
  </si>
  <si>
    <t>Montáž terasy nášlapné vrstvy z prken z dřevoplastu spojovaných skrytými spojkami na podkladní rošt dřevoplastový, šířky do 140 mm</t>
  </si>
  <si>
    <t>-427168757</t>
  </si>
  <si>
    <t>https://podminky.urs.cz/item/CS_URS_2025_01/762952044</t>
  </si>
  <si>
    <t>322</t>
  </si>
  <si>
    <t>60791116</t>
  </si>
  <si>
    <t>prkno terasové dřevoplastové š 137 mm tl 22mm</t>
  </si>
  <si>
    <t>-970973811</t>
  </si>
  <si>
    <t>22,699*7,884 'Přepočtené koeficientem množství</t>
  </si>
  <si>
    <t>323</t>
  </si>
  <si>
    <t>762952111</t>
  </si>
  <si>
    <t>Montáž terasy nášlapné vrstvy z prken z dřevoplastu spojovaných skrytými spojkami na podkladní rošt ukončovací lišty připevněné šroubováním</t>
  </si>
  <si>
    <t>746965724</t>
  </si>
  <si>
    <t>https://podminky.urs.cz/item/CS_URS_2025_01/762952111</t>
  </si>
  <si>
    <t>12,11</t>
  </si>
  <si>
    <t>324</t>
  </si>
  <si>
    <t>60791130</t>
  </si>
  <si>
    <t>profil dokončovací krycí dřevoplastový v 70mm</t>
  </si>
  <si>
    <t>-1613227319</t>
  </si>
  <si>
    <t>12,11*1,08 'Přepočtené koeficientem množství</t>
  </si>
  <si>
    <t>763</t>
  </si>
  <si>
    <t>Konstrukce suché výstavby</t>
  </si>
  <si>
    <t>325</t>
  </si>
  <si>
    <t>763172412</t>
  </si>
  <si>
    <t>Montáž dvířek pro konstrukce ze sádrokartonových desek revizních protipožárních pro příčky a předsazené stěny velikost (šxv) 300 x 300 mm</t>
  </si>
  <si>
    <t>-1206819949</t>
  </si>
  <si>
    <t>https://podminky.urs.cz/item/CS_URS_2025_01/763172412</t>
  </si>
  <si>
    <t>326</t>
  </si>
  <si>
    <t>59030760</t>
  </si>
  <si>
    <t>dvířka revizní protipožární pro stěny a podhledy EI 60 300x300 mm</t>
  </si>
  <si>
    <t>281271352</t>
  </si>
  <si>
    <t>327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</si>
  <si>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</si>
  <si>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</si>
  <si>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-2054814153</t>
  </si>
  <si>
    <t>https://podminky.urs.cz/item/CS_URS_2025_01/998763302</t>
  </si>
  <si>
    <t>763-1</t>
  </si>
  <si>
    <t>Podhledy</t>
  </si>
  <si>
    <t>328</t>
  </si>
  <si>
    <t>763131411</t>
  </si>
  <si>
    <t>Podhled ze sádrokartonových desek dvouvrstvá zavěšená spodní konstrukce z ocelových profilů CD, UD jednoduše opláštěná deskou standardní A, tl. 12,5 mm, bez izolace</t>
  </si>
  <si>
    <t>-1525475345</t>
  </si>
  <si>
    <t>https://podminky.urs.cz/item/CS_URS_2025_01/763131411</t>
  </si>
  <si>
    <t>-SDK2</t>
  </si>
  <si>
    <t>"kasltíky  místnostech"</t>
  </si>
  <si>
    <t>3,35*0,6*10</t>
  </si>
  <si>
    <t>5,5*2,2</t>
  </si>
  <si>
    <t>329</t>
  </si>
  <si>
    <t>763131451</t>
  </si>
  <si>
    <t>Podhled ze sádrokartonových desek dvouvrstvá zavěšená spodní konstrukce z ocelových profilů CD, UD jednoduše opláštěná deskou impregnovanou H2, tl. 12,5 mm, bez izolace</t>
  </si>
  <si>
    <t>192715541</t>
  </si>
  <si>
    <t>https://podminky.urs.cz/item/CS_URS_2025_01/763131451</t>
  </si>
  <si>
    <t>330</t>
  </si>
  <si>
    <t>763131714</t>
  </si>
  <si>
    <t>Podhled ze sádrokartonových desek ostatní práce a konstrukce na podhledech ze sádrokartonových desek základní penetrační nátěr</t>
  </si>
  <si>
    <t>-955304104</t>
  </si>
  <si>
    <t>https://podminky.urs.cz/item/CS_URS_2025_01/763131714</t>
  </si>
  <si>
    <t>331</t>
  </si>
  <si>
    <t>763131721</t>
  </si>
  <si>
    <t>Podhled ze sádrokartonových desek ostatní práce a konstrukce na podhledech ze sádrokartonových desek skokové změny výšky podhledu do 0,5 m</t>
  </si>
  <si>
    <t>-1284332210</t>
  </si>
  <si>
    <t>https://podminky.urs.cz/item/CS_URS_2025_01/763131721</t>
  </si>
  <si>
    <t>"kapotáž svislé části výškové změny</t>
  </si>
  <si>
    <t>1,5*4+1,5*2+3+4,9+2+2</t>
  </si>
  <si>
    <t>1,5*4+1,3*2</t>
  </si>
  <si>
    <t>3,35*10</t>
  </si>
  <si>
    <t>5,5</t>
  </si>
  <si>
    <t>332</t>
  </si>
  <si>
    <t>763131761</t>
  </si>
  <si>
    <t>Podhled ze sádrokartonových desek Příplatek k cenám za plochu do 3 m2 jednotlivě</t>
  </si>
  <si>
    <t>-341749696</t>
  </si>
  <si>
    <t>https://podminky.urs.cz/item/CS_URS_2025_01/763131761</t>
  </si>
  <si>
    <t>"104"1,9</t>
  </si>
  <si>
    <t>333</t>
  </si>
  <si>
    <t>763172352</t>
  </si>
  <si>
    <t>Montáž dvířek pro konstrukce ze sádrokartonových desek revizních jednoplášťových pro podhledy velikost (šxv) 300 x 300 mm</t>
  </si>
  <si>
    <t>-925957199</t>
  </si>
  <si>
    <t>https://podminky.urs.cz/item/CS_URS_2025_01/763172352</t>
  </si>
  <si>
    <t>334</t>
  </si>
  <si>
    <t>59030711</t>
  </si>
  <si>
    <t>dvířka revizní jednokřídlá s automatickým zámkem 300x300mm</t>
  </si>
  <si>
    <t>2109621664</t>
  </si>
  <si>
    <t>335</t>
  </si>
  <si>
    <t>763172357</t>
  </si>
  <si>
    <t>Montáž dvířek pro konstrukce ze sádrokartonových desek revizních jednoplášťových pro podhledy velikost (šxv) 800 x 800 mm</t>
  </si>
  <si>
    <t>-1775655725</t>
  </si>
  <si>
    <t>https://podminky.urs.cz/item/CS_URS_2025_01/763172357</t>
  </si>
  <si>
    <t>336</t>
  </si>
  <si>
    <t>59030740R</t>
  </si>
  <si>
    <t>dvířka revizní jednokřídlá s automatickým zámkem 600x850mm</t>
  </si>
  <si>
    <t>-1626924626</t>
  </si>
  <si>
    <t>337</t>
  </si>
  <si>
    <t>763172355</t>
  </si>
  <si>
    <t>Montáž dvířek pro konstrukce ze sádrokartonových desek revizních jednoplášťových pro podhledy velikost (šxv) 600 x 600 mm</t>
  </si>
  <si>
    <t>-886252985</t>
  </si>
  <si>
    <t>https://podminky.urs.cz/item/CS_URS_2025_01/763172355</t>
  </si>
  <si>
    <t>338</t>
  </si>
  <si>
    <t>59030714</t>
  </si>
  <si>
    <t>dvířka revizní jednokřídlá s automatickým zámkem 600x600mm</t>
  </si>
  <si>
    <t>-1823602827</t>
  </si>
  <si>
    <t>339</t>
  </si>
  <si>
    <t>763172378</t>
  </si>
  <si>
    <t xml:space="preserve">Montáž dvířek pro konstrukce ze sádrokartonových desek revizních jednoplášťových pro podhledy ostatních velikostí </t>
  </si>
  <si>
    <t>643990038</t>
  </si>
  <si>
    <t>https://podminky.urs.cz/item/CS_URS_2025_01/763172378</t>
  </si>
  <si>
    <t>340</t>
  </si>
  <si>
    <t>59030744</t>
  </si>
  <si>
    <t>dvířka revizní dvoukřídlá s automatickým zámkem 1300x300mm</t>
  </si>
  <si>
    <t>1482062226</t>
  </si>
  <si>
    <t>341</t>
  </si>
  <si>
    <t>-1871482742</t>
  </si>
  <si>
    <t>342</t>
  </si>
  <si>
    <t>59030753R</t>
  </si>
  <si>
    <t>dvířka revizní jednokřídlá s automatickým zámkem 450x600mm</t>
  </si>
  <si>
    <t>-291885326</t>
  </si>
  <si>
    <t>763-21</t>
  </si>
  <si>
    <t>Předstěny</t>
  </si>
  <si>
    <t>343</t>
  </si>
  <si>
    <t>763121424</t>
  </si>
  <si>
    <t>Stěna předsazená ze sádrokartonových desek s nosnou konstrukcí z ocelových profilů CW, UW jednoduše opláštěná deskou impregnovanou H2 tl. 12,5 mm bez izolace, EI 15, stěna tl. 87,5 mm, profil 75</t>
  </si>
  <si>
    <t>-2138449413</t>
  </si>
  <si>
    <t>https://podminky.urs.cz/item/CS_URS_2025_01/763121424</t>
  </si>
  <si>
    <t>344</t>
  </si>
  <si>
    <t>763121714</t>
  </si>
  <si>
    <t>Stěna předsazená ze sádrokartonových desek ostatní konstrukce a práce na předsazených stěnách ze sádrokartonových desek základní penetrační nátěr</t>
  </si>
  <si>
    <t>800658859</t>
  </si>
  <si>
    <t>https://podminky.urs.cz/item/CS_URS_2025_01/763121714</t>
  </si>
  <si>
    <t>764</t>
  </si>
  <si>
    <t>Konstrukce klempířské</t>
  </si>
  <si>
    <t>345</t>
  </si>
  <si>
    <t>998764102</t>
  </si>
  <si>
    <t>Přesun hmot pro konstrukce klempířské stanovený z hmotnosti přesunovaného materiálu vodorovná dopravní vzdálenost do 50 m základní v objektech výšky přes 6 do 12 m</t>
  </si>
  <si>
    <t>1719110418</t>
  </si>
  <si>
    <t>https://podminky.urs.cz/item/CS_URS_2025_01/998764102</t>
  </si>
  <si>
    <t>794-1</t>
  </si>
  <si>
    <t>Parapety</t>
  </si>
  <si>
    <t>346</t>
  </si>
  <si>
    <t>764246544</t>
  </si>
  <si>
    <t>Oplechování parapetů z titanzinkového plechu s povrchovou úpravou rovných celoplošně lepené, bez rohů rš 330 mm</t>
  </si>
  <si>
    <t>-1743187100</t>
  </si>
  <si>
    <t>https://podminky.urs.cz/item/CS_URS_2025_01/764246544</t>
  </si>
  <si>
    <t>"K1-2"8*2,65</t>
  </si>
  <si>
    <t>3*3</t>
  </si>
  <si>
    <t>347</t>
  </si>
  <si>
    <t>764246545</t>
  </si>
  <si>
    <t>Oplechování parapetů z titanzinkového plechu s povrchovou úpravou rovných celoplošně lepené, bez rohů rš 400 mm</t>
  </si>
  <si>
    <t>-1813122505</t>
  </si>
  <si>
    <t>https://podminky.urs.cz/item/CS_URS_2025_01/764246545</t>
  </si>
  <si>
    <t>"K03"2,65*4</t>
  </si>
  <si>
    <t>"K04"1,3*2</t>
  </si>
  <si>
    <t>348</t>
  </si>
  <si>
    <t>764246565</t>
  </si>
  <si>
    <t>Oplechování parapetů z titanzinkového plechu s povrchovou úpravou rovných celoplošně lepené, bez rohů Příplatek k cenám za zvýšenou pracnost při provedení rohu nebo koutu do rš 400 mm</t>
  </si>
  <si>
    <t>113412972</t>
  </si>
  <si>
    <t>https://podminky.urs.cz/item/CS_URS_2025_01/764246565</t>
  </si>
  <si>
    <t>2*(8+3+4+2)</t>
  </si>
  <si>
    <t>794-2</t>
  </si>
  <si>
    <t>Atiky</t>
  </si>
  <si>
    <t>349</t>
  </si>
  <si>
    <t>764345401</t>
  </si>
  <si>
    <t>Lemování trub, konzol, držáků a ostatních prvků z titanzinkového předzvětralého plechu střech s krytinou prejzovou nebo vlnitou, průměr do 75 mm</t>
  </si>
  <si>
    <t>-129438461</t>
  </si>
  <si>
    <t>https://podminky.urs.cz/item/CS_URS_2025_01/764345401</t>
  </si>
  <si>
    <t>"kotvy treláže do atiky"14</t>
  </si>
  <si>
    <t>350</t>
  </si>
  <si>
    <t>764245446</t>
  </si>
  <si>
    <t>Oplechování horních ploch zdí a nadezdívek (atik) z titanzinkového předzvětralého plechu Příplatek k cenám za zvýšenou pracnost při provedení rohu nebo koutu přes rš 400 mm</t>
  </si>
  <si>
    <t>-1827439762</t>
  </si>
  <si>
    <t>https://podminky.urs.cz/item/CS_URS_2025_01/764245446</t>
  </si>
  <si>
    <t>351</t>
  </si>
  <si>
    <t>764011442</t>
  </si>
  <si>
    <t>Podkladní plech z pozinkovaného plechu tloušťky 1,0 mm pro TiZn rš 180 mm (zatahovací)</t>
  </si>
  <si>
    <t>281711699</t>
  </si>
  <si>
    <t>https://podminky.urs.cz/item/CS_URS_2025_01/764011442</t>
  </si>
  <si>
    <t>40*2</t>
  </si>
  <si>
    <t>8,75*2</t>
  </si>
  <si>
    <t>9*2</t>
  </si>
  <si>
    <t>30,5*2</t>
  </si>
  <si>
    <t>60,75*2</t>
  </si>
  <si>
    <t>10*2</t>
  </si>
  <si>
    <t>5*2</t>
  </si>
  <si>
    <t>15*2</t>
  </si>
  <si>
    <t>75,52</t>
  </si>
  <si>
    <t>49,75*2</t>
  </si>
  <si>
    <t>352</t>
  </si>
  <si>
    <t>764244411</t>
  </si>
  <si>
    <t>Oplechování horních ploch zdí a nadezdívek (atik) z titanzinkového předzvětralého plechu mechanicky kotvené přes rš 800 mm</t>
  </si>
  <si>
    <t>-1289845699</t>
  </si>
  <si>
    <t>https://podminky.urs.cz/item/CS_URS_2025_01/764244411</t>
  </si>
  <si>
    <t>"K08"40*0,88</t>
  </si>
  <si>
    <t>"K12"60,75*0,9</t>
  </si>
  <si>
    <t>"K16"7,5*0,85</t>
  </si>
  <si>
    <t>353</t>
  </si>
  <si>
    <t>764244407</t>
  </si>
  <si>
    <t>Oplechování horních ploch zdí a nadezdívek (atik) z titanzinkového předzvětralého plechu mechanicky kotvené rš do 670 mm</t>
  </si>
  <si>
    <t>492851390</t>
  </si>
  <si>
    <t>https://podminky.urs.cz/item/CS_URS_2025_01/764244407</t>
  </si>
  <si>
    <t>"K17"49,75</t>
  </si>
  <si>
    <t>"K15"15</t>
  </si>
  <si>
    <t>"10"9</t>
  </si>
  <si>
    <t>"11"30,5</t>
  </si>
  <si>
    <t>354</t>
  </si>
  <si>
    <t>764244406</t>
  </si>
  <si>
    <t>Oplechování horních ploch zdí a nadezdívek (atik) z titanzinkového předzvětralého plechu mechanicky kotvené rš do 500 mm</t>
  </si>
  <si>
    <t>-1406646283</t>
  </si>
  <si>
    <t>https://podminky.urs.cz/item/CS_URS_2025_01/764244406</t>
  </si>
  <si>
    <t>"K09"8,75</t>
  </si>
  <si>
    <t>"K14"5</t>
  </si>
  <si>
    <t>355</t>
  </si>
  <si>
    <t>764244405</t>
  </si>
  <si>
    <t>Oplechování horních ploch zdí a nadezdívek (atik) z titanzinkového předzvětralého plechu mechanicky kotvené rš do 400 mm</t>
  </si>
  <si>
    <t>-1323959910</t>
  </si>
  <si>
    <t>https://podminky.urs.cz/item/CS_URS_2025_01/764244405</t>
  </si>
  <si>
    <t>"K13"10</t>
  </si>
  <si>
    <t>794-3</t>
  </si>
  <si>
    <t>Ostatní</t>
  </si>
  <si>
    <t>356</t>
  </si>
  <si>
    <t>764248404R</t>
  </si>
  <si>
    <t>Oplechování říms a ozdobných prvků z titanzinkového předzvětralého plechu rovných, bez rohů mechanicky kotvené rš 250 mm</t>
  </si>
  <si>
    <t>2000119648</t>
  </si>
  <si>
    <t>"K20"12</t>
  </si>
  <si>
    <t>766</t>
  </si>
  <si>
    <t>Konstrukce truhlářské</t>
  </si>
  <si>
    <t>357</t>
  </si>
  <si>
    <t>766694116</t>
  </si>
  <si>
    <t>Montáž ostatních truhlářských konstrukcí parapetních desek dřevěných nebo plastových šířky do 300 mm</t>
  </si>
  <si>
    <t>-690182383</t>
  </si>
  <si>
    <t>https://podminky.urs.cz/item/CS_URS_2025_01/766694116</t>
  </si>
  <si>
    <t>"T01"4*2,65</t>
  </si>
  <si>
    <t>"T02"3*3</t>
  </si>
  <si>
    <t>"T03"4*2,65</t>
  </si>
  <si>
    <t>"T04"2*1,3</t>
  </si>
  <si>
    <t>"T05"1,2*1</t>
  </si>
  <si>
    <t>358</t>
  </si>
  <si>
    <t>60794103</t>
  </si>
  <si>
    <t>parapet dřevotřískový vnitřní povrch laminátový do š 300mm dle specifikace T1-5</t>
  </si>
  <si>
    <t>1519603253</t>
  </si>
  <si>
    <t>34*1,1 'Přepočtené koeficientem množství</t>
  </si>
  <si>
    <t>359</t>
  </si>
  <si>
    <t>60794121</t>
  </si>
  <si>
    <t>koncovka PVC k parapetním dřevotřískovým deskám 600mm</t>
  </si>
  <si>
    <t>1347158493</t>
  </si>
  <si>
    <t>16*2</t>
  </si>
  <si>
    <t>360</t>
  </si>
  <si>
    <t>998766102</t>
  </si>
  <si>
    <t>Přesun hmot pro konstrukce truhlářské stanovený z hmotnosti přesunovaného materiálu vodorovná dopravní vzdálenost do 50 m základní v objektech výšky přes 6 do 12 m</t>
  </si>
  <si>
    <t>-961433125</t>
  </si>
  <si>
    <t>https://podminky.urs.cz/item/CS_URS_2025_01/998766102</t>
  </si>
  <si>
    <t>766-0</t>
  </si>
  <si>
    <t>Treláž</t>
  </si>
  <si>
    <t>361</t>
  </si>
  <si>
    <t>T05</t>
  </si>
  <si>
    <t>D+M exterierová dřevěná stěna dle specifikace T05 9180/2700 mm, každý prvek kotvený do kce</t>
  </si>
  <si>
    <t>-236742706</t>
  </si>
  <si>
    <t>362</t>
  </si>
  <si>
    <t>T06</t>
  </si>
  <si>
    <t>D+M exterierová dřevěná stěna dle specifikace T06, každý prvek kotvený do kce 2100/2700 mm</t>
  </si>
  <si>
    <t>-458348969</t>
  </si>
  <si>
    <t>363</t>
  </si>
  <si>
    <t>T07</t>
  </si>
  <si>
    <t>D+M exterierová dřevěná stěna dle specifikace T07, každý prvek kotvený do kce 5760/2700 mm, do oblouku</t>
  </si>
  <si>
    <t>-1087085263</t>
  </si>
  <si>
    <t>364</t>
  </si>
  <si>
    <t>T08</t>
  </si>
  <si>
    <t>D+M exterierová dřevěná stěna dle specifikace T08, každý prvek kotvený do kce 2100/2700 mm</t>
  </si>
  <si>
    <t>-790972146</t>
  </si>
  <si>
    <t>365</t>
  </si>
  <si>
    <t>T09</t>
  </si>
  <si>
    <t>D+M exterierová dřevěný stěna vč. otvorů na ocelové podkonstrukci, vč. zábradlí, celá kce dle specifikace T09</t>
  </si>
  <si>
    <t>606275145</t>
  </si>
  <si>
    <t>766-1</t>
  </si>
  <si>
    <t>Výplně otvorů vnitřních</t>
  </si>
  <si>
    <t>366</t>
  </si>
  <si>
    <t>766660001</t>
  </si>
  <si>
    <t>Montáž dveřních křídel dřevěných nebo plastových otevíravých do ocelové zárubně povrchově upravených jednokřídlových, šířky do 800 mm</t>
  </si>
  <si>
    <t>-2050687108</t>
  </si>
  <si>
    <t>https://podminky.urs.cz/item/CS_URS_2025_01/766660001</t>
  </si>
  <si>
    <t>367</t>
  </si>
  <si>
    <t>61162085</t>
  </si>
  <si>
    <t xml:space="preserve">dveře jednokřídlé dřevotřískové povrch laminátový plné 700x1970-2100mm dle specifikace D2-D4 </t>
  </si>
  <si>
    <t>-625638777</t>
  </si>
  <si>
    <t>"D4"2+2</t>
  </si>
  <si>
    <t>368</t>
  </si>
  <si>
    <t>61162086</t>
  </si>
  <si>
    <t xml:space="preserve">dveře jednokřídlé dřevotřískové povrch laminátový plné 800x1970-2100mm dle specifikace D2-D4 </t>
  </si>
  <si>
    <t>919011471</t>
  </si>
  <si>
    <t>"D3"8+4</t>
  </si>
  <si>
    <t>369</t>
  </si>
  <si>
    <t>766660002</t>
  </si>
  <si>
    <t>Montáž dveřních křídel dřevěných nebo plastových otevíravých do ocelové zárubně povrchově upravených jednokřídlových, šířky přes 800 mm</t>
  </si>
  <si>
    <t>1778267722</t>
  </si>
  <si>
    <t>https://podminky.urs.cz/item/CS_URS_2025_01/766660002</t>
  </si>
  <si>
    <t>370</t>
  </si>
  <si>
    <t>61162087</t>
  </si>
  <si>
    <t xml:space="preserve">dveře jednokřídlé dřevotřískové povrch laminátový plné 900x1970-2100mm dle specifikace D2-D4 </t>
  </si>
  <si>
    <t>504523427</t>
  </si>
  <si>
    <t>371</t>
  </si>
  <si>
    <t>766660728</t>
  </si>
  <si>
    <t>Montáž dveřních doplňků dveřního kování interiérového zámku</t>
  </si>
  <si>
    <t>-20796390</t>
  </si>
  <si>
    <t>https://podminky.urs.cz/item/CS_URS_2025_01/766660728</t>
  </si>
  <si>
    <t>4+11+9+11</t>
  </si>
  <si>
    <t>372</t>
  </si>
  <si>
    <t>54924004</t>
  </si>
  <si>
    <t>zámek zadlabací mezipokojový levý pro cylindrickou vložku rozteč 72x55mm</t>
  </si>
  <si>
    <t>736996741</t>
  </si>
  <si>
    <t>373</t>
  </si>
  <si>
    <t>766660729</t>
  </si>
  <si>
    <t>Montáž dveřních doplňků dveřního kování interiérového štítku s klikou</t>
  </si>
  <si>
    <t>-280853419</t>
  </si>
  <si>
    <t>https://podminky.urs.cz/item/CS_URS_2025_01/766660729</t>
  </si>
  <si>
    <t>374</t>
  </si>
  <si>
    <t>54914125</t>
  </si>
  <si>
    <t>kování rozetové spodní pro cylindrickou vložku</t>
  </si>
  <si>
    <t>1884527830</t>
  </si>
  <si>
    <t>4+12+9-4</t>
  </si>
  <si>
    <t>375</t>
  </si>
  <si>
    <t>54914128</t>
  </si>
  <si>
    <t>dveřní kování interiérové rozetové spodní pro WC</t>
  </si>
  <si>
    <t>1732075258</t>
  </si>
  <si>
    <t>376</t>
  </si>
  <si>
    <t>K100</t>
  </si>
  <si>
    <t>D+M vnitřní AL prosklené dveře dle specifikace D1 vč. zárubně, kování a dalšího příslušenství</t>
  </si>
  <si>
    <t>1676272804</t>
  </si>
  <si>
    <t>377</t>
  </si>
  <si>
    <t>K101</t>
  </si>
  <si>
    <t>D+M vnitřní posuvné dveře dle specifikace D5 vč. kolejnice, kování a dalšíh příslušenství 1000/2100</t>
  </si>
  <si>
    <t>-1789277377</t>
  </si>
  <si>
    <t>378</t>
  </si>
  <si>
    <t>K102</t>
  </si>
  <si>
    <t>D+M vnitřní posuvné dveře dle specifikace D6 vč. kolejnice, kování a dalšíh příslušenství 1000/2400</t>
  </si>
  <si>
    <t>-489963268</t>
  </si>
  <si>
    <t>379</t>
  </si>
  <si>
    <t>K103</t>
  </si>
  <si>
    <t>D+M vnitřní posuvné dveře dle specifikace D7 vč. kolejnice, kování a dalšíh příslušenství 1000/2400</t>
  </si>
  <si>
    <t>868880600</t>
  </si>
  <si>
    <t>380</t>
  </si>
  <si>
    <t>K104</t>
  </si>
  <si>
    <t>D+M vnitřní posuvné dveře dle specifikace D8 vč. kolejnice, kování a dalšíh příslušenství 1200/2300</t>
  </si>
  <si>
    <t>1741495898</t>
  </si>
  <si>
    <t>381</t>
  </si>
  <si>
    <t>766660734</t>
  </si>
  <si>
    <t>Montáž dveřních doplňků dveřního kování bezpečnostního panikového kování</t>
  </si>
  <si>
    <t>1758528158</t>
  </si>
  <si>
    <t>https://podminky.urs.cz/item/CS_URS_2025_01/766660734</t>
  </si>
  <si>
    <t>382</t>
  </si>
  <si>
    <t>54914135</t>
  </si>
  <si>
    <t>kování panikové klika/klika</t>
  </si>
  <si>
    <t>300839785</t>
  </si>
  <si>
    <t>766-5</t>
  </si>
  <si>
    <t>Výplně v otvorů v obvodových stěnách - hliníkové/dřevohliníkové</t>
  </si>
  <si>
    <t>383</t>
  </si>
  <si>
    <t>767627306</t>
  </si>
  <si>
    <t>Ostatní práce a doplňky při montáži oken a stěn připojovací spára oken a stěn mezi ostěním a rámem vnitřní parotěsná páska</t>
  </si>
  <si>
    <t>601980576</t>
  </si>
  <si>
    <t>https://podminky.urs.cz/item/CS_URS_2025_01/767627306</t>
  </si>
  <si>
    <t>2*nadpraží1+nadpraží2*2</t>
  </si>
  <si>
    <t>384</t>
  </si>
  <si>
    <t>767627307</t>
  </si>
  <si>
    <t>Ostatní práce a doplňky při montáži oken a stěn připojovací spára oken a stěn mezi ostěním a rámem venkovní paropropustna páska</t>
  </si>
  <si>
    <t>-2079453780</t>
  </si>
  <si>
    <t>https://podminky.urs.cz/item/CS_URS_2025_01/767627307</t>
  </si>
  <si>
    <t>385</t>
  </si>
  <si>
    <t>766629641</t>
  </si>
  <si>
    <t>Předsazená montáž otvorových výplní oken upevňovacími body a rámem z termoplastické pěny, šířky vyložení 95 mm</t>
  </si>
  <si>
    <t>-887326011</t>
  </si>
  <si>
    <t>https://podminky.urs.cz/item/CS_URS_2025_01/766629641</t>
  </si>
  <si>
    <t>"O1"(2,65*2+1,85*2)*8</t>
  </si>
  <si>
    <t>"O2"(3*2+1,85*2)*2</t>
  </si>
  <si>
    <t>"O3"(5,08+3,3+2,8+2,8)*1</t>
  </si>
  <si>
    <t>"O4"(3*2+1,6*2)*1</t>
  </si>
  <si>
    <t>"O7"2,8*2+1,05*2</t>
  </si>
  <si>
    <t>"O9"4,1*2+2,8*2</t>
  </si>
  <si>
    <t>"O10"4,6*2+2,8*2</t>
  </si>
  <si>
    <t>"O14"2*(1,3*2+2,325*2)</t>
  </si>
  <si>
    <t>"O15"(1,2*2+2,35*2)</t>
  </si>
  <si>
    <t>"O16"3,6*2+2,325*2</t>
  </si>
  <si>
    <t>"O17"(4,4*2+2,325*2)</t>
  </si>
  <si>
    <t>386</t>
  </si>
  <si>
    <t>55341013</t>
  </si>
  <si>
    <t>okno Al otevíravé/sklopné trojsklo přes plochu 1m2 v 1,5-2,5m otvorová výplň dle specifikace O1-O20 vč. rámu, kování, požární odolnosti, tepelně izolačních a dalších vlastností a doplňků</t>
  </si>
  <si>
    <t>-866294616</t>
  </si>
  <si>
    <t>"O1"8*0,28*1,85</t>
  </si>
  <si>
    <t>"O2"2*0,28*1,85</t>
  </si>
  <si>
    <t>"O4"0,28*1,6</t>
  </si>
  <si>
    <t>"O14</t>
  </si>
  <si>
    <t>1,3*2,325*2</t>
  </si>
  <si>
    <t>"O16"</t>
  </si>
  <si>
    <t>1,2*2,325</t>
  </si>
  <si>
    <t>"O17"</t>
  </si>
  <si>
    <t>0,8*2,325</t>
  </si>
  <si>
    <t>387</t>
  </si>
  <si>
    <t>55341005</t>
  </si>
  <si>
    <t>okno Al s fixním zasklením trojsklo přes plochu 1m2 v 1,5-2,5m otvorová výplň dle specifikace O1-O20 vč. rámu, kování, požární odolnosti, tepelně izolačních a dalších vlastností a doplňků</t>
  </si>
  <si>
    <t>611567966</t>
  </si>
  <si>
    <t>"O1"8*(2,37*1,85)</t>
  </si>
  <si>
    <t>"O2"2*(2,72*1,85)</t>
  </si>
  <si>
    <t>"O4"2,72*1,6</t>
  </si>
  <si>
    <t>"O15"1,2*2,325</t>
  </si>
  <si>
    <t>"O16"(3,6-1,2)*2,325</t>
  </si>
  <si>
    <t>"O17"(4,4-0,8)*2,325</t>
  </si>
  <si>
    <t>388</t>
  </si>
  <si>
    <t>55341015</t>
  </si>
  <si>
    <t xml:space="preserve">okno Al otevíravé/sklopné trojsklo přes plochu 1m2 přes v 2,5m otvorová výplň dle specifikace O1-O20 vč. rámu, kování, požární odolnosti, tepelně izolačních a dalších vlastností a doplňků </t>
  </si>
  <si>
    <t>-1722333951</t>
  </si>
  <si>
    <t>"O3"</t>
  </si>
  <si>
    <t>1,05*2,8</t>
  </si>
  <si>
    <t>"O7"</t>
  </si>
  <si>
    <t>"O9"</t>
  </si>
  <si>
    <t>"O10</t>
  </si>
  <si>
    <t>389</t>
  </si>
  <si>
    <t>55341007</t>
  </si>
  <si>
    <t xml:space="preserve">okno Al s fixním zasklením trojsklo přes plochu 1m2 přes v 2,5m otvorová výplň dle specifikace O1-O20 vč. rámu, kování, požární odolnosti, tepelně izolačních a dalších vlastností a doplňků </t>
  </si>
  <si>
    <t>-1591431602</t>
  </si>
  <si>
    <t>"O3</t>
  </si>
  <si>
    <t>(5,08+3,3-1,05)*2,8</t>
  </si>
  <si>
    <t>"O9"3,05*2,8</t>
  </si>
  <si>
    <t>"O10"(4,6-1,05)*2,8</t>
  </si>
  <si>
    <t>390</t>
  </si>
  <si>
    <t>766629649</t>
  </si>
  <si>
    <t>Předsazená montáž otvorových výplní dveří prahovými body a rámem z termoplastické pěny, šířky vyložení 95 mm</t>
  </si>
  <si>
    <t>437140748</t>
  </si>
  <si>
    <t>https://podminky.urs.cz/item/CS_URS_2025_01/766629649</t>
  </si>
  <si>
    <t>"O5"2*2+2,8*2</t>
  </si>
  <si>
    <t>"O6"6*(2,8*2+1,1*2)</t>
  </si>
  <si>
    <t>"O8"2*2+2,8*2</t>
  </si>
  <si>
    <t>"O11"1,8*2+2,8*2</t>
  </si>
  <si>
    <t>"O12"4*(1,1*2+2,8*2)</t>
  </si>
  <si>
    <t>"O13"1*2+2,15*2</t>
  </si>
  <si>
    <t>"O19"2*1,1+2*2,725</t>
  </si>
  <si>
    <t>"O20"3*(2*1,1+2*2,725)</t>
  </si>
  <si>
    <t>391</t>
  </si>
  <si>
    <t>55341341</t>
  </si>
  <si>
    <t>dveře jednokřídlé Al prosklené s vitráží  otvorová výplň dle specifikace O1-O20 vč. rámu, kování, požární odolnosti, tepelně izolačních a dalších vlastností a doplňků</t>
  </si>
  <si>
    <t>1604242608</t>
  </si>
  <si>
    <t>"O5"2*2,8</t>
  </si>
  <si>
    <t>392</t>
  </si>
  <si>
    <t>55341338</t>
  </si>
  <si>
    <t>dveře jednokřídlé Al prosklené s nadsvětlíkem otvorová výplň dle specifikace O1-O20 vč. rámu, kování, požární odolnosti, tepelně izolačních a dalších vlastností a doplňků</t>
  </si>
  <si>
    <t>-848165480</t>
  </si>
  <si>
    <t>"O6"</t>
  </si>
  <si>
    <t>6*(1,1*2,8)</t>
  </si>
  <si>
    <t>"O12"</t>
  </si>
  <si>
    <t>4*(1,1*2,8)</t>
  </si>
  <si>
    <t>393</t>
  </si>
  <si>
    <t>55341330</t>
  </si>
  <si>
    <t>dveře jednokřídlé Al plné otvorová výplň dle specifikace O1-O20 vč. rámu, kování, požární odolnosti, tepelně izolačních a dalších vlastností a doplňků</t>
  </si>
  <si>
    <t>-354409013</t>
  </si>
  <si>
    <t>"O19"1*1,1*2,725</t>
  </si>
  <si>
    <t>"O20"3*1,1*2,725</t>
  </si>
  <si>
    <t>394</t>
  </si>
  <si>
    <t>55341335</t>
  </si>
  <si>
    <t>dveře dvoukřídlé Al prosklené otvorová výplň dle specifikace O1-O20 vč. rámu, kování, požární odolnosti, tepelně izolačních a dalších vlastností a doplňků</t>
  </si>
  <si>
    <t>948149917</t>
  </si>
  <si>
    <t>"O8"2*2,8</t>
  </si>
  <si>
    <t>395</t>
  </si>
  <si>
    <t>55341332</t>
  </si>
  <si>
    <t>dveře jednokřídlé Al prosklené otvorová výplň dle specifikace O1-O20 vč. rámu, kování, požární odolnosti, tepelně izolačních a dalších vlastností a doplňků</t>
  </si>
  <si>
    <t>710744798</t>
  </si>
  <si>
    <t>"O11"1,8*2,8</t>
  </si>
  <si>
    <t>"O13"1*2,15</t>
  </si>
  <si>
    <t>396</t>
  </si>
  <si>
    <t>713191521</t>
  </si>
  <si>
    <t>Montáž tepelné izolace stavebních konstrukcí - doplňky a konstrukční součásti podkladového profilu pro zateplení oken a dveří šířky přes 50 do 100 mm výšky do 100 mm</t>
  </si>
  <si>
    <t>-422992337</t>
  </si>
  <si>
    <t>https://podminky.urs.cz/item/CS_URS_2025_01/713191521</t>
  </si>
  <si>
    <t>"O13"1</t>
  </si>
  <si>
    <t>397</t>
  </si>
  <si>
    <t>28376280</t>
  </si>
  <si>
    <t>profil podkladový sendvičový s vloženou PIR vložkou pro zateplení spodní části oken a dveří (25/40/15) š 80mm v 100mm</t>
  </si>
  <si>
    <t>1123154703</t>
  </si>
  <si>
    <t>1*1,2 'Přepočtené koeficientem množství</t>
  </si>
  <si>
    <t>398</t>
  </si>
  <si>
    <t>713191523x</t>
  </si>
  <si>
    <t xml:space="preserve">Montáž tepelné izolace stavebních konstrukcí - doplňky a konstrukční součásti podkladového profilu pro zateplení oken a dveří šířky přes 50 do 100 mm výšky přes 300 do 400 mm </t>
  </si>
  <si>
    <t>1628021137</t>
  </si>
  <si>
    <t>3*1+1,8+1,8</t>
  </si>
  <si>
    <t>"O5</t>
  </si>
  <si>
    <t>"O6</t>
  </si>
  <si>
    <t>1,1*6</t>
  </si>
  <si>
    <t>"O7</t>
  </si>
  <si>
    <t>"O8</t>
  </si>
  <si>
    <t>4,1</t>
  </si>
  <si>
    <t>"O12</t>
  </si>
  <si>
    <t>1,1*4</t>
  </si>
  <si>
    <t>399</t>
  </si>
  <si>
    <t>28376300R</t>
  </si>
  <si>
    <t>profil podkladový sendvičový s vloženou PIR vložkou pro zateplení spodní části oken a dveří (25/40/15) š 80mm v 350mm</t>
  </si>
  <si>
    <t>-1240424621</t>
  </si>
  <si>
    <t>400</t>
  </si>
  <si>
    <t>713191523R</t>
  </si>
  <si>
    <t>Montáž tepelné izolace stavebních konstrukcí - doplňky a konstrukční součásti podkladového profilu pro zateplení oken a dveří šířky přes 50 do 100 mm výšky přes 500 mm</t>
  </si>
  <si>
    <t>1845786405</t>
  </si>
  <si>
    <t>"O15"1,2</t>
  </si>
  <si>
    <t>"O16"3,6</t>
  </si>
  <si>
    <t>"O17"4,4</t>
  </si>
  <si>
    <t>401</t>
  </si>
  <si>
    <t>28376300RR</t>
  </si>
  <si>
    <t>-1230249121</t>
  </si>
  <si>
    <t>402</t>
  </si>
  <si>
    <t>767649191</t>
  </si>
  <si>
    <t>Montáž dveří ocelových nebo hliníkových doplňků dveří samozavírače hydraulického</t>
  </si>
  <si>
    <t>1168445880</t>
  </si>
  <si>
    <t>https://podminky.urs.cz/item/CS_URS_2025_01/767649191</t>
  </si>
  <si>
    <t>"O5"1</t>
  </si>
  <si>
    <t>"O8"1</t>
  </si>
  <si>
    <t>"O11"1</t>
  </si>
  <si>
    <t>403</t>
  </si>
  <si>
    <t>54917250</t>
  </si>
  <si>
    <t>samozavírač dveří hydraulický</t>
  </si>
  <si>
    <t>1069647780</t>
  </si>
  <si>
    <t>767</t>
  </si>
  <si>
    <t>Konstrukce zámečnické</t>
  </si>
  <si>
    <t>404</t>
  </si>
  <si>
    <t>767163223</t>
  </si>
  <si>
    <t>Montáž zábradlí přímého v exteriéru na lodžii nebo francouzském okně kotveného do betonu</t>
  </si>
  <si>
    <t>-478569387</t>
  </si>
  <si>
    <t>https://podminky.urs.cz/item/CS_URS_2025_01/767163223</t>
  </si>
  <si>
    <t>12,05</t>
  </si>
  <si>
    <t>405</t>
  </si>
  <si>
    <t>55342287</t>
  </si>
  <si>
    <t>zábradlí celoskleněné kotvené hliníkovým profilem v 1000mm dle Z04</t>
  </si>
  <si>
    <t>2068739566</t>
  </si>
  <si>
    <t>406</t>
  </si>
  <si>
    <t>K105</t>
  </si>
  <si>
    <t>D+M kotevní patka pro zábradlí dle Z04</t>
  </si>
  <si>
    <t>945611340</t>
  </si>
  <si>
    <t>407</t>
  </si>
  <si>
    <t>767165111</t>
  </si>
  <si>
    <t>Montáž zábradlí madel šroubováním</t>
  </si>
  <si>
    <t>1300815352</t>
  </si>
  <si>
    <t>https://podminky.urs.cz/item/CS_URS_2025_01/767165111</t>
  </si>
  <si>
    <t>"Z01</t>
  </si>
  <si>
    <t>3,14+1,72+3,489+1,1+2,45</t>
  </si>
  <si>
    <t>"Z03</t>
  </si>
  <si>
    <t>2*(2,616+0,63+2,943)</t>
  </si>
  <si>
    <t>408</t>
  </si>
  <si>
    <t>55342299R</t>
  </si>
  <si>
    <t>madlo dle specifikace Z01 a Z03</t>
  </si>
  <si>
    <t>-2101901136</t>
  </si>
  <si>
    <t>409</t>
  </si>
  <si>
    <t>54889030R</t>
  </si>
  <si>
    <t>uchycení madla na zeď dle specifikace Z1 a Z03</t>
  </si>
  <si>
    <t>11305560</t>
  </si>
  <si>
    <t>8*2</t>
  </si>
  <si>
    <t>410</t>
  </si>
  <si>
    <t>767223221</t>
  </si>
  <si>
    <t>Montáž zábradlí přímého v interiéru na schodišti kotveného do betonu</t>
  </si>
  <si>
    <t>-1919511422</t>
  </si>
  <si>
    <t>https://podminky.urs.cz/item/CS_URS_2025_01/767223221</t>
  </si>
  <si>
    <t>"Z2"</t>
  </si>
  <si>
    <t>3,14*2+1,39</t>
  </si>
  <si>
    <t>411</t>
  </si>
  <si>
    <t>55342031R</t>
  </si>
  <si>
    <t>zábradlí dle specifikace Z02</t>
  </si>
  <si>
    <t>1548753917</t>
  </si>
  <si>
    <t>412</t>
  </si>
  <si>
    <t>767316310</t>
  </si>
  <si>
    <t>Montáž světlíků bodových do 1 m2</t>
  </si>
  <si>
    <t>-757093470</t>
  </si>
  <si>
    <t>https://podminky.urs.cz/item/CS_URS_2025_01/767316310</t>
  </si>
  <si>
    <t>"výlez na střechu"2</t>
  </si>
  <si>
    <t>413</t>
  </si>
  <si>
    <t>RMAT0004</t>
  </si>
  <si>
    <t>požární výlez na plochou střechu dle specifikace O21</t>
  </si>
  <si>
    <t>-232583179</t>
  </si>
  <si>
    <t>414</t>
  </si>
  <si>
    <t>767316311</t>
  </si>
  <si>
    <t>Montáž světlíků bodových přes 1 do 1,5 m2</t>
  </si>
  <si>
    <t>15603664</t>
  </si>
  <si>
    <t>https://podminky.urs.cz/item/CS_URS_2025_01/767316311</t>
  </si>
  <si>
    <t>415</t>
  </si>
  <si>
    <t>RMAT0001</t>
  </si>
  <si>
    <t>světlík kruhový, trojsklo vč. manžety pro napojení a rozšiřujících profilů dle specifikace O18</t>
  </si>
  <si>
    <t>252352540</t>
  </si>
  <si>
    <t>416</t>
  </si>
  <si>
    <t>998767102</t>
  </si>
  <si>
    <t>Přesun hmot pro zámečnické konstrukce stanovený z hmotnosti přesunovaného materiálu vodorovná dopravní vzdálenost do 50 m základní v objektech výšky přes 6 do 12 m</t>
  </si>
  <si>
    <t>-487222049</t>
  </si>
  <si>
    <t>https://podminky.urs.cz/item/CS_URS_2025_01/998767102</t>
  </si>
  <si>
    <t>767-1</t>
  </si>
  <si>
    <t>Atypické konstrukce</t>
  </si>
  <si>
    <t>417</t>
  </si>
  <si>
    <t>767995114</t>
  </si>
  <si>
    <t>Montáž ostatních atypických zámečnických konstrukcí hmotnosti přes 20 do 50 kg vč. výroby</t>
  </si>
  <si>
    <t>kg</t>
  </si>
  <si>
    <t>-694727950</t>
  </si>
  <si>
    <t>https://podminky.urs.cz/item/CS_URS_2025_01/767995114</t>
  </si>
  <si>
    <t>Poznámka k položce:_x000D_
Položka je převzata z cenové soustavy RTS a zahrnuje pomocný materiál, krácení a vrtání materiálu, svařování, bez dodání hlavního materiálu nebo výrobku</t>
  </si>
  <si>
    <t>418</t>
  </si>
  <si>
    <t>14550301</t>
  </si>
  <si>
    <t>profil ocelový svařovaný jakost S235 průřez čtvercový 100x100x5mm</t>
  </si>
  <si>
    <t>1063717823</t>
  </si>
  <si>
    <t xml:space="preserve">"osa A1 </t>
  </si>
  <si>
    <t>3*(13,97/1000)</t>
  </si>
  <si>
    <t>419</t>
  </si>
  <si>
    <t>13611228</t>
  </si>
  <si>
    <t>plech ocelový hladký jakost S235JR tl 10mm tabule</t>
  </si>
  <si>
    <t>-327442092</t>
  </si>
  <si>
    <t xml:space="preserve">"patní plech" </t>
  </si>
  <si>
    <t>0,2*0,2*2*(78,5/1000)</t>
  </si>
  <si>
    <t>953961113</t>
  </si>
  <si>
    <t>Kotva chemická s vyvrtáním otvoru do betonu, železobetonu nebo tvrdého kamene tmel, velikost M 12, hloubka 110 mm</t>
  </si>
  <si>
    <t>-1772350890</t>
  </si>
  <si>
    <t>https://podminky.urs.cz/item/CS_URS_2025_01/953961113</t>
  </si>
  <si>
    <t>767-3</t>
  </si>
  <si>
    <t>Provětrávaná fasáda - rošt</t>
  </si>
  <si>
    <t>421</t>
  </si>
  <si>
    <t>767491002</t>
  </si>
  <si>
    <t>Montáž nosného roštu fasád, stěn a podhledů konzol kovových tvaru "A" pro uchycení vodorovného profilu roštu, kotvených do betonu</t>
  </si>
  <si>
    <t>-728148295</t>
  </si>
  <si>
    <t>https://podminky.urs.cz/item/CS_URS_2025_01/767491002</t>
  </si>
  <si>
    <t>fasáda3*6</t>
  </si>
  <si>
    <t>422</t>
  </si>
  <si>
    <t>15441041</t>
  </si>
  <si>
    <t>konzola nosného roštu A40 pozink</t>
  </si>
  <si>
    <t>-859479433</t>
  </si>
  <si>
    <t>423</t>
  </si>
  <si>
    <t>767492001</t>
  </si>
  <si>
    <t>Montáž nosného roštu fasád, stěn a podhledů profilu kovového, připevněného na konzolu tvaru "A" vodorovně</t>
  </si>
  <si>
    <t>-239330833</t>
  </si>
  <si>
    <t>https://podminky.urs.cz/item/CS_URS_2025_01/767492001</t>
  </si>
  <si>
    <t>fasáda3*1,8</t>
  </si>
  <si>
    <t>424</t>
  </si>
  <si>
    <t>15441030</t>
  </si>
  <si>
    <t>profil nosného roštu Z30 dl3,05 m pozink</t>
  </si>
  <si>
    <t>935002168</t>
  </si>
  <si>
    <t>122,213*1,1 'Přepočtené koeficientem množství</t>
  </si>
  <si>
    <t>425</t>
  </si>
  <si>
    <t>-1503985990</t>
  </si>
  <si>
    <t>fasáda2*2</t>
  </si>
  <si>
    <t>426</t>
  </si>
  <si>
    <t>15441057</t>
  </si>
  <si>
    <t>konzola nosného roštu A250 pozink</t>
  </si>
  <si>
    <t>1692687805</t>
  </si>
  <si>
    <t>427</t>
  </si>
  <si>
    <t>1402041504</t>
  </si>
  <si>
    <t>fasáda2*1,8</t>
  </si>
  <si>
    <t>428</t>
  </si>
  <si>
    <t>1877532301</t>
  </si>
  <si>
    <t>346,077*1,1 'Přepočtené koeficientem množství</t>
  </si>
  <si>
    <t>429</t>
  </si>
  <si>
    <t>767492012</t>
  </si>
  <si>
    <t>Montáž nosného roštu fasád, stěn a podhledů profilu kovového, připevněného na vodorovný profil svisle</t>
  </si>
  <si>
    <t>-77178316</t>
  </si>
  <si>
    <t>https://podminky.urs.cz/item/CS_URS_2025_01/767492012</t>
  </si>
  <si>
    <t>430</t>
  </si>
  <si>
    <t>15441035</t>
  </si>
  <si>
    <t>profil nosného roštu OM50/30 dl 3,05 m pozink</t>
  </si>
  <si>
    <t>1310883846</t>
  </si>
  <si>
    <t>431</t>
  </si>
  <si>
    <t>K019</t>
  </si>
  <si>
    <t>D+M TI podložka pod kotevní prvek</t>
  </si>
  <si>
    <t>-1092420787</t>
  </si>
  <si>
    <t>767-5</t>
  </si>
  <si>
    <t>Ochrana proti pádu</t>
  </si>
  <si>
    <t>432</t>
  </si>
  <si>
    <t>767881141</t>
  </si>
  <si>
    <t>Montáž záchytného systému proti pádu bodů samostatných nebo v systému s poddajným kotvícím vedením do železobetonu mechanickými kotvami</t>
  </si>
  <si>
    <t>-1341883335</t>
  </si>
  <si>
    <t>https://podminky.urs.cz/item/CS_URS_2025_01/767881141</t>
  </si>
  <si>
    <t>433</t>
  </si>
  <si>
    <t>70921330</t>
  </si>
  <si>
    <t>kotvicí bod pro betonové konstrukce pomocí rozpěrné kotvy nebo chemické kotvy dl 600mm</t>
  </si>
  <si>
    <t>-1135555277</t>
  </si>
  <si>
    <t>434</t>
  </si>
  <si>
    <t>767881161</t>
  </si>
  <si>
    <t>Montáž záchytného systému proti pádu nástavců určených k upevnění na sloupky nebo body v systému poddajného kotvícího vedení montáž lana uchycení lana k nástavcům</t>
  </si>
  <si>
    <t>-1959685578</t>
  </si>
  <si>
    <t>https://podminky.urs.cz/item/CS_URS_2025_01/767881161</t>
  </si>
  <si>
    <t>435</t>
  </si>
  <si>
    <t>31452201</t>
  </si>
  <si>
    <t>nerezové lano určené pro systémy s požadavkem na permanentní kotvicí vedení tl 8mm</t>
  </si>
  <si>
    <t>1580417944</t>
  </si>
  <si>
    <t>436</t>
  </si>
  <si>
    <t>K106</t>
  </si>
  <si>
    <t>Revize záchytného systému</t>
  </si>
  <si>
    <t>873257002</t>
  </si>
  <si>
    <t>437</t>
  </si>
  <si>
    <t>K107</t>
  </si>
  <si>
    <t>Postroj pro využtí bezpečnostního systému</t>
  </si>
  <si>
    <t>1326960058</t>
  </si>
  <si>
    <t>771</t>
  </si>
  <si>
    <t>Podlahy z dlaždic</t>
  </si>
  <si>
    <t>438</t>
  </si>
  <si>
    <t>-934116544</t>
  </si>
  <si>
    <t>"soklíky"0,1*(Obvod011+Obvod021)</t>
  </si>
  <si>
    <t>439</t>
  </si>
  <si>
    <t>771111011</t>
  </si>
  <si>
    <t>Příprava podkladu před provedením dlažby vysátí podlah</t>
  </si>
  <si>
    <t>-1720982</t>
  </si>
  <si>
    <t>https://podminky.urs.cz/item/CS_URS_2025_01/771111011</t>
  </si>
  <si>
    <t>F011+F021</t>
  </si>
  <si>
    <t>440</t>
  </si>
  <si>
    <t>771574412</t>
  </si>
  <si>
    <t>Montáž podlah z dlaždic keramických lepených cementovým flexibilním lepidlem hladkých, tloušťky do 10 mm přes 0,5 do 2 ks/m2</t>
  </si>
  <si>
    <t>900311232</t>
  </si>
  <si>
    <t>https://podminky.urs.cz/item/CS_URS_2025_01/771574412</t>
  </si>
  <si>
    <t>441</t>
  </si>
  <si>
    <t>59761105</t>
  </si>
  <si>
    <t xml:space="preserve">dlažba keramická slinutá mrazuvzdorná R10/A povrch reliéfní/matný s jedním rozměrem přes 800 do 1200mm tl do 10mm přes 0,5 do 2ks/m2 - dle specifikace projektu interieru </t>
  </si>
  <si>
    <t>139243902</t>
  </si>
  <si>
    <t>175,25*1,1 'Přepočtené koeficientem množství</t>
  </si>
  <si>
    <t>442</t>
  </si>
  <si>
    <t>771161021</t>
  </si>
  <si>
    <t>Příprava podkladu před provedením dlažby montáž profilu ukončujícího profilu pro plynulý přechod (dlažba-koberec apod.)</t>
  </si>
  <si>
    <t>1761035442</t>
  </si>
  <si>
    <t>https://podminky.urs.cz/item/CS_URS_2025_01/771161021</t>
  </si>
  <si>
    <t>"1 NP"4*1+0,9*2+0,9+0,9</t>
  </si>
  <si>
    <t>"2 NP"4*1+0,8+0,8+0,8</t>
  </si>
  <si>
    <t>443</t>
  </si>
  <si>
    <t>59054100</t>
  </si>
  <si>
    <t>profil přechodový Al s pohyblivým ramenem 8x20mm</t>
  </si>
  <si>
    <t>-1596770466</t>
  </si>
  <si>
    <t>14*1,1 'Přepočtené koeficientem množství</t>
  </si>
  <si>
    <t>444</t>
  </si>
  <si>
    <t>771474112</t>
  </si>
  <si>
    <t>Montáž soklů z dlaždic keramických lepených cementovým flexibilním lepidlem rovných, výšky přes 65 do 90 mm</t>
  </si>
  <si>
    <t>584911620</t>
  </si>
  <si>
    <t>https://podminky.urs.cz/item/CS_URS_2025_01/771474112</t>
  </si>
  <si>
    <t>"odpočet otvorů"</t>
  </si>
  <si>
    <t>"104"-0,9*4</t>
  </si>
  <si>
    <t>"105"-0,9*1</t>
  </si>
  <si>
    <t>"107"-0,9*1</t>
  </si>
  <si>
    <t>"109"-1,1*1</t>
  </si>
  <si>
    <t>"110"-1,1*1</t>
  </si>
  <si>
    <t>"111"-1,1*1</t>
  </si>
  <si>
    <t>"112"-1,1*1</t>
  </si>
  <si>
    <t>"113"-0,9*1</t>
  </si>
  <si>
    <t>"114"-0,9-1-1,05</t>
  </si>
  <si>
    <t>"115"-0,9</t>
  </si>
  <si>
    <t>"208"-0,9*1</t>
  </si>
  <si>
    <t>"ostění dveří"</t>
  </si>
  <si>
    <t>"109"0,25*2</t>
  </si>
  <si>
    <t>"110"0,25*2</t>
  </si>
  <si>
    <t>"111"0,25*2</t>
  </si>
  <si>
    <t>"112"0,25*2</t>
  </si>
  <si>
    <t>"114"0,25*2</t>
  </si>
  <si>
    <t>445</t>
  </si>
  <si>
    <t>771591115</t>
  </si>
  <si>
    <t>Podlahy - dokončovací práce spárování silikonem</t>
  </si>
  <si>
    <t>-108058406</t>
  </si>
  <si>
    <t>https://podminky.urs.cz/item/CS_URS_2025_01/771591115</t>
  </si>
  <si>
    <t>446</t>
  </si>
  <si>
    <t>771591117</t>
  </si>
  <si>
    <t>Podlahy - dokončovací práce spárování akrylem</t>
  </si>
  <si>
    <t>517765284</t>
  </si>
  <si>
    <t>https://podminky.urs.cz/item/CS_URS_2025_01/771591117</t>
  </si>
  <si>
    <t>447</t>
  </si>
  <si>
    <t>59761184</t>
  </si>
  <si>
    <t>sokl keramický mrazuvzdorný povrch hladký/matný tl do 10mm výšky přes 65 do 90mm</t>
  </si>
  <si>
    <t>-1373777533</t>
  </si>
  <si>
    <t>93,15*1,1 'Přepočtené koeficientem množství</t>
  </si>
  <si>
    <t>448</t>
  </si>
  <si>
    <t>998771102</t>
  </si>
  <si>
    <t>Přesun hmot pro podlahy z dlaždic stanovený z hmotnosti přesunovaného materiálu vodorovná dopravní vzdálenost do 50 m základní v objektech výšky přes 6 do 12 m</t>
  </si>
  <si>
    <t>518884482</t>
  </si>
  <si>
    <t>https://podminky.urs.cz/item/CS_URS_2025_01/998771102</t>
  </si>
  <si>
    <t>771-1</t>
  </si>
  <si>
    <t>Hydroizolace pod dlažbu</t>
  </si>
  <si>
    <t>449</t>
  </si>
  <si>
    <t>771591207</t>
  </si>
  <si>
    <t>Izolace podlahy pod dlažbu montáž izolace nátěrem nebo stěrkou ve dvou vrstvách</t>
  </si>
  <si>
    <t>1065067378</t>
  </si>
  <si>
    <t>https://podminky.urs.cz/item/CS_URS_2025_01/771591207</t>
  </si>
  <si>
    <t>"koupelny, WC a mokré prostory"</t>
  </si>
  <si>
    <t>"106"3,9</t>
  </si>
  <si>
    <t>"107"3,4</t>
  </si>
  <si>
    <t>"108"8,6+(0,8*0,15)*2</t>
  </si>
  <si>
    <t>"114"15,8+(0,9*0,2)+(0,9*0,15)+(1,05*0,25)+(1,1*0,15)</t>
  </si>
  <si>
    <t>"116"4,5+(1*0,25)</t>
  </si>
  <si>
    <t>"123"5,6+(1*0,15)</t>
  </si>
  <si>
    <t>"126"5,6+(1*0,15)</t>
  </si>
  <si>
    <t>"129"5,5+(1,1*0,15)</t>
  </si>
  <si>
    <t>"132"5,5+(1,1*0,15)</t>
  </si>
  <si>
    <t>"135"5,5+(1,1*0,15)</t>
  </si>
  <si>
    <t>"138"5,5+(1,1*0,15)</t>
  </si>
  <si>
    <t>"205"3,7</t>
  </si>
  <si>
    <t>"206"7,8+(0,8*0,1)*2</t>
  </si>
  <si>
    <t>"208"3,9</t>
  </si>
  <si>
    <t>"212"5,5+(1,1*0,15/2)</t>
  </si>
  <si>
    <t>"215"5,5+(1,1*0,15/2)</t>
  </si>
  <si>
    <t>"218"5,5+(1,1*0,15/2)</t>
  </si>
  <si>
    <t>"221"5,5+(1,1*0,15/2)</t>
  </si>
  <si>
    <t>450</t>
  </si>
  <si>
    <t>58581246</t>
  </si>
  <si>
    <t>stěrka hydroizolační jednosložková do interiéru pod dlažbu</t>
  </si>
  <si>
    <t>-433949008</t>
  </si>
  <si>
    <t>Poznámka k položce:_x000D_
Spotřeba: 0,5 kg/m2, tl. 1 mm</t>
  </si>
  <si>
    <t>109,485*1,5 'Přepočtené koeficientem množství</t>
  </si>
  <si>
    <t>451</t>
  </si>
  <si>
    <t>771591237</t>
  </si>
  <si>
    <t>Izolace podlahy pod dlažbu montáž těsnícího pásu pro styčné nebo dilatační spáry</t>
  </si>
  <si>
    <t>-363457418</t>
  </si>
  <si>
    <t>https://podminky.urs.cz/item/CS_URS_2025_01/771591237</t>
  </si>
  <si>
    <t>"odpočet dveří"</t>
  </si>
  <si>
    <t>"106"-0,9</t>
  </si>
  <si>
    <t>"108"-0,9-0,7*4</t>
  </si>
  <si>
    <t>"116"-1</t>
  </si>
  <si>
    <t>"123"-1</t>
  </si>
  <si>
    <t>"126"-1</t>
  </si>
  <si>
    <t>"129"-1</t>
  </si>
  <si>
    <t>"132"-1</t>
  </si>
  <si>
    <t>"135"-1</t>
  </si>
  <si>
    <t>"138"-1</t>
  </si>
  <si>
    <t>"205"-0,9</t>
  </si>
  <si>
    <t>"206"-0,9-0,8</t>
  </si>
  <si>
    <t>"212"-1</t>
  </si>
  <si>
    <t>"215"-1</t>
  </si>
  <si>
    <t>"218"-1</t>
  </si>
  <si>
    <t>"221"-1</t>
  </si>
  <si>
    <t>452</t>
  </si>
  <si>
    <t>28355022</t>
  </si>
  <si>
    <t>páska pružná těsnící hydroizolační š do 125mm</t>
  </si>
  <si>
    <t>-1880730249</t>
  </si>
  <si>
    <t>174,54*1,165 'Přepočtené koeficientem množství</t>
  </si>
  <si>
    <t>775</t>
  </si>
  <si>
    <t>Podlahy skládané - čistící rohož</t>
  </si>
  <si>
    <t>453</t>
  </si>
  <si>
    <t>767531121</t>
  </si>
  <si>
    <t>Montáž vstupních čisticích zón z rohoží osazení rámu mosazného nebo hliníkového zapuštěného z L profilů</t>
  </si>
  <si>
    <t>-943654096</t>
  </si>
  <si>
    <t>https://podminky.urs.cz/item/CS_URS_2025_01/767531121</t>
  </si>
  <si>
    <t>2*2+1,5*2</t>
  </si>
  <si>
    <t>454</t>
  </si>
  <si>
    <t>69752160</t>
  </si>
  <si>
    <t>rám pro zapuštění profil L-30/30 25/25 20/30 15/30-Al</t>
  </si>
  <si>
    <t>-190260892</t>
  </si>
  <si>
    <t>7*1,1 'Přepočtené koeficientem množství</t>
  </si>
  <si>
    <t>455</t>
  </si>
  <si>
    <t>767531215</t>
  </si>
  <si>
    <t>Montáž vstupních čisticích zón z rohoží kovových nebo plastových plochy přes 2 m2</t>
  </si>
  <si>
    <t>1318166403</t>
  </si>
  <si>
    <t>https://podminky.urs.cz/item/CS_URS_2025_01/767531215</t>
  </si>
  <si>
    <t>2*1,5</t>
  </si>
  <si>
    <t>456</t>
  </si>
  <si>
    <t>69752002</t>
  </si>
  <si>
    <t>rohož vstupní provedení hliník extra 27 mm</t>
  </si>
  <si>
    <t>-1404245531</t>
  </si>
  <si>
    <t>3*1,1 'Přepočtené koeficientem množství</t>
  </si>
  <si>
    <t>457</t>
  </si>
  <si>
    <t>998775101</t>
  </si>
  <si>
    <t>Přesun hmot pro podlahy skládané stanovený z hmotnosti přesunovaného materiálu vodorovná dopravní vzdálenost do 50 m základní v objektech výšky do 6 m</t>
  </si>
  <si>
    <t>1343185400</t>
  </si>
  <si>
    <t>https://podminky.urs.cz/item/CS_URS_2025_01/998775101</t>
  </si>
  <si>
    <t>776</t>
  </si>
  <si>
    <t>Podlahy povlakové</t>
  </si>
  <si>
    <t>458</t>
  </si>
  <si>
    <t>776145111</t>
  </si>
  <si>
    <t>Příprava podkladu povlakových podlah a stěn volné položení podložky pod koberec včetně obvodového fixování lepidlem podlah</t>
  </si>
  <si>
    <t>1444165421</t>
  </si>
  <si>
    <t>https://podminky.urs.cz/item/CS_URS_2025_01/776145111</t>
  </si>
  <si>
    <t>459</t>
  </si>
  <si>
    <t>28451101</t>
  </si>
  <si>
    <t>podložka pod koberec z recyklované industriální pěny, povrch polymerní film se stabilizačním netkaným rounem, tl 8mm</t>
  </si>
  <si>
    <t>-644719741</t>
  </si>
  <si>
    <t>11,1*1,08 'Přepočtené koeficientem množství</t>
  </si>
  <si>
    <t>460</t>
  </si>
  <si>
    <t>776212111</t>
  </si>
  <si>
    <t>Montáž textilních podlahovin volným položením s podlepením spojů páskou pásů</t>
  </si>
  <si>
    <t>-1466907026</t>
  </si>
  <si>
    <t>https://podminky.urs.cz/item/CS_URS_2025_01/776212111</t>
  </si>
  <si>
    <t>461</t>
  </si>
  <si>
    <t>69751061</t>
  </si>
  <si>
    <t>koberec zátěžový vpichovaný vlákno 100% PA, třída zátěže 33, útlum 21dB, hm 400g/m2 - dle specifikace projektu interieru</t>
  </si>
  <si>
    <t>-807810775</t>
  </si>
  <si>
    <t>11,1*1,1 'Přepočtené koeficientem množství</t>
  </si>
  <si>
    <t>462</t>
  </si>
  <si>
    <t>776213111</t>
  </si>
  <si>
    <t>Montáž textilních podlahovin napínáním na napínací lišty pásů standardních</t>
  </si>
  <si>
    <t>1681950758</t>
  </si>
  <si>
    <t>https://podminky.urs.cz/item/CS_URS_2025_01/776213111</t>
  </si>
  <si>
    <t>(Obvod015-0,8*2)*0,1</t>
  </si>
  <si>
    <t>463</t>
  </si>
  <si>
    <t>-439462950</t>
  </si>
  <si>
    <t>1,18*1,1 'Přepočtené koeficientem množství</t>
  </si>
  <si>
    <t>464</t>
  </si>
  <si>
    <t>776421412</t>
  </si>
  <si>
    <t>Montáž lišt napínacích kobercových do betonového podkladu šroubováním</t>
  </si>
  <si>
    <t>926905203</t>
  </si>
  <si>
    <t>https://podminky.urs.cz/item/CS_URS_2025_01/776421412</t>
  </si>
  <si>
    <t>Obvod015-0,8*2</t>
  </si>
  <si>
    <t>465</t>
  </si>
  <si>
    <t>59054155</t>
  </si>
  <si>
    <t>lišta napínací pro napínání koberců bez lepení pro betonový podklad</t>
  </si>
  <si>
    <t>249274282</t>
  </si>
  <si>
    <t>11,8*1,05 'Přepočtené koeficientem množství</t>
  </si>
  <si>
    <t>466</t>
  </si>
  <si>
    <t>998776101</t>
  </si>
  <si>
    <t>Přesun hmot pro podlahy povlakové stanovený z hmotnosti přesunovaného materiálu vodorovná dopravní vzdálenost do 50 m základní v objektech výšky do 6 m</t>
  </si>
  <si>
    <t>451035524</t>
  </si>
  <si>
    <t>https://podminky.urs.cz/item/CS_URS_2025_01/998776101</t>
  </si>
  <si>
    <t>467</t>
  </si>
  <si>
    <t>998776102</t>
  </si>
  <si>
    <t>Přesun hmot pro podlahy povlakové stanovený z hmotnosti přesunovaného materiálu vodorovná dopravní vzdálenost do 50 m základní v objektech výšky přes 6 do 12 m</t>
  </si>
  <si>
    <t>-125849387</t>
  </si>
  <si>
    <t>https://podminky.urs.cz/item/CS_URS_2025_01/998776102</t>
  </si>
  <si>
    <t>777</t>
  </si>
  <si>
    <t>Podlahy lité</t>
  </si>
  <si>
    <t>468</t>
  </si>
  <si>
    <t>777111111</t>
  </si>
  <si>
    <t>Příprava podkladu před provedením litých podlah vysátí</t>
  </si>
  <si>
    <t>797354662</t>
  </si>
  <si>
    <t>https://podminky.urs.cz/item/CS_URS_2025_01/777111111</t>
  </si>
  <si>
    <t>"soklíky"0,1*(obvod013+obvod023+obvod014)</t>
  </si>
  <si>
    <t>-((1,1+1)*4+(0,9+1,1)*2+0,9*8)*0,1</t>
  </si>
  <si>
    <t>-((1+1,1)*4+0,8-3+0,8*2)*0,1</t>
  </si>
  <si>
    <t>469</t>
  </si>
  <si>
    <t>K006</t>
  </si>
  <si>
    <t>D+M provedení epoxidové stěrky dle specifikace v PD na podklad z anhydridu vč. penetrace, stěrky, uzavíracího laku, - dle specifikace projektu interieru</t>
  </si>
  <si>
    <t>-66899840</t>
  </si>
  <si>
    <t>470</t>
  </si>
  <si>
    <t>K010</t>
  </si>
  <si>
    <t>Příplatek za provedení soklíku na stěnu</t>
  </si>
  <si>
    <t>-2019037508</t>
  </si>
  <si>
    <t>"soklíky"0,1*(obvod013+obvod023)</t>
  </si>
  <si>
    <t>"schody"(8+9)*(0,177+0,274)*2+0,905*2</t>
  </si>
  <si>
    <t>(10)*(0,16+0,31)+2,55+1,55</t>
  </si>
  <si>
    <t>471</t>
  </si>
  <si>
    <t>K012</t>
  </si>
  <si>
    <t>D+M provedení betonové stěrky na schodiště</t>
  </si>
  <si>
    <t>414450807</t>
  </si>
  <si>
    <t>1,2*(9+10)*(0,16+0,31)</t>
  </si>
  <si>
    <t>1,2*(8+9)*(0,17+0,274)</t>
  </si>
  <si>
    <t>2,25*1,5</t>
  </si>
  <si>
    <t>472</t>
  </si>
  <si>
    <t>777911111</t>
  </si>
  <si>
    <t>Napojení na stěnu nebo sokl fabionem z epoxidové stěrky plněné pískem tuhé</t>
  </si>
  <si>
    <t>1513707453</t>
  </si>
  <si>
    <t>https://podminky.urs.cz/item/CS_URS_2025_01/777911111</t>
  </si>
  <si>
    <t>obvod013</t>
  </si>
  <si>
    <t>obvod023</t>
  </si>
  <si>
    <t>obvod014</t>
  </si>
  <si>
    <t>"odpočet dveří</t>
  </si>
  <si>
    <t>"101"-(2+1*2+0,9*1+2)</t>
  </si>
  <si>
    <t>"102"-(2+1*3)</t>
  </si>
  <si>
    <t>"103"</t>
  </si>
  <si>
    <t>"117"-(1)*2</t>
  </si>
  <si>
    <t>"118"-(1)*3</t>
  </si>
  <si>
    <t>"119"-(1)</t>
  </si>
  <si>
    <t>"120"-(1)</t>
  </si>
  <si>
    <t>"121"-(1)*3-5-3,25-4,1</t>
  </si>
  <si>
    <t>"122"-(1)*2</t>
  </si>
  <si>
    <t>"124"-3</t>
  </si>
  <si>
    <t>"125"-(1)*2</t>
  </si>
  <si>
    <t>"127"-3</t>
  </si>
  <si>
    <t>"128"-(1)*2</t>
  </si>
  <si>
    <t>"130"-2,65</t>
  </si>
  <si>
    <t>"131"-(1)*2</t>
  </si>
  <si>
    <t>"133"-2,65</t>
  </si>
  <si>
    <t>"134"-(1)*2</t>
  </si>
  <si>
    <t>"136"-2,65</t>
  </si>
  <si>
    <t>"137"-(1)*2</t>
  </si>
  <si>
    <t>"139"-2,65</t>
  </si>
  <si>
    <t>"140"-(1)</t>
  </si>
  <si>
    <t>"202"-(0,9)*5-(1,2)*2</t>
  </si>
  <si>
    <t>"203"-(0,9)-6</t>
  </si>
  <si>
    <t>"204"-(0,8)-(3,6)</t>
  </si>
  <si>
    <t>"207"-(1,2)</t>
  </si>
  <si>
    <t>"211"-(1)*2</t>
  </si>
  <si>
    <t>"213"-2,65</t>
  </si>
  <si>
    <t>"214"-(1)*2</t>
  </si>
  <si>
    <t>"216"-2,65</t>
  </si>
  <si>
    <t>"217"-(1)*2</t>
  </si>
  <si>
    <t>"219"-2,65</t>
  </si>
  <si>
    <t>"220"-(1)*2</t>
  </si>
  <si>
    <t>"222"-2,65</t>
  </si>
  <si>
    <t>781</t>
  </si>
  <si>
    <t>Dokončovací práce - obklady</t>
  </si>
  <si>
    <t>473</t>
  </si>
  <si>
    <t>781121011</t>
  </si>
  <si>
    <t>Příprava podkladu před provedením obkladu nátěr penetrační na stěnu</t>
  </si>
  <si>
    <t>436354837</t>
  </si>
  <si>
    <t>https://podminky.urs.cz/item/CS_URS_2025_01/781121011</t>
  </si>
  <si>
    <t>474</t>
  </si>
  <si>
    <t>781472212</t>
  </si>
  <si>
    <t>Montáž keramických obkladů stěn lepených cementovým flexibilním lepidlem hladkých přes 0,5 do 2 ks/m2</t>
  </si>
  <si>
    <t>1428366709</t>
  </si>
  <si>
    <t>https://podminky.urs.cz/item/CS_URS_2025_01/781472212</t>
  </si>
  <si>
    <t>475</t>
  </si>
  <si>
    <t>59761293</t>
  </si>
  <si>
    <t>obklad keramický slinutý mrazuvzdorný povrch hladký/matný tl do 10mm přes 0,5 do 2ks/m2 - dle specifikace projektu interieru</t>
  </si>
  <si>
    <t>1071116831</t>
  </si>
  <si>
    <t>370,895*1,1 'Přepočtené koeficientem množství</t>
  </si>
  <si>
    <t>476</t>
  </si>
  <si>
    <t>781495115</t>
  </si>
  <si>
    <t>Obklad - dokončující práce ostatní práce spárování silikonem</t>
  </si>
  <si>
    <t>268772941</t>
  </si>
  <si>
    <t>https://podminky.urs.cz/item/CS_URS_2025_01/781495115</t>
  </si>
  <si>
    <t>"svislé kouty"</t>
  </si>
  <si>
    <t>"106"4*2,1</t>
  </si>
  <si>
    <t>"107"4*2,1</t>
  </si>
  <si>
    <t>"108"12*2,1</t>
  </si>
  <si>
    <t>"116"4*2,1</t>
  </si>
  <si>
    <t>"123"4*2,1</t>
  </si>
  <si>
    <t>"126"4*2,1</t>
  </si>
  <si>
    <t>"129"4*2,1</t>
  </si>
  <si>
    <t>"132"4*2,1</t>
  </si>
  <si>
    <t>"135"4*2,1</t>
  </si>
  <si>
    <t>"138"4*2,1</t>
  </si>
  <si>
    <t>"205"4*2,1</t>
  </si>
  <si>
    <t>"206"4*2,1</t>
  </si>
  <si>
    <t>"212"4*2,1</t>
  </si>
  <si>
    <t>"215"4*2,1</t>
  </si>
  <si>
    <t>"218"4*2,1</t>
  </si>
  <si>
    <t>"221"4*2,1</t>
  </si>
  <si>
    <t>477</t>
  </si>
  <si>
    <t>781495142</t>
  </si>
  <si>
    <t>Obklad - dokončující práce průnik obkladem kruhový, bez izolace přes DN 30 do DN 90</t>
  </si>
  <si>
    <t>427889593</t>
  </si>
  <si>
    <t>https://podminky.urs.cz/item/CS_URS_2025_01/781495142</t>
  </si>
  <si>
    <t>"umyvadlo"3*10</t>
  </si>
  <si>
    <t>"vana + sprcha"2*7</t>
  </si>
  <si>
    <t>"elektro"4*12</t>
  </si>
  <si>
    <t>"umyvadlo"3*6</t>
  </si>
  <si>
    <t>"vana + sprcha"2*4</t>
  </si>
  <si>
    <t>"elektro"4*8</t>
  </si>
  <si>
    <t>478</t>
  </si>
  <si>
    <t>781495153</t>
  </si>
  <si>
    <t>Obklad - dokončující práce průnik obkladem hranatý, bez izolace, o delší straně přes 90 mm</t>
  </si>
  <si>
    <t>496078184</t>
  </si>
  <si>
    <t>https://podminky.urs.cz/item/CS_URS_2025_01/781495153</t>
  </si>
  <si>
    <t>geberit</t>
  </si>
  <si>
    <t>10+7</t>
  </si>
  <si>
    <t>479</t>
  </si>
  <si>
    <t>781495143</t>
  </si>
  <si>
    <t>Obklad - dokončující práce průnik obkladem kruhový, bez izolace přes DN 90</t>
  </si>
  <si>
    <t>-983662644</t>
  </si>
  <si>
    <t>https://podminky.urs.cz/item/CS_URS_2025_01/781495143</t>
  </si>
  <si>
    <t>"WC"</t>
  </si>
  <si>
    <t>480</t>
  </si>
  <si>
    <t>998781102</t>
  </si>
  <si>
    <t>Přesun hmot pro obklady keramické stanovený z hmotnosti přesunovaného materiálu vodorovná dopravní vzdálenost do 50 m základní v objektech výšky přes 6 do 12 m</t>
  </si>
  <si>
    <t>-2146088586</t>
  </si>
  <si>
    <t>https://podminky.urs.cz/item/CS_URS_2025_01/998781102</t>
  </si>
  <si>
    <t>781-1</t>
  </si>
  <si>
    <t>Hydroizolace pod obklad</t>
  </si>
  <si>
    <t>481</t>
  </si>
  <si>
    <t>781131207</t>
  </si>
  <si>
    <t>Izolace stěny pod obklad montáž izolace nátěrem nebo stěrkou ve dvou vrstvách</t>
  </si>
  <si>
    <t>443189350</t>
  </si>
  <si>
    <t>https://podminky.urs.cz/item/CS_URS_2025_01/781131207</t>
  </si>
  <si>
    <t>"soklík k vodorovné HI"0,15*(Obklad01+Obklad02)</t>
  </si>
  <si>
    <t>"za sprchou/vanou"(7+4)*(2,1*(1+1))</t>
  </si>
  <si>
    <t>482</t>
  </si>
  <si>
    <t>-1041428036</t>
  </si>
  <si>
    <t>75,111*1,5 'Přepočtené koeficientem množství</t>
  </si>
  <si>
    <t>483</t>
  </si>
  <si>
    <t>781131237</t>
  </si>
  <si>
    <t>Izolace stěny pod obklad montáž těsnícího pásu pro styčné nebo dilatační spáry</t>
  </si>
  <si>
    <t>1789693218</t>
  </si>
  <si>
    <t>https://podminky.urs.cz/item/CS_URS_2025_01/781131237</t>
  </si>
  <si>
    <t>(7+4)*2,1</t>
  </si>
  <si>
    <t>484</t>
  </si>
  <si>
    <t>1076311786</t>
  </si>
  <si>
    <t>23,1*1,1 'Přepočtené koeficientem množství</t>
  </si>
  <si>
    <t>783</t>
  </si>
  <si>
    <t>Dokončovací práce - nátěry</t>
  </si>
  <si>
    <t>485</t>
  </si>
  <si>
    <t>783813101</t>
  </si>
  <si>
    <t>Penetrační nátěr omítek hladkých betonových povrchů syntetický</t>
  </si>
  <si>
    <t>-1944199164</t>
  </si>
  <si>
    <t>https://podminky.urs.cz/item/CS_URS_2025_01/783813101</t>
  </si>
  <si>
    <t>486</t>
  </si>
  <si>
    <t>783817101</t>
  </si>
  <si>
    <t>Krycí (ochranný) nátěr omítek jednonásobný hladkých betonových povrchů nebo povrchů z desek na bázi dřeva (dřevovláknitých apod.) syntetický- černý</t>
  </si>
  <si>
    <t>109561574</t>
  </si>
  <si>
    <t>https://podminky.urs.cz/item/CS_URS_2025_01/783817101</t>
  </si>
  <si>
    <t>784</t>
  </si>
  <si>
    <t>Dokončovací práce - malby a tapety</t>
  </si>
  <si>
    <t>487</t>
  </si>
  <si>
    <t>784111001</t>
  </si>
  <si>
    <t>Oprášení (ometení) podkladu v místnostech výšky do 3,80 m</t>
  </si>
  <si>
    <t>-759204024</t>
  </si>
  <si>
    <t>https://podminky.urs.cz/item/CS_URS_2025_01/784111001</t>
  </si>
  <si>
    <t>"omtíka bez obkladů"omítka-obklad</t>
  </si>
  <si>
    <t>"SDK podhledy"(sdk)</t>
  </si>
  <si>
    <t>488</t>
  </si>
  <si>
    <t>784181101</t>
  </si>
  <si>
    <t>Penetrace podkladu jednonásobná základní akrylátová bezbarvá v místnostech výšky do 3,80 m</t>
  </si>
  <si>
    <t>-62403995</t>
  </si>
  <si>
    <t>https://podminky.urs.cz/item/CS_URS_2025_01/784181101</t>
  </si>
  <si>
    <t>489</t>
  </si>
  <si>
    <t>784211101</t>
  </si>
  <si>
    <t>Malby z malířských směsí oděruvzdorných za mokra dvojnásobné, bílé za mokra oděruvzdorné výborně v místnostech výšky do 3,80 m</t>
  </si>
  <si>
    <t>1653558973</t>
  </si>
  <si>
    <t>https://podminky.urs.cz/item/CS_URS_2025_01/784211101</t>
  </si>
  <si>
    <t>490</t>
  </si>
  <si>
    <t>784161001</t>
  </si>
  <si>
    <t>Tmelení spar a rohů, šířky do 3 mm akrylátovým tmelem v místnostech výšky do 3,80 m</t>
  </si>
  <si>
    <t>-2071950707</t>
  </si>
  <si>
    <t>https://podminky.urs.cz/item/CS_URS_2025_01/784161001</t>
  </si>
  <si>
    <t>"obvody místností" obvod01+obvod02</t>
  </si>
  <si>
    <t>"k zárubním" (dveře1+dveře2)*5</t>
  </si>
  <si>
    <t>"lokální trhliny" (F01+F02)*0,15</t>
  </si>
  <si>
    <t>491</t>
  </si>
  <si>
    <t>784171001</t>
  </si>
  <si>
    <t>Olepování vnitřních ploch (materiál ve specifikaci) včetně pozdějšího odlepení páskou nebo fólií v místnostech výšky do 3,80 m</t>
  </si>
  <si>
    <t>-1647515975</t>
  </si>
  <si>
    <t>https://podminky.urs.cz/item/CS_URS_2025_01/784171001</t>
  </si>
  <si>
    <t>(F01+F02)*0,25</t>
  </si>
  <si>
    <t>492</t>
  </si>
  <si>
    <t>58124833</t>
  </si>
  <si>
    <t>páska pro malířské potřeby maskovací krepová 19mmx50m</t>
  </si>
  <si>
    <t>-535544410</t>
  </si>
  <si>
    <t>168,725*1,1 'Přepočtené koeficientem množství</t>
  </si>
  <si>
    <t>493</t>
  </si>
  <si>
    <t>784171101</t>
  </si>
  <si>
    <t>Zakrytí nemalovaných ploch (materiál ve specifikaci) včetně pozdějšího odkrytí podlah</t>
  </si>
  <si>
    <t>-74980480</t>
  </si>
  <si>
    <t>https://podminky.urs.cz/item/CS_URS_2025_01/784171101</t>
  </si>
  <si>
    <t>494</t>
  </si>
  <si>
    <t>58124842</t>
  </si>
  <si>
    <t>fólie pro malířské potřeby zakrývací tl 7µ 4x5m</t>
  </si>
  <si>
    <t>684602548</t>
  </si>
  <si>
    <t>674,9*1,1 'Přepočtené koeficientem množství</t>
  </si>
  <si>
    <t>495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</si>
  <si>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</si>
  <si>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</si>
  <si>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-717117775</t>
  </si>
  <si>
    <t>https://podminky.urs.cz/item/CS_URS_2025_01/784171121</t>
  </si>
  <si>
    <t>"zařizovací předměty</t>
  </si>
  <si>
    <t>(F01+F02)*0,4</t>
  </si>
  <si>
    <t xml:space="preserve">"okna, dveře" </t>
  </si>
  <si>
    <t>(okno1+okno2+dveře1*2+dveře2*2)</t>
  </si>
  <si>
    <t>496</t>
  </si>
  <si>
    <t>532436762</t>
  </si>
  <si>
    <t>921,044*1,1 'Přepočtené koeficientem množství</t>
  </si>
  <si>
    <t>786</t>
  </si>
  <si>
    <t>Dokončovací práce - čalounické úpravy</t>
  </si>
  <si>
    <t>497</t>
  </si>
  <si>
    <t>786623023</t>
  </si>
  <si>
    <t>Montáž fasádních žaluzií před okenní nebo dveřní otvor ovládaných motorem, včetně krycího plechu a vodících profilů, plochy přes 4 do 6 m2</t>
  </si>
  <si>
    <t>1088297848</t>
  </si>
  <si>
    <t>https://podminky.urs.cz/item/CS_URS_2025_01/786623023</t>
  </si>
  <si>
    <t>"ž1</t>
  </si>
  <si>
    <t>4+4</t>
  </si>
  <si>
    <t>498</t>
  </si>
  <si>
    <t>55342549</t>
  </si>
  <si>
    <t>žaluzie Z-90 fasádní ovládaná základním motorem příslušenství plochy do 5,0m2</t>
  </si>
  <si>
    <t>1531412252</t>
  </si>
  <si>
    <t>2,65*1,85*4</t>
  </si>
  <si>
    <t>499</t>
  </si>
  <si>
    <t>1474053132</t>
  </si>
  <si>
    <t>"ž2</t>
  </si>
  <si>
    <t>500</t>
  </si>
  <si>
    <t>55342550</t>
  </si>
  <si>
    <t>žaluzie Z-90 fasádní ovládaná základním motorem příslušenství plochy do 6,0m2</t>
  </si>
  <si>
    <t>1744811986</t>
  </si>
  <si>
    <t>3*1,85*2</t>
  </si>
  <si>
    <t>501</t>
  </si>
  <si>
    <t>786623043</t>
  </si>
  <si>
    <t>Montáž venkovních žaluzií do okenního nebo dveřního otvoru žaluziové schránky, délky přes 2400 do 4000 mm</t>
  </si>
  <si>
    <t>-1368848079</t>
  </si>
  <si>
    <t>https://podminky.urs.cz/item/CS_URS_2025_01/786623043</t>
  </si>
  <si>
    <t>502</t>
  </si>
  <si>
    <t>28376724</t>
  </si>
  <si>
    <t xml:space="preserve">kryt podomítkový PUR s izolací dle PD včetně kotvení pro žaluzii š. do 3 m </t>
  </si>
  <si>
    <t>243824634</t>
  </si>
  <si>
    <t>503</t>
  </si>
  <si>
    <t>1011403333</t>
  </si>
  <si>
    <t>"ž2"2</t>
  </si>
  <si>
    <t>504</t>
  </si>
  <si>
    <t>28376733</t>
  </si>
  <si>
    <t xml:space="preserve">kryt podomítkový PUR s izolací dle PD  včetně kotvení pro žaluzii </t>
  </si>
  <si>
    <t>657839702</t>
  </si>
  <si>
    <t>505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</si>
  <si>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</si>
  <si>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</si>
  <si>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707276172</t>
  </si>
  <si>
    <t>https://podminky.urs.cz/item/CS_URS_2025_01/998786102</t>
  </si>
  <si>
    <t>506</t>
  </si>
  <si>
    <t>HZS2231</t>
  </si>
  <si>
    <t>Hodinové zúčtovací sazby profesí PSV provádění stavebních instalací elektrikář</t>
  </si>
  <si>
    <t>hod</t>
  </si>
  <si>
    <t>-38650706</t>
  </si>
  <si>
    <t>https://podminky.urs.cz/item/CS_URS_2025_01/HZS2231</t>
  </si>
  <si>
    <t>"příslušenství žaluzií"6</t>
  </si>
  <si>
    <t>507</t>
  </si>
  <si>
    <t>40461070</t>
  </si>
  <si>
    <t>čidlo větru univerzální pro ovládání žaluzií, napětí 230V, relé s LED, bílé</t>
  </si>
  <si>
    <t>1101595489</t>
  </si>
  <si>
    <t>508</t>
  </si>
  <si>
    <t>40461073</t>
  </si>
  <si>
    <t>jednotka řídicí žaluziová pro ovládání žaluzií, markýz, rolet, oken a stínících zařízení na pohon 230V, spínací výkon 700W, paměť, do stěny, plast, černá, IP20</t>
  </si>
  <si>
    <t>-1185457960</t>
  </si>
  <si>
    <t>sloupek</t>
  </si>
  <si>
    <t>Počet sloupků</t>
  </si>
  <si>
    <t>vzpěry</t>
  </si>
  <si>
    <t>Počet vzpěr oplocení</t>
  </si>
  <si>
    <t>oplocení</t>
  </si>
  <si>
    <t>Drátěné pletivo</t>
  </si>
  <si>
    <t>136,81</t>
  </si>
  <si>
    <t>oplocení2</t>
  </si>
  <si>
    <t xml:space="preserve">Délka oplocení č. 2 - betonové </t>
  </si>
  <si>
    <t>49,28</t>
  </si>
  <si>
    <t>zídka</t>
  </si>
  <si>
    <t>Délka zídky u vstupu</t>
  </si>
  <si>
    <t>3,337</t>
  </si>
  <si>
    <t>3 - Oplocení</t>
  </si>
  <si>
    <t xml:space="preserve">      31 - Oplocení</t>
  </si>
  <si>
    <t xml:space="preserve">      31-1 - Betonový plot</t>
  </si>
  <si>
    <t xml:space="preserve">      33 - Stěna z pohledového betonu</t>
  </si>
  <si>
    <t xml:space="preserve">      34 - Branky, brány</t>
  </si>
  <si>
    <t>131111333</t>
  </si>
  <si>
    <t>Vrtání jamek ručním motorovým vrtákem průměru přes 200 do 300 mm</t>
  </si>
  <si>
    <t>250126395</t>
  </si>
  <si>
    <t>https://podminky.urs.cz/item/CS_URS_2025_01/131111333</t>
  </si>
  <si>
    <t xml:space="preserve">Poznámka k položce:_x000D_
hl. 500 mm_x000D_
</t>
  </si>
  <si>
    <t>sloupek*0,6</t>
  </si>
  <si>
    <t>vzpěry*0,5</t>
  </si>
  <si>
    <t>"betonové</t>
  </si>
  <si>
    <t>(oplocení2/2)*0,8</t>
  </si>
  <si>
    <t>-193417484</t>
  </si>
  <si>
    <t>"dočištění a drobné odkopávky" 0,5</t>
  </si>
  <si>
    <t>132251102</t>
  </si>
  <si>
    <t>Hloubení nezapažených rýh šířky do 800 mm strojně s urovnáním dna do předepsaného profilu a spádu v hornině třídy těžitelnosti I skupiny 3 přes 20 do 50 m3</t>
  </si>
  <si>
    <t>-1204491055</t>
  </si>
  <si>
    <t>https://podminky.urs.cz/item/CS_URS_2025_01/132251102</t>
  </si>
  <si>
    <t>zídka*0,5*0,9</t>
  </si>
  <si>
    <t>133212821</t>
  </si>
  <si>
    <t>Hloubení zapažených šachet ručně v horninách třídy těžitelnosti I skupiny 3, půdorysná plocha výkopu do 4 m2</t>
  </si>
  <si>
    <t>609895903</t>
  </si>
  <si>
    <t>https://podminky.urs.cz/item/CS_URS_2025_01/133212821</t>
  </si>
  <si>
    <t>"patky sloupky"0,4*0,4*0,9*2</t>
  </si>
  <si>
    <t>-527334128</t>
  </si>
  <si>
    <t>0,5+1,502+0,288</t>
  </si>
  <si>
    <t>60,712*0,15*0,15*3,14</t>
  </si>
  <si>
    <t>2050738281</t>
  </si>
  <si>
    <t>6,579*5 'Přepočtené koeficientem množství</t>
  </si>
  <si>
    <t>1876794518</t>
  </si>
  <si>
    <t>6,579*1,6 'Přepočtené koeficientem množství</t>
  </si>
  <si>
    <t>274313711</t>
  </si>
  <si>
    <t>Základy z betonu prostého pasy betonu kamenem neprokládaného tř. C 20/25</t>
  </si>
  <si>
    <t>631452798</t>
  </si>
  <si>
    <t>https://podminky.urs.cz/item/CS_URS_2025_01/274313711</t>
  </si>
  <si>
    <t>1,79*1,05 'Přepočtené koeficientem množství</t>
  </si>
  <si>
    <t>338171123</t>
  </si>
  <si>
    <t>Montáž sloupků a vzpěr plotových ocelových trubkových nebo profilovaných výšky přes 2 do 2,6 m se zabetonováním do 0,08 m3 do připravených jamek</t>
  </si>
  <si>
    <t>844654640</t>
  </si>
  <si>
    <t>https://podminky.urs.cz/item/CS_URS_2025_01/338171123</t>
  </si>
  <si>
    <t>55342255</t>
  </si>
  <si>
    <t>sloupek plotový průběžný Pz a komaxitový 2500/38x1,5mm</t>
  </si>
  <si>
    <t>1839139900</t>
  </si>
  <si>
    <t>55342188</t>
  </si>
  <si>
    <t>plotová profilovaná vzpěra D 30-40mm dl 1,5-2,0m bez hlavy a objímky pro svařované pletivo v návinu povrchová úprava Pz a komaxit</t>
  </si>
  <si>
    <t>1262046317</t>
  </si>
  <si>
    <t>15619210</t>
  </si>
  <si>
    <t>krytka plastová D 38/48mm</t>
  </si>
  <si>
    <t>1741556719</t>
  </si>
  <si>
    <t>348121221</t>
  </si>
  <si>
    <t>Osazení podhrabových desek na ocelové sloupky, délky desek přes 2 do 3 m</t>
  </si>
  <si>
    <t>-859779554</t>
  </si>
  <si>
    <t>https://podminky.urs.cz/item/CS_URS_2025_01/348121221</t>
  </si>
  <si>
    <t>59232543</t>
  </si>
  <si>
    <t>betonová podhrabová deska 2500x300x35mm se zámkem 15mm na ukotvení sloupků profilovaných oválných 50x70mm</t>
  </si>
  <si>
    <t>256006773</t>
  </si>
  <si>
    <t>sloupek*1,1</t>
  </si>
  <si>
    <t>59232550</t>
  </si>
  <si>
    <t>držák podhrabové desky typ U výšky 300mm koncový povrchová úprava žárový zinek</t>
  </si>
  <si>
    <t>417224961</t>
  </si>
  <si>
    <t>"vzpěry"8*2</t>
  </si>
  <si>
    <t>16*2 'Přepočtené koeficientem množství</t>
  </si>
  <si>
    <t>59232548</t>
  </si>
  <si>
    <t>držák podhrabové desky typ H pro sloupek D 40-50mm výšky 300mm průběžný povrchová úprava žárový zinek</t>
  </si>
  <si>
    <t>76139349</t>
  </si>
  <si>
    <t>"rohové"-8</t>
  </si>
  <si>
    <t>59232554</t>
  </si>
  <si>
    <t>kolík fixační pro ukotvení vzpěry do podhrabové desky</t>
  </si>
  <si>
    <t>-398442177</t>
  </si>
  <si>
    <t>59232555</t>
  </si>
  <si>
    <t>držák pletiva podhrabové desky</t>
  </si>
  <si>
    <t>-720925866</t>
  </si>
  <si>
    <t>348401130</t>
  </si>
  <si>
    <t>Montáž oplocení z pletiva strojového s napínacími dráty přes 1,6 do 2,0 m</t>
  </si>
  <si>
    <t>392100570</t>
  </si>
  <si>
    <t>https://podminky.urs.cz/item/CS_URS_2025_01/348401130</t>
  </si>
  <si>
    <t>31327515</t>
  </si>
  <si>
    <t>pletivo drátěné plastifikované se čtvercovými oky 55/2,5mm v 2000mm</t>
  </si>
  <si>
    <t>196072159</t>
  </si>
  <si>
    <t>136,81*1,05 'Přepočtené koeficientem množství</t>
  </si>
  <si>
    <t>348401350</t>
  </si>
  <si>
    <t>Montáž oplocení z pletiva doplňujících konstrukcí rozvinutí, uchycení a napnutí drátu napínacího</t>
  </si>
  <si>
    <t>674311541</t>
  </si>
  <si>
    <t>https://podminky.urs.cz/item/CS_URS_2025_01/348401350</t>
  </si>
  <si>
    <t>oplocení*3</t>
  </si>
  <si>
    <t>15619100</t>
  </si>
  <si>
    <t>drát kruhový poplastovaný napínací 2,5/3,5mm</t>
  </si>
  <si>
    <t>911661131</t>
  </si>
  <si>
    <t>410,43*1,05 'Přepočtené koeficientem množství</t>
  </si>
  <si>
    <t>napínák, poplastovaný</t>
  </si>
  <si>
    <t>1261844144</t>
  </si>
  <si>
    <t>171,428571428571*0,35 'Přepočtené koeficientem množství</t>
  </si>
  <si>
    <t>31-1</t>
  </si>
  <si>
    <t>Betonový plot</t>
  </si>
  <si>
    <t>338121123</t>
  </si>
  <si>
    <t>Osazování sloupků a vzpěr plotových železobetonových se zabetonováním patky, o objemu do 0,15 m3</t>
  </si>
  <si>
    <t>1413712001</t>
  </si>
  <si>
    <t>https://podminky.urs.cz/item/CS_URS_2025_01/338121123</t>
  </si>
  <si>
    <t>oplocení2/2</t>
  </si>
  <si>
    <t>59231042</t>
  </si>
  <si>
    <t>sloupek betonový plotový průběžný pro skládané plné ploty nat. 105x160x2900mm</t>
  </si>
  <si>
    <t>538558707</t>
  </si>
  <si>
    <t>24,64*0,6 'Přepočtené koeficientem množství</t>
  </si>
  <si>
    <t>59231051</t>
  </si>
  <si>
    <t>sloupek betonový plotový rohový pro skládané plné ploty barevný 160x180x2900mm</t>
  </si>
  <si>
    <t>497436616</t>
  </si>
  <si>
    <t>24,64*0,4 'Přepočtené koeficientem množství</t>
  </si>
  <si>
    <t>348121121</t>
  </si>
  <si>
    <t>Osazování desek plotových železobetonových prefabrikovaných do drážek předem osazených sloupků na cementovou maltu se zatřením ložných a styčných spár, při rozměru desek 300x50x2000 mm</t>
  </si>
  <si>
    <t>1930097351</t>
  </si>
  <si>
    <t>https://podminky.urs.cz/item/CS_URS_2025_01/348121121</t>
  </si>
  <si>
    <t>(oplocení2/2)*7</t>
  </si>
  <si>
    <t>59233119</t>
  </si>
  <si>
    <t>deska plotová betonová 2000x50x290mm</t>
  </si>
  <si>
    <t>553558408</t>
  </si>
  <si>
    <t>Stěna z pohledového betonu</t>
  </si>
  <si>
    <t>311321817</t>
  </si>
  <si>
    <t>Nadzákladové zdi z betonu železového (bez výztuže) nosné pohledového (v přírodní barvě drtí a přísad) tř. C 20/25</t>
  </si>
  <si>
    <t>275984305</t>
  </si>
  <si>
    <t>https://podminky.urs.cz/item/CS_URS_2025_01/311321817</t>
  </si>
  <si>
    <t>zídka*2*0,5</t>
  </si>
  <si>
    <t>2088751963</t>
  </si>
  <si>
    <t>zídka*2</t>
  </si>
  <si>
    <t>0,5*2*2</t>
  </si>
  <si>
    <t>"niky"5</t>
  </si>
  <si>
    <t>931733636</t>
  </si>
  <si>
    <t>542628463</t>
  </si>
  <si>
    <t>Poznámka k položce:_x000D_
rozpočtový předpoklad</t>
  </si>
  <si>
    <t>3,337*0,1 'Přepočtené koeficientem množství</t>
  </si>
  <si>
    <t>-1981492660</t>
  </si>
  <si>
    <t>0,5*zídka</t>
  </si>
  <si>
    <t>783827105</t>
  </si>
  <si>
    <t>Krycí (ochranný) nátěr omítek jednonásobný hladkých betonových povrchů nebo povrchů z desek na bázi dřeva (dřevovláknitých apod.) silikonový</t>
  </si>
  <si>
    <t>-1679346030</t>
  </si>
  <si>
    <t>https://podminky.urs.cz/item/CS_URS_2025_01/783827105</t>
  </si>
  <si>
    <t>649436480</t>
  </si>
  <si>
    <t>Branky, brány</t>
  </si>
  <si>
    <t>K001</t>
  </si>
  <si>
    <t>D+M branka ocelová, pozinkovaná, el. ovládání, kování, vč. sloupku</t>
  </si>
  <si>
    <t>-1422282999</t>
  </si>
  <si>
    <t>K002</t>
  </si>
  <si>
    <t>D+M brána ocelová, pozinkovaná, el. ovládání, kování, vč. sloupku</t>
  </si>
  <si>
    <t>1389674957</t>
  </si>
  <si>
    <t>K037</t>
  </si>
  <si>
    <t xml:space="preserve">D+M Zvonkové tablo, koordinace SLP </t>
  </si>
  <si>
    <t>1509127417</t>
  </si>
  <si>
    <t>K038</t>
  </si>
  <si>
    <t>D+M poštovní schránka</t>
  </si>
  <si>
    <t>1672930898</t>
  </si>
  <si>
    <t>K039</t>
  </si>
  <si>
    <t>Přístřešek na popelnice - typizovaný výrobek</t>
  </si>
  <si>
    <t>-1669382987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</si>
  <si>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</si>
  <si>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</si>
  <si>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1921955031</t>
  </si>
  <si>
    <t>https://podminky.urs.cz/item/CS_URS_2025_01/998232110</t>
  </si>
  <si>
    <t>4 - Slaboproud</t>
  </si>
  <si>
    <t>1 - STRUKTUROVANÁ KABELÁŽ - STC</t>
  </si>
  <si>
    <t>2 - SPOLEČNÁ TELEVIZNÍ ANTÉNA - STA</t>
  </si>
  <si>
    <t>3 - VSTUPNÍ AUDIOSYSTÉM (DT)</t>
  </si>
  <si>
    <t>4 - SYSTÉM PACIENT - SESTRA</t>
  </si>
  <si>
    <t>5 - AUTONOMNÍ DETEKCE KOUŘE</t>
  </si>
  <si>
    <t>6 - Ostatní náklady</t>
  </si>
  <si>
    <t>7 - Vedlejší náklady</t>
  </si>
  <si>
    <t>STRUKTUROVANÁ KABELÁŽ - STC</t>
  </si>
  <si>
    <t>900716311</t>
  </si>
  <si>
    <t>nástěnný datový rozvaděč RDAT 22U 600x600 komplet</t>
  </si>
  <si>
    <t>512</t>
  </si>
  <si>
    <t>-125230691</t>
  </si>
  <si>
    <t>900716501</t>
  </si>
  <si>
    <t>napájecí blok PDU 4x230V s PO T3</t>
  </si>
  <si>
    <t>-793916799</t>
  </si>
  <si>
    <t>900716502</t>
  </si>
  <si>
    <t>horizontální organizér kabelů 19" 1U</t>
  </si>
  <si>
    <t>1981932949</t>
  </si>
  <si>
    <t>900716503</t>
  </si>
  <si>
    <t>modulární patch panel 24 keystone 19" 1U</t>
  </si>
  <si>
    <t>-360342568</t>
  </si>
  <si>
    <t>900716505</t>
  </si>
  <si>
    <t>modul RJ45 formát keystone cat.6 UTP</t>
  </si>
  <si>
    <t>-842533977</t>
  </si>
  <si>
    <t>900716506</t>
  </si>
  <si>
    <t>pevná police hl. 360mm 2-bodové uchycení</t>
  </si>
  <si>
    <t>1177855658</t>
  </si>
  <si>
    <t>900716509</t>
  </si>
  <si>
    <t>datový patch kabel 1m modrý U/UTP nestíněný</t>
  </si>
  <si>
    <t>-1021204706</t>
  </si>
  <si>
    <t>900900101</t>
  </si>
  <si>
    <t>drobný materiál - spojovací,upevňovací,popisovací</t>
  </si>
  <si>
    <t>1969620196</t>
  </si>
  <si>
    <t>000421434</t>
  </si>
  <si>
    <t>zásuvka 1xRJ45/cat.6 UTP</t>
  </si>
  <si>
    <t>-2114828648</t>
  </si>
  <si>
    <t>000421435</t>
  </si>
  <si>
    <t>zásuvka 2xRJ45/cat.6 UTP</t>
  </si>
  <si>
    <t>-1936306540</t>
  </si>
  <si>
    <t>000421419</t>
  </si>
  <si>
    <t>zásuvka TV-RD-SAT 14dB průběžná</t>
  </si>
  <si>
    <t>1579983212</t>
  </si>
  <si>
    <t>000009999</t>
  </si>
  <si>
    <t>zásuvka HDMI</t>
  </si>
  <si>
    <t>-1671205765</t>
  </si>
  <si>
    <t>000209435</t>
  </si>
  <si>
    <t>kabel BELDEN Cat.6 UTP 4x2xAWG23 LSOH</t>
  </si>
  <si>
    <t>198955322</t>
  </si>
  <si>
    <t>000209436</t>
  </si>
  <si>
    <t>kabel Cat.6 FTP 4x2xAWG23 PVC</t>
  </si>
  <si>
    <t>-1715381604</t>
  </si>
  <si>
    <t>000209433</t>
  </si>
  <si>
    <t>kabel TCEPKPFLE 3x4x0,8</t>
  </si>
  <si>
    <t>-1274099380</t>
  </si>
  <si>
    <t>000321121</t>
  </si>
  <si>
    <t>trubka ohebná PVC pr. 20 na příchytkách UV stabilní, vč příchytek</t>
  </si>
  <si>
    <t>191398190</t>
  </si>
  <si>
    <t>000321113</t>
  </si>
  <si>
    <t>trubka ohebná PVC pr. 20 pod omítku</t>
  </si>
  <si>
    <t>1397718808</t>
  </si>
  <si>
    <t>000321115</t>
  </si>
  <si>
    <t>trubka ohebná PVC pr. 40 pod omítku</t>
  </si>
  <si>
    <t>363820245</t>
  </si>
  <si>
    <t>000000999</t>
  </si>
  <si>
    <t>rozvaděč sdělovacího vedení MIS do fasády vč osazení</t>
  </si>
  <si>
    <t>2115068976</t>
  </si>
  <si>
    <t>000000115</t>
  </si>
  <si>
    <t>-2083669811</t>
  </si>
  <si>
    <t>SPOLEČNÁ TELEVIZNÍ ANTÉNA - STA</t>
  </si>
  <si>
    <t>000000201</t>
  </si>
  <si>
    <t>digitální programovatelný zesilovač MONT BLANC</t>
  </si>
  <si>
    <t>-2126610207</t>
  </si>
  <si>
    <t>000000202</t>
  </si>
  <si>
    <t>rozbočovač 1/2 + instalační krabice pod omítku</t>
  </si>
  <si>
    <t>-591686364</t>
  </si>
  <si>
    <t>000000203</t>
  </si>
  <si>
    <t>Anténa UHF</t>
  </si>
  <si>
    <t>-1288049628</t>
  </si>
  <si>
    <t>000000204</t>
  </si>
  <si>
    <t>anténa FM</t>
  </si>
  <si>
    <t>982353163</t>
  </si>
  <si>
    <t>000000205</t>
  </si>
  <si>
    <t>PŘEPĚŤOVÁ OCHRANA KOAX</t>
  </si>
  <si>
    <t>-1108103959</t>
  </si>
  <si>
    <t>000000206</t>
  </si>
  <si>
    <t>KKRABICE VENKOVNÍ IP66, uchycení na stožár</t>
  </si>
  <si>
    <t>1299346073</t>
  </si>
  <si>
    <t>000000207</t>
  </si>
  <si>
    <t>ANTÉNNÍ STOŽÁR komplet vč uchycení</t>
  </si>
  <si>
    <t>282516333</t>
  </si>
  <si>
    <t>000000208</t>
  </si>
  <si>
    <t>ostatní materiál</t>
  </si>
  <si>
    <t>-682580657</t>
  </si>
  <si>
    <t>000421419.1</t>
  </si>
  <si>
    <t>-212363694</t>
  </si>
  <si>
    <t>000209351</t>
  </si>
  <si>
    <t>koaxiální kabel vnitřní 75-6,7</t>
  </si>
  <si>
    <t>-678790137</t>
  </si>
  <si>
    <t>000209351.1</t>
  </si>
  <si>
    <t>koaxiální kabel venkovníí 75-6,7</t>
  </si>
  <si>
    <t>652669157</t>
  </si>
  <si>
    <t>438323916</t>
  </si>
  <si>
    <t>1121794990</t>
  </si>
  <si>
    <t>281459759</t>
  </si>
  <si>
    <t>VSTUPNÍ AUDIOSYSTÉM (DT)</t>
  </si>
  <si>
    <t>000000301</t>
  </si>
  <si>
    <t>vstupní panel - elektronický modul + kryt, 12x tlačítko, antivandal, stříška proti dešti, komplet</t>
  </si>
  <si>
    <t>861953546</t>
  </si>
  <si>
    <t>000000302</t>
  </si>
  <si>
    <t>domovní telefon, nástěnná montáž, se sluchátkem</t>
  </si>
  <si>
    <t>-977811137</t>
  </si>
  <si>
    <t>000000303</t>
  </si>
  <si>
    <t>tlačítko 10A/230Vstř řaz. 1/0, rámeček, krabice</t>
  </si>
  <si>
    <t>738587765</t>
  </si>
  <si>
    <t>000000304</t>
  </si>
  <si>
    <t>napájecí zdroj 230VAC/27VDC (dle typu systému) na DIN lištu</t>
  </si>
  <si>
    <t>1706510329</t>
  </si>
  <si>
    <t>000000305</t>
  </si>
  <si>
    <t>vrátný elektromechanický 12V DC, max. 250mA</t>
  </si>
  <si>
    <t>1210379073</t>
  </si>
  <si>
    <t>000000306</t>
  </si>
  <si>
    <t>kabel JYTY 2x1</t>
  </si>
  <si>
    <t>-1861915882</t>
  </si>
  <si>
    <t>000000307</t>
  </si>
  <si>
    <t>trubka ohebná PVC pr. 20</t>
  </si>
  <si>
    <t>1775798499</t>
  </si>
  <si>
    <t>000000308</t>
  </si>
  <si>
    <t>drobný materiál – spojovací,upevňovací,popisovací, svorky atd.</t>
  </si>
  <si>
    <t>-928169686</t>
  </si>
  <si>
    <t>000000309</t>
  </si>
  <si>
    <t>krabice rozbočovací – komplet</t>
  </si>
  <si>
    <t>246764215</t>
  </si>
  <si>
    <t>AUTONOMNÍ DETEKCE KOUŘE</t>
  </si>
  <si>
    <t>Autonomní detektor kouře, baterie 9V</t>
  </si>
  <si>
    <t>-38040848</t>
  </si>
  <si>
    <t>Ostatní náklady</t>
  </si>
  <si>
    <t>219002611</t>
  </si>
  <si>
    <t>vysekání rýhy/zeď cihla/ hl.do 30mm/š.do 30mm</t>
  </si>
  <si>
    <t>-1882827852</t>
  </si>
  <si>
    <t>219003691</t>
  </si>
  <si>
    <t>omítka hladká rýhy ve stěně do 30mm vč.malty MV</t>
  </si>
  <si>
    <t>-933966023</t>
  </si>
  <si>
    <t>219002623</t>
  </si>
  <si>
    <t>vysekání rýhy/zeď cihla/ hl.do 50mm/š.do 150mm</t>
  </si>
  <si>
    <t>659802587</t>
  </si>
  <si>
    <t>219003694</t>
  </si>
  <si>
    <t>omítka hladká rýhy ve stěně do 150mm vč.malty MV</t>
  </si>
  <si>
    <t>1266922105</t>
  </si>
  <si>
    <t>219001213</t>
  </si>
  <si>
    <t>vybour.otvoru ve zdi/cihla/ do pr.60mm/tl.do 0,45m</t>
  </si>
  <si>
    <t>504382814</t>
  </si>
  <si>
    <t>000000999.1</t>
  </si>
  <si>
    <t>proměření signálu TV</t>
  </si>
  <si>
    <t>1423162161</t>
  </si>
  <si>
    <t>000000999.2</t>
  </si>
  <si>
    <t>oživení systému, certifikáty, zaškolení obsluhy atd.</t>
  </si>
  <si>
    <t>-45864686</t>
  </si>
  <si>
    <t>219000212</t>
  </si>
  <si>
    <t>doprava materiálu</t>
  </si>
  <si>
    <t>-977706774</t>
  </si>
  <si>
    <t>219002111</t>
  </si>
  <si>
    <t>pomocné stavební práce</t>
  </si>
  <si>
    <t>836385757</t>
  </si>
  <si>
    <t>K003</t>
  </si>
  <si>
    <t>prořez</t>
  </si>
  <si>
    <t>1243909506</t>
  </si>
  <si>
    <t>K004</t>
  </si>
  <si>
    <t>materiál podružný</t>
  </si>
  <si>
    <t>1852232775</t>
  </si>
  <si>
    <t>K005</t>
  </si>
  <si>
    <t>PPV pro elektromontáže</t>
  </si>
  <si>
    <t>1271277314</t>
  </si>
  <si>
    <t>K007</t>
  </si>
  <si>
    <t>kompletační činnost</t>
  </si>
  <si>
    <t>-1717592434</t>
  </si>
  <si>
    <t>K008</t>
  </si>
  <si>
    <t>revize</t>
  </si>
  <si>
    <t>772461612</t>
  </si>
  <si>
    <t>K009</t>
  </si>
  <si>
    <t>projekt skutečného provedení</t>
  </si>
  <si>
    <t>-903202025</t>
  </si>
  <si>
    <t>K014</t>
  </si>
  <si>
    <t>autorský dozor</t>
  </si>
  <si>
    <t>1296214820</t>
  </si>
  <si>
    <t>K015</t>
  </si>
  <si>
    <t>rušení provozem investora</t>
  </si>
  <si>
    <t>-1940651141</t>
  </si>
  <si>
    <t>5 - Silnoproud</t>
  </si>
  <si>
    <t>OST - Ostatní</t>
  </si>
  <si>
    <t xml:space="preserve">    1 - Rozvaděče</t>
  </si>
  <si>
    <t xml:space="preserve">    2 - Osvětlení</t>
  </si>
  <si>
    <t xml:space="preserve">    3 - Ostatní</t>
  </si>
  <si>
    <t xml:space="preserve">    4 - Hybridní FVE 17,55 kWp</t>
  </si>
  <si>
    <t xml:space="preserve">    5 - Přístroje - vypínače, zásuvky, ovladače</t>
  </si>
  <si>
    <t xml:space="preserve">    6 - Instalační materiál - krabice, trubky, lišty, žlaby</t>
  </si>
  <si>
    <t xml:space="preserve">    7 - Kabeláž - uložení pevně/pod omítkou</t>
  </si>
  <si>
    <t xml:space="preserve">    8 - Hromosvod, uzemnění</t>
  </si>
  <si>
    <t xml:space="preserve">    9 - Ostatní</t>
  </si>
  <si>
    <t xml:space="preserve">    10 - Zemní práce</t>
  </si>
  <si>
    <t xml:space="preserve">    11 - Ostatní náklady</t>
  </si>
  <si>
    <t xml:space="preserve">    12 - vedlejší náklady</t>
  </si>
  <si>
    <t>OST</t>
  </si>
  <si>
    <t>Rozvaděče</t>
  </si>
  <si>
    <t>000000101</t>
  </si>
  <si>
    <t>Rozvaděč elektroměrový v plasto. pilíři, PERP 250TS/125/ČEZ/FVE + 2xPER 1 - 2/3f/40-63 (RE) 5.1.133 na skol, komplet dle schématu vč osazení, dle připojovacích podmínek distributora</t>
  </si>
  <si>
    <t>2092527276</t>
  </si>
  <si>
    <t xml:space="preserve">Poznámka k položce:_x000D_
Rozvaděče budou provedeny dle příslušných ČSN. Jedná se o komplexní dodávku dle schémat rozvaděčů včetně svorek, svorkovnic, vodičů, štítků, pomocných obvodů, zkoušek, prohlášení o shodě atd. Součástí ceny je osazení rozvaděče a pomocné stavební práce. </t>
  </si>
  <si>
    <t>000000102</t>
  </si>
  <si>
    <t>Rozvaděč RB dle schématu, výroba, montáž</t>
  </si>
  <si>
    <t>-865642920</t>
  </si>
  <si>
    <t>000000103</t>
  </si>
  <si>
    <t>Rozvaděč RS1 dle schématu, výroba, montáž</t>
  </si>
  <si>
    <t>308216659</t>
  </si>
  <si>
    <t>000000104</t>
  </si>
  <si>
    <t>Rozvaděč RS2 dle schématu, výroba, montáž</t>
  </si>
  <si>
    <t>-36125724</t>
  </si>
  <si>
    <t>000000105</t>
  </si>
  <si>
    <t>Rozvaděč R.ÚT dle schématu, výroba, montáž</t>
  </si>
  <si>
    <t>-1544585423</t>
  </si>
  <si>
    <t>000000106</t>
  </si>
  <si>
    <t>Rozvaděč R.EV dle schématu, výroba, montáž</t>
  </si>
  <si>
    <t>1159277832</t>
  </si>
  <si>
    <t>Osvětlení</t>
  </si>
  <si>
    <t>000000201.1</t>
  </si>
  <si>
    <t>Svítidlo A - Stropní kruhové 44,5W LED 3000K</t>
  </si>
  <si>
    <t>1165417903</t>
  </si>
  <si>
    <t>000000202.1</t>
  </si>
  <si>
    <t>Svítidlo D - Zavěšené kruhové LED svítidlo, pr. 1200mm, 124W, 3000K, 16400lm</t>
  </si>
  <si>
    <t>-1755283392</t>
  </si>
  <si>
    <t>000000203.1</t>
  </si>
  <si>
    <t>Svítidlo E - LED svítidlo přosazené kruhové, pr. 360mm, 27W, 3880lm, 3000K</t>
  </si>
  <si>
    <t>1666829207</t>
  </si>
  <si>
    <t>000000204.1</t>
  </si>
  <si>
    <t>Svítidla H - LED svítidlo vestavné kruhové IP44, pr. 244m, 20W, 2060lm</t>
  </si>
  <si>
    <t>1743383180</t>
  </si>
  <si>
    <t>000000205.1</t>
  </si>
  <si>
    <t>Svítidlo K- LED panel 46W, 5152lm, 4000K</t>
  </si>
  <si>
    <t>-1099475919</t>
  </si>
  <si>
    <t>000000206.1</t>
  </si>
  <si>
    <t>Svítidlo K- LED panel 41W, 4592lm, 4000K</t>
  </si>
  <si>
    <t>768673292</t>
  </si>
  <si>
    <t>000000207.1</t>
  </si>
  <si>
    <t>Svítidlo S1 - LED vestavné kruhové svítidlo - dle návrhu architekta</t>
  </si>
  <si>
    <t>1167711521</t>
  </si>
  <si>
    <t>000000208.1</t>
  </si>
  <si>
    <t>Svítidlo S2 - LED přisazené kruhové svítidlo - dle návrhu architekta</t>
  </si>
  <si>
    <t>-576119191</t>
  </si>
  <si>
    <t>000000209</t>
  </si>
  <si>
    <t>Svítidlo S3 - LED nástěnná lampička s vypínačem - dle návrhu architekta</t>
  </si>
  <si>
    <t>-1519678465</t>
  </si>
  <si>
    <t>000000210</t>
  </si>
  <si>
    <t>Svítidlo S4 - LED nástěnné svítidlo - dle návrhu architekta</t>
  </si>
  <si>
    <t>1836085420</t>
  </si>
  <si>
    <t>000000211</t>
  </si>
  <si>
    <t>Svítidlo S5 - LED lišta v nábytku, komplet - dle návrhu architekta</t>
  </si>
  <si>
    <t>-897284064</t>
  </si>
  <si>
    <t>000000212</t>
  </si>
  <si>
    <t>Svítidlo S6 - LED nástěnné svítidlo IP44 - dle návrhu architekta</t>
  </si>
  <si>
    <t>506681190</t>
  </si>
  <si>
    <t>000000213</t>
  </si>
  <si>
    <t>Svítidlo S7 - LED přisazené kruhové svítidlo - dle návrhu architekta</t>
  </si>
  <si>
    <t>687297450</t>
  </si>
  <si>
    <t>000000214</t>
  </si>
  <si>
    <t>Svítidlo S10 - LED přisazené kruhové svítidlo - dle návrhu architekta</t>
  </si>
  <si>
    <t>-1036578307</t>
  </si>
  <si>
    <t>000000215</t>
  </si>
  <si>
    <t>Svítidlo S11a - LED přisazené podélné svítidlo, kratší - dle návrhu architekta</t>
  </si>
  <si>
    <t>-216623357</t>
  </si>
  <si>
    <t>000000216</t>
  </si>
  <si>
    <t>Svítidlo S11b - LED přisazené podélné svítidlo, delší - dle návrhu architekta</t>
  </si>
  <si>
    <t>-100150835</t>
  </si>
  <si>
    <t>000000217</t>
  </si>
  <si>
    <t>Svítidlo S13 - LED nástěnné dekorativní svítidlo - dle návrhu architekta</t>
  </si>
  <si>
    <t>-1667099532</t>
  </si>
  <si>
    <t>000000218</t>
  </si>
  <si>
    <t>Svítidlo SE1 - LED svítidlo přisazené kruhové venkovní min. IP44 - dle návrhu architekta</t>
  </si>
  <si>
    <t>-1758551635</t>
  </si>
  <si>
    <t>000000219</t>
  </si>
  <si>
    <t>Svítidlo SE2 - kulaté LED svítidlo přisazené kruhové venkovní min. IP44 - dle návrhu architekta</t>
  </si>
  <si>
    <t>-196622194</t>
  </si>
  <si>
    <t>000000220</t>
  </si>
  <si>
    <t>Svítidlo SE2 - liniové LED svítidlo přisazené podélné venkovní min. IP44 - dle návrhu architekta</t>
  </si>
  <si>
    <t>-1153438749</t>
  </si>
  <si>
    <t>000000221</t>
  </si>
  <si>
    <t>Svítidlo SE3 - LED svítidlo nástěnné podélné venkovní min. IP44 - dle návrhu architekta</t>
  </si>
  <si>
    <t>1564825785</t>
  </si>
  <si>
    <t>000000222</t>
  </si>
  <si>
    <t>Svítidlo SE5 - LED svítidlo nástěnné venkovní min. IP44 - dle návrhu architekta</t>
  </si>
  <si>
    <t>94865403</t>
  </si>
  <si>
    <t>000000223</t>
  </si>
  <si>
    <t>Svítidlo SE6 - LED svítidlo zapuštěné venkovní min. IP44 - dle návrhu architekta</t>
  </si>
  <si>
    <t>-694701062</t>
  </si>
  <si>
    <t>000000224</t>
  </si>
  <si>
    <t>nouzové svítidlo Y - LED, přisazené, optika pro únikové cesty, 1W, 150lm</t>
  </si>
  <si>
    <t>274299292</t>
  </si>
  <si>
    <t>000000301.1</t>
  </si>
  <si>
    <t>Podlahová krabice 4x zás. 230V/16A, 2x zás.RJ45, 1x HDMI vč příslušenství</t>
  </si>
  <si>
    <t>988068844</t>
  </si>
  <si>
    <t>Hybridní FVE 17,55 kWp</t>
  </si>
  <si>
    <t>000000301.2</t>
  </si>
  <si>
    <t>FV panel 450Wp, 1762 x 1134 x 30</t>
  </si>
  <si>
    <t>2128091918</t>
  </si>
  <si>
    <t>000000205.2</t>
  </si>
  <si>
    <t>výkonový optimizér max. 700W</t>
  </si>
  <si>
    <t>-2082427562</t>
  </si>
  <si>
    <t>000000302.2</t>
  </si>
  <si>
    <t>Střídač hybridní 20 000 W</t>
  </si>
  <si>
    <t>-827409169</t>
  </si>
  <si>
    <t>000000303.1</t>
  </si>
  <si>
    <t>Bateriové uložiště 21,3 kWh, 288V, LiFePO4, včetně příslušenství</t>
  </si>
  <si>
    <t>318829895</t>
  </si>
  <si>
    <t>000000304.1</t>
  </si>
  <si>
    <t>DC solární rozvaděč, komplet, svodiče přepětí DC</t>
  </si>
  <si>
    <t>-1969358183</t>
  </si>
  <si>
    <t>000000305.1</t>
  </si>
  <si>
    <t>AC rozvaděč, komplet, přepěťová ochrana třídy B+C</t>
  </si>
  <si>
    <t>-1608866682</t>
  </si>
  <si>
    <t>000000306.1</t>
  </si>
  <si>
    <t>Instalační krabice s SPD</t>
  </si>
  <si>
    <t>-369738163</t>
  </si>
  <si>
    <t>000000307.1</t>
  </si>
  <si>
    <t>Kabeláž komplet</t>
  </si>
  <si>
    <t>-1943952063</t>
  </si>
  <si>
    <t>000000308.1</t>
  </si>
  <si>
    <t>Úložný materiál - žlaby, trubky, spojovací materiál</t>
  </si>
  <si>
    <t>253057121</t>
  </si>
  <si>
    <t>000000309.1</t>
  </si>
  <si>
    <t>Ostatní montážní a elektroinstalační materiál</t>
  </si>
  <si>
    <t>-766403142</t>
  </si>
  <si>
    <t>000000310</t>
  </si>
  <si>
    <t>Manipulace, montáž, doprava, revize</t>
  </si>
  <si>
    <t>-25006258</t>
  </si>
  <si>
    <t>000000311</t>
  </si>
  <si>
    <t>Realizační projektová dokumentace</t>
  </si>
  <si>
    <t>-1212535408</t>
  </si>
  <si>
    <t>000000312</t>
  </si>
  <si>
    <t>Konstrukce pro panely typ S-DOME 10° jih</t>
  </si>
  <si>
    <t>-788944728</t>
  </si>
  <si>
    <t>Přístroje - vypínače, zásuvky, ovladače</t>
  </si>
  <si>
    <t>000411201</t>
  </si>
  <si>
    <t>spínač 10A/250Vstř řaz.1</t>
  </si>
  <si>
    <t>2026783376</t>
  </si>
  <si>
    <t>000411204</t>
  </si>
  <si>
    <t>spínač 10A/250Vstř řaz.5</t>
  </si>
  <si>
    <t>-636561837</t>
  </si>
  <si>
    <t>000411202</t>
  </si>
  <si>
    <t>přepínač 10A/250Vstř řaz.6</t>
  </si>
  <si>
    <t>791660590</t>
  </si>
  <si>
    <t>000411205</t>
  </si>
  <si>
    <t>přepínač 10A/250Vstř řaz.6+6</t>
  </si>
  <si>
    <t>-549548931</t>
  </si>
  <si>
    <t>000411271</t>
  </si>
  <si>
    <t>spínač 10A/250Vstř/IP44 řaz.1 nástěnný</t>
  </si>
  <si>
    <t>435649302</t>
  </si>
  <si>
    <t>000411272</t>
  </si>
  <si>
    <t>spínač 10A/250Vstř řaz.5 IP44</t>
  </si>
  <si>
    <t>15349910</t>
  </si>
  <si>
    <t>000418312</t>
  </si>
  <si>
    <t>ovladač žaluziový 10A/230V</t>
  </si>
  <si>
    <t>1995329806</t>
  </si>
  <si>
    <t>000418311</t>
  </si>
  <si>
    <t>nástěnné pohybové čidlo 180st. pro osvětlení 230V/10A IP44</t>
  </si>
  <si>
    <t>407831378</t>
  </si>
  <si>
    <t>000411251</t>
  </si>
  <si>
    <t>sporáková kombinace 16A/400V</t>
  </si>
  <si>
    <t>2024859435</t>
  </si>
  <si>
    <t>000099999</t>
  </si>
  <si>
    <t>Termostat prostorový</t>
  </si>
  <si>
    <t>-796596496</t>
  </si>
  <si>
    <t>000421401</t>
  </si>
  <si>
    <t>zásuvka 16A/250Vstř +clonky</t>
  </si>
  <si>
    <t>-457892235</t>
  </si>
  <si>
    <t>000421406</t>
  </si>
  <si>
    <t>zásuvka 16A/230Vstř chráněná</t>
  </si>
  <si>
    <t>-782760109</t>
  </si>
  <si>
    <t>000423301</t>
  </si>
  <si>
    <t>zásuvka 16A/250Vstř nástěnná IP44</t>
  </si>
  <si>
    <t>-552145767</t>
  </si>
  <si>
    <t>000425213</t>
  </si>
  <si>
    <t>zásuvka 5pól/16A/400V/IP44</t>
  </si>
  <si>
    <t>-657340530</t>
  </si>
  <si>
    <t>000418611</t>
  </si>
  <si>
    <t>tlačítko nouzové pod sklem - TOTAL STOP/ FVE STOP</t>
  </si>
  <si>
    <t>-815822488</t>
  </si>
  <si>
    <t>000421491</t>
  </si>
  <si>
    <t>rámeček krycí 1přístroj</t>
  </si>
  <si>
    <t>1056271085</t>
  </si>
  <si>
    <t>000421492</t>
  </si>
  <si>
    <t>rámeček krycí 2přístroje</t>
  </si>
  <si>
    <t>1652088390</t>
  </si>
  <si>
    <t>000421493</t>
  </si>
  <si>
    <t>rámeček krycí 3přístroje</t>
  </si>
  <si>
    <t>1557224854</t>
  </si>
  <si>
    <t>000421494</t>
  </si>
  <si>
    <t>rámeček krycí 4přístroje</t>
  </si>
  <si>
    <t>964201331</t>
  </si>
  <si>
    <t>000421495</t>
  </si>
  <si>
    <t>rámeček krycí 5přístrojů</t>
  </si>
  <si>
    <t>1255243909</t>
  </si>
  <si>
    <t>Instalační materiál - krabice, trubky, lišty, žlaby</t>
  </si>
  <si>
    <t>000199095</t>
  </si>
  <si>
    <t>ekvipotenciální svorkovnice EPS 1 s krytem</t>
  </si>
  <si>
    <t>-316737914</t>
  </si>
  <si>
    <t>000199211</t>
  </si>
  <si>
    <t>svorky Wago (3-5) x 1,5-4mm2 krabicová bezšroubo</t>
  </si>
  <si>
    <t>-1473009219</t>
  </si>
  <si>
    <t>000311215</t>
  </si>
  <si>
    <t>krabice přístrojová KP67/1</t>
  </si>
  <si>
    <t>16578</t>
  </si>
  <si>
    <t>000311422</t>
  </si>
  <si>
    <t>krabice přístrojová KP64/2</t>
  </si>
  <si>
    <t>522008272</t>
  </si>
  <si>
    <t>000311423</t>
  </si>
  <si>
    <t>krabice přístrojová KP64/3</t>
  </si>
  <si>
    <t>2019671884</t>
  </si>
  <si>
    <t>000311424</t>
  </si>
  <si>
    <t>krabice přístrojová KP64/4</t>
  </si>
  <si>
    <t>799767531</t>
  </si>
  <si>
    <t>000311425</t>
  </si>
  <si>
    <t>krabice přístrojová KP64/5</t>
  </si>
  <si>
    <t>1398656167</t>
  </si>
  <si>
    <t>000311116</t>
  </si>
  <si>
    <t>krabice univerzální/odbočná KU68-1902 vč.KO68</t>
  </si>
  <si>
    <t>-809056293</t>
  </si>
  <si>
    <t>000312001</t>
  </si>
  <si>
    <t>krabice KSK80/IP66 81x81x51mm</t>
  </si>
  <si>
    <t>-2051408615</t>
  </si>
  <si>
    <t>000362022</t>
  </si>
  <si>
    <t>Drátěný kabelový žlab 54/100 na zdi, komplet vč výložníků, příslušenství</t>
  </si>
  <si>
    <t>598544666</t>
  </si>
  <si>
    <t>000322123</t>
  </si>
  <si>
    <t>trubka PVC tuhá střední namáhání 4020</t>
  </si>
  <si>
    <t>-1741325346</t>
  </si>
  <si>
    <t>000322173</t>
  </si>
  <si>
    <t>/trubka PVC tuhá/ příchytka 5320</t>
  </si>
  <si>
    <t>1686591255</t>
  </si>
  <si>
    <t>000322125</t>
  </si>
  <si>
    <t>trubka PVC tuhá střední namáhání 4032</t>
  </si>
  <si>
    <t>-655924308</t>
  </si>
  <si>
    <t>000322175</t>
  </si>
  <si>
    <t>/trubka PVC tuhá/ příchytka 5332</t>
  </si>
  <si>
    <t>-737102915</t>
  </si>
  <si>
    <t>000322235</t>
  </si>
  <si>
    <t>trubka PVC tuhá pr.32 vysoké namáhání UV odolná</t>
  </si>
  <si>
    <t>1645740486</t>
  </si>
  <si>
    <t>000322275</t>
  </si>
  <si>
    <t>/trubka PVC tuhá/ příchytka 5332HF</t>
  </si>
  <si>
    <t>977558634</t>
  </si>
  <si>
    <t>000321113.1</t>
  </si>
  <si>
    <t>549477128</t>
  </si>
  <si>
    <t>000321135</t>
  </si>
  <si>
    <t>trubka ohebná PVC pr. 32</t>
  </si>
  <si>
    <t>-1631160007</t>
  </si>
  <si>
    <t>000321500</t>
  </si>
  <si>
    <t>roura korugovaná KOPOFLEX KF09040 pr.40</t>
  </si>
  <si>
    <t>1215563628</t>
  </si>
  <si>
    <t>000321501</t>
  </si>
  <si>
    <t>roura korugovaná KOPOFLEX KF09063 pr.63</t>
  </si>
  <si>
    <t>713109284</t>
  </si>
  <si>
    <t>000321504</t>
  </si>
  <si>
    <t>roura korugovaná KOPOFLEX KF09160 pr.160</t>
  </si>
  <si>
    <t>291285690</t>
  </si>
  <si>
    <t>000009999.1</t>
  </si>
  <si>
    <t>spojovací materiál - vruty, hmoždinky atd.</t>
  </si>
  <si>
    <t>211416316</t>
  </si>
  <si>
    <t>Kabeláž - uložení pevně/pod omítkou</t>
  </si>
  <si>
    <t>000173108</t>
  </si>
  <si>
    <t>vodič CYA 6 ZŽ /H07V-K/</t>
  </si>
  <si>
    <t>1784516518</t>
  </si>
  <si>
    <t>000173110</t>
  </si>
  <si>
    <t>vodič CYA 16 ZŽ /H07V-K/</t>
  </si>
  <si>
    <t>-1272797817</t>
  </si>
  <si>
    <t>000101105</t>
  </si>
  <si>
    <t>kabel CYKY-O 3x1,5</t>
  </si>
  <si>
    <t>-1416237032</t>
  </si>
  <si>
    <t>000101105.1</t>
  </si>
  <si>
    <t>kabel CYKY-J 3x1,5</t>
  </si>
  <si>
    <t>465279497</t>
  </si>
  <si>
    <t>000101106</t>
  </si>
  <si>
    <t>kabel CYKY-J 3x2,5</t>
  </si>
  <si>
    <t>478813082</t>
  </si>
  <si>
    <t>000101306</t>
  </si>
  <si>
    <t>kabel CYKY-J 5x2,5</t>
  </si>
  <si>
    <t>-44751217</t>
  </si>
  <si>
    <t>000101305</t>
  </si>
  <si>
    <t>kabel CYKY-J 5x1,5</t>
  </si>
  <si>
    <t>-968414555</t>
  </si>
  <si>
    <t>000101308</t>
  </si>
  <si>
    <t>kabel CYKY-J 5x6</t>
  </si>
  <si>
    <t>284816802</t>
  </si>
  <si>
    <t>000101309</t>
  </si>
  <si>
    <t>kabel CYKY-J 5x10</t>
  </si>
  <si>
    <t>-1540415892</t>
  </si>
  <si>
    <t>000101310</t>
  </si>
  <si>
    <t>kabel CYKY-J 5x16</t>
  </si>
  <si>
    <t>-1977824092</t>
  </si>
  <si>
    <t>000101210</t>
  </si>
  <si>
    <t>kabel CYKY-J 4x16</t>
  </si>
  <si>
    <t>817978952</t>
  </si>
  <si>
    <t>000101209</t>
  </si>
  <si>
    <t>kabel CYKY-J 4x10</t>
  </si>
  <si>
    <t>909845301</t>
  </si>
  <si>
    <t>000101213</t>
  </si>
  <si>
    <t>kabel CYKY-J 4x50</t>
  </si>
  <si>
    <t>1738113098</t>
  </si>
  <si>
    <t>000209435.1</t>
  </si>
  <si>
    <t>solární kabel SOLAR 4, H1Z2Z2-K, UV stabilní</t>
  </si>
  <si>
    <t>-1960836812</t>
  </si>
  <si>
    <t>000132105</t>
  </si>
  <si>
    <t>kabel 1kV CXKH-V-O 3x1,5</t>
  </si>
  <si>
    <t>-128329514</t>
  </si>
  <si>
    <t>000203303</t>
  </si>
  <si>
    <t>kabel JYTY 4x1</t>
  </si>
  <si>
    <t>1283165670</t>
  </si>
  <si>
    <t>Hromosvod, uzemnění</t>
  </si>
  <si>
    <t>000295601</t>
  </si>
  <si>
    <t>drát AlMgSi pr.8mm</t>
  </si>
  <si>
    <t>1900598391</t>
  </si>
  <si>
    <t>000295404</t>
  </si>
  <si>
    <t>svorka spojovací SS FeZn</t>
  </si>
  <si>
    <t>404093015</t>
  </si>
  <si>
    <t>000295625</t>
  </si>
  <si>
    <t>svorka připojovací SP Al</t>
  </si>
  <si>
    <t>1999355666</t>
  </si>
  <si>
    <t>000295322</t>
  </si>
  <si>
    <t>podpěra vedení do zdiva hmoždi PV17 8/100mm FeZn</t>
  </si>
  <si>
    <t>510350137</t>
  </si>
  <si>
    <t>000295352</t>
  </si>
  <si>
    <t>podpěra vedení na ploché stř PV21 1kg beton/plast</t>
  </si>
  <si>
    <t>1446033682</t>
  </si>
  <si>
    <t>000295611</t>
  </si>
  <si>
    <t>jímací tyč hladká JR1,0 AlMgSi pr.19/1000mm, komplet na stojanu</t>
  </si>
  <si>
    <t>-1890827580</t>
  </si>
  <si>
    <t>000295612</t>
  </si>
  <si>
    <t>jímací tyč hladká JR1,5 AlMgSi pr.19/1500mm, komplet na stojanu</t>
  </si>
  <si>
    <t>1399352025</t>
  </si>
  <si>
    <t>000295635</t>
  </si>
  <si>
    <t>svorka k jímači/zkuš SJ1/SZ 16/8mm 2šrou Al 221330</t>
  </si>
  <si>
    <t>-87803792</t>
  </si>
  <si>
    <t>000295631</t>
  </si>
  <si>
    <t>svorka zkušební SZ 4šrouby Al trubková 222101</t>
  </si>
  <si>
    <t>1647604412</t>
  </si>
  <si>
    <t>000295451</t>
  </si>
  <si>
    <t>ochranný úhelník svodu OU délka 1,7m</t>
  </si>
  <si>
    <t>1721904366</t>
  </si>
  <si>
    <t>000295469</t>
  </si>
  <si>
    <t>držák úhelníku DUDb 200mm FeZn boční s vrutem</t>
  </si>
  <si>
    <t>-866192956</t>
  </si>
  <si>
    <t>000295882</t>
  </si>
  <si>
    <t>označovací štítek zemního svodu</t>
  </si>
  <si>
    <t>1596391471</t>
  </si>
  <si>
    <t>000295001</t>
  </si>
  <si>
    <t>vedení FeZn 30/4 (0,96kg/m)</t>
  </si>
  <si>
    <t>-1471298801</t>
  </si>
  <si>
    <t>000295011</t>
  </si>
  <si>
    <t>vedení FeZn pr.10mm(0,63kg/m)</t>
  </si>
  <si>
    <t>-1317273145</t>
  </si>
  <si>
    <t>000295071</t>
  </si>
  <si>
    <t>svorka pásku zemnící SR2b 4šrouby FeZn</t>
  </si>
  <si>
    <t>1239552834</t>
  </si>
  <si>
    <t>000295075</t>
  </si>
  <si>
    <t>svorka pásku drátu zemnící SR3b 4šrouby FeZn</t>
  </si>
  <si>
    <t>105127842</t>
  </si>
  <si>
    <t>210220441</t>
  </si>
  <si>
    <t>ochrana zemní svorky asfaltovým nátěrem</t>
  </si>
  <si>
    <t>-1972255453</t>
  </si>
  <si>
    <t>000000252</t>
  </si>
  <si>
    <t>bezpečnostní tabulka plast</t>
  </si>
  <si>
    <t>1788243963</t>
  </si>
  <si>
    <t>000000933</t>
  </si>
  <si>
    <t>požární zatěsnění prostupů</t>
  </si>
  <si>
    <t>-1650279666</t>
  </si>
  <si>
    <t>000199511</t>
  </si>
  <si>
    <t>štítek kabelový 30x10mm malý</t>
  </si>
  <si>
    <t>1981504997</t>
  </si>
  <si>
    <t>000199512</t>
  </si>
  <si>
    <t>štítek kabelový 40x15mm střední</t>
  </si>
  <si>
    <t>2105213267</t>
  </si>
  <si>
    <t>000999999</t>
  </si>
  <si>
    <t>materiál elektromontážní podružný</t>
  </si>
  <si>
    <t>1708293720</t>
  </si>
  <si>
    <t>000999999.1</t>
  </si>
  <si>
    <t>materiál podružný spojovací, popisovací atd.</t>
  </si>
  <si>
    <t>-1121049553</t>
  </si>
  <si>
    <t>000295441</t>
  </si>
  <si>
    <t>svorka zemnící Bernard/ZSA16</t>
  </si>
  <si>
    <t>352953129</t>
  </si>
  <si>
    <t>000295443</t>
  </si>
  <si>
    <t>páska měděná uzemňovací ZSA16-délka 0,5 m</t>
  </si>
  <si>
    <t>946436701</t>
  </si>
  <si>
    <t>000009999.2</t>
  </si>
  <si>
    <t>montáž svítidla včetně zapojení</t>
  </si>
  <si>
    <t>1785976561</t>
  </si>
  <si>
    <t>460200263</t>
  </si>
  <si>
    <t>výkop kabel.rýhy šířka 50/hloubka 80cm tz.3/ko1.0</t>
  </si>
  <si>
    <t>905966634</t>
  </si>
  <si>
    <t>460420022</t>
  </si>
  <si>
    <t>kabelové lože 2x10cm kopaný písek šířka do 65cm</t>
  </si>
  <si>
    <t>-761296404</t>
  </si>
  <si>
    <t>460490012</t>
  </si>
  <si>
    <t>výstražná fólie šířka nad 30cm</t>
  </si>
  <si>
    <t>757186727</t>
  </si>
  <si>
    <t>460560263</t>
  </si>
  <si>
    <t>zához kabelové rýhy šířka 50/hloubka 80cm tz.3</t>
  </si>
  <si>
    <t>325850136</t>
  </si>
  <si>
    <t>460600001</t>
  </si>
  <si>
    <t>odvoz zeminy do 10km vč.poplatku za skládku</t>
  </si>
  <si>
    <t>-1941877422</t>
  </si>
  <si>
    <t>460620013</t>
  </si>
  <si>
    <t>provizorní úprava terénu třída zeminy 3</t>
  </si>
  <si>
    <t>2094698668</t>
  </si>
  <si>
    <t>218009001</t>
  </si>
  <si>
    <t>poplatek za recyklaci svítidla přes 50cm</t>
  </si>
  <si>
    <t>230860859</t>
  </si>
  <si>
    <t>2035045779</t>
  </si>
  <si>
    <t>-332875128</t>
  </si>
  <si>
    <t>-365290214</t>
  </si>
  <si>
    <t>-1541573526</t>
  </si>
  <si>
    <t>219000212.1</t>
  </si>
  <si>
    <t>1383881123</t>
  </si>
  <si>
    <t>219000105</t>
  </si>
  <si>
    <t>zajištění provizorního napájení</t>
  </si>
  <si>
    <t>761461701</t>
  </si>
  <si>
    <t>219000104</t>
  </si>
  <si>
    <t>součinnost správce sítě(rozvodného závodu)</t>
  </si>
  <si>
    <t>1069889968</t>
  </si>
  <si>
    <t>219002111.1</t>
  </si>
  <si>
    <t>807581681</t>
  </si>
  <si>
    <t>vedlejší náklady</t>
  </si>
  <si>
    <t>K023</t>
  </si>
  <si>
    <t>1091881275</t>
  </si>
  <si>
    <t>K026</t>
  </si>
  <si>
    <t>-2036731302</t>
  </si>
  <si>
    <t>K027</t>
  </si>
  <si>
    <t>-296367140</t>
  </si>
  <si>
    <t>K028</t>
  </si>
  <si>
    <t>doprava a přesun dodávek</t>
  </si>
  <si>
    <t>-2104913184</t>
  </si>
  <si>
    <t>K029</t>
  </si>
  <si>
    <t>-1035376262</t>
  </si>
  <si>
    <t>K030</t>
  </si>
  <si>
    <t>787896090</t>
  </si>
  <si>
    <t>K031</t>
  </si>
  <si>
    <t>-1768782410</t>
  </si>
  <si>
    <t>K032</t>
  </si>
  <si>
    <t>PPV pro zemní práce</t>
  </si>
  <si>
    <t>-836860787</t>
  </si>
  <si>
    <t>6 - VZT</t>
  </si>
  <si>
    <t xml:space="preserve">HLINSKO P.Č. 3737/3, 3737/2 A 673/30 K.Ú. HLINSKO </t>
  </si>
  <si>
    <t>Ondřej Zikán</t>
  </si>
  <si>
    <t xml:space="preserve">    D1 - Ostatní náklady</t>
  </si>
  <si>
    <t xml:space="preserve">    751 - Vzduchotechnika</t>
  </si>
  <si>
    <t>D1</t>
  </si>
  <si>
    <t>0452000001.R01</t>
  </si>
  <si>
    <t>Návrh provozního řádu</t>
  </si>
  <si>
    <t>497366305</t>
  </si>
  <si>
    <t>0452000002.R01</t>
  </si>
  <si>
    <t>Skříňka provozního řádu</t>
  </si>
  <si>
    <t>-1621073903</t>
  </si>
  <si>
    <t>0950020016.R01</t>
  </si>
  <si>
    <t>Zaškolení obsluhy</t>
  </si>
  <si>
    <t>1297422513</t>
  </si>
  <si>
    <t>751101103.R01</t>
  </si>
  <si>
    <t>Zprovoznění zařízení, měření, zaregulování a uvedení do provozu rekuperačních VZT jednotek</t>
  </si>
  <si>
    <t>1068935884</t>
  </si>
  <si>
    <t>751101104.R02</t>
  </si>
  <si>
    <t>Zprovoznění zařízení, měření, zaregulování a uvedení do provozu zařízení odvodních ventilátorů</t>
  </si>
  <si>
    <t>-607916490</t>
  </si>
  <si>
    <t>751101106.R03</t>
  </si>
  <si>
    <t>Dopravní a režijní náklady</t>
  </si>
  <si>
    <t>-1181719784</t>
  </si>
  <si>
    <t>751101107.R04</t>
  </si>
  <si>
    <t>Drobné stavební přípomoci, sekání, vrtání drobných prostupů, drážkování, sádrování, stavební zapravení a zahození, úprava povrchů, ostatní pomocné práce, hodinová zúčtovací sazba včetně použitého materiálu a likvidace vzniklého odpadu</t>
  </si>
  <si>
    <t>-856827447</t>
  </si>
  <si>
    <t>751101108.R05</t>
  </si>
  <si>
    <t>Závěsový a montážní materiál pro uložení potrubí a zařízení</t>
  </si>
  <si>
    <t>-947762633</t>
  </si>
  <si>
    <t>200"odečteno z projektového modelu"</t>
  </si>
  <si>
    <t>751101108.R10</t>
  </si>
  <si>
    <t>Typové podpůrné konstrukce pro potrubí vedené nad střechou s roznášecími patkami</t>
  </si>
  <si>
    <t>1476377508</t>
  </si>
  <si>
    <t>"hliníkové podpůrné konstrukce s roznášecími patkami na střešní folii pro podporu potrubí nad střechou"</t>
  </si>
  <si>
    <t>150"odečteno z projektového modelu"</t>
  </si>
  <si>
    <t>751101109.R06</t>
  </si>
  <si>
    <t>Pomocné modulové pozinkované konstrukce pro uložení zařízení</t>
  </si>
  <si>
    <t>-421621144</t>
  </si>
  <si>
    <t>2"odečteno z výkresové dokumentace"</t>
  </si>
  <si>
    <t>751101110.R07</t>
  </si>
  <si>
    <t>Montážní plošina přenosná - instalace a zpětná demontáž</t>
  </si>
  <si>
    <t>-1766328100</t>
  </si>
  <si>
    <t>751101111.R08</t>
  </si>
  <si>
    <t>Pryžové podložky pro stacionární vzduchotechnickou jednotku</t>
  </si>
  <si>
    <t>-1735857073</t>
  </si>
  <si>
    <t>4*1"pro rekuperační jednotky - odečteno z výkresové dokumentace"</t>
  </si>
  <si>
    <t>751101111.R09</t>
  </si>
  <si>
    <t>Pryžové podložky pro stacionární ventilátor</t>
  </si>
  <si>
    <t>-1003452583</t>
  </si>
  <si>
    <t>2*1"odečteno z výkresové dokumentace"</t>
  </si>
  <si>
    <t>721101.R03</t>
  </si>
  <si>
    <t>Protipožární pěna těsnění prostupů požárních dělících konstrukcí</t>
  </si>
  <si>
    <t>1923875097</t>
  </si>
  <si>
    <t>721101.R04</t>
  </si>
  <si>
    <t>Protipožární ucpávka těsnění prostupů požárních dělících konstrukcí</t>
  </si>
  <si>
    <t>-1895483396</t>
  </si>
  <si>
    <t>751691111</t>
  </si>
  <si>
    <t>Zaregulování systému vzduchotechnického zařízení za 1 koncový (distribuční) prvek</t>
  </si>
  <si>
    <t>604330478</t>
  </si>
  <si>
    <t>https://podminky.urs.cz/item/CS_URS_2025_01/751691111</t>
  </si>
  <si>
    <t>54"odečteno z výkresové dokumentace"</t>
  </si>
  <si>
    <t>713210143.R01</t>
  </si>
  <si>
    <t>Oplechování vnějšího potrubí VZT poznkovaným plechem tl. 1mm - dodávka a montáž</t>
  </si>
  <si>
    <t>-1781925890</t>
  </si>
  <si>
    <t>20"odečteno z projektového modelu"</t>
  </si>
  <si>
    <t>20*1,3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</si>
  <si>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</si>
  <si>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</si>
  <si>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2146462095</t>
  </si>
  <si>
    <t>https://podminky.urs.cz/item/CS_URS_2025_01/713411121</t>
  </si>
  <si>
    <t>25+16"odečteno z projektového modelu"</t>
  </si>
  <si>
    <t>41*1,3 "Přepočtené koeficientem množství</t>
  </si>
  <si>
    <t>63153743</t>
  </si>
  <si>
    <t>deska izolační z minerální vlny pro technickou izolaci 45-55kg/m3 max.teplota do 400°C tl 60mm</t>
  </si>
  <si>
    <t>-152324144</t>
  </si>
  <si>
    <t>25"izolace tepelná - včetně přirážky 30% za řezání, odečteno z výkresové dokumentace"</t>
  </si>
  <si>
    <t>25*1,3 "Přepočtené koeficientem množství</t>
  </si>
  <si>
    <t>63153726</t>
  </si>
  <si>
    <t>deska izolační z minerální vlny pro technickou izolaci 150kg/m3 max.teplota do 650°C tl 60mm</t>
  </si>
  <si>
    <t>1845266765</t>
  </si>
  <si>
    <t>16"izolace požární - včetně přirážky 30% za řezání, odečteno z projektového modelu"</t>
  </si>
  <si>
    <t>16*1,3 "Přepočtené koeficientem množství</t>
  </si>
  <si>
    <t>700700191.R01</t>
  </si>
  <si>
    <t>Al páska šířky 50mm</t>
  </si>
  <si>
    <t>-1467900410</t>
  </si>
  <si>
    <t>751</t>
  </si>
  <si>
    <t>Vzduchotechnika</t>
  </si>
  <si>
    <t>751611119</t>
  </si>
  <si>
    <t>Montáž vzduchotechnické jednotky s rekuperací tepla centrální podstropní s výměnou vzduchu do 300 m3/h</t>
  </si>
  <si>
    <t>-811844267</t>
  </si>
  <si>
    <t>https://podminky.urs.cz/item/CS_URS_2025_01/751611119</t>
  </si>
  <si>
    <t>42944034.R01</t>
  </si>
  <si>
    <t>jednotka VZT podstropní s rekuperací tepla s předehřevem a ovládací jednotkou do 300m3/hod</t>
  </si>
  <si>
    <t>247131779</t>
  </si>
  <si>
    <t>"Rekuperační jednotka podstropní, protiproudý výměník pro ZZT s obtokem, s elektrickým ohřevem, filtry, vč. regulace"</t>
  </si>
  <si>
    <t>"V=50–200 m3/h; 25kg; tepelná účinost ZZT 84 %; Lwa=45 dBa; el.příkon pohonu ventilátoru=75 W / 230V; příkon el. dohřevu=750 W / 230V"</t>
  </si>
  <si>
    <t>"plynule regulovaný; 230 V/50 Hz"</t>
  </si>
  <si>
    <t>751611141</t>
  </si>
  <si>
    <t>Montáž vzduchotechnické jednotky s rekuperací tepla centrální nástřešní s výměnou vzduchu do 5000 m3/h</t>
  </si>
  <si>
    <t>-1106140912</t>
  </si>
  <si>
    <t>https://podminky.urs.cz/item/CS_URS_2025_01/751611141</t>
  </si>
  <si>
    <t>42944197</t>
  </si>
  <si>
    <t>jednotka VZT stojatá vnitřní/venkovní s rekuperací tepla s dohřevem a ovládací jednotkou do 1000m3/hod</t>
  </si>
  <si>
    <t>-1144614539</t>
  </si>
  <si>
    <t>"Rekuperační vzduchotechnická jednotka ve venkovním provedení, protiproudý výměník pro ZZT s obtokem, s elektrickým ohřevem, uzavírací klapky,"</t>
  </si>
  <si>
    <t>"filtr třídy F7 na straně přiváděného vzduchu a třídy M5 na straně ováděného vzduchu, by-pas, vč.příslušenství a digitální regulace"</t>
  </si>
  <si>
    <t>"( Parametry: Vp=800 m3/h,Vo=800m3/h,∆ppřív=450 Pa,∆podvod=450 Pa)"</t>
  </si>
  <si>
    <t>1"odečteno z výkresové dokumentace"</t>
  </si>
  <si>
    <t>"( Parametry: Vp=965 m3/h,Vo=965m3/h,?ppřív=450 Pa,?podvod=450 Pa)"</t>
  </si>
  <si>
    <t>75130015.R91</t>
  </si>
  <si>
    <t>Ochrana kondenzátního potrubí elektrickým topným kabelem ve venkovním prostředí</t>
  </si>
  <si>
    <t>1049621788</t>
  </si>
  <si>
    <t>751122051</t>
  </si>
  <si>
    <t>Montáž ventilátoru radiálního nízkotlakého podhledového základního, průměru do 100 mm</t>
  </si>
  <si>
    <t>1673524952</t>
  </si>
  <si>
    <t>https://podminky.urs.cz/item/CS_URS_2025_01/751122051</t>
  </si>
  <si>
    <t>54233101.R01</t>
  </si>
  <si>
    <t>Odvodní ventilátor se zpětnou klapkou a doběhem s montáží do podhledu/pod strop (V=50m3/h; 30Pa; 19W; 230V)</t>
  </si>
  <si>
    <t>470206742</t>
  </si>
  <si>
    <t>751322011</t>
  </si>
  <si>
    <t>Montáž talířových ventilů, anemostatů, dýz talířového ventilu, průměru do 100 mm</t>
  </si>
  <si>
    <t>-923130390</t>
  </si>
  <si>
    <t>https://podminky.urs.cz/item/CS_URS_2025_01/751322011</t>
  </si>
  <si>
    <t>42972212</t>
  </si>
  <si>
    <t>ventil talířový pro odvod vzduchu kovový D 100mm</t>
  </si>
  <si>
    <t>-1040097426</t>
  </si>
  <si>
    <t>19"odečteno z výkresové dokumentace"</t>
  </si>
  <si>
    <t>751322012</t>
  </si>
  <si>
    <t>Montáž talířových ventilů, anemostatů, dýz talířového ventilu, průměru přes 100 do 200 mm</t>
  </si>
  <si>
    <t>-2106852804</t>
  </si>
  <si>
    <t>https://podminky.urs.cz/item/CS_URS_2025_01/751322012</t>
  </si>
  <si>
    <t>42972213</t>
  </si>
  <si>
    <t>ventil talířový pro odvod vzduchu kovový D 125mm</t>
  </si>
  <si>
    <t>-1412320553</t>
  </si>
  <si>
    <t>8+4"odečteno z výkresové dokumentace"</t>
  </si>
  <si>
    <t>751322111</t>
  </si>
  <si>
    <t>Montáž talířových ventilů, anemostatů, dýz anemostatu kruhového bez skříně, průměru do 300 mm</t>
  </si>
  <si>
    <t>-1844094356</t>
  </si>
  <si>
    <t>https://podminky.urs.cz/item/CS_URS_2025_01/751322111</t>
  </si>
  <si>
    <t>42972808.R01</t>
  </si>
  <si>
    <t>Anemostat univerzální plastový pro přívod a odvod vzduchu pr. 125 mm</t>
  </si>
  <si>
    <t>459571325</t>
  </si>
  <si>
    <t>751322212</t>
  </si>
  <si>
    <t>Montáž talířových ventilů, anemostatů, dýz dýzy kruhové, průměru přes 100 do 200 mm</t>
  </si>
  <si>
    <t>346135534</t>
  </si>
  <si>
    <t>https://podminky.urs.cz/item/CS_URS_2025_01/751322212</t>
  </si>
  <si>
    <t>42972226</t>
  </si>
  <si>
    <t>dýza s dlouhým dosahem bílá D 125mm</t>
  </si>
  <si>
    <t>-1240106370</t>
  </si>
  <si>
    <t>751398041</t>
  </si>
  <si>
    <t>Montáž ostatních zařízení protidešťové žaluzie nebo žaluziové klapky na kruhové potrubí, průměru do 300 mm</t>
  </si>
  <si>
    <t>-373089605</t>
  </si>
  <si>
    <t>https://podminky.urs.cz/item/CS_URS_2025_01/751398041</t>
  </si>
  <si>
    <t>42972901.R01</t>
  </si>
  <si>
    <t>žaluzie protidešťová plastová s pevnými lamelami, pro potrubí D 100mm</t>
  </si>
  <si>
    <t>-2082477095</t>
  </si>
  <si>
    <t>1+1"odečteno z výkresové dokumentace"</t>
  </si>
  <si>
    <t>751398052</t>
  </si>
  <si>
    <t>Montáž ostatních zařízení protidešťové žaluzie nebo žaluziové klapky na čtyřhranné potrubí, průřezu přes 0,150 do 0,300 m2</t>
  </si>
  <si>
    <t>410725808</t>
  </si>
  <si>
    <t>https://podminky.urs.cz/item/CS_URS_2025_01/751398052</t>
  </si>
  <si>
    <t>42972921.R01</t>
  </si>
  <si>
    <t>žaluzie protidešťová s pevnými lamelami, pozink, pro potrubí 500x400mm</t>
  </si>
  <si>
    <t>-488697976</t>
  </si>
  <si>
    <t>2+2"odečteno z výkresové dokumentace"</t>
  </si>
  <si>
    <t>751398041.R59</t>
  </si>
  <si>
    <t>Montáž šikmého kusu 45° na kruhové potrubí D do 300 mm</t>
  </si>
  <si>
    <t>187129605</t>
  </si>
  <si>
    <t>751210137.R66</t>
  </si>
  <si>
    <t>Šikmý kus 45° se síťkou proti hmyzu D 125 mm</t>
  </si>
  <si>
    <t>-1894686825</t>
  </si>
  <si>
    <t>751344121.R01</t>
  </si>
  <si>
    <t>Montáž přefukového prvku s útlumem hluku</t>
  </si>
  <si>
    <t>1125936834</t>
  </si>
  <si>
    <t>10+3+1</t>
  </si>
  <si>
    <t>42976041.R02</t>
  </si>
  <si>
    <t>Přeslechový čtyřhranný stěnový tlumič hluku o rozměru 370x130 mm</t>
  </si>
  <si>
    <t>2006910365</t>
  </si>
  <si>
    <t>10"odečteno z výkresové dokumentace"</t>
  </si>
  <si>
    <t>42976041.R03</t>
  </si>
  <si>
    <t>Přeslechový čtyřhranný stěnový tlumič hluku o rozměru 570x130 mm</t>
  </si>
  <si>
    <t>-2109406281</t>
  </si>
  <si>
    <t>3"odečteno z výkresové dokumentace"</t>
  </si>
  <si>
    <t>42976041.R05</t>
  </si>
  <si>
    <t>Přeslechový čtyřhranný stěnový tlumič hluku o rozměru 920x130 mm</t>
  </si>
  <si>
    <t>-177376281</t>
  </si>
  <si>
    <t>751344121</t>
  </si>
  <si>
    <t>Montáž tlumičů hluku pro čtyřhranné potrubí, průřezu do 0,150 m2</t>
  </si>
  <si>
    <t>-690718669</t>
  </si>
  <si>
    <t>https://podminky.urs.cz/item/CS_URS_2025_01/751344121</t>
  </si>
  <si>
    <t>15+3+1</t>
  </si>
  <si>
    <t>42976030.R1</t>
  </si>
  <si>
    <t>tlumič hluku čtyřhranný Pz 315x315x1000mm</t>
  </si>
  <si>
    <t>-1239791626</t>
  </si>
  <si>
    <t>15"odečteno z výkresové dokumentace"</t>
  </si>
  <si>
    <t>42976030.R2</t>
  </si>
  <si>
    <t>tlumič hluku čtyřhranný Pz 315x315x500mm</t>
  </si>
  <si>
    <t>-588559935</t>
  </si>
  <si>
    <t>42976030.R3</t>
  </si>
  <si>
    <t>hluk tlumící koleno čtyřhranné Pz 315x315mm</t>
  </si>
  <si>
    <t>-1726153840</t>
  </si>
  <si>
    <t>751514662</t>
  </si>
  <si>
    <t>Montáž škrtící klapky nebo zpětné klapky do plechového potrubí kruhové s přírubou, průměru přes 100 do 200 mm</t>
  </si>
  <si>
    <t>798173926</t>
  </si>
  <si>
    <t>https://podminky.urs.cz/item/CS_URS_2025_01/751514662</t>
  </si>
  <si>
    <t>16 "montáž regulátoru variabilního průtoku vzduchu"</t>
  </si>
  <si>
    <t>42981004.R02</t>
  </si>
  <si>
    <t>Pokojové regulátory průtoku vzduchu pr.125mm - dodávka sady 2ks regulátorů průtoku vzduchu pr. 125mm a modulu rozvodnice, systémové řešení spjaté s centrální vzduchotechnickou jednotkou</t>
  </si>
  <si>
    <t>-1124192145</t>
  </si>
  <si>
    <t>8"odečteno z výkresové dokumentace"</t>
  </si>
  <si>
    <t>735REG100</t>
  </si>
  <si>
    <t>Pokojový mechanický ovladač ventilace s CO2 čidlem vč. hluboké elektroinstalační krabice a kabelové chráničky do podhledu - dodávka a montáž</t>
  </si>
  <si>
    <t>-1629629292</t>
  </si>
  <si>
    <t>735REG102</t>
  </si>
  <si>
    <t>Kabelové propojení pokojového ovladače ventilace s modulem rozvodnice</t>
  </si>
  <si>
    <t>-2048862332</t>
  </si>
  <si>
    <t>735REG103</t>
  </si>
  <si>
    <t>Kabelové propojení modulu rozvodnice s komunikačním boxem vzduchotechnické jednotky</t>
  </si>
  <si>
    <t>2016365434</t>
  </si>
  <si>
    <t>751614121</t>
  </si>
  <si>
    <t>Montáž monitorovacího, řídícího a ovládacího zařízení čidla CO2</t>
  </si>
  <si>
    <t>851007223</t>
  </si>
  <si>
    <t>https://podminky.urs.cz/item/CS_URS_2025_01/751614121</t>
  </si>
  <si>
    <t>40461005</t>
  </si>
  <si>
    <t>čidlo oxidu uhličitého CO2 IP30</t>
  </si>
  <si>
    <t>-1757368183</t>
  </si>
  <si>
    <t>751614131</t>
  </si>
  <si>
    <t>Montáž monitorovacího, řídícího a ovládacího zařízení regulace, ovladače, dotykového ovladače, mechanického ovladače VZT jednotky pod omítku</t>
  </si>
  <si>
    <t>1384644420</t>
  </si>
  <si>
    <t>https://podminky.urs.cz/item/CS_URS_2025_01/751614131</t>
  </si>
  <si>
    <t>40565003</t>
  </si>
  <si>
    <t>ovladač manuální VZT jednotky pod omítku</t>
  </si>
  <si>
    <t>-116664832</t>
  </si>
  <si>
    <t>2"pokojový ovladač s CO2 čidlem pro zařízení č.2"</t>
  </si>
  <si>
    <t>751514679</t>
  </si>
  <si>
    <t>Montáž škrtící klapky nebo zpětné klapky do plechového potrubí kruhové bez příruby, průměru přes 100 do 200 mm</t>
  </si>
  <si>
    <t>-106891672</t>
  </si>
  <si>
    <t>https://podminky.urs.cz/item/CS_URS_2025_01/751514679</t>
  </si>
  <si>
    <t>1+7</t>
  </si>
  <si>
    <t>42981002</t>
  </si>
  <si>
    <t>klapka kruhová regulační Pz D 125mm</t>
  </si>
  <si>
    <t>-766148725</t>
  </si>
  <si>
    <t>42981004</t>
  </si>
  <si>
    <t>klapka kruhová regulační Pz D 160mm</t>
  </si>
  <si>
    <t>497881289</t>
  </si>
  <si>
    <t>7"odečteno z výkresové dokumentace"</t>
  </si>
  <si>
    <t>751510013</t>
  </si>
  <si>
    <t>Vzduchotechnické potrubí z pozinkovaného plechu čtyřhranné s přírubou, průřezu přes 0,07 do 0,13 m2</t>
  </si>
  <si>
    <t>656350807</t>
  </si>
  <si>
    <t>https://podminky.urs.cz/item/CS_URS_2025_01/751510013</t>
  </si>
  <si>
    <t>2"odečteno z výkresové dokumentace, přirážka +20% tvarovky a +10%prořez"</t>
  </si>
  <si>
    <t>2*1,3 "Přepočtené koeficientem množství</t>
  </si>
  <si>
    <t>751510014</t>
  </si>
  <si>
    <t>Vzduchotechnické potrubí z pozinkovaného plechu čtyřhranné s přírubou, průřezu přes 0,13 do 0,28 m2</t>
  </si>
  <si>
    <t>1029617726</t>
  </si>
  <si>
    <t>https://podminky.urs.cz/item/CS_URS_2025_01/751510014</t>
  </si>
  <si>
    <t>1"odečteno z výkresové dokumentace, přirážka +20% tvarovky a +10%prořez"</t>
  </si>
  <si>
    <t>1*1,3 "Přepočtené koeficientem množství</t>
  </si>
  <si>
    <t>751510042</t>
  </si>
  <si>
    <t>Vzduchotechnické potrubí z pozinkovaného plechu kruhové, trouba spirálně vinutá bez příruby, průměru přes 100 do 200 mm</t>
  </si>
  <si>
    <t>594020638</t>
  </si>
  <si>
    <t>https://podminky.urs.cz/item/CS_URS_2025_01/751510042</t>
  </si>
  <si>
    <t>14"pr. 100mm - odečteno z výkresové dokumentace, přirážka +20% tvarovky a +10%prořez"</t>
  </si>
  <si>
    <t>62"pr. 125mm - odečteno z výkresové dokumentace, přirážka +20% tvarovky a +10%prořez"</t>
  </si>
  <si>
    <t>66"pr. 160mm - odečteno z výkresové dokumentace, přirážka +20% tvarovky a +10%prořez"</t>
  </si>
  <si>
    <t>142*1,3 "Přepočtené koeficientem množství</t>
  </si>
  <si>
    <t>751510043</t>
  </si>
  <si>
    <t>Vzduchotechnické potrubí z pozinkovaného plechu kruhové, trouba spirálně vinutá bez příruby, průměru přes 200 do 300 mm</t>
  </si>
  <si>
    <t>1635233983</t>
  </si>
  <si>
    <t>https://podminky.urs.cz/item/CS_URS_2025_01/751510043</t>
  </si>
  <si>
    <t>23"pr. 200mm - odečteno z výkresové dokumentace, přirážka +20% tvarovky a +10%prořez"</t>
  </si>
  <si>
    <t>6"pr. 225mm - odečteno z výkresové dokumentace, přirážka +20% tvarovky a +10%prořez"</t>
  </si>
  <si>
    <t>5"pr. 250mm - odečteno z výkresové dokumentace, přirážka +20% tvarovky a +10%prořez"</t>
  </si>
  <si>
    <t>34*1,3 "Přepočtené koeficientem množství</t>
  </si>
  <si>
    <t>751537145</t>
  </si>
  <si>
    <t>Montáž potrubí ohebného kruhového izolovaného minerální vatou Al hadice (izolace tepelná i hluková), průměru do 100 mm</t>
  </si>
  <si>
    <t>626705635</t>
  </si>
  <si>
    <t>https://podminky.urs.cz/item/CS_URS_2025_01/751537145</t>
  </si>
  <si>
    <t>42981728</t>
  </si>
  <si>
    <t>hadice ohebná z Al s tepelnou a hlukovou izolací 25mm, délka 10m D 82mm</t>
  </si>
  <si>
    <t>1706336715</t>
  </si>
  <si>
    <t>751537146</t>
  </si>
  <si>
    <t>Montáž potrubí ohebného kruhového izolovaného minerální vatou Al hadice (izolace tepelná i hluková), průměru přes 100 do 150 mm</t>
  </si>
  <si>
    <t>-716322025</t>
  </si>
  <si>
    <t>https://podminky.urs.cz/item/CS_URS_2025_01/751537146</t>
  </si>
  <si>
    <t>10"pr. 100mm - odečteno z výkresové dokumentace, přirážka 30% za řezání"</t>
  </si>
  <si>
    <t>80"pr. 125mm - odečteno z výkresové dokumentace, přirážka +30% za řezání"</t>
  </si>
  <si>
    <t>90*1,3 "Přepočtené koeficientem množství</t>
  </si>
  <si>
    <t>42981729</t>
  </si>
  <si>
    <t>hadice ohebná z Al s tepelnou a hlukovou izolací 25mm, délka 10m D 102mm</t>
  </si>
  <si>
    <t>-785197389</t>
  </si>
  <si>
    <t>42981730</t>
  </si>
  <si>
    <t>hadice ohebná z Al s tepelnou a hlukovou izolací 25mm, délka 10m D 127mm</t>
  </si>
  <si>
    <t>1852022289</t>
  </si>
  <si>
    <t>751537147</t>
  </si>
  <si>
    <t>Montáž potrubí ohebného kruhového izolovaného minerální vatou Al hadice (izolace tepelná i hluková), průměru přes 150 do 200 mm</t>
  </si>
  <si>
    <t>-1489266628</t>
  </si>
  <si>
    <t>https://podminky.urs.cz/item/CS_URS_2025_01/751537147</t>
  </si>
  <si>
    <t>5"pr. 160mm - odečteno z výkresové dokumentace, přirážka +30% za řezání"</t>
  </si>
  <si>
    <t>5*1,3 "Přepočtené koeficientem množství</t>
  </si>
  <si>
    <t>42981732</t>
  </si>
  <si>
    <t>hadice ohebná z Al s tepelnou a hlukovou izolací 25mm, délka 10m D 160mm</t>
  </si>
  <si>
    <t>-1597839930</t>
  </si>
  <si>
    <t>998751201</t>
  </si>
  <si>
    <t>Přesun hmot pro vzduchotechniku stanovený procentní sazbou (%) z ceny vodorovná dopravní vzdálenost do 50 m v objektech výšky do 12 m</t>
  </si>
  <si>
    <t>%</t>
  </si>
  <si>
    <t>1648957086</t>
  </si>
  <si>
    <t>https://podminky.urs.cz/item/CS_URS_2025_01/998751201</t>
  </si>
  <si>
    <t>998751291</t>
  </si>
  <si>
    <t>Přesun hmot pro vzduchotechniku stanovený procentní sazbou (%) z ceny Příplatek k cenám za zvětšený přesun přes vymezenou největší dopravní vzdálenost do 500 m</t>
  </si>
  <si>
    <t>60432683</t>
  </si>
  <si>
    <t>https://podminky.urs.cz/item/CS_URS_2025_01/998751291</t>
  </si>
  <si>
    <t>1805196778</t>
  </si>
  <si>
    <t>7 - ZTI</t>
  </si>
  <si>
    <t xml:space="preserve">    8 - Vedení trubní dálková a přípojná</t>
  </si>
  <si>
    <t xml:space="preserve">    92 - Zednické přípomoci pro ZTI, VZT,  Elektro</t>
  </si>
  <si>
    <t xml:space="preserve">    92-1 - Suť po přípomocí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</si>
  <si>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</si>
  <si>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</si>
  <si>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</si>
  <si>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</si>
  <si>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>HZS - Hodinové zúčtovací sazby</t>
  </si>
  <si>
    <t>132251103</t>
  </si>
  <si>
    <t>Hloubení nezapažených rýh šířky do 800 mm strojně s urovnáním dna do předepsaného profilu a spádu v hornině třídy těžitelnosti I skupiny 3 přes 50 do 100 m3</t>
  </si>
  <si>
    <t>-366162383</t>
  </si>
  <si>
    <t>https://podminky.urs.cz/item/CS_URS_2025_01/132251103</t>
  </si>
  <si>
    <t>"pod objekt, průměrná hl.</t>
  </si>
  <si>
    <t>200*0,5*0,6</t>
  </si>
  <si>
    <t>451572111</t>
  </si>
  <si>
    <t>Lože pod potrubí, stoky a drobné objekty v otevřeném výkopu z kameniva drobného těženého 0 až 4 mm</t>
  </si>
  <si>
    <t>-1349810733</t>
  </si>
  <si>
    <t>https://podminky.urs.cz/item/CS_URS_2025_01/451572111</t>
  </si>
  <si>
    <t>200*0,1*0,6</t>
  </si>
  <si>
    <t>1494376178</t>
  </si>
  <si>
    <t>200*0,4*0,6</t>
  </si>
  <si>
    <t>58337310</t>
  </si>
  <si>
    <t>štěrkopísek frakce 0/4</t>
  </si>
  <si>
    <t>1624971240</t>
  </si>
  <si>
    <t>48*2 'Přepočtené koeficientem množství</t>
  </si>
  <si>
    <t>1706760262</t>
  </si>
  <si>
    <t>815120481</t>
  </si>
  <si>
    <t xml:space="preserve">Poznámka k položce:_x000D_
15 km celkem_x000D_
</t>
  </si>
  <si>
    <t>60*15 'Přepočtené koeficientem množství</t>
  </si>
  <si>
    <t>-205558210</t>
  </si>
  <si>
    <t xml:space="preserve">Poznámka k položce:_x000D_
1600 kg/m3_x000D_
</t>
  </si>
  <si>
    <t>60*1,8 'Přepočtené koeficientem množství</t>
  </si>
  <si>
    <t>Vedení trubní dálková a přípojná</t>
  </si>
  <si>
    <t>871151301</t>
  </si>
  <si>
    <t>Montáž potrubí z trub plastových předizolovaných spojovaných lisováním nebo svěrnými tvarovkami jednotrubkových PN 0,6-0,1 MPa, t = 80-95°C d 25, vnějšího pláště DA 76-125 mm</t>
  </si>
  <si>
    <t>1147496707</t>
  </si>
  <si>
    <t>https://podminky.urs.cz/item/CS_URS_2025_01/871151301</t>
  </si>
  <si>
    <t>vnější rozměr potrubí = 25 mm</t>
  </si>
  <si>
    <t>"studená" 29,1</t>
  </si>
  <si>
    <t>"teplá" 29,1</t>
  </si>
  <si>
    <t>28636010R</t>
  </si>
  <si>
    <t>trubka plastová Pe-Xa předizolovaná teplovodní, iz. PUR pěna, plášť HDPE, PN6 d 25/125</t>
  </si>
  <si>
    <t>-666935455</t>
  </si>
  <si>
    <t>871151301R1</t>
  </si>
  <si>
    <t>569725810</t>
  </si>
  <si>
    <t>https://podminky.urs.cz/item/CS_URS_2025_01/871151301R1</t>
  </si>
  <si>
    <t>vnější rozměr potrubí = 20 mm</t>
  </si>
  <si>
    <t>"studená" 44,3</t>
  </si>
  <si>
    <t>"cirkulace" 55</t>
  </si>
  <si>
    <t>28636010R1</t>
  </si>
  <si>
    <t>-136524520</t>
  </si>
  <si>
    <t>871161301</t>
  </si>
  <si>
    <t>Montáž potrubí z trub plastových předizolovaných spojovaných lisováním nebo svěrnými tvarovkami jednotrubkových PN 0,6-0,1 MPa, t = 80-95°C d 32, vnějšího pláště DA 76-125 mm</t>
  </si>
  <si>
    <t>755031620</t>
  </si>
  <si>
    <t>https://podminky.urs.cz/item/CS_URS_2025_01/871161301</t>
  </si>
  <si>
    <t>vnější rozměr potrubí = 32 mm</t>
  </si>
  <si>
    <t>"studená" 10,9</t>
  </si>
  <si>
    <t>"teplá" 10,9</t>
  </si>
  <si>
    <t>28636011R</t>
  </si>
  <si>
    <t>trubka plastová Pe-Xa předizolovaná teplovodní, iz. PUR pěna, plášť HDPE, PN6 d 32/125</t>
  </si>
  <si>
    <t>-966196454</t>
  </si>
  <si>
    <t>871171301</t>
  </si>
  <si>
    <t>Montáž potrubí z trub plastových předizolovaných spojovaných lisováním nebo svěrnými tvarovkami jednotrubkových PN 0,6-0,1 MPa, t = 80-95°C d 40, vnějšího pláště DA 90-145 mm</t>
  </si>
  <si>
    <t>-1635620781</t>
  </si>
  <si>
    <t>https://podminky.urs.cz/item/CS_URS_2025_01/871171301</t>
  </si>
  <si>
    <t>vnější rozměr potrubí = 40 mm</t>
  </si>
  <si>
    <t>"studená" 25,7</t>
  </si>
  <si>
    <t>"teplá" 25,7</t>
  </si>
  <si>
    <t>28636012R</t>
  </si>
  <si>
    <t>trubka plastová Pe-Xa předizolovaná teplovodní, iz. PUR pěna, plášť HDPE, PN6 d 40/145</t>
  </si>
  <si>
    <t>-1751635075</t>
  </si>
  <si>
    <t>877151301</t>
  </si>
  <si>
    <t>Montáž tvarovek na plastovém předizolovaném potrubí jednotrubkových, spojovaných lisováním nebo svěrnými tvarovkami spojek nebo kolen 90° d 20</t>
  </si>
  <si>
    <t>1549046751</t>
  </si>
  <si>
    <t>https://podminky.urs.cz/item/CS_URS_2025_01/877151301</t>
  </si>
  <si>
    <t>19761138</t>
  </si>
  <si>
    <t>koleno 90° lisované mosazné pro plastové předizolované potrubí PE-Xa SDR 7,4, PN10, d 20</t>
  </si>
  <si>
    <t>1854551204</t>
  </si>
  <si>
    <t>877151310</t>
  </si>
  <si>
    <t>Montáž tvarovek na plastovém předizolovaném potrubí jednotrubkových, spojovaných lisováním nebo svěrnými tvarovkami T-kusů d 20</t>
  </si>
  <si>
    <t>-1372879623</t>
  </si>
  <si>
    <t>https://podminky.urs.cz/item/CS_URS_2025_01/877151310</t>
  </si>
  <si>
    <t>19761271</t>
  </si>
  <si>
    <t>T-kus lisovaný mosazný pro plastové předizolované potrubí PE-Xa SDR 7,4, PN10, d 20</t>
  </si>
  <si>
    <t>-136989785</t>
  </si>
  <si>
    <t>877161301</t>
  </si>
  <si>
    <t>Montáž tvarovek na plastovém předizolovaném potrubí jednotrubkových, spojovaných lisováním nebo svěrnými tvarovkami spojek nebo kolen 90° d 25</t>
  </si>
  <si>
    <t>462889128</t>
  </si>
  <si>
    <t>https://podminky.urs.cz/item/CS_URS_2025_01/877161301</t>
  </si>
  <si>
    <t>19761130</t>
  </si>
  <si>
    <t>koleno 90° lisované mosazné pro plastové předizolované potrubí PE-Xa SDR 11, PN6, d 25</t>
  </si>
  <si>
    <t>-1884815061</t>
  </si>
  <si>
    <t>877161310</t>
  </si>
  <si>
    <t>Montáž tvarovek na plastovém předizolovaném potrubí jednotrubkových, spojovaných lisováním nebo svěrnými tvarovkami T-kusů d 25</t>
  </si>
  <si>
    <t>-1562568638</t>
  </si>
  <si>
    <t>https://podminky.urs.cz/item/CS_URS_2025_01/877161310</t>
  </si>
  <si>
    <t>19761263</t>
  </si>
  <si>
    <t>T-kus lisovaný mosazný pro plastové předizolované potrubí PE-Xa SDR 11, PN6, d 25</t>
  </si>
  <si>
    <t>-550291642</t>
  </si>
  <si>
    <t>877161311</t>
  </si>
  <si>
    <t>Montáž tvarovek na plastovém předizolovaném potrubí jednotrubkových, spojovaných lisováním nebo svěrnými tvarovkami přechodů s kovovým závitem vnějším nebo vnitřním d 25 x 3/4"</t>
  </si>
  <si>
    <t>570744429</t>
  </si>
  <si>
    <t>https://podminky.urs.cz/item/CS_URS_2025_01/877161311</t>
  </si>
  <si>
    <t>31611111</t>
  </si>
  <si>
    <t>přechodka lisovaná na vnější závit ocelová pro termoplasticky zesílené potrubí (TRSP), max 95 °C, PN10, d 25x3/4"</t>
  </si>
  <si>
    <t>1241322124</t>
  </si>
  <si>
    <t>877171301</t>
  </si>
  <si>
    <t>Montáž tvarovek na plastovém předizolovaném potrubí jednotrubkových, spojovaných lisováním nebo svěrnými tvarovkami spojek nebo kolen 90° d 32</t>
  </si>
  <si>
    <t>-1456950910</t>
  </si>
  <si>
    <t>https://podminky.urs.cz/item/CS_URS_2025_01/877171301</t>
  </si>
  <si>
    <t>19761131</t>
  </si>
  <si>
    <t>koleno 90° lisované mosazné pro plastové předizolované potrubí PE-Xa SDR 11, PN6, d 32</t>
  </si>
  <si>
    <t>-751741340</t>
  </si>
  <si>
    <t>877171310</t>
  </si>
  <si>
    <t>Montáž tvarovek na plastovém předizolovaném potrubí jednotrubkových, spojovaných lisováním nebo svěrnými tvarovkami T-kusů d 32</t>
  </si>
  <si>
    <t>-1460817516</t>
  </si>
  <si>
    <t>https://podminky.urs.cz/item/CS_URS_2025_01/877171310</t>
  </si>
  <si>
    <t>19761264</t>
  </si>
  <si>
    <t>T-kus lisovaný mosazný pro plastové předizolované potrubí PE-Xa SDR 11, PN6, d 32</t>
  </si>
  <si>
    <t>-1593204008</t>
  </si>
  <si>
    <t>877181301</t>
  </si>
  <si>
    <t>Montáž tvarovek na plastovém předizolovaném potrubí jednotrubkových, spojovaných lisováním nebo svěrnými tvarovkami spojek nebo kolen 90° d 40</t>
  </si>
  <si>
    <t>-74132058</t>
  </si>
  <si>
    <t>https://podminky.urs.cz/item/CS_URS_2025_01/877181301</t>
  </si>
  <si>
    <t>19761132</t>
  </si>
  <si>
    <t>koleno 90° lisované mosazné pro plastové předizolované potrubí PE-Xa SDR 11, PN6, d 40</t>
  </si>
  <si>
    <t>148527153</t>
  </si>
  <si>
    <t>877181310</t>
  </si>
  <si>
    <t>Montáž tvarovek na plastovém předizolovaném potrubí jednotrubkových, spojovaných lisováním nebo svěrnými tvarovkami T-kusů d 40</t>
  </si>
  <si>
    <t>1888788987</t>
  </si>
  <si>
    <t>https://podminky.urs.cz/item/CS_URS_2025_01/877181310</t>
  </si>
  <si>
    <t>19761265</t>
  </si>
  <si>
    <t>T-kus lisovaný mosazný pro plastové předizolované potrubí PE-Xa SDR 11, PN6, d 40</t>
  </si>
  <si>
    <t>108179753</t>
  </si>
  <si>
    <t>877211311</t>
  </si>
  <si>
    <t>Montáž tvarovek na plastovém předizolovaném potrubí jednotrubkových, spojovaných lisováním nebo svěrnými tvarovkami přechodů s kovovým závitem vnějším nebo vnitřním d 50 x 6/4"</t>
  </si>
  <si>
    <t>27720459</t>
  </si>
  <si>
    <t>https://podminky.urs.cz/item/CS_URS_2025_01/877211311</t>
  </si>
  <si>
    <t>31611114</t>
  </si>
  <si>
    <t>přechodka lisovaná na vnější závit ocelová pro termoplasticky zesílené potrubí (TRSP), max 115 °C, PN16, d 50x1 1/2"</t>
  </si>
  <si>
    <t>245302422</t>
  </si>
  <si>
    <t>19761354</t>
  </si>
  <si>
    <t>redukce lisovaná mosazná pro plastové předizolované potrubí PE-Xa SDR 11, PN6, d 40x25</t>
  </si>
  <si>
    <t>-1722644112</t>
  </si>
  <si>
    <t>19761180</t>
  </si>
  <si>
    <t>redukce lisovaná mosazná pro plastové předizolované potrubí PE-Xa SDR 11, PN6, d 32x25</t>
  </si>
  <si>
    <t>512998766</t>
  </si>
  <si>
    <t>kpkl</t>
  </si>
  <si>
    <t>-1686956396</t>
  </si>
  <si>
    <t>971042341</t>
  </si>
  <si>
    <t>Vybourání otvorů v betonových příčkách a zdech pl do 0,09 m2 tl do 300 mm</t>
  </si>
  <si>
    <t>-478208320</t>
  </si>
  <si>
    <t>https://podminky.urs.cz/item/CS_URS_2025_01/971042341</t>
  </si>
  <si>
    <t>Zednické přípomoci pro ZTI, VZT,  Elektro</t>
  </si>
  <si>
    <t>612325101</t>
  </si>
  <si>
    <t>Vápenocementová hrubá omítka rýh ve stěnách š do 150 mm</t>
  </si>
  <si>
    <t>-677636417</t>
  </si>
  <si>
    <t>https://podminky.urs.cz/item/CS_URS_2025_01/612325101</t>
  </si>
  <si>
    <t>65*0,15</t>
  </si>
  <si>
    <t>612325121</t>
  </si>
  <si>
    <t>Vápenocementová štuková omítka rýh ve stěnách š do 150 mm</t>
  </si>
  <si>
    <t>-617258591</t>
  </si>
  <si>
    <t>https://podminky.urs.cz/item/CS_URS_2025_01/612325121</t>
  </si>
  <si>
    <t>974032164</t>
  </si>
  <si>
    <t>Vysekání rýh ve stěnách nebo příčkách z dutých cihel nebo tvárnic hl do 150 mm š do 150 mm</t>
  </si>
  <si>
    <t>1347624646</t>
  </si>
  <si>
    <t>https://podminky.urs.cz/item/CS_URS_2025_01/974032164</t>
  </si>
  <si>
    <t>977131219</t>
  </si>
  <si>
    <t>Vrty dovrchní příklepovými vrtáky D přes 28 do 32 mm do cihelného zdiva nebo prostého betonu</t>
  </si>
  <si>
    <t>967857273</t>
  </si>
  <si>
    <t>https://podminky.urs.cz/item/CS_URS_2025_01/977131219</t>
  </si>
  <si>
    <t>92-1</t>
  </si>
  <si>
    <t>Suť po přípomocí</t>
  </si>
  <si>
    <t>997013211</t>
  </si>
  <si>
    <t>Vnitrostaveništní doprava suti a vybouraných hmot pro budovy v do 6 m ručně</t>
  </si>
  <si>
    <t>1275081377</t>
  </si>
  <si>
    <t>https://podminky.urs.cz/item/CS_URS_2025_01/997013211</t>
  </si>
  <si>
    <t>Odvoz suti a vybouraných hmot na skládku nebo meziskládku do 1 km se složením</t>
  </si>
  <si>
    <t>1452433112</t>
  </si>
  <si>
    <t>Příplatek k odvozu suti a vybouraných hmot na skládku ZKD 1 km přes 1 km</t>
  </si>
  <si>
    <t>1145522789</t>
  </si>
  <si>
    <t>3,988*15 "Přepočtené koeficientem množství</t>
  </si>
  <si>
    <t>997013871</t>
  </si>
  <si>
    <t>Poplatek za uložení stavebního odpadu na recyklační skládce (skládkovné) směsného stavebního a demoličního kód odpadu 17 09 04</t>
  </si>
  <si>
    <t>1194497507</t>
  </si>
  <si>
    <t>https://podminky.urs.cz/item/CS_URS_2025_01/997013871</t>
  </si>
  <si>
    <t>998011001</t>
  </si>
  <si>
    <t>Přesun hmot pro budovy zděné v do 6 m</t>
  </si>
  <si>
    <t>-902258082</t>
  </si>
  <si>
    <t>https://podminky.urs.cz/item/CS_URS_2025_01/998011001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</si>
  <si>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</si>
  <si>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</si>
  <si>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1900387287</t>
  </si>
  <si>
    <t>https://podminky.urs.cz/item/CS_URS_2025_01/713463121</t>
  </si>
  <si>
    <t>345+110+90+29+24+7</t>
  </si>
  <si>
    <t>28377142</t>
  </si>
  <si>
    <t>pouzdro izolační potrubní z pěnového polyetylenu 20/13mm</t>
  </si>
  <si>
    <t>572588190</t>
  </si>
  <si>
    <t>345*1,02 "Přepočtené koeficientem množství</t>
  </si>
  <si>
    <t>28377046</t>
  </si>
  <si>
    <t>pouzdro izolační potrubní z pěnového polyetylenu 22/25mm</t>
  </si>
  <si>
    <t>-1120366827</t>
  </si>
  <si>
    <t>110*1,02 "Přepočtené koeficientem množství</t>
  </si>
  <si>
    <t>28377013</t>
  </si>
  <si>
    <t>pouzdro izolační potrubní z pěnového polyetylenu 25/20mm</t>
  </si>
  <si>
    <t>1489127777</t>
  </si>
  <si>
    <t>90*1,02 "Přepočtené koeficientem množství</t>
  </si>
  <si>
    <t>28377053</t>
  </si>
  <si>
    <t>pouzdro izolační potrubní z pěnového polyetylenu 32/20mm</t>
  </si>
  <si>
    <t>1459417322</t>
  </si>
  <si>
    <t>29*1,02 "Přepočtené koeficientem množství</t>
  </si>
  <si>
    <t>28377059</t>
  </si>
  <si>
    <t>pouzdro izolační potrubní z pěnového polyetylenu 40/20mm</t>
  </si>
  <si>
    <t>-2127689266</t>
  </si>
  <si>
    <t>24*1,02 "Přepočtené koeficientem množství</t>
  </si>
  <si>
    <t>28377018</t>
  </si>
  <si>
    <t>pouzdro izolační potrubní z pěnového polyetylenu 50/20mm</t>
  </si>
  <si>
    <t>-1969803268</t>
  </si>
  <si>
    <t>7*1,02 "Přepočtené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</si>
  <si>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</si>
  <si>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</si>
  <si>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-1414703417</t>
  </si>
  <si>
    <t>https://podminky.urs.cz/item/CS_URS_2025_01/713463211</t>
  </si>
  <si>
    <t>99+22+19</t>
  </si>
  <si>
    <t>63154531</t>
  </si>
  <si>
    <t>pouzdro izolační potrubní z minerální vlny s Al fólií max. 250/100°C 28/30mm</t>
  </si>
  <si>
    <t>697432433</t>
  </si>
  <si>
    <t>99*1,02 "Přepočtené koeficientem množství</t>
  </si>
  <si>
    <t>63154572</t>
  </si>
  <si>
    <t>pouzdro izolační potrubní z minerální vlny s Al fólií max. 250/100°C 35/40mm</t>
  </si>
  <si>
    <t>-1943576922</t>
  </si>
  <si>
    <t>22*1,02 "Přepočtené koeficientem množství</t>
  </si>
  <si>
    <t>63154573</t>
  </si>
  <si>
    <t>pouzdro izolační potrubní z minerální vlny s Al fólií max. 250/100°C 42/40mm</t>
  </si>
  <si>
    <t>2065640581</t>
  </si>
  <si>
    <t>19*1,02 "Přepočtené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</si>
  <si>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</si>
  <si>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</si>
  <si>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678235375</t>
  </si>
  <si>
    <t>https://podminky.urs.cz/item/CS_URS_2025_01/998713101</t>
  </si>
  <si>
    <t>998713121</t>
  </si>
  <si>
    <t>Přesun hmot pro izolace tepelné stanovený z hmotnosti přesunovaného materiálu vodorovná dopravní vzdálenost do 50 m ruční (bez užití mechanizace) v objektech výšky do 6 m</t>
  </si>
  <si>
    <t>449406891</t>
  </si>
  <si>
    <t>https://podminky.urs.cz/item/CS_URS_2025_01/998713121</t>
  </si>
  <si>
    <t>721173316</t>
  </si>
  <si>
    <t>Potrubí z trub PVC SN4 dešťové DN 125</t>
  </si>
  <si>
    <t>-1505573674</t>
  </si>
  <si>
    <t>https://podminky.urs.cz/item/CS_URS_2025_01/721173316</t>
  </si>
  <si>
    <t>721173317</t>
  </si>
  <si>
    <t>Potrubí z trub PVC SN4 dešťové DN 160</t>
  </si>
  <si>
    <t>-1835686398</t>
  </si>
  <si>
    <t>https://podminky.urs.cz/item/CS_URS_2025_01/721173317</t>
  </si>
  <si>
    <t>721173402</t>
  </si>
  <si>
    <t>Potrubí z trub PVC SN4 svodné (ležaté) DN 125</t>
  </si>
  <si>
    <t>1266551454</t>
  </si>
  <si>
    <t>https://podminky.urs.cz/item/CS_URS_2025_01/721173402</t>
  </si>
  <si>
    <t>721173403</t>
  </si>
  <si>
    <t>Potrubí z trub PVC SN4 svodné (ležaté) DN 160</t>
  </si>
  <si>
    <t>-287192804</t>
  </si>
  <si>
    <t>https://podminky.urs.cz/item/CS_URS_2025_01/721173403</t>
  </si>
  <si>
    <t>28611356</t>
  </si>
  <si>
    <t>koleno kanalizační PVC KG 125x45°</t>
  </si>
  <si>
    <t>-678892088</t>
  </si>
  <si>
    <t>159+23</t>
  </si>
  <si>
    <t>28611361</t>
  </si>
  <si>
    <t>koleno kanalizační PVC KG 160x45°</t>
  </si>
  <si>
    <t>1703767119</t>
  </si>
  <si>
    <t>1+2</t>
  </si>
  <si>
    <t>28611366</t>
  </si>
  <si>
    <t>koleno kanalizační PVC KG 200x45°</t>
  </si>
  <si>
    <t>1725782083</t>
  </si>
  <si>
    <t>28611506</t>
  </si>
  <si>
    <t>redukce kanalizační PVC 160/125</t>
  </si>
  <si>
    <t>-1458184490</t>
  </si>
  <si>
    <t>2+2</t>
  </si>
  <si>
    <t>28611508</t>
  </si>
  <si>
    <t>redukce kanalizační PVC 200/160</t>
  </si>
  <si>
    <t>533427400</t>
  </si>
  <si>
    <t>28611512</t>
  </si>
  <si>
    <t>redukce kanalizační PVC 250/200</t>
  </si>
  <si>
    <t>-693360464</t>
  </si>
  <si>
    <t>28611914</t>
  </si>
  <si>
    <t>odbočka kanalizační plastová s hrdlem KG 160/125/45°</t>
  </si>
  <si>
    <t>-1695623587</t>
  </si>
  <si>
    <t>3+9</t>
  </si>
  <si>
    <t>28611389</t>
  </si>
  <si>
    <t>odbočka kanalizační plastová s hrdlem KG 125/125/45°</t>
  </si>
  <si>
    <t>-1385881093</t>
  </si>
  <si>
    <t>28611394</t>
  </si>
  <si>
    <t>odbočka kanalizační plastová s hrdlem KG 200/125/45°</t>
  </si>
  <si>
    <t>-454107606</t>
  </si>
  <si>
    <t>28611398</t>
  </si>
  <si>
    <t>odbočka kanalizační plastová s hrdlem KG 250/125/45°</t>
  </si>
  <si>
    <t>723392150</t>
  </si>
  <si>
    <t>28611399</t>
  </si>
  <si>
    <t>odbočka kanalizační plastová s hrdlem KG 250/160/45°</t>
  </si>
  <si>
    <t>1070796309</t>
  </si>
  <si>
    <t>721173404R</t>
  </si>
  <si>
    <t>Potrubí z trub PVC SN4 svodné (ležaté) DN 200</t>
  </si>
  <si>
    <t>-839270388</t>
  </si>
  <si>
    <t>https://podminky.urs.cz/item/CS_URS_2025_01/721173404R</t>
  </si>
  <si>
    <t>721173405R</t>
  </si>
  <si>
    <t>Potrubí z trub PVC SN4 svodné (ležaté) DN 250</t>
  </si>
  <si>
    <t>-906349680</t>
  </si>
  <si>
    <t>https://podminky.urs.cz/item/CS_URS_2025_01/721173405R</t>
  </si>
  <si>
    <t>721174043</t>
  </si>
  <si>
    <t>Potrubí z trub polypropylenových připojovací DN 50</t>
  </si>
  <si>
    <t>-913910157</t>
  </si>
  <si>
    <t>https://podminky.urs.cz/item/CS_URS_2025_01/721174043</t>
  </si>
  <si>
    <t>vč. tvarovek</t>
  </si>
  <si>
    <t>721174045</t>
  </si>
  <si>
    <t>Potrubí z trub polypropylenových připojovací DN 110</t>
  </si>
  <si>
    <t>25102874</t>
  </si>
  <si>
    <t>https://podminky.urs.cz/item/CS_URS_2025_01/721174045</t>
  </si>
  <si>
    <t>721212125</t>
  </si>
  <si>
    <t>Odtokové sprchové žlaby se zápachovou uzávěrkou a krycím roštem délky 900 mm</t>
  </si>
  <si>
    <t>2072788148</t>
  </si>
  <si>
    <t>https://podminky.urs.cz/item/CS_URS_2025_01/721212125</t>
  </si>
  <si>
    <t>dle PD interiéru</t>
  </si>
  <si>
    <t>721212128R</t>
  </si>
  <si>
    <t>Odtokové sprchové žlaby se zápachovou uzávěrkou a krycím roštem délky 1050 mm</t>
  </si>
  <si>
    <t>1092107576</t>
  </si>
  <si>
    <t>https://podminky.urs.cz/item/CS_URS_2025_01/721212128R</t>
  </si>
  <si>
    <t>721212128R2</t>
  </si>
  <si>
    <t>1005116930</t>
  </si>
  <si>
    <t>https://podminky.urs.cz/item/CS_URS_2025_01/721212128R2</t>
  </si>
  <si>
    <t>721233143</t>
  </si>
  <si>
    <t>Střešní vtoky (vpusti) polypropylenové (PP) pro ploché střechy s odtokem svislým s vyhříváním asfaltová manžeta nebo PVC příruba DN 125</t>
  </si>
  <si>
    <t>-1211439235</t>
  </si>
  <si>
    <t>https://podminky.urs.cz/item/CS_URS_2025_01/721233143</t>
  </si>
  <si>
    <t>721273153</t>
  </si>
  <si>
    <t>Ventilační hlavice z polypropylenu (PP) DN 110</t>
  </si>
  <si>
    <t>-1342583071</t>
  </si>
  <si>
    <t>https://podminky.urs.cz/item/CS_URS_2025_01/721273153</t>
  </si>
  <si>
    <t>721274121</t>
  </si>
  <si>
    <t>Ventily přivzdušňovací odpadních potrubí vnitřní od DN 32 do DN 50</t>
  </si>
  <si>
    <t>-1281469577</t>
  </si>
  <si>
    <t>https://podminky.urs.cz/item/CS_URS_2025_01/721274121</t>
  </si>
  <si>
    <t>721274126</t>
  </si>
  <si>
    <t>Ventily přivzdušňovací odpadních potrubí vnitřní DN 110</t>
  </si>
  <si>
    <t>475110996</t>
  </si>
  <si>
    <t>https://podminky.urs.cz/item/CS_URS_2025_01/721274126</t>
  </si>
  <si>
    <t>721290111</t>
  </si>
  <si>
    <t>Zkouška těsnosti kanalizace v objektech vodou do DN 125</t>
  </si>
  <si>
    <t>1912712421</t>
  </si>
  <si>
    <t>https://podminky.urs.cz/item/CS_URS_2025_01/721290111</t>
  </si>
  <si>
    <t>53+98+127</t>
  </si>
  <si>
    <t>721290112</t>
  </si>
  <si>
    <t>Zkouška těsnosti kanalizace v objektech vodou DN 150 nebo DN 200</t>
  </si>
  <si>
    <t>-1938252409</t>
  </si>
  <si>
    <t>https://podminky.urs.cz/item/CS_URS_2025_01/721290112</t>
  </si>
  <si>
    <t>6+31+16</t>
  </si>
  <si>
    <t>721290113</t>
  </si>
  <si>
    <t>Zkouška těsnosti kanalizace v objektech vodou DN 250 nebo DN 300</t>
  </si>
  <si>
    <t>-981542718</t>
  </si>
  <si>
    <t>https://podminky.urs.cz/item/CS_URS_2025_01/721290113</t>
  </si>
  <si>
    <t>998721101</t>
  </si>
  <si>
    <t>Přesun hmot pro vnitřní kanalizaci stanovený z hmotnosti přesunovaného materiálu vodorovná dopravní vzdálenost do 50 m základní v objektech výšky do 6 m</t>
  </si>
  <si>
    <t>2108459678</t>
  </si>
  <si>
    <t>https://podminky.urs.cz/item/CS_URS_2025_01/998721101</t>
  </si>
  <si>
    <t>998721121</t>
  </si>
  <si>
    <t>Přesun hmot pro vnitřní kanalizaci stanovený z hmotnosti přesunovaného materiálu vodorovná dopravní vzdálenost do 50 m ruční (bez užití mechanizace) v objektech výšky do 6 m</t>
  </si>
  <si>
    <t>451871901</t>
  </si>
  <si>
    <t>https://podminky.urs.cz/item/CS_URS_2025_01/998721121</t>
  </si>
  <si>
    <t>722</t>
  </si>
  <si>
    <t>Zdravotechnika - vnitřní vodovod</t>
  </si>
  <si>
    <t>722175002R</t>
  </si>
  <si>
    <t>Potrubí z plastových trubek z polypropylenu PP-RCT svařovaných polyfúzně D 20 x 2,8</t>
  </si>
  <si>
    <t>-1777345537</t>
  </si>
  <si>
    <t>https://podminky.urs.cz/item/CS_URS_2025_01/722175002R</t>
  </si>
  <si>
    <t>"studená" 344,7</t>
  </si>
  <si>
    <t>"cirkulace" 107</t>
  </si>
  <si>
    <t>"teplá" 206</t>
  </si>
  <si>
    <t>722175003R</t>
  </si>
  <si>
    <t>Potrubí z plastových trubek z polypropylenu PP-RCT svařovaných polyfúzně D 25 x 3,5</t>
  </si>
  <si>
    <t>551576533</t>
  </si>
  <si>
    <t>https://podminky.urs.cz/item/CS_URS_2025_01/722175003R</t>
  </si>
  <si>
    <t>"studená" 89,9</t>
  </si>
  <si>
    <t>"teplá" 98,9</t>
  </si>
  <si>
    <t>722175004R</t>
  </si>
  <si>
    <t>Potrubí z plastových trubek z polypropylenu PP-RCT svařovaných polyfúzně D 32 x 4,4</t>
  </si>
  <si>
    <t>-940711603</t>
  </si>
  <si>
    <t>https://podminky.urs.cz/item/CS_URS_2025_01/722175004R</t>
  </si>
  <si>
    <t>"studená" 28,2</t>
  </si>
  <si>
    <t>"teplá" 21,7</t>
  </si>
  <si>
    <t>722175005R</t>
  </si>
  <si>
    <t>Potrubí z plastových trubek z polypropylenu PP-RCT svařovaných polyfúzně D 40 x 5,5</t>
  </si>
  <si>
    <t>858576286</t>
  </si>
  <si>
    <t>https://podminky.urs.cz/item/CS_URS_2025_01/722175005R</t>
  </si>
  <si>
    <t>"studená" 23,3</t>
  </si>
  <si>
    <t>"teplá" 18,3</t>
  </si>
  <si>
    <t>722175006R</t>
  </si>
  <si>
    <t>Potrubí z plastových trubek z polypropylenu PP-RCT svařovaných polyfúzně D 50 x 6,9</t>
  </si>
  <si>
    <t>1055651832</t>
  </si>
  <si>
    <t>https://podminky.urs.cz/item/CS_URS_2025_01/722175006R</t>
  </si>
  <si>
    <t>"studená" 7</t>
  </si>
  <si>
    <t>722220111</t>
  </si>
  <si>
    <t>Armatury s jedním závitem nástěnky pro výtokový ventil G 1/2"</t>
  </si>
  <si>
    <t>509828533</t>
  </si>
  <si>
    <t>https://podminky.urs.cz/item/CS_URS_2025_01/722220111</t>
  </si>
  <si>
    <t>722220121</t>
  </si>
  <si>
    <t>Armatury s jedním závitem nástěnky pro baterii G 1/2"</t>
  </si>
  <si>
    <t>pár</t>
  </si>
  <si>
    <t>-2103351608</t>
  </si>
  <si>
    <t>https://podminky.urs.cz/item/CS_URS_2025_01/722220121</t>
  </si>
  <si>
    <t>722224115</t>
  </si>
  <si>
    <t>Armatury s jedním závitem kohouty plnicí a vypouštěcí PN 10 G 1/2"</t>
  </si>
  <si>
    <t>1892834443</t>
  </si>
  <si>
    <t>https://podminky.urs.cz/item/CS_URS_2025_01/722224115</t>
  </si>
  <si>
    <t>722230101</t>
  </si>
  <si>
    <t>Armatury se dvěma závity ventily přímé G 1/2"</t>
  </si>
  <si>
    <t>-681186665</t>
  </si>
  <si>
    <t>https://podminky.urs.cz/item/CS_URS_2025_01/722230101</t>
  </si>
  <si>
    <t>722230104</t>
  </si>
  <si>
    <t>Armatury se dvěma závity ventily přímé G 5/4"</t>
  </si>
  <si>
    <t>-1086074917</t>
  </si>
  <si>
    <t>https://podminky.urs.cz/item/CS_URS_2025_01/722230104</t>
  </si>
  <si>
    <t>722230105</t>
  </si>
  <si>
    <t>Armatury se dvěma závity ventily přímé G 6/4"</t>
  </si>
  <si>
    <t>-1378410934</t>
  </si>
  <si>
    <t>https://podminky.urs.cz/item/CS_URS_2025_01/722230105</t>
  </si>
  <si>
    <t>722230113</t>
  </si>
  <si>
    <t>Armatury se dvěma závity ventily přímé s odvodňovacím ventilem G 1"</t>
  </si>
  <si>
    <t>-357912052</t>
  </si>
  <si>
    <t>https://podminky.urs.cz/item/CS_URS_2025_01/722230113</t>
  </si>
  <si>
    <t>722231072</t>
  </si>
  <si>
    <t>Armatury se dvěma závity ventily zpětné mosazné PN 10 do 110°C G 1/2"</t>
  </si>
  <si>
    <t>417060236</t>
  </si>
  <si>
    <t>https://podminky.urs.cz/item/CS_URS_2025_01/722231072</t>
  </si>
  <si>
    <t>722231074</t>
  </si>
  <si>
    <t>Armatury se dvěma závity ventily zpětné mosazné PN 10 do 110°C G 1"</t>
  </si>
  <si>
    <t>-2034793783</t>
  </si>
  <si>
    <t>https://podminky.urs.cz/item/CS_URS_2025_01/722231074</t>
  </si>
  <si>
    <t>722231075</t>
  </si>
  <si>
    <t>Armatury se dvěma závity ventily zpětné mosazné PN 10 do 110°C G 5/4"</t>
  </si>
  <si>
    <t>-1753091198</t>
  </si>
  <si>
    <t>https://podminky.urs.cz/item/CS_URS_2025_01/722231075</t>
  </si>
  <si>
    <t>722231221</t>
  </si>
  <si>
    <t>Armatury se dvěma závity ventily pojistné k bojleru mosazné PN 6 do 100°C G 1/2"</t>
  </si>
  <si>
    <t>1320099885</t>
  </si>
  <si>
    <t>https://podminky.urs.cz/item/CS_URS_2025_01/722231221</t>
  </si>
  <si>
    <t>722234263</t>
  </si>
  <si>
    <t>Armatury se dvěma závity filtry mosazný PN 20 do 80 °C G 1/2"</t>
  </si>
  <si>
    <t>-917828868</t>
  </si>
  <si>
    <t>https://podminky.urs.cz/item/CS_URS_2025_01/722234263</t>
  </si>
  <si>
    <t>722250133R</t>
  </si>
  <si>
    <t>Požární příslušenství a armatury hydrantový systém s tvarově stálou hadicí celoplechový D 25 x 30 m</t>
  </si>
  <si>
    <t>soubor</t>
  </si>
  <si>
    <t>701690687</t>
  </si>
  <si>
    <t>https://podminky.urs.cz/item/CS_URS_2025_01/722250133R</t>
  </si>
  <si>
    <t>722263205</t>
  </si>
  <si>
    <t>Vodoměry pro vodu do 100°C závitové horizontální jednovtokové suchoběžné G 1/2"x 80 mm Qn 1,5</t>
  </si>
  <si>
    <t>1204430962</t>
  </si>
  <si>
    <t>https://podminky.urs.cz/item/CS_URS_2025_01/722263205</t>
  </si>
  <si>
    <t>vodoměry budou umožňovat dálkový odečet</t>
  </si>
  <si>
    <t>722290234</t>
  </si>
  <si>
    <t>Zkoušky, proplach a desinfekce vodovodního potrubí proplach a desinfekce vodovodního potrubí do DN 80</t>
  </si>
  <si>
    <t>-1944760807</t>
  </si>
  <si>
    <t>https://podminky.urs.cz/item/CS_URS_2025_01/722290234</t>
  </si>
  <si>
    <t>657,7+188,8+49,9+41,6+7</t>
  </si>
  <si>
    <t>722290246</t>
  </si>
  <si>
    <t>Zkoušky, proplach a desinfekce vodovodního potrubí zkoušky těsnosti vodovodního potrubí plastového do DN 40</t>
  </si>
  <si>
    <t>1914185819</t>
  </si>
  <si>
    <t>https://podminky.urs.cz/item/CS_URS_2025_01/722290246</t>
  </si>
  <si>
    <t>657,7+188,8+49,9+41,6</t>
  </si>
  <si>
    <t>722290249</t>
  </si>
  <si>
    <t>Zkoušky, proplach a desinfekce vodovodního potrubí zkoušky těsnosti vodovodního potrubí plastového přes DN 40 do DN 90</t>
  </si>
  <si>
    <t>-1406423393</t>
  </si>
  <si>
    <t>https://podminky.urs.cz/item/CS_URS_2025_01/722290249</t>
  </si>
  <si>
    <t>998722101</t>
  </si>
  <si>
    <t>Přesun hmot pro vnitřní vodovod stanovený z hmotnosti přesunovaného materiálu vodorovná dopravní vzdálenost do 50 m základní v objektech výšky do 6 m</t>
  </si>
  <si>
    <t>-1119498509</t>
  </si>
  <si>
    <t>https://podminky.urs.cz/item/CS_URS_2025_01/998722101</t>
  </si>
  <si>
    <t>998722121</t>
  </si>
  <si>
    <t>Přesun hmot pro vnitřní vodovod stanovený z hmotnosti přesunovaného materiálu vodorovná dopravní vzdálenost do 50 m ruční (bez užití mechanizace) v objektech výšky do 6 m</t>
  </si>
  <si>
    <t>-1935332254</t>
  </si>
  <si>
    <t>https://podminky.urs.cz/item/CS_URS_2025_01/998722121</t>
  </si>
  <si>
    <t>724</t>
  </si>
  <si>
    <t>Zdravotechnika - strojní vybavení</t>
  </si>
  <si>
    <t>724233013</t>
  </si>
  <si>
    <t>Nádoby expanzní tlakové pro rozvody pitné vody s membránou bez pojistného ventilu se závitovým připojením průtočné PN 1,0 o objemu 18 l</t>
  </si>
  <si>
    <t>678119740</t>
  </si>
  <si>
    <t>https://podminky.urs.cz/item/CS_URS_2025_01/724233013</t>
  </si>
  <si>
    <t>998724101</t>
  </si>
  <si>
    <t>Přesun hmot pro strojní vybavení stanovený z hmotnosti přesunovaného materiálu vodorovná dopravní vzdálenost do 50 m základní v objektech výšky do 6 m</t>
  </si>
  <si>
    <t>872032310</t>
  </si>
  <si>
    <t>https://podminky.urs.cz/item/CS_URS_2025_01/998724101</t>
  </si>
  <si>
    <t>998724121</t>
  </si>
  <si>
    <t>Přesun hmot pro strojní vybavení stanovený z hmotnosti přesunovaného materiálu vodorovná dopravní vzdálenost do 50 m ruční (bez užití mechanizace) v objektech výšky do 6 m</t>
  </si>
  <si>
    <t>-57848974</t>
  </si>
  <si>
    <t>https://podminky.urs.cz/item/CS_URS_2025_01/998724121</t>
  </si>
  <si>
    <t>725112022</t>
  </si>
  <si>
    <t>Zařízení záchodů klozety keramické závěsné na nosné stěny s hlubokým splachováním odpad vodorovný</t>
  </si>
  <si>
    <t>-1434061935</t>
  </si>
  <si>
    <t>https://podminky.urs.cz/item/CS_URS_2025_01/725112022</t>
  </si>
  <si>
    <t>"klasické" 12</t>
  </si>
  <si>
    <t>"invalidní" 3</t>
  </si>
  <si>
    <t>55167390</t>
  </si>
  <si>
    <t>sedátko klozetové duroplastové pro handicapované</t>
  </si>
  <si>
    <t>-1264201937</t>
  </si>
  <si>
    <t>55166827</t>
  </si>
  <si>
    <t>sedátko záchodové plastové bílé</t>
  </si>
  <si>
    <t>-1307858358</t>
  </si>
  <si>
    <t>725211603R</t>
  </si>
  <si>
    <t>Umyvadla keramická bílá bez výtokových armatur připevněná na stěnu šrouby bez sloupu nebo krytu na sifon, šířka umyvadla 600 mm</t>
  </si>
  <si>
    <t>-1456329097</t>
  </si>
  <si>
    <t>https://podminky.urs.cz/item/CS_URS_2025_01/725211603R</t>
  </si>
  <si>
    <t>725211681R</t>
  </si>
  <si>
    <t>Umyvadla keramická bílá bez výtokových armatur připevněná na stěnu šrouby zdravotní, šířka umyvadla 640 mm</t>
  </si>
  <si>
    <t>-891022538</t>
  </si>
  <si>
    <t>https://podminky.urs.cz/item/CS_URS_2025_01/725211681R</t>
  </si>
  <si>
    <t>725244506</t>
  </si>
  <si>
    <t>Sprchové dveře a zástěny zástěny sprchové rohové čtvercové/obdélníkové rámové se skleněnou výplní tl. 4 a 5 mm dveře posuvné jednodílné, vstup z čela, na vaničku 1000x900 mm</t>
  </si>
  <si>
    <t>-2147226011</t>
  </si>
  <si>
    <t>https://podminky.urs.cz/item/CS_URS_2025_01/725244506</t>
  </si>
  <si>
    <t>725244509R</t>
  </si>
  <si>
    <t>Sprchové dveře a zástěny zástěny sprchové rohové čtvercové/obdélníkové rámové se skleněnou výplní tl. 4 a 5 mm dveře posuvné jednodílné, vstup z čela, na vaničku 1400x800 mm - dle PD interieru</t>
  </si>
  <si>
    <t>728344080</t>
  </si>
  <si>
    <t>https://podminky.urs.cz/item/CS_URS_2025_01/725244509R</t>
  </si>
  <si>
    <t>725311121</t>
  </si>
  <si>
    <t>Dřezy bez výtokových armatur jednoduché se zápachovou uzávěrkou nerezové s odkapávací plochou 560x480 mm a miskou</t>
  </si>
  <si>
    <t>1179082061</t>
  </si>
  <si>
    <t>https://podminky.urs.cz/item/CS_URS_2025_01/725311121</t>
  </si>
  <si>
    <t>725331112</t>
  </si>
  <si>
    <t>Výlevky bez výtokových armatur a splachovací nádrže keramické se sklopnou plastovou mřížkou závěsné, výšky 500 mm</t>
  </si>
  <si>
    <t>-1674521351</t>
  </si>
  <si>
    <t>https://podminky.urs.cz/item/CS_URS_2025_01/725331112</t>
  </si>
  <si>
    <t>725813111</t>
  </si>
  <si>
    <t>Ventily rohové bez připojovací trubičky nebo flexi hadičky G 1/2"</t>
  </si>
  <si>
    <t>-55442970</t>
  </si>
  <si>
    <t>https://podminky.urs.cz/item/CS_URS_2025_01/725813111</t>
  </si>
  <si>
    <t>6000005114R</t>
  </si>
  <si>
    <t>Ventil nezámrzný 1/2" s rukojetí</t>
  </si>
  <si>
    <t>-706162113</t>
  </si>
  <si>
    <t>725821312</t>
  </si>
  <si>
    <t>Baterie dřezové nástěnné pákové s otáčivým kulatým ústím a délkou ramínka 300 mm</t>
  </si>
  <si>
    <t>1405843672</t>
  </si>
  <si>
    <t>https://podminky.urs.cz/item/CS_URS_2025_01/725821312</t>
  </si>
  <si>
    <t>725822611</t>
  </si>
  <si>
    <t>Baterie umyvadlové stojánkové pákové bez výpusti</t>
  </si>
  <si>
    <t>-812557747</t>
  </si>
  <si>
    <t>https://podminky.urs.cz/item/CS_URS_2025_01/725822611</t>
  </si>
  <si>
    <t>55161830</t>
  </si>
  <si>
    <t>uzávěrka zápachová pro pračku a myčku podomítková DN 40/50 nerez</t>
  </si>
  <si>
    <t>-51187150</t>
  </si>
  <si>
    <t>55162001</t>
  </si>
  <si>
    <t>uzávěrka zápachová umyvadlová s celokovovým kulatým designem DN 32</t>
  </si>
  <si>
    <t>864429398</t>
  </si>
  <si>
    <t>55161007</t>
  </si>
  <si>
    <t>ventil odpadní umyvadlový celokovový CLICK/CLACK s přepadem a připojovacím závitem 5/4"</t>
  </si>
  <si>
    <t>1456848798</t>
  </si>
  <si>
    <t>725822613R</t>
  </si>
  <si>
    <t>Baterie umyvadlové stojánkové pákové s výpustí</t>
  </si>
  <si>
    <t>131918171</t>
  </si>
  <si>
    <t>https://podminky.urs.cz/item/CS_URS_2025_01/725822613R</t>
  </si>
  <si>
    <t>725841312</t>
  </si>
  <si>
    <t>Baterie sprchové nástěnné pákové</t>
  </si>
  <si>
    <t>1465509695</t>
  </si>
  <si>
    <t>https://podminky.urs.cz/item/CS_URS_2025_01/725841312</t>
  </si>
  <si>
    <t>725841322</t>
  </si>
  <si>
    <t>Baterie sprchové klasické s roztečí 150 mm</t>
  </si>
  <si>
    <t>-352355787</t>
  </si>
  <si>
    <t>https://podminky.urs.cz/item/CS_URS_2025_01/725841322</t>
  </si>
  <si>
    <t>pro výlevku</t>
  </si>
  <si>
    <t>725862103</t>
  </si>
  <si>
    <t>Zápachové uzávěrky zařizovacích předmětů pro dřezy DN 40/50</t>
  </si>
  <si>
    <t>-1338841445</t>
  </si>
  <si>
    <t>https://podminky.urs.cz/item/CS_URS_2025_01/725862103</t>
  </si>
  <si>
    <t>725862113</t>
  </si>
  <si>
    <t>Zápachové uzávěrky zařizovacích předmětů pro dřezy s přípojkou pro pračku nebo myčku DN 40/50</t>
  </si>
  <si>
    <t>-1081382504</t>
  </si>
  <si>
    <t>https://podminky.urs.cz/item/CS_URS_2025_01/725862113</t>
  </si>
  <si>
    <t>998725101</t>
  </si>
  <si>
    <t>Přesun hmot pro zařizovací předměty stanovený z hmotnosti přesunovaného materiálu vodorovná dopravní vzdálenost do 50 m základní v objektech výšky do 6 m</t>
  </si>
  <si>
    <t>-1214172552</t>
  </si>
  <si>
    <t>https://podminky.urs.cz/item/CS_URS_2025_01/998725101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</si>
  <si>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</si>
  <si>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</si>
  <si>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-340689665</t>
  </si>
  <si>
    <t>https://podminky.urs.cz/item/CS_URS_2025_01/998725121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</si>
  <si>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</si>
  <si>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</si>
  <si>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</si>
  <si>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</si>
  <si>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1971667011</t>
  </si>
  <si>
    <t>https://podminky.urs.cz/item/CS_URS_2025_01/726111031</t>
  </si>
  <si>
    <t>726191001</t>
  </si>
  <si>
    <t>Ostatní příslušenství instalačních systémů zvukoizolační souprava pro WC a bidet</t>
  </si>
  <si>
    <t>973514895</t>
  </si>
  <si>
    <t>https://podminky.urs.cz/item/CS_URS_2025_01/726191001</t>
  </si>
  <si>
    <t>726191002</t>
  </si>
  <si>
    <t>Ostatní příslušenství instalačních systémů souprava pro předstěnovou montáž</t>
  </si>
  <si>
    <t>1412023279</t>
  </si>
  <si>
    <t>https://podminky.urs.cz/item/CS_URS_2025_01/726191002</t>
  </si>
  <si>
    <t>726191011</t>
  </si>
  <si>
    <t>Ostatní příslušenství instalačních systémů montáž ovládacích tlačítek k WC</t>
  </si>
  <si>
    <t>-1043992497</t>
  </si>
  <si>
    <t>https://podminky.urs.cz/item/CS_URS_2025_01/726191011</t>
  </si>
  <si>
    <t>55281794</t>
  </si>
  <si>
    <t>tlačítko pro ovládání WC zepředu plast dvě množství vody 246x164mm</t>
  </si>
  <si>
    <t>-1822759503</t>
  </si>
  <si>
    <t>998726111</t>
  </si>
  <si>
    <t>Přesun hmot pro instalační prefabrikáty stanovený z hmotnosti přesunovaného materiálu vodorovná dopravní vzdálenost do 50 m základní v objektech výšky do 6 m</t>
  </si>
  <si>
    <t>471852190</t>
  </si>
  <si>
    <t>https://podminky.urs.cz/item/CS_URS_2025_01/998726111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</si>
  <si>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</si>
  <si>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</si>
  <si>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-478753091</t>
  </si>
  <si>
    <t>https://podminky.urs.cz/item/CS_URS_2025_01/998726131</t>
  </si>
  <si>
    <t>732</t>
  </si>
  <si>
    <t>Ústřední vytápění - strojovny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</si>
  <si>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</si>
  <si>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</si>
  <si>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-1144796785</t>
  </si>
  <si>
    <t>https://podminky.urs.cz/item/CS_URS_2025_01/732421201</t>
  </si>
  <si>
    <t>998732101</t>
  </si>
  <si>
    <t>Přesun hmot pro strojovny stanovený z hmotnosti přesunovaného materiálu vodorovná dopravní vzdálenost do 50 m základní v objektech výšky do 6 m</t>
  </si>
  <si>
    <t>1040592128</t>
  </si>
  <si>
    <t>https://podminky.urs.cz/item/CS_URS_2025_01/998732101</t>
  </si>
  <si>
    <t>998732121</t>
  </si>
  <si>
    <t>Přesun hmot pro strojovny stanovený z hmotnosti přesunovaného materiálu vodorovná dopravní vzdálenost do 50 m ruční (bez užití mechanizace) v objektech výšky do 6 m</t>
  </si>
  <si>
    <t>1270006229</t>
  </si>
  <si>
    <t>https://podminky.urs.cz/item/CS_URS_2025_01/998732121</t>
  </si>
  <si>
    <t>HZS</t>
  </si>
  <si>
    <t>Hodinové zúčtovací sazby</t>
  </si>
  <si>
    <t>HZS2161</t>
  </si>
  <si>
    <t>Hodinové zúčtovací sazby profesí PSV provádění stavebních konstrukcí izolatér</t>
  </si>
  <si>
    <t>1605419904</t>
  </si>
  <si>
    <t>https://podminky.urs.cz/item/CS_URS_2025_01/HZS2161</t>
  </si>
  <si>
    <t>HZS2212</t>
  </si>
  <si>
    <t>Hodinové zúčtovací sazby profesí PSV provádění stavebních instalací instalatér odborný</t>
  </si>
  <si>
    <t>871861875</t>
  </si>
  <si>
    <t>https://podminky.urs.cz/item/CS_URS_2025_01/HZS2212</t>
  </si>
  <si>
    <t>HZS2222</t>
  </si>
  <si>
    <t>Hodinové zúčtovací sazby profesí PSV provádění stavebních instalací topenář odborný</t>
  </si>
  <si>
    <t>511290938</t>
  </si>
  <si>
    <t>https://podminky.urs.cz/item/CS_URS_2025_01/HZS2222</t>
  </si>
  <si>
    <t>OST1</t>
  </si>
  <si>
    <t>Termostatický směšovací ventil pro teplou vodu (certifikace pro pitnou vodu) DN 32, - °C</t>
  </si>
  <si>
    <t>-1201223390</t>
  </si>
  <si>
    <t>vč. montáže</t>
  </si>
  <si>
    <t>OST2</t>
  </si>
  <si>
    <t>Ventil vyvažovací automatický cirkulační DN 15</t>
  </si>
  <si>
    <t>soub</t>
  </si>
  <si>
    <t>730920666</t>
  </si>
  <si>
    <t>OST3</t>
  </si>
  <si>
    <t>Jednotka pro možnost splachování dešťovou vodou. Jednotka bude vybavena přívodem vody ze studny a přívodem dešťové vody.</t>
  </si>
  <si>
    <t>411355847</t>
  </si>
  <si>
    <t xml:space="preserve">Rozměry (š x v x h) = 550 x 595 x 265 mm, hmotnost = 32 kg, příkon = 0,8 kW, </t>
  </si>
  <si>
    <t>Max. průtok = 90 l/min</t>
  </si>
  <si>
    <t>OST4</t>
  </si>
  <si>
    <t>Sprchové zástěny dle PD interiéru!</t>
  </si>
  <si>
    <t>1852395060</t>
  </si>
  <si>
    <t>8 -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</si>
  <si>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</si>
  <si>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</si>
  <si>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</si>
  <si>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plošné vytápění a chlazení</t>
  </si>
  <si>
    <t xml:space="preserve">    TČ - Tepelné čerpadlo</t>
  </si>
  <si>
    <t>M - Práce a dodávky M</t>
  </si>
  <si>
    <t xml:space="preserve">    23-M - Montáže potrubí</t>
  </si>
  <si>
    <t>871241141</t>
  </si>
  <si>
    <t>Montáž vodovodního potrubí z polyetylenu PE100 RC v otevřeném výkopu svařovaných na tupo SDR 11/PN16 d 90 x 8,2 mm</t>
  </si>
  <si>
    <t>1945694088</t>
  </si>
  <si>
    <t>https://podminky.urs.cz/item/CS_URS_2025_01/871241141</t>
  </si>
  <si>
    <t>28613556</t>
  </si>
  <si>
    <t>potrubí vodovodní dvouvrstvé PE100 RC SDR11 90x8,2mm</t>
  </si>
  <si>
    <t>-1693785536</t>
  </si>
  <si>
    <t>6*1,015 "Přepočtené koeficientem množství</t>
  </si>
  <si>
    <t>891249951</t>
  </si>
  <si>
    <t>Montáž opravných armatur na potrubí z trub litinových, ocelových nebo plastických hmot potrubních spojek hrdlo/příruba DN 80</t>
  </si>
  <si>
    <t>1000573599</t>
  </si>
  <si>
    <t>https://podminky.urs.cz/item/CS_URS_2025_01/891249951</t>
  </si>
  <si>
    <t>31951003</t>
  </si>
  <si>
    <t>potrubní spojka jištěná proti posuvu hrdlo-příruba DN 80</t>
  </si>
  <si>
    <t>1135336418</t>
  </si>
  <si>
    <t>819409686</t>
  </si>
  <si>
    <t>-1550381048</t>
  </si>
  <si>
    <t>40*0,15</t>
  </si>
  <si>
    <t>1188280511</t>
  </si>
  <si>
    <t>1256356958</t>
  </si>
  <si>
    <t>-1128347072</t>
  </si>
  <si>
    <t>249219825</t>
  </si>
  <si>
    <t>59041076</t>
  </si>
  <si>
    <t>655139180</t>
  </si>
  <si>
    <t>2,752*15 "Přepočtené koeficientem množství</t>
  </si>
  <si>
    <t>-35056767</t>
  </si>
  <si>
    <t>-354695576</t>
  </si>
  <si>
    <t>732112225</t>
  </si>
  <si>
    <t>Rozdělovače a sběrače sdružené hydraulické závitové (průtok Q m3/h - výkon kW) DN 50 (6 m3/h - 120 kW)</t>
  </si>
  <si>
    <t>1165995396</t>
  </si>
  <si>
    <t>https://podminky.urs.cz/item/CS_URS_2025_01/732112225</t>
  </si>
  <si>
    <t>732199100</t>
  </si>
  <si>
    <t>Montáž štítků orientačních</t>
  </si>
  <si>
    <t>-243294032</t>
  </si>
  <si>
    <t>https://podminky.urs.cz/item/CS_URS_2025_01/732199100</t>
  </si>
  <si>
    <t>732231005</t>
  </si>
  <si>
    <t>Akumulační nádrže bez přípravy TUV bez teplosměnného výměníku PN 0,3 MPa / t = 95°C objem nádrže 500 l</t>
  </si>
  <si>
    <t>1520332270</t>
  </si>
  <si>
    <t>https://podminky.urs.cz/item/CS_URS_2025_01/732231005</t>
  </si>
  <si>
    <t>732294118</t>
  </si>
  <si>
    <t>Elektrické topné jednotky šroubovací 6/4" o výkonu 9,0 kW</t>
  </si>
  <si>
    <t>1405356012</t>
  </si>
  <si>
    <t>https://podminky.urs.cz/item/CS_URS_2025_01/732294118</t>
  </si>
  <si>
    <t>s termostatem</t>
  </si>
  <si>
    <t>732331109</t>
  </si>
  <si>
    <t>Nádoby expanzní tlakové pro solární, topné a chladicí soustavy s membránou bez pojistného ventilu se závitovým připojením PN 1,0 o objemu 140 l</t>
  </si>
  <si>
    <t>780535477</t>
  </si>
  <si>
    <t>https://podminky.urs.cz/item/CS_URS_2025_01/732331109</t>
  </si>
  <si>
    <t>42667204R</t>
  </si>
  <si>
    <t>čerpadlová skupina s inteligentním regulátorem 14</t>
  </si>
  <si>
    <t>1404981563</t>
  </si>
  <si>
    <t>732331634R</t>
  </si>
  <si>
    <t>Nádoby expanzní tlakové pro topné a chladicí soustavy s membránou bez pojistného ventilu se závitovým připojením PN 0,6 o objemu 40 l</t>
  </si>
  <si>
    <t>-1597723174</t>
  </si>
  <si>
    <t>https://podminky.urs.cz/item/CS_URS_2025_01/732331634R</t>
  </si>
  <si>
    <t>908982027</t>
  </si>
  <si>
    <t>661729288</t>
  </si>
  <si>
    <t>733</t>
  </si>
  <si>
    <t>Ústřední vytápění - rozvodné potrubí</t>
  </si>
  <si>
    <t>733222102</t>
  </si>
  <si>
    <t>Potrubí z trubek měděných polotvrdých spojovaných měkkým pájením Ø 15/1</t>
  </si>
  <si>
    <t>-73740187</t>
  </si>
  <si>
    <t>https://podminky.urs.cz/item/CS_URS_2025_01/733222102</t>
  </si>
  <si>
    <t>733222104</t>
  </si>
  <si>
    <t>Potrubí z trubek měděných polotvrdých spojovaných měkkým pájením Ø 22/1</t>
  </si>
  <si>
    <t>-803293370</t>
  </si>
  <si>
    <t>https://podminky.urs.cz/item/CS_URS_2025_01/733222104</t>
  </si>
  <si>
    <t>733223106</t>
  </si>
  <si>
    <t>Potrubí z trubek měděných tvrdých spojovaných měkkým pájením Ø 35/1,5</t>
  </si>
  <si>
    <t>-971516080</t>
  </si>
  <si>
    <t>https://podminky.urs.cz/item/CS_URS_2025_01/733223106</t>
  </si>
  <si>
    <t>733223107</t>
  </si>
  <si>
    <t>Potrubí z trubek měděných tvrdých spojovaných měkkým pájením Ø 42/1,5</t>
  </si>
  <si>
    <t>-931847112</t>
  </si>
  <si>
    <t>https://podminky.urs.cz/item/CS_URS_2025_01/733223107</t>
  </si>
  <si>
    <t>733322311</t>
  </si>
  <si>
    <t>Potrubí z trubek plastových z vícevrstvého polyethylenu (PE-Xb/Al/PE-Xb) spojovaných lisováním PN 10 do 100°C D 18/2,0</t>
  </si>
  <si>
    <t>437800172</t>
  </si>
  <si>
    <t>https://podminky.urs.cz/item/CS_URS_2025_01/733322311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</si>
  <si>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</si>
  <si>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</si>
  <si>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1105757869</t>
  </si>
  <si>
    <t>https://podminky.urs.cz/item/CS_URS_2025_01/733811251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</si>
  <si>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</si>
  <si>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</si>
  <si>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-865382525</t>
  </si>
  <si>
    <t>https://podminky.urs.cz/item/CS_URS_2025_01/733811252</t>
  </si>
  <si>
    <t>33+46+74,4</t>
  </si>
  <si>
    <t>998733101</t>
  </si>
  <si>
    <t>Přesun hmot pro rozvody potrubí stanovený z hmotnosti přesunovaného materiálu vodorovná dopravní vzdálenost do 50 m základní v objektech výšky do 6 m</t>
  </si>
  <si>
    <t>-1140563049</t>
  </si>
  <si>
    <t>https://podminky.urs.cz/item/CS_URS_2025_01/998733101</t>
  </si>
  <si>
    <t>998733121</t>
  </si>
  <si>
    <t>Přesun hmot pro rozvody potrubí stanovený z hmotnosti přesunovaného materiálu vodorovná dopravní vzdálenost do 50 m ruční (bez užití mechanizace) v objektech výšky do 6 m</t>
  </si>
  <si>
    <t>-1564694643</t>
  </si>
  <si>
    <t>https://podminky.urs.cz/item/CS_URS_2025_01/998733121</t>
  </si>
  <si>
    <t>734</t>
  </si>
  <si>
    <t>Ústřední vytápění - armatury</t>
  </si>
  <si>
    <t>734111417</t>
  </si>
  <si>
    <t>Ventily uzavírací přírubové přímé ovládané ručně PN 16 do 300°C (V 30 111 616) DN 80</t>
  </si>
  <si>
    <t>-1100722393</t>
  </si>
  <si>
    <t>https://podminky.urs.cz/item/CS_URS_2025_01/734111417</t>
  </si>
  <si>
    <t>734163428</t>
  </si>
  <si>
    <t>Filtry z uhlíkové oceli s čístícím víkem nebo vypouštěcí zátkou PN 16 do 300°C DN 80</t>
  </si>
  <si>
    <t>-1854491121</t>
  </si>
  <si>
    <t>https://podminky.urs.cz/item/CS_URS_2025_01/734163428</t>
  </si>
  <si>
    <t>734211120</t>
  </si>
  <si>
    <t>Ventily odvzdušňovací závitové automatické PN 14 do 120°C G 1/2</t>
  </si>
  <si>
    <t>-1899957424</t>
  </si>
  <si>
    <t>https://podminky.urs.cz/item/CS_URS_2025_01/734211120</t>
  </si>
  <si>
    <t>734220111</t>
  </si>
  <si>
    <t>Ventily regulační závitové vyvažovací přímé bez vypouštění PN 25 do 120°C G 3/8</t>
  </si>
  <si>
    <t>-2073426463</t>
  </si>
  <si>
    <t>https://podminky.urs.cz/item/CS_URS_2025_01/734220111</t>
  </si>
  <si>
    <t>734220112</t>
  </si>
  <si>
    <t>Ventily regulační závitové vyvažovací přímé bez vypouštění PN 25 do 120°C G 1/2</t>
  </si>
  <si>
    <t>1140867562</t>
  </si>
  <si>
    <t>https://podminky.urs.cz/item/CS_URS_2025_01/734220112</t>
  </si>
  <si>
    <t>734221533R</t>
  </si>
  <si>
    <t>Ventil závitový termostatický rohový jednoregulační G 3/4 PN 16 do 110°C bez hlavice ovládání</t>
  </si>
  <si>
    <t>1690276984</t>
  </si>
  <si>
    <t>734242414</t>
  </si>
  <si>
    <t>Ventily zpětné závitové PN 16 do 110°C přímé G 1</t>
  </si>
  <si>
    <t>1452825158</t>
  </si>
  <si>
    <t>https://podminky.urs.cz/item/CS_URS_2025_01/734242414</t>
  </si>
  <si>
    <t>734242415</t>
  </si>
  <si>
    <t>Ventily zpětné závitové PN 16 do 110°C přímé G 5/4</t>
  </si>
  <si>
    <t>-980670955</t>
  </si>
  <si>
    <t>https://podminky.urs.cz/item/CS_URS_2025_01/734242415</t>
  </si>
  <si>
    <t>734251135</t>
  </si>
  <si>
    <t>Ventily pojistné závitové a čepové rohové PN 16 do 200°C (P 10 287 616) G 1</t>
  </si>
  <si>
    <t>1330265671</t>
  </si>
  <si>
    <t>https://podminky.urs.cz/item/CS_URS_2025_01/734251135</t>
  </si>
  <si>
    <t>734291123</t>
  </si>
  <si>
    <t>Ostatní armatury kohouty plnicí a vypouštěcí PN 10 do 90°C G 1/2</t>
  </si>
  <si>
    <t>-615819133</t>
  </si>
  <si>
    <t>https://podminky.urs.cz/item/CS_URS_2025_01/734291123</t>
  </si>
  <si>
    <t>734291256</t>
  </si>
  <si>
    <t>Ostatní armatury filtry závitové pro topné a chladicí systémy PN 16 do 160°C přímé s vnitřními závity G 1 1/4</t>
  </si>
  <si>
    <t>-853650472</t>
  </si>
  <si>
    <t>https://podminky.urs.cz/item/CS_URS_2025_01/734291256</t>
  </si>
  <si>
    <t>734291257</t>
  </si>
  <si>
    <t>Ostatní armatury filtry závitové pro topné a chladicí systémy PN 16 do 160°C přímé s vnitřními závity G 1 1/2</t>
  </si>
  <si>
    <t>-1756398689</t>
  </si>
  <si>
    <t>https://podminky.urs.cz/item/CS_URS_2025_01/734291257</t>
  </si>
  <si>
    <t>734291314</t>
  </si>
  <si>
    <t>Ostatní armatury absorpční odlučovače vzduchu PN 10 do 120°C přímé s vnitřními závity G 1</t>
  </si>
  <si>
    <t>1214846826</t>
  </si>
  <si>
    <t>https://podminky.urs.cz/item/CS_URS_2025_01/734291314</t>
  </si>
  <si>
    <t>734292715</t>
  </si>
  <si>
    <t>Ostatní armatury kulové kohouty PN 42 do 185°C přímé vnitřní závit G 1</t>
  </si>
  <si>
    <t>-1062422061</t>
  </si>
  <si>
    <t>https://podminky.urs.cz/item/CS_URS_2025_01/734292715</t>
  </si>
  <si>
    <t>734292716</t>
  </si>
  <si>
    <t>Ostatní armatury kulové kohouty PN 42 do 185°C přímé vnitřní závit G 1 1/4</t>
  </si>
  <si>
    <t>-1103362259</t>
  </si>
  <si>
    <t>https://podminky.urs.cz/item/CS_URS_2025_01/734292716</t>
  </si>
  <si>
    <t>734292717</t>
  </si>
  <si>
    <t>Ostatní armatury kulové kohouty PN 42 do 185°C přímé vnitřní závit G 1 1/2</t>
  </si>
  <si>
    <t>-1164059006</t>
  </si>
  <si>
    <t>https://podminky.urs.cz/item/CS_URS_2025_01/734292717</t>
  </si>
  <si>
    <t>734292725</t>
  </si>
  <si>
    <t>Ostatní armatury kulové kohouty PN 42 do 185°C přímé vnitřní závit s vypouštěním G 1</t>
  </si>
  <si>
    <t>-6344420</t>
  </si>
  <si>
    <t>https://podminky.urs.cz/item/CS_URS_2025_01/734292725</t>
  </si>
  <si>
    <t>734421101</t>
  </si>
  <si>
    <t>Tlakoměry s pevným stonkem a zpětnou klapkou spodní připojení (radiální) tlaku 0-16 bar průměru 50 mm</t>
  </si>
  <si>
    <t>403910195</t>
  </si>
  <si>
    <t>https://podminky.urs.cz/item/CS_URS_2025_01/734421101</t>
  </si>
  <si>
    <t>998734101</t>
  </si>
  <si>
    <t>Přesun hmot pro armatury stanovený z hmotnosti přesunovaného materiálu vodorovná dopravní vzdálenost do 50 m základní v objektech výšky do 6 m</t>
  </si>
  <si>
    <t>-651206699</t>
  </si>
  <si>
    <t>https://podminky.urs.cz/item/CS_URS_2025_01/998734101</t>
  </si>
  <si>
    <t>998734121</t>
  </si>
  <si>
    <t>Přesun hmot pro armatury stanovený z hmotnosti přesunovaného materiálu vodorovná dopravní vzdálenost do 50 m ruční (bez užití mechanizace) v objektech výšky do 6 m</t>
  </si>
  <si>
    <t>-1031228020</t>
  </si>
  <si>
    <t>https://podminky.urs.cz/item/CS_URS_2025_01/998734121</t>
  </si>
  <si>
    <t>735</t>
  </si>
  <si>
    <t>Ústřední vytápění - otopná tělesa</t>
  </si>
  <si>
    <t>735164272</t>
  </si>
  <si>
    <t>Otopná tělesa trubková přímotopná elektrická na stěnu výšky tělesa 1810 mm, délky 600 mm</t>
  </si>
  <si>
    <t>703125305</t>
  </si>
  <si>
    <t>https://podminky.urs.cz/item/CS_URS_2025_01/735164272</t>
  </si>
  <si>
    <t>998735101</t>
  </si>
  <si>
    <t>Přesun hmot pro otopná tělesa stanovený z hmotnosti přesunovaného materiálu vodorovná dopravní vzdálenost do 50 m základní v objektech výšky do 6 m</t>
  </si>
  <si>
    <t>1820496044</t>
  </si>
  <si>
    <t>https://podminky.urs.cz/item/CS_URS_2025_01/998735101</t>
  </si>
  <si>
    <t>998735121</t>
  </si>
  <si>
    <t>Přesun hmot pro otopná tělesa stanovený z hmotnosti přesunovaného materiálu vodorovná dopravní vzdálenost do 50 m ruční (bez užití mechanizace) v objektech výšky do 6 m</t>
  </si>
  <si>
    <t>1006490287</t>
  </si>
  <si>
    <t>https://podminky.urs.cz/item/CS_URS_2025_01/998735121</t>
  </si>
  <si>
    <t>736</t>
  </si>
  <si>
    <t>Ústřední vytápění - plošné vytápění a chlazení</t>
  </si>
  <si>
    <t>736110261</t>
  </si>
  <si>
    <t>Trubkové teplovodní podlahové vytápění systémová deska s tepelnou izolací, výšky 30 až 31 mm</t>
  </si>
  <si>
    <t>-823853316</t>
  </si>
  <si>
    <t>https://podminky.urs.cz/item/CS_URS_2025_01/736110261</t>
  </si>
  <si>
    <t>736110652</t>
  </si>
  <si>
    <t>Trubkové teplovodní podlahové vytápění doplňkové prvky okrajový izolační pruh</t>
  </si>
  <si>
    <t>-1805693556</t>
  </si>
  <si>
    <t>https://podminky.urs.cz/item/CS_URS_2025_01/736110652</t>
  </si>
  <si>
    <t>736110653</t>
  </si>
  <si>
    <t>Trubkové teplovodní podlahové vytápění doplňkové prvky ochranná trubka</t>
  </si>
  <si>
    <t>-1842426118</t>
  </si>
  <si>
    <t>https://podminky.urs.cz/item/CS_URS_2025_01/736110653</t>
  </si>
  <si>
    <t>736110654</t>
  </si>
  <si>
    <t>Trubkové teplovodní podlahové vytápění doplňkové prvky spárový (dilatační) profil</t>
  </si>
  <si>
    <t>-1744820775</t>
  </si>
  <si>
    <t>https://podminky.urs.cz/item/CS_URS_2025_01/736110654</t>
  </si>
  <si>
    <t>736111002</t>
  </si>
  <si>
    <t>Trubkové teplovodní podlahové vytápění rozdělovače mosazné s průtokoměry tříokruhové</t>
  </si>
  <si>
    <t>1944332277</t>
  </si>
  <si>
    <t>https://podminky.urs.cz/item/CS_URS_2025_01/736111002</t>
  </si>
  <si>
    <t>736111007</t>
  </si>
  <si>
    <t>Trubkové teplovodní podlahové vytápění rozdělovače mosazné s průtokoměry osmiokruhové</t>
  </si>
  <si>
    <t>2061529110</t>
  </si>
  <si>
    <t>https://podminky.urs.cz/item/CS_URS_2025_01/736111007</t>
  </si>
  <si>
    <t>736111008</t>
  </si>
  <si>
    <t>Trubkové teplovodní podlahové vytápění rozdělovače mosazné s průtokoměry devítiokruhové</t>
  </si>
  <si>
    <t>-1906689876</t>
  </si>
  <si>
    <t>https://podminky.urs.cz/item/CS_URS_2025_01/736111008</t>
  </si>
  <si>
    <t>736111035</t>
  </si>
  <si>
    <t>Trubkové teplovodní podlahové vytápění připojovací šroubení rozdělovače, potrubí 18x2,0 mm</t>
  </si>
  <si>
    <t>231435906</t>
  </si>
  <si>
    <t>https://podminky.urs.cz/item/CS_URS_2025_01/736111035</t>
  </si>
  <si>
    <t>736111104</t>
  </si>
  <si>
    <t>Trubkové teplovodní podlahové vytápění skříně rozdělovače pod omítku, pro rozdělovač s počtem okruhů 8-12</t>
  </si>
  <si>
    <t>-1563867615</t>
  </si>
  <si>
    <t>https://podminky.urs.cz/item/CS_URS_2025_01/736111104</t>
  </si>
  <si>
    <t>736111111</t>
  </si>
  <si>
    <t>Trubkové teplovodní podlahové vytápění skříně rozdělovače na omítku, pro rozdělovač s počtem okruhů 2-3</t>
  </si>
  <si>
    <t>-279064449</t>
  </si>
  <si>
    <t>https://podminky.urs.cz/item/CS_URS_2025_01/736111111</t>
  </si>
  <si>
    <t>736111114</t>
  </si>
  <si>
    <t>Trubkové teplovodní podlahové vytápění skříně rozdělovače na omítku, pro rozdělovač s počtem okruhů 9-12</t>
  </si>
  <si>
    <t>-1976766467</t>
  </si>
  <si>
    <t>https://podminky.urs.cz/item/CS_URS_2025_01/736111114</t>
  </si>
  <si>
    <t>736111132</t>
  </si>
  <si>
    <t>Trubkové teplovodní podlahové vytápění regulační zařízení prostorový termostat programovatelný</t>
  </si>
  <si>
    <t>-1182006981</t>
  </si>
  <si>
    <t>https://podminky.urs.cz/item/CS_URS_2025_01/736111132</t>
  </si>
  <si>
    <t>736111133R</t>
  </si>
  <si>
    <t>Trubkové teplovodní podlahové vytápění regulační zařízení elektrotermická hlavice</t>
  </si>
  <si>
    <t>1220571740</t>
  </si>
  <si>
    <t>https://podminky.urs.cz/item/CS_URS_2025_01/736111133R</t>
  </si>
  <si>
    <t>998736101</t>
  </si>
  <si>
    <t>Přesun hmot pro plošné vytápění stanovený z hmotnosti přesunovaného materiálu vodorovná dopravní vzdálenost do 50 m základní v objektech výšky do 6 m</t>
  </si>
  <si>
    <t>-1265270657</t>
  </si>
  <si>
    <t>https://podminky.urs.cz/item/CS_URS_2025_01/998736101</t>
  </si>
  <si>
    <t>998736121</t>
  </si>
  <si>
    <t>Přesun hmot pro plošné vytápění stanovený z hmotnosti přesunovaného materiálu vodorovná dopravní vzdálenost do 50 m ruční (bez užití mechanizace) v objektech výšky do 6 m</t>
  </si>
  <si>
    <t>-641940541</t>
  </si>
  <si>
    <t>https://podminky.urs.cz/item/CS_URS_2025_01/998736121</t>
  </si>
  <si>
    <t>TČ</t>
  </si>
  <si>
    <t>Tepelné čerpadlo</t>
  </si>
  <si>
    <t>Pol1</t>
  </si>
  <si>
    <t>Tepelné cerpadlo zeme/voda s dvema kompresory s EVI technologií s topným výkonem (kW) / topným faktorem (-) 15,02 / 4,95 (pro 1. stupen) a 28,90 / 4,59 (pro 2. stupen) dle EN 14511, A+++ dle EN 14825 mírné klima, obsahuje: 3 uzavíratelné filtry, obehová cerpadla sekundárního i primárního okruhu, trojcestný ventil TV, elektrický dotop 6/9/15 kW, regulaci: s internetovým, MODbus, BACnet rozhraním, rízení až 5 jednotek v kaskáde, až 9 topných okruhu (24V) Obsahuje fluorované skleníkové plyny R410A/5,000 kg/GWP/2.088 /10,440 toCO2e Hermeticky uzavreno</t>
  </si>
  <si>
    <t>1892968371</t>
  </si>
  <si>
    <t>Pol2</t>
  </si>
  <si>
    <t>Čidlo PT1000</t>
  </si>
  <si>
    <t>1414027804</t>
  </si>
  <si>
    <t>Pol3</t>
  </si>
  <si>
    <t>Plnící řada DN 40</t>
  </si>
  <si>
    <t>-676331110</t>
  </si>
  <si>
    <t>Pol4</t>
  </si>
  <si>
    <t>Filtr magnetický DN 50 Montuje se na zpátečku. Používá se při připojení TČ do stávajícího systému</t>
  </si>
  <si>
    <t>2027056052</t>
  </si>
  <si>
    <t>Pol5</t>
  </si>
  <si>
    <t>Akumulační zásobník, objem 749 l, s průtokovou přípravou teplé vody, bílá barva</t>
  </si>
  <si>
    <t>-564002223</t>
  </si>
  <si>
    <t>Pol6</t>
  </si>
  <si>
    <t>Úprava topné vody Sada obsahující patronu s kapacitou 16000 l x°dH, náhradní náplň 14 l, připojovací sestavu Profi s digitálním měřičem vodivosti a elektronickým vodoměrem, madlo. Připojovací sada je bez tepelné izolace. Výdrž náplně při 20°dH vstupní vody : 800 l upravené vody</t>
  </si>
  <si>
    <t>-8037972</t>
  </si>
  <si>
    <t>Práce a dodávky M</t>
  </si>
  <si>
    <t>23-M</t>
  </si>
  <si>
    <t>Montáže potrubí</t>
  </si>
  <si>
    <t>230197013</t>
  </si>
  <si>
    <t>Montáž potrubí teplovodů z trub ocelových předizolovaných DN 20, vnějšího průměru D 125 mm</t>
  </si>
  <si>
    <t>955253871</t>
  </si>
  <si>
    <t>https://podminky.urs.cz/item/CS_URS_2025_01/230197013</t>
  </si>
  <si>
    <t>14391003R</t>
  </si>
  <si>
    <t>potrubí horkovodní ocelové předizolované kompaktní systém s antidifúzní barierou DN 20/125</t>
  </si>
  <si>
    <t>-50755345</t>
  </si>
  <si>
    <t>40*1,05 "Přepočtené koeficientem množství</t>
  </si>
  <si>
    <t>230197017</t>
  </si>
  <si>
    <t>Montáž potrubí teplovodů z trub ocelových předizolovaných DN 25, vnějšího průměru D 125 mm</t>
  </si>
  <si>
    <t>639746851</t>
  </si>
  <si>
    <t>https://podminky.urs.cz/item/CS_URS_2025_01/230197017</t>
  </si>
  <si>
    <t>14391006R</t>
  </si>
  <si>
    <t>potrubí horkovodní ocelové předizolované kompaktní systém s antidifúzní barierou DN 25/125</t>
  </si>
  <si>
    <t>-410571339</t>
  </si>
  <si>
    <t>10*1,05 "Přepočtené koeficientem množství</t>
  </si>
  <si>
    <t>230197023</t>
  </si>
  <si>
    <t>Montáž potrubí teplovodů z trub ocelových předizolovaných DN 32, vnějšího průměru D 140 mm</t>
  </si>
  <si>
    <t>-2059496250</t>
  </si>
  <si>
    <t>https://podminky.urs.cz/item/CS_URS_2025_01/230197023</t>
  </si>
  <si>
    <t>14391009R</t>
  </si>
  <si>
    <t>potrubí horkovodní ocelové předizolované kompaktní systém s antidifúzní barierou DN 32/140</t>
  </si>
  <si>
    <t>-823113011</t>
  </si>
  <si>
    <t>11*1,05 "Přepočtené koeficientem množství</t>
  </si>
  <si>
    <t>230197027</t>
  </si>
  <si>
    <t>Montáž potrubí teplovodů z trub ocelových předizolovaných DN 40, vnějšího průměru D 140 mm</t>
  </si>
  <si>
    <t>1380128263</t>
  </si>
  <si>
    <t>https://podminky.urs.cz/item/CS_URS_2025_01/230197027</t>
  </si>
  <si>
    <t>14391012R</t>
  </si>
  <si>
    <t>potrubí horkovodní ocelové předizolované kompaktní systém s antidifúzní barierou DN 40/140</t>
  </si>
  <si>
    <t>242076755</t>
  </si>
  <si>
    <t>32,8*1,05 "Přepočtené koeficientem množství</t>
  </si>
  <si>
    <t>1844731401</t>
  </si>
  <si>
    <t>montáž tepelného čerpadla</t>
  </si>
  <si>
    <t>Elektrický přímotop 500 W</t>
  </si>
  <si>
    <t>354604487</t>
  </si>
  <si>
    <t>Drobný materiál, příchytky, fitinky apod.</t>
  </si>
  <si>
    <t>-1340549133</t>
  </si>
  <si>
    <t>Plnící souprava pro primár</t>
  </si>
  <si>
    <t>805577548</t>
  </si>
  <si>
    <t>Sběrná jímka PjV primáru</t>
  </si>
  <si>
    <t>-1377381472</t>
  </si>
  <si>
    <t>-50485765</t>
  </si>
  <si>
    <t xml:space="preserve">9 - Primárná okruh TČ </t>
  </si>
  <si>
    <t>1 - A) Organizační, projektové, administrativní a provozní náklady spojené s provedením díla</t>
  </si>
  <si>
    <t>2 - B) Vrtné práce včetně vystrojení geotermálních vertikálních vrtů</t>
  </si>
  <si>
    <t>3 - C) Materiál pro dopojení geotermálních vertikálních vrtů do technické místnosti</t>
  </si>
  <si>
    <t>4 - D) Práce - napojení vrtů do technické místnosti</t>
  </si>
  <si>
    <t>5 - E) Zemní práce, likvidace odpadu</t>
  </si>
  <si>
    <t>A) Organizační, projektové, administrativní a provozní náklady spojené s provedením díla</t>
  </si>
  <si>
    <t>K018</t>
  </si>
  <si>
    <t>Prohlídka a převzetí staveniště</t>
  </si>
  <si>
    <t>-2083114271</t>
  </si>
  <si>
    <t>K036</t>
  </si>
  <si>
    <t>Zpracování dokumentace pro provádění vrtů hornickým způsobem, ve smyslu přílohy č. 1 vyhlášky č. 239/1998 - nutný pro kontrolní orgán - OBÚ</t>
  </si>
  <si>
    <t>119007075</t>
  </si>
  <si>
    <t>K049</t>
  </si>
  <si>
    <t>Hlášení prací na OBÚ (báňský úřad)</t>
  </si>
  <si>
    <t>842905816</t>
  </si>
  <si>
    <t>K050</t>
  </si>
  <si>
    <t>Doprava materiálu na stavbu</t>
  </si>
  <si>
    <t>-221905841</t>
  </si>
  <si>
    <t>K051</t>
  </si>
  <si>
    <t>Doprava techniky na stavbu - vrtná souprava, technika</t>
  </si>
  <si>
    <t>-344960960</t>
  </si>
  <si>
    <t>K052</t>
  </si>
  <si>
    <t>Režijní náklady (ubytování pracovníků, případně cestovní náklady)</t>
  </si>
  <si>
    <t>682669333</t>
  </si>
  <si>
    <t>K053</t>
  </si>
  <si>
    <t>Autorský dozor projektanta vč. cestovních nákladů, koordinace/sled/řízení</t>
  </si>
  <si>
    <t>834250214</t>
  </si>
  <si>
    <t>K054</t>
  </si>
  <si>
    <t>Geodetické vytyčení geotermálních vrtů, tras, vč. dopravy</t>
  </si>
  <si>
    <t>2065189699</t>
  </si>
  <si>
    <t>K055</t>
  </si>
  <si>
    <t>Závěrečná technická zpráva primárního okruhu (kompletní dokladová část díla nutná k získání kolaudačního sohlasu stavby)</t>
  </si>
  <si>
    <t>764667649</t>
  </si>
  <si>
    <t>B) Vrtné práce včetně vystrojení geotermálních vertikálních vrtů</t>
  </si>
  <si>
    <t>K056</t>
  </si>
  <si>
    <t>Vrtné práce - 4 x 180 m</t>
  </si>
  <si>
    <t>2027249227</t>
  </si>
  <si>
    <t>Poznámka k položce:_x000D_
• vrtání do vyprojektované hloubky - vrtaný průměr cca  Ø140-160mm_x000D_
• průběžné pracovní pažení vrtaný průměr cca Ø160 - 200 mm - předpokládaná úroveň_x000D_
0-25 m_x000D_
• instalace (zapuštění) geotermální vertikální sondy_x000D_
• průtočná zkouška sondy před zapuštěním, tlaková a průtočná zkouška po zapuštění, tlaková a průtočná zkouška po injetáži vrtu</t>
  </si>
  <si>
    <t>K057</t>
  </si>
  <si>
    <t>Vystrojení vrtů - Geotermální vertikální sonda</t>
  </si>
  <si>
    <t>1680017745</t>
  </si>
  <si>
    <t>Poznámka k položce:_x000D_
• délka normované sondy 180 m_x000D_
• typ vystrojení: 4 x 40 x 3,7-3,9 mm s proměnnou tloušťkou stěny, PE 100 RC, PN18_x000D_
• vratné U-koleno se separační jímkou z PE 100 RC, PN25_x000D_
• bezpečnostní separační jímka u dna vrtu o objemu 40 cm3_x000D_
• sonda splňuje požadavky VDI4640_x000D_
• certifikace sondy dle SKZ HR 3.26 a KIWA KOMO_x000D_
• zvýšená ochranná funkce při zapouštění sondy - NOPY_x000D_
• signatura směru proudění, signatura zauštěné hloubky!</t>
  </si>
  <si>
    <t>K058</t>
  </si>
  <si>
    <t>Závaží pro snadné zapuštění sondy</t>
  </si>
  <si>
    <t>-1150715936</t>
  </si>
  <si>
    <t>Poznámka k položce:_x000D_
• délka 615 mm, vnější Ø 94 mm, hmotnost 19 kg_x000D_
• s otvorem skrz závaží zabraňujícím pístovému efektu_x000D_
• easy CLIP pro snadné přichycení na GVS_x000D_
• spodní závit pro napojení přídavného závaží</t>
  </si>
  <si>
    <t>K059</t>
  </si>
  <si>
    <t>Injekční potrubí</t>
  </si>
  <si>
    <t>1178261489</t>
  </si>
  <si>
    <t>Poznámka k položce:_x000D_
• Ø 32 x 3,0mm, PE 100+, SDR 11</t>
  </si>
  <si>
    <t>K060</t>
  </si>
  <si>
    <t>Tlaková injektáž vrtu</t>
  </si>
  <si>
    <t>-1517336208</t>
  </si>
  <si>
    <t>Poznámka k položce:_x000D_
• vodivé spojení podloží s geotermální vertikální sondou_x000D_
• tepelná vodivost injektážní směsi 2,0 W/mK_x000D_
• zamezení propojení jednotlivých horizontů spodních vod_x000D_
• ochrana spodních vod před kontaminací povrchovou vodou_x000D_
• množství směsi kalkulováno pro Ø vrtu 168 mm pro úvodní horizont 0-25 m a Ø 146 mm pro horizont 25 -180 m, celkové množství upřesní vybraný dodavatel dle skutečnosti</t>
  </si>
  <si>
    <t>C) Materiál pro dopojení geotermálních vertikálních vrtů do technické místnosti</t>
  </si>
  <si>
    <t>K074</t>
  </si>
  <si>
    <t>Redukce počtu větví vrtů - přímá (snížení počtu okruhů)</t>
  </si>
  <si>
    <t>-891947923</t>
  </si>
  <si>
    <t>Poznámka k položce:_x000D_
• redukce HOSE 2 x Ø 40 → 1 x Ø 50 mm, PE 100 RC, SRD 11, PN16_x000D_
• 2 x elektrospojka: Ø 40 mm, PE 100, SDR 11_x000D_
• 1 x elektrospojka: Ø 50 mm, PE 100, SDR 11</t>
  </si>
  <si>
    <t>K075</t>
  </si>
  <si>
    <t>Potrubí PE100 RC - horizontální od vrtů</t>
  </si>
  <si>
    <t>-1625832046</t>
  </si>
  <si>
    <t>Poznámka k položce:_x000D_
• Ø 50 x 4,6 mm, tlaková odolnost 16 bar (SDR11, PN16)_x000D_
• vnější ochranná vrstva_x000D_
• vyrobeno dle normy PAS 1075 typ 2_x000D_
• 100 m návin</t>
  </si>
  <si>
    <t>K076</t>
  </si>
  <si>
    <t>Elektrotvarovka pro spojení potrubí - napojení na jímku</t>
  </si>
  <si>
    <t>909576637</t>
  </si>
  <si>
    <t>Poznámka k položce:_x000D_
• elektrospojka: Ø 50 mm, PE 100, SDR 11</t>
  </si>
  <si>
    <t>K077</t>
  </si>
  <si>
    <t>Elektrotvarovka pro spojení potrubí</t>
  </si>
  <si>
    <t>1198036863</t>
  </si>
  <si>
    <t>Poznámka k položce:_x000D_
• elektroredukce: Ø 50-40 mm, PE 100, SDR 11</t>
  </si>
  <si>
    <t>K078</t>
  </si>
  <si>
    <t>Tvarovka na tupo</t>
  </si>
  <si>
    <t>63110030</t>
  </si>
  <si>
    <t>Poznámka k položce:_x000D_
• koleno 45° d50, PE 100, SDR 11</t>
  </si>
  <si>
    <t>K079</t>
  </si>
  <si>
    <t>Plně vybavená jímka s vývody 4/4</t>
  </si>
  <si>
    <t>-1873442892</t>
  </si>
  <si>
    <t>Poznámka k položce:_x000D_
• orientace vývodů: L2/P2, provedení DUO_x000D_
• 1 x rozdělovač , PVC kulové kohouty DN25 – 4 výstupy_x000D_
• 1 x sběrač, regulační ventil vč. PP průtokoměru o rozsahu 5-42 l/min– 4 vstupy_x000D_
• 2 x napouštěcí / odvzdušňovací kohout_x000D_
• 8 x vývod z jímky potrubí Ø 40 mm_x000D_
• 2 x vývod z jímky potrubí Ø 90 mm_x000D_
• 2 x uzavírací kulový kohout DN80_x000D_
• pojezdová pro zatížení A15 (nosnost 1,5t)</t>
  </si>
  <si>
    <t>K080</t>
  </si>
  <si>
    <t>Potrubí PE100 RC - páteřní vedení</t>
  </si>
  <si>
    <t>-1034728406</t>
  </si>
  <si>
    <t>Poznámka k položce:_x000D_
• Ø 90 x 5,4 mm, tlaková odolnost 10 bar (SDR17, PN10)_x000D_
• vnější ochranná vrstva_x000D_
• vyrobeno dle normy PAS 1075 typ 2_x000D_
• 6 m tyč_x000D_
• ukládka BEZ pískového lože</t>
  </si>
  <si>
    <t>K081</t>
  </si>
  <si>
    <t>-535654815</t>
  </si>
  <si>
    <t>Poznámka k položce:_x000D_
• elektrospojka: Ø 90 mm, PE 100, SDR 11</t>
  </si>
  <si>
    <t>K082</t>
  </si>
  <si>
    <t>25560711</t>
  </si>
  <si>
    <t>Poznámka k položce:_x000D_
• elektrokoleno: 90° Ø 90 mm, PE 100, SDR 11</t>
  </si>
  <si>
    <t>K083</t>
  </si>
  <si>
    <t>884170223</t>
  </si>
  <si>
    <t>Poznámka k položce:_x000D_
• elektrokoleno: 45° Ø 90 mm, PE 100, SDR 11</t>
  </si>
  <si>
    <t>K084</t>
  </si>
  <si>
    <t>Příslušenství k otočné přírubě</t>
  </si>
  <si>
    <t>1064095134</t>
  </si>
  <si>
    <t>Poznámka k položce:_x000D_
• lemový nákružek: Ø 90, PE 100, SDR 17</t>
  </si>
  <si>
    <t>K085</t>
  </si>
  <si>
    <t>Otočná příruba</t>
  </si>
  <si>
    <t>-291520419</t>
  </si>
  <si>
    <t>Poznámka k položce:_x000D_
• otočná příruba: Ø 90 (DN 100), 8 x M16, PP - ocel</t>
  </si>
  <si>
    <t>K086</t>
  </si>
  <si>
    <t>Mezipřírubová uzavírací klapka</t>
  </si>
  <si>
    <t>709861263</t>
  </si>
  <si>
    <t>Poznámka k položce:_x000D_
• uzavírací klapka Ø 90 mm (DN 80), _x000D_
• PVC-U těsnení kulového členu PTFE</t>
  </si>
  <si>
    <t>K087</t>
  </si>
  <si>
    <t>Spojovací materiál k otočným přírubám DN80</t>
  </si>
  <si>
    <t>-1570754007</t>
  </si>
  <si>
    <t>Poznámka k položce:_x000D_
• šrouby 170 mm, matice, podložky</t>
  </si>
  <si>
    <t>K088</t>
  </si>
  <si>
    <t>Izolace potrubí - horizontální rozvody</t>
  </si>
  <si>
    <t>-218597076</t>
  </si>
  <si>
    <t>Poznámka k položce:_x000D_
• Ø 89 x 13 mm, kaučuková izolace s komůrkovou strukturou</t>
  </si>
  <si>
    <t>K089</t>
  </si>
  <si>
    <t>Chránička izolace potrubí</t>
  </si>
  <si>
    <t>1718970765</t>
  </si>
  <si>
    <t>Poznámka k položce:_x000D_
• Ø 160 mm (vnější), PEHD</t>
  </si>
  <si>
    <t>K090</t>
  </si>
  <si>
    <t>Pryžová těsnicí manžeta EPDM pro systémové ukončení chráničky a izolace - 160/90</t>
  </si>
  <si>
    <t>-2083737480</t>
  </si>
  <si>
    <t>Poznámka k položce:_x000D_
• ochrana proti "zatečení" do tepelné izolace</t>
  </si>
  <si>
    <t>K091</t>
  </si>
  <si>
    <t>Hladké potrubí KG systém - prostup skrze základový pas</t>
  </si>
  <si>
    <t>1235122287</t>
  </si>
  <si>
    <t>Poznámka k položce:_x000D_
• DN200, SN4, dl. 0,5m</t>
  </si>
  <si>
    <t>K092</t>
  </si>
  <si>
    <t>Trasová fólie do výkopu</t>
  </si>
  <si>
    <t>1491822389</t>
  </si>
  <si>
    <t>Poznámka k položce:_x000D_
• dl. 250 m, š. 22 cm</t>
  </si>
  <si>
    <t>K093</t>
  </si>
  <si>
    <t>Nemrznoucí směs- KONCENTRÁT</t>
  </si>
  <si>
    <t>l</t>
  </si>
  <si>
    <t>1917537548</t>
  </si>
  <si>
    <t>Poznámka k položce:_x000D_
• chemická báze - monoethylenglykol, bez zápachu_x000D_
• koncentrát – poměr ředění 1 : 2,5 (nemrznoucí směr / voda)_x000D_
• teplonosná antikorozní kapalina, šetrná k pryžovým těsněním_x000D_
• delší životnost oběhových čerpadel, doporučená výrobci TČ v EU_x000D_
• množství koncentrátu počítáno pouze pro primární okruh (ukončeno za prostupem do objektu)</t>
  </si>
  <si>
    <t>K094</t>
  </si>
  <si>
    <t>Prostupová tvarovka Typ KG: 160/500</t>
  </si>
  <si>
    <t>-1260981482</t>
  </si>
  <si>
    <t>Poznámka k položce:_x000D_
• pro vodorovné i svislé konstrukce, plnostěnné PVC  _x000D_
• vnější průměr potrubí: DN/OD 160  • 1× systémové hrdlo (KG/HT)_x000D_
• kruhový límec: pro modifikované asfaltové pásy, nátěry a PVC Fólie_x000D_
  šířka kruhového límce 150 mm  _x000D_
  tlaková odolnost: vodotěsnost, plynotěsnost do 1,5 bar_x000D_
• délka tvarovky 500 mm (možnost zkrácení na stavbě)</t>
  </si>
  <si>
    <t>K095</t>
  </si>
  <si>
    <t>Nedělená těsnící vložka: 150/90</t>
  </si>
  <si>
    <t>1847838086</t>
  </si>
  <si>
    <t>Poznámka k položce:_x000D_
• pro hladké potrubí a kabely s pevnou stěnou_x000D_
• vnitřní průměr pažnice, nebo jádrového vývrtu: DN/ID 150_x000D_
• vnější průměr potrubí, nebo kabelu: 1× Ø 90 mm_x000D_
• přítlačné kroužky: nerez V2A – certifikát  Rost Frei, tloušťka 5 mm_x000D_
• pryžový segment: EPDM, protiskluzový, nepodléhá stárnutí, otěruodolný_x000D_
• šířka pryžového těsnícího prvku 40 mm_x000D_
• tlaková odolnost: vodotěsnost, plynotěsnost do 5,0 bar_x000D_
• utahovací matice systém DKM: optimální utahovací moment (montáž bez použití momentového klíče)</t>
  </si>
  <si>
    <t>K096</t>
  </si>
  <si>
    <t>Těsnící a fixační tmel PU 50</t>
  </si>
  <si>
    <t>-1308838876</t>
  </si>
  <si>
    <t>Poznámka k položce:_x000D_
• vysoce kvalitní, trvale elastický a přilnavý tmel pro těsnění a fixaci fóliového límce na podklad_x000D_
• použitelný i na vlhký betonový podklad_x000D_
• kartuš 290 ml</t>
  </si>
  <si>
    <t>D) Práce - napojení vrtů do technické místnosti</t>
  </si>
  <si>
    <t>K061</t>
  </si>
  <si>
    <t>Montážní práce - pokládka a elektrosvařování potrubí: horizontální rozvody od vrtů k jímce (manipulace s náviny, svařování, pokládka, dočištění-odkopání zhlaví vrtu) - od každého vrtu 2x potrubí d50, pokládka a elektrosvařování páteřního potrubí 2x d90 o</t>
  </si>
  <si>
    <t>-898182710</t>
  </si>
  <si>
    <t>K062</t>
  </si>
  <si>
    <t>Montáž - osazení sběrné jímky včetně hutěného lože</t>
  </si>
  <si>
    <t>-433555222</t>
  </si>
  <si>
    <t>K063</t>
  </si>
  <si>
    <t>Tepelné izolování potrubí - potrubí v interiéru</t>
  </si>
  <si>
    <t>-786062497</t>
  </si>
  <si>
    <t>K064</t>
  </si>
  <si>
    <t>Tepelné izolování potrubí + ukládání do chráničky</t>
  </si>
  <si>
    <t>-1851383428</t>
  </si>
  <si>
    <t>K065</t>
  </si>
  <si>
    <t>Tlakové zkoušky systému v rozsahu dle projektové dokumentace</t>
  </si>
  <si>
    <t>-2036859271</t>
  </si>
  <si>
    <t>K066</t>
  </si>
  <si>
    <t>Míchání nemrznoucí kapaliny a plnění celého systému (celkový objem 2 880 l)</t>
  </si>
  <si>
    <t>-1702046294</t>
  </si>
  <si>
    <t>K067</t>
  </si>
  <si>
    <t>Osazení dodaných systémových pažnic pro potrubí 2xd90 + osazení těsnících vložek</t>
  </si>
  <si>
    <t>-787178523</t>
  </si>
  <si>
    <t>K068</t>
  </si>
  <si>
    <t>Osazení KG hladké potrubí pro prostup potrubí d90 skrze základový pas (celkem 4 ks)</t>
  </si>
  <si>
    <t>1663952977</t>
  </si>
  <si>
    <t>E) Zemní práce, likvidace odpadu</t>
  </si>
  <si>
    <t>K069</t>
  </si>
  <si>
    <t>Zemní práce - strojní výkopy - rýhy š. cca 800 mm, hl. cca 1,2 m od stávajícího terénu pro horizontální potrubí, pod objektem hl. 0,185 m od roviny HTÚ pro páteřní vedení, předpokládaná těžitelnost tř.I, svahování 1:0,5</t>
  </si>
  <si>
    <t>-267117698</t>
  </si>
  <si>
    <t>K070</t>
  </si>
  <si>
    <t>Zemní práce - přesuny výkopku v rámci stavby do 100 m vzdálenosti</t>
  </si>
  <si>
    <t>1587331716</t>
  </si>
  <si>
    <t>K071</t>
  </si>
  <si>
    <t>Zemní práce - záhrn výkopu hutnitelným materiálem (předpoklad vytěženým vytříděným výkopkem fr 0/63) + hutnění po vrstvách</t>
  </si>
  <si>
    <t>756362608</t>
  </si>
  <si>
    <t>K072</t>
  </si>
  <si>
    <t>Odvoz a likvidace vytěženého materiálu z vrtání včetně poplatků za skládkovné (cca 8 ks kontejneru 7m3 od vrtů)</t>
  </si>
  <si>
    <t>-1213852603</t>
  </si>
  <si>
    <t>K073</t>
  </si>
  <si>
    <t>Odvoz a likvidace podzemní vody vytlačené vody z vrtů v případě, že nebude tuto vodu možné likvidovat na stavbě (dopředu nelze množství stanovit)</t>
  </si>
  <si>
    <t>1156760813</t>
  </si>
  <si>
    <t>tráva</t>
  </si>
  <si>
    <t>Plocha k zatravnění</t>
  </si>
  <si>
    <t>630</t>
  </si>
  <si>
    <t>10 - Sadové úpravy, náhradní výsadba</t>
  </si>
  <si>
    <t xml:space="preserve">    17 - Výsadba - stromy, keře</t>
  </si>
  <si>
    <t xml:space="preserve">    19 - Zatravnění</t>
  </si>
  <si>
    <t xml:space="preserve">    20 - Následná péče</t>
  </si>
  <si>
    <t>Výsadba - stromy, keře</t>
  </si>
  <si>
    <t>183101215</t>
  </si>
  <si>
    <t>Hloubení jamek pro vysazování rostlin v zemině skupiny 1 až 4 s výměnou půdy z 50% v rovině nebo na svahu do 1:5, objemu přes 0,125 do 0,40 m3</t>
  </si>
  <si>
    <t>1409218551</t>
  </si>
  <si>
    <t>https://podminky.urs.cz/item/CS_URS_2025_01/183101215</t>
  </si>
  <si>
    <t>3+1</t>
  </si>
  <si>
    <t>184102116</t>
  </si>
  <si>
    <t>Výsadba dřeviny s balem do předem vyhloubené jamky se zalitím v rovině nebo na svahu do 1:5, při průměru balu přes 600 do 800 mm</t>
  </si>
  <si>
    <t>-430427412</t>
  </si>
  <si>
    <t>https://podminky.urs.cz/item/CS_URS_2025_01/184102116</t>
  </si>
  <si>
    <t>M001</t>
  </si>
  <si>
    <t xml:space="preserve">Javor klen, prům. kmene cca 140-160 mm </t>
  </si>
  <si>
    <t>-1886210156</t>
  </si>
  <si>
    <t>M002</t>
  </si>
  <si>
    <t xml:space="preserve">Lípa malolistá prům. kmene cca 140-160 mm </t>
  </si>
  <si>
    <t>400980423</t>
  </si>
  <si>
    <t>M003</t>
  </si>
  <si>
    <t xml:space="preserve">Javor červený, prům. kmene cca 140-160 mm </t>
  </si>
  <si>
    <t>-553195643</t>
  </si>
  <si>
    <t>10321100</t>
  </si>
  <si>
    <t>zahradní substrát pro výsadbu VL</t>
  </si>
  <si>
    <t>834346574</t>
  </si>
  <si>
    <t>4*0,4*0,50</t>
  </si>
  <si>
    <t>0,8*0,2 'Přepočtené koeficientem množství</t>
  </si>
  <si>
    <t>184215133</t>
  </si>
  <si>
    <t>Ukotvení dřeviny kůly v rovině nebo na svahu do 1:5 třemi kůly, délky přes 2 do 3 m</t>
  </si>
  <si>
    <t>-278237933</t>
  </si>
  <si>
    <t>https://podminky.urs.cz/item/CS_URS_2025_01/184215133</t>
  </si>
  <si>
    <t>60591257</t>
  </si>
  <si>
    <t>kůl vyvazovací dřevěný impregnovaný D 8cm dl 3m</t>
  </si>
  <si>
    <t>887984537</t>
  </si>
  <si>
    <t>4*3 'Přepočtené koeficientem množství</t>
  </si>
  <si>
    <t>Zatravnění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</si>
  <si>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</si>
  <si>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</si>
  <si>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804622404</t>
  </si>
  <si>
    <t>https://podminky.urs.cz/item/CS_URS_2025_01/181151311</t>
  </si>
  <si>
    <t>181411131</t>
  </si>
  <si>
    <t>Založení trávníku na půdě předem připravené plochy do 1000 m2 výsevem včetně utažení parkového v rovině nebo na svahu do 1:5</t>
  </si>
  <si>
    <t>-706480056</t>
  </si>
  <si>
    <t>https://podminky.urs.cz/item/CS_URS_2025_01/181411131</t>
  </si>
  <si>
    <t>183552413</t>
  </si>
  <si>
    <t>Úprava zemědělské půdy - hnojení tekutými hnojivy na ploše jednotlivě bez zapravení hnojiva do půdy do 5 ha, o sklonu do 5°</t>
  </si>
  <si>
    <t>ha</t>
  </si>
  <si>
    <t>-1139269226</t>
  </si>
  <si>
    <t>https://podminky.urs.cz/item/CS_URS_2025_01/183552413</t>
  </si>
  <si>
    <t>tráva/1000</t>
  </si>
  <si>
    <t>25191155</t>
  </si>
  <si>
    <t>hnojivo průmyslové</t>
  </si>
  <si>
    <t>1667490617</t>
  </si>
  <si>
    <t>0,63*250 'Přepočtené koeficientem množství</t>
  </si>
  <si>
    <t>00572410</t>
  </si>
  <si>
    <t>osivo směs travní parková</t>
  </si>
  <si>
    <t>-1391225074</t>
  </si>
  <si>
    <t>630*0,02 'Přepočtené koeficientem množství</t>
  </si>
  <si>
    <t>185804311</t>
  </si>
  <si>
    <t xml:space="preserve">Zalití rostlin vodou plochy </t>
  </si>
  <si>
    <t>-1763307327</t>
  </si>
  <si>
    <t>https://podminky.urs.cz/item/CS_URS_2025_01/185804311</t>
  </si>
  <si>
    <t>"vč. následné péče</t>
  </si>
  <si>
    <t>tráva*0,01*6</t>
  </si>
  <si>
    <t>Následná péče</t>
  </si>
  <si>
    <t>K047</t>
  </si>
  <si>
    <t>Následná péče o stromy a travnaté plochy po dobu 3 let vč. zálivky, výživy, střihu aj.</t>
  </si>
  <si>
    <t>402166315</t>
  </si>
  <si>
    <t>-2108803143</t>
  </si>
  <si>
    <t>SO02 - Likvidace dešťových vod</t>
  </si>
  <si>
    <t xml:space="preserve">    3 - Jímky a nádrže</t>
  </si>
  <si>
    <t xml:space="preserve">    7221 - Dešťová kanalizace - potrubí</t>
  </si>
  <si>
    <t xml:space="preserve">    7222 - Dešťová kanalizace - šachty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</si>
  <si>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</si>
  <si>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</si>
  <si>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173790639</t>
  </si>
  <si>
    <t>https://podminky.urs.cz/item/CS_URS_2025_01/119001406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</si>
  <si>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</si>
  <si>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</si>
  <si>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-1701292936</t>
  </si>
  <si>
    <t>https://podminky.urs.cz/item/CS_URS_2025_01/119001422</t>
  </si>
  <si>
    <t>132254204</t>
  </si>
  <si>
    <t>Hloubení zapažených rýh šířky přes 800 do 2 000 mm strojně s urovnáním dna do předepsaného profilu a spádu v hornině třídy těžitelnosti I skupiny 3 přes 100 do 500 m3</t>
  </si>
  <si>
    <t>672223788</t>
  </si>
  <si>
    <t>https://podminky.urs.cz/item/CS_URS_2025_01/132254204</t>
  </si>
  <si>
    <t>131251204</t>
  </si>
  <si>
    <t>Hloubení zapažených jam a zářezů strojně s urovnáním dna do předepsaného profilu a spádu v hornině třídy těžitelnosti I skupiny 3 přes 100 do 500 m3</t>
  </si>
  <si>
    <t>-550848307</t>
  </si>
  <si>
    <t>https://podminky.urs.cz/item/CS_URS_2025_01/131251204</t>
  </si>
  <si>
    <t>129001101</t>
  </si>
  <si>
    <t>Příplatek k cenám vykopávek za ztížení vykopávky v blízkosti podzemního vedení nebo výbušnin v horninách jakékoliv třídy</t>
  </si>
  <si>
    <t>-1376682039</t>
  </si>
  <si>
    <t>https://podminky.urs.cz/item/CS_URS_2025_01/129001101</t>
  </si>
  <si>
    <t>Poznámka k položce:_x000D_
cca 40 % v blízkosti vedení, nebo budovy</t>
  </si>
  <si>
    <t>70,1*0,1 'Přepočtené koeficientem množství</t>
  </si>
  <si>
    <t>151101102</t>
  </si>
  <si>
    <t>Zřízení pažení a rozepření stěn rýh pro podzemní vedení příložné pro jakoukoliv mezerovitost, hloubky přes 2 do 4 m</t>
  </si>
  <si>
    <t>1292945626</t>
  </si>
  <si>
    <t>https://podminky.urs.cz/item/CS_URS_2025_01/151101102</t>
  </si>
  <si>
    <t>151101112</t>
  </si>
  <si>
    <t>Odstranění pažení a rozepření stěn rýh pro podzemní vedení s uložením materiálu na vzdálenost do 3 m od kraje výkopu příložné, hloubky přes 2 do 4 m</t>
  </si>
  <si>
    <t>-2050883774</t>
  </si>
  <si>
    <t>https://podminky.urs.cz/item/CS_URS_2025_01/151101112</t>
  </si>
  <si>
    <t>2006779714</t>
  </si>
  <si>
    <t>146,5</t>
  </si>
  <si>
    <t>-1345938883</t>
  </si>
  <si>
    <t>1068887795</t>
  </si>
  <si>
    <t>-1809143971</t>
  </si>
  <si>
    <t>20,5-29,1*0,1*0,6</t>
  </si>
  <si>
    <t>58341341</t>
  </si>
  <si>
    <t>kamenivo drcené drobné frakce 0/4</t>
  </si>
  <si>
    <t>988302816</t>
  </si>
  <si>
    <t>18,754*1,9 'Přepočtené koeficientem množství</t>
  </si>
  <si>
    <t>-585081574</t>
  </si>
  <si>
    <t>-848889249</t>
  </si>
  <si>
    <t>65,7*5 'Přepočtené koeficientem množství</t>
  </si>
  <si>
    <t>1030580087</t>
  </si>
  <si>
    <t>65,7*1,6 'Přepočtené koeficientem množství</t>
  </si>
  <si>
    <t>Jímky a nádrže</t>
  </si>
  <si>
    <t>K041</t>
  </si>
  <si>
    <t>D+M betonová akumulační nádrž 1,8x2,3x2,17 m, poklop A15 + šachtový komín</t>
  </si>
  <si>
    <t>-1589888388</t>
  </si>
  <si>
    <t>K042</t>
  </si>
  <si>
    <t>D+M Retenční nádrž 5,8x2,3x2,17 m, poklop A15 + šachtový komín</t>
  </si>
  <si>
    <t>327499213</t>
  </si>
  <si>
    <t>1389305492</t>
  </si>
  <si>
    <t>29,1*0,1*0,6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</si>
  <si>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</si>
  <si>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</si>
  <si>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717819406</t>
  </si>
  <si>
    <t>https://podminky.urs.cz/item/CS_URS_2025_01/998276101</t>
  </si>
  <si>
    <t>7221</t>
  </si>
  <si>
    <t>Dešťová kanalizace - potrubí</t>
  </si>
  <si>
    <t>871363121</t>
  </si>
  <si>
    <t>Montáž kanalizačního potrubí z tvrdého PVC-U hladkého plnostěnného tuhost SN 8 DN 250</t>
  </si>
  <si>
    <t>-688242924</t>
  </si>
  <si>
    <t>https://podminky.urs.cz/item/CS_URS_2025_01/871363121</t>
  </si>
  <si>
    <t>28611152</t>
  </si>
  <si>
    <t>trubka kanalizační PVC-U plnostěnná jednovrstvá DN 250x1000mm SN8</t>
  </si>
  <si>
    <t>878173659</t>
  </si>
  <si>
    <t>871353121</t>
  </si>
  <si>
    <t>Montáž kanalizačního potrubí z tvrdého PVC-U hladkého plnostěnného tuhost SN 8 DN 200</t>
  </si>
  <si>
    <t>-795805182</t>
  </si>
  <si>
    <t>https://podminky.urs.cz/item/CS_URS_2025_01/871353121</t>
  </si>
  <si>
    <t>28611167</t>
  </si>
  <si>
    <t>trubka kanalizační PVC-U plnostěnná jednovrstvá DN 200x1000mm SN8</t>
  </si>
  <si>
    <t>-1033513527</t>
  </si>
  <si>
    <t>212755214</t>
  </si>
  <si>
    <t>Trativody bez lože a obsypu z drenážních trubek plastových flexibilních DN 100 mm</t>
  </si>
  <si>
    <t>1456265653</t>
  </si>
  <si>
    <t>https://podminky.urs.cz/item/CS_URS_2025_01/212755214</t>
  </si>
  <si>
    <t>871161211R</t>
  </si>
  <si>
    <t>Montáž vodovodního potrubí z polyetylenu PE100 RC v otevřeném výkopu svařovaných elektrotvarovkou SDR 11/PN16 d 25x 2,3 mm</t>
  </si>
  <si>
    <t>793235782</t>
  </si>
  <si>
    <t>28613500R</t>
  </si>
  <si>
    <t>potrubí vodovodní dvouvrstvé PE100 RC SDR11 25x2,3mm</t>
  </si>
  <si>
    <t>1674528760</t>
  </si>
  <si>
    <t>15,3*1,015 'Přepočtené koeficientem množství</t>
  </si>
  <si>
    <t>892351111</t>
  </si>
  <si>
    <t>Tlakové zkoušky vodou na potrubí DN 150 nebo 200</t>
  </si>
  <si>
    <t>-755025999</t>
  </si>
  <si>
    <t>https://podminky.urs.cz/item/CS_URS_2025_01/892351111</t>
  </si>
  <si>
    <t>892381111</t>
  </si>
  <si>
    <t>Tlakové zkoušky vodou na potrubí DN 250, 300 nebo 350</t>
  </si>
  <si>
    <t>-668337083</t>
  </si>
  <si>
    <t>https://podminky.urs.cz/item/CS_URS_2025_01/892381111</t>
  </si>
  <si>
    <t>899722112</t>
  </si>
  <si>
    <t>Krytí potrubí z plastů výstražnou fólií z PVC šířky přes 20 do 25 cm</t>
  </si>
  <si>
    <t>2029282716</t>
  </si>
  <si>
    <t>https://podminky.urs.cz/item/CS_URS_2025_01/899722112</t>
  </si>
  <si>
    <t>89235111R</t>
  </si>
  <si>
    <t>Čištění stoky potrubí DN 150 nebo 200</t>
  </si>
  <si>
    <t>969903300</t>
  </si>
  <si>
    <t>89235111RR</t>
  </si>
  <si>
    <t>Čištění stoky potrubí DN 250 nebo 300</t>
  </si>
  <si>
    <t>-834540508</t>
  </si>
  <si>
    <t>892372111</t>
  </si>
  <si>
    <t>Tlakové zkoušky vodou zabezpečení konců potrubí při tlakových zkouškách DN do 300</t>
  </si>
  <si>
    <t>-1354124048</t>
  </si>
  <si>
    <t>https://podminky.urs.cz/item/CS_URS_2025_01/892372111</t>
  </si>
  <si>
    <t>K040</t>
  </si>
  <si>
    <t>D+M regulátor odtoku DN 200, 0,5 l /s</t>
  </si>
  <si>
    <t>-265761428</t>
  </si>
  <si>
    <t>7222</t>
  </si>
  <si>
    <t>Dešťová kanalizace - šachty</t>
  </si>
  <si>
    <t>894414111</t>
  </si>
  <si>
    <t>Osazení betonových nebo železobetonových dílců pro šachty skruží základových (dno)</t>
  </si>
  <si>
    <t>540257360</t>
  </si>
  <si>
    <t>https://podminky.urs.cz/item/CS_URS_2025_01/894414111</t>
  </si>
  <si>
    <t>59224063</t>
  </si>
  <si>
    <t>dno betonové šachtové DN 1000 100x100x15cm výtok 25-40cm</t>
  </si>
  <si>
    <t>-367374119</t>
  </si>
  <si>
    <t>894411311</t>
  </si>
  <si>
    <t>Osazení betonových nebo železobetonových dílců pro šachty skruží rovných</t>
  </si>
  <si>
    <t>-556386718</t>
  </si>
  <si>
    <t>https://podminky.urs.cz/item/CS_URS_2025_01/894411311</t>
  </si>
  <si>
    <t>59224161</t>
  </si>
  <si>
    <t>skruž betonová kanalizační se stupadly 100x50x12cm</t>
  </si>
  <si>
    <t>85940064</t>
  </si>
  <si>
    <t>59224160</t>
  </si>
  <si>
    <t>skruž betonová kanalizační se stupadly 100x25x12cm</t>
  </si>
  <si>
    <t>1023815923</t>
  </si>
  <si>
    <t>894412411</t>
  </si>
  <si>
    <t>Osazení betonových nebo železobetonových dílců pro šachty skruží přechodových</t>
  </si>
  <si>
    <t>-1266797409</t>
  </si>
  <si>
    <t>https://podminky.urs.cz/item/CS_URS_2025_01/894412411</t>
  </si>
  <si>
    <t>59224168</t>
  </si>
  <si>
    <t>skruž betonová přechodová 62,5/100x60x12cm stupadla poplastovaná kapsová</t>
  </si>
  <si>
    <t>-1167750351</t>
  </si>
  <si>
    <t>452112112</t>
  </si>
  <si>
    <t>Osazení betonových dílců prstenců nebo rámů pod poklopy a mříže, výšky do 100 mm</t>
  </si>
  <si>
    <t>-1692934800</t>
  </si>
  <si>
    <t>https://podminky.urs.cz/item/CS_URS_2025_01/452112112</t>
  </si>
  <si>
    <t>59224176</t>
  </si>
  <si>
    <t>prstenec šachtový vyrovnávací betonový 625x120x80mm</t>
  </si>
  <si>
    <t>-1047910013</t>
  </si>
  <si>
    <t>899102113</t>
  </si>
  <si>
    <t>Osazení poklopů šachtových litinových, ocelových nebo železobetonových bez rámů hmotnosti jednotlivě přes 50 kg do 100 kg</t>
  </si>
  <si>
    <t>1236344424</t>
  </si>
  <si>
    <t>https://podminky.urs.cz/item/CS_URS_2025_01/899102113</t>
  </si>
  <si>
    <t>28661766</t>
  </si>
  <si>
    <t>poklop šachtový litinový plný do teleskopu DN 425 pro třídu zatížení D400</t>
  </si>
  <si>
    <t>1266395456</t>
  </si>
  <si>
    <t>chodník</t>
  </si>
  <si>
    <t>Plocha chodníku</t>
  </si>
  <si>
    <t>komunikace</t>
  </si>
  <si>
    <t>Plocha komunikace</t>
  </si>
  <si>
    <t xml:space="preserve">Plocha k zatravnění </t>
  </si>
  <si>
    <t>163,96</t>
  </si>
  <si>
    <t>SO03 - Dopravní řešení</t>
  </si>
  <si>
    <t xml:space="preserve">      19 - Zatravnění</t>
  </si>
  <si>
    <t xml:space="preserve">    5 - Komunikace pozemní</t>
  </si>
  <si>
    <t xml:space="preserve">      50 - Stabilizace podloží - čerpat po dohodě s investorem</t>
  </si>
  <si>
    <t xml:space="preserve">      51 - Podkladní vrstvy</t>
  </si>
  <si>
    <t xml:space="preserve">      52 - Finální povrch</t>
  </si>
  <si>
    <t xml:space="preserve">      53 - Česaný beton</t>
  </si>
  <si>
    <t xml:space="preserve">      911 - Rigoly, žlaby</t>
  </si>
  <si>
    <t xml:space="preserve">      913 - Značka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</si>
  <si>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</si>
  <si>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</si>
  <si>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1302612336</t>
  </si>
  <si>
    <t>https://podminky.urs.cz/item/CS_URS_2025_01/113107442</t>
  </si>
  <si>
    <t>"sjezd"8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</si>
  <si>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</si>
  <si>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</si>
  <si>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-209176345</t>
  </si>
  <si>
    <t>https://podminky.urs.cz/item/CS_URS_2025_01/113107424</t>
  </si>
  <si>
    <t>113106343</t>
  </si>
  <si>
    <t>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</t>
  </si>
  <si>
    <t>1824368386</t>
  </si>
  <si>
    <t>https://podminky.urs.cz/item/CS_URS_2025_01/113106343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</si>
  <si>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</si>
  <si>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</si>
  <si>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472663862</t>
  </si>
  <si>
    <t>https://podminky.urs.cz/item/CS_URS_2025_01/113107423</t>
  </si>
  <si>
    <t>113201112</t>
  </si>
  <si>
    <t>Vytrhání obrub s vybouráním lože, s přemístěním hmot na skládku na vzdálenost do 3 m nebo s naložením na dopravní prostředek silničních ležatých</t>
  </si>
  <si>
    <t>834388400</t>
  </si>
  <si>
    <t>https://podminky.urs.cz/item/CS_URS_2025_01/113201112</t>
  </si>
  <si>
    <t>919735112</t>
  </si>
  <si>
    <t>Řezání stávajícího živičného krytu nebo podkladu hloubky přes 50 do 100 mm</t>
  </si>
  <si>
    <t>193102156</t>
  </si>
  <si>
    <t>https://podminky.urs.cz/item/CS_URS_2025_01/919735112</t>
  </si>
  <si>
    <t>-961482415</t>
  </si>
  <si>
    <t>-1659089314</t>
  </si>
  <si>
    <t>1400922515</t>
  </si>
  <si>
    <t>17,99*29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</si>
  <si>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</si>
  <si>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</si>
  <si>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-523812120</t>
  </si>
  <si>
    <t>https://podminky.urs.cz/item/CS_URS_2025_01/997013875</t>
  </si>
  <si>
    <t>-1408782395</t>
  </si>
  <si>
    <t>17,99-1,76-8,23</t>
  </si>
  <si>
    <t>1392933304</t>
  </si>
  <si>
    <t>121151113</t>
  </si>
  <si>
    <t>Sejmutí ornice strojně při souvislé ploše přes 100 do 500 m2, tl. vrstvy do 200 mm</t>
  </si>
  <si>
    <t>1814078559</t>
  </si>
  <si>
    <t>https://podminky.urs.cz/item/CS_URS_2025_01/121151113</t>
  </si>
  <si>
    <t>181351103</t>
  </si>
  <si>
    <t>Rozprostření a urovnání ornice v rovině nebo ve svahu sklonu do 1:5 strojně při souvislé ploše přes 100 do 500 m2, tl. vrstvy do 200 mm</t>
  </si>
  <si>
    <t>-1117075737</t>
  </si>
  <si>
    <t>https://podminky.urs.cz/item/CS_URS_2025_01/181351103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</si>
  <si>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</si>
  <si>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</si>
  <si>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-1565602459</t>
  </si>
  <si>
    <t>https://podminky.urs.cz/item/CS_URS_2025_01/162351104</t>
  </si>
  <si>
    <t xml:space="preserve">Poznámka k položce:_x000D_
naložení a dovoz pro zásyp ze stavby MVN_x000D_
</t>
  </si>
  <si>
    <t>150*0,2</t>
  </si>
  <si>
    <t>1910200235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</si>
  <si>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</si>
  <si>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</si>
  <si>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-1256328844</t>
  </si>
  <si>
    <t>https://podminky.urs.cz/item/CS_URS_2025_01/181111111</t>
  </si>
  <si>
    <t>181411132</t>
  </si>
  <si>
    <t>Založení trávníku na půdě předem připravené plochy do 1000 m2 výsevem včetně utažení parkového na svahu přes 1:5 do 1:2</t>
  </si>
  <si>
    <t>1705083704</t>
  </si>
  <si>
    <t>https://podminky.urs.cz/item/CS_URS_2025_01/181411132</t>
  </si>
  <si>
    <t>00572474</t>
  </si>
  <si>
    <t>osivo směs travní krajinná-svahová</t>
  </si>
  <si>
    <t>1269333448</t>
  </si>
  <si>
    <t>90*0,009 'Přepočtené koeficientem množství</t>
  </si>
  <si>
    <t>122252204</t>
  </si>
  <si>
    <t>Odkopávky a prokopávky nezapažené pro silnice a dálnice strojně v hornině třídy těžitelnosti I přes 100 do 500 m3</t>
  </si>
  <si>
    <t>811459248</t>
  </si>
  <si>
    <t>https://podminky.urs.cz/item/CS_URS_2025_01/122252204</t>
  </si>
  <si>
    <t>komunikace*0,25</t>
  </si>
  <si>
    <t>chodník *1,2</t>
  </si>
  <si>
    <t>75*0,15*1,2</t>
  </si>
  <si>
    <t>-1635757927</t>
  </si>
  <si>
    <t>"drenáž"0,4*0,4*41</t>
  </si>
  <si>
    <t>171151103</t>
  </si>
  <si>
    <t>Uložení sypanin do násypů strojně s rozprostřením sypaniny ve vrstvách a s hrubým urovnáním zhutněných z hornin soudržných jakékoliv třídy těžitelnosti</t>
  </si>
  <si>
    <t>992625150</t>
  </si>
  <si>
    <t>https://podminky.urs.cz/item/CS_URS_2025_01/171151103</t>
  </si>
  <si>
    <t>2049387841</t>
  </si>
  <si>
    <t>"drenáž"5,27</t>
  </si>
  <si>
    <t>181252305</t>
  </si>
  <si>
    <t>Úprava pláně na stavbách silnic a dálnic strojně na násypech se zhutněním</t>
  </si>
  <si>
    <t>1536224</t>
  </si>
  <si>
    <t>https://podminky.urs.cz/item/CS_URS_2025_01/181252305</t>
  </si>
  <si>
    <t>-652535362</t>
  </si>
  <si>
    <t>nakypření se neuvažuje</t>
  </si>
  <si>
    <t>"výkop"225,5+6,56</t>
  </si>
  <si>
    <t>"zásyp"-65-5,27</t>
  </si>
  <si>
    <t>-75918930</t>
  </si>
  <si>
    <t xml:space="preserve">Poznámka k položce:_x000D_
30 km celkem_x000D_
</t>
  </si>
  <si>
    <t>161,79*20 'Přepočtené koeficientem množství</t>
  </si>
  <si>
    <t>703492201</t>
  </si>
  <si>
    <t>161,79*1,6 'Přepočtené koeficientem množství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</si>
  <si>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</si>
  <si>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</si>
  <si>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1069926676</t>
  </si>
  <si>
    <t>https://podminky.urs.cz/item/CS_URS_2025_01/181111131</t>
  </si>
  <si>
    <t>-1406372166</t>
  </si>
  <si>
    <t>-573196904</t>
  </si>
  <si>
    <t>-1984853987</t>
  </si>
  <si>
    <t>0,09*250 'Přepočtené koeficientem množství</t>
  </si>
  <si>
    <t>-325936039</t>
  </si>
  <si>
    <t>90*0,02 'Přepočtené koeficientem množství</t>
  </si>
  <si>
    <t xml:space="preserve">Zalití rostlin vodou </t>
  </si>
  <si>
    <t>-1475664750</t>
  </si>
  <si>
    <t>tráva*0,01*2</t>
  </si>
  <si>
    <t>331199976</t>
  </si>
  <si>
    <t>41*0,4*0,25</t>
  </si>
  <si>
    <t>-1569425782</t>
  </si>
  <si>
    <t>4,1*1,8 'Přepočtené koeficientem množství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</si>
  <si>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</si>
  <si>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</si>
  <si>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-1782959859</t>
  </si>
  <si>
    <t>https://podminky.urs.cz/item/CS_URS_2025_01/211971121</t>
  </si>
  <si>
    <t>41*0,5*4</t>
  </si>
  <si>
    <t>69311059</t>
  </si>
  <si>
    <t>geotextilie netkaná separační, ochranná, filtrační, drenážní PP 150g/m2</t>
  </si>
  <si>
    <t>-2018817016</t>
  </si>
  <si>
    <t>82*1,2 'Přepočtené koeficientem množství</t>
  </si>
  <si>
    <t>212755218</t>
  </si>
  <si>
    <t>Trativody bez lože a obsypu z drenážních trubek plastových flexibilních DN 200 mm</t>
  </si>
  <si>
    <t>-579968124</t>
  </si>
  <si>
    <t>https://podminky.urs.cz/item/CS_URS_2025_01/212755218</t>
  </si>
  <si>
    <t>Komunikace pozemní</t>
  </si>
  <si>
    <t>Stabilizace podloží - čerpat po dohodě s investorem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</si>
  <si>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</si>
  <si>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</si>
  <si>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-1045159931</t>
  </si>
  <si>
    <t>https://podminky.urs.cz/item/CS_URS_2025_01/561081111</t>
  </si>
  <si>
    <t>58530170</t>
  </si>
  <si>
    <t>vápno nehašené CL 90-Q pro úpravu zemin standardní</t>
  </si>
  <si>
    <t>2018172266</t>
  </si>
  <si>
    <t xml:space="preserve">"cca 4 % hmotnosti </t>
  </si>
  <si>
    <t>763*0,5*1,8*0,04</t>
  </si>
  <si>
    <t>16896579</t>
  </si>
  <si>
    <t xml:space="preserve">"pro zlepšování zemin, upřesní se dle skutečnosti </t>
  </si>
  <si>
    <t>763*0,5</t>
  </si>
  <si>
    <t>919726201</t>
  </si>
  <si>
    <t>Geotextilie tkaná pro vyztužení, separaci nebo filtraci z polypropylenu, podélná pevnost v tahu do 15 kN/m</t>
  </si>
  <si>
    <t>-1159908506</t>
  </si>
  <si>
    <t>https://podminky.urs.cz/item/CS_URS_2025_01/919726201</t>
  </si>
  <si>
    <t>567123814</t>
  </si>
  <si>
    <t>Podklad ze směsi stmelené cementem na dálnici a letištních plochách bez dilatačních spár, s rozprostřením a zhutněním SC C 8/10 (KSC I), po zhutnění tl. 150 mm</t>
  </si>
  <si>
    <t>-508483821</t>
  </si>
  <si>
    <t>https://podminky.urs.cz/item/CS_URS_2025_01/567123814</t>
  </si>
  <si>
    <t>564851111</t>
  </si>
  <si>
    <t>Podklad ze štěrkodrti ŠDb dle specifikace PD s rozprostřením a zhutněním plochy přes 100 m2, po zhutnění tl. 150 mm</t>
  </si>
  <si>
    <t>286291582</t>
  </si>
  <si>
    <t>https://podminky.urs.cz/item/CS_URS_2025_01/564851111</t>
  </si>
  <si>
    <t>"pod obruby"350*0,5</t>
  </si>
  <si>
    <t>"skladba6"11</t>
  </si>
  <si>
    <t>"skladba1"8</t>
  </si>
  <si>
    <t>564861111</t>
  </si>
  <si>
    <t>Podklad ze štěrkodrti ŠDa dle specifikace PD s rozprostřením a zhutněním plochy přes 100 m2, po zhutnění tl. 200 mm, 0/63</t>
  </si>
  <si>
    <t>683705786</t>
  </si>
  <si>
    <t>https://podminky.urs.cz/item/CS_URS_2025_01/564861111</t>
  </si>
  <si>
    <t>"skladba2"18</t>
  </si>
  <si>
    <t>"skladba3"374</t>
  </si>
  <si>
    <t>"skladba4"207</t>
  </si>
  <si>
    <t>573231107</t>
  </si>
  <si>
    <t>Postřik spojovací PS bez posypu kamenivem ze silniční emulze, v množství 0,35 kg/m2</t>
  </si>
  <si>
    <t>551119072</t>
  </si>
  <si>
    <t>https://podminky.urs.cz/item/CS_URS_2025_01/573231107</t>
  </si>
  <si>
    <t>577135031</t>
  </si>
  <si>
    <t>Asfaltový beton vrstva obrusná ACO 16 (ABH) s rozprostřením a zhutněním z modifikovaného asfaltu v pruhu šířky do 1,5 m, po zhutnění tl. 40 mm</t>
  </si>
  <si>
    <t>1617073425</t>
  </si>
  <si>
    <t>https://podminky.urs.cz/item/CS_URS_2025_01/577135031</t>
  </si>
  <si>
    <t xml:space="preserve">"celkem 80 mm </t>
  </si>
  <si>
    <t>565136101</t>
  </si>
  <si>
    <t>Asfaltový beton vrstva podkladní ACP 22 (obalované kamenivo hrubozrnné - OKH) s rozprostřením a zhutněním v pruhu šířky do 1,5 m, po zhutnění tl. 50 mm</t>
  </si>
  <si>
    <t>1476340138</t>
  </si>
  <si>
    <t>https://podminky.urs.cz/item/CS_URS_2025_01/565136101</t>
  </si>
  <si>
    <t>Finální povrch</t>
  </si>
  <si>
    <t>577134031</t>
  </si>
  <si>
    <t>Asfaltový beton vrstva obrusná ACO 11 (ABS) s rozprostřením a se zhutněním z modifikovaného asfaltu v pruhu šířky do 1,5 m, po zhutnění tl. 40 mm</t>
  </si>
  <si>
    <t>744771431</t>
  </si>
  <si>
    <t>https://podminky.urs.cz/item/CS_URS_2025_01/577134031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</si>
  <si>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</si>
  <si>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</si>
  <si>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-1575558908</t>
  </si>
  <si>
    <t>https://podminky.urs.cz/item/CS_URS_2025_01/596211120</t>
  </si>
  <si>
    <t>59245018</t>
  </si>
  <si>
    <t>dlažba skladebná betonová 200x100mm tl 60mm přírodní</t>
  </si>
  <si>
    <t>-2146087321</t>
  </si>
  <si>
    <t>5*1,02 'Přepočtené koeficientem množství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</si>
  <si>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</si>
  <si>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</si>
  <si>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-1564963546</t>
  </si>
  <si>
    <t>https://podminky.urs.cz/item/CS_URS_2025_01/596211210</t>
  </si>
  <si>
    <t>59245020</t>
  </si>
  <si>
    <t>dlažba skladebná betonová 200x100mm tl 80mm přírodní</t>
  </si>
  <si>
    <t>-2040311785</t>
  </si>
  <si>
    <t>4,38*1,03 'Přepočtené koeficientem množství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</si>
  <si>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</si>
  <si>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</si>
  <si>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-246667665</t>
  </si>
  <si>
    <t>https://podminky.urs.cz/item/CS_URS_2025_01/591211111</t>
  </si>
  <si>
    <t>58381007</t>
  </si>
  <si>
    <t>kostka štípaná dlažební žula drobná 8/10</t>
  </si>
  <si>
    <t>-1782206360</t>
  </si>
  <si>
    <t>374+18</t>
  </si>
  <si>
    <t>392*1,01 'Přepočtené koeficientem množství</t>
  </si>
  <si>
    <t>58381005</t>
  </si>
  <si>
    <t>kostka štípaná dlažební mozaika žula 4/6 šedá</t>
  </si>
  <si>
    <t>-1193369537</t>
  </si>
  <si>
    <t>207*1,01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</si>
  <si>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</si>
  <si>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</si>
  <si>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-1553444589</t>
  </si>
  <si>
    <t>https://podminky.urs.cz/item/CS_URS_2025_01/596212210</t>
  </si>
  <si>
    <t>59246091</t>
  </si>
  <si>
    <t>dlažba pro nevidomé vsakovací betonová 200x200mm tl 80mm barevná</t>
  </si>
  <si>
    <t>1021763334</t>
  </si>
  <si>
    <t>6*1,03 'Přepočtené koeficientem množství</t>
  </si>
  <si>
    <t>Česaný beton</t>
  </si>
  <si>
    <t>1403656032</t>
  </si>
  <si>
    <t>0,5*(1,75+0,2+7,655+3,995+4)</t>
  </si>
  <si>
    <t>0,5*(46,2)</t>
  </si>
  <si>
    <t>153118289</t>
  </si>
  <si>
    <t>631311135</t>
  </si>
  <si>
    <t>Mazanina z betonu prostého bez zvýšených nároků na prostředí tl. přes 120 do 240 mm tř. C 20/25</t>
  </si>
  <si>
    <t>1802124201</t>
  </si>
  <si>
    <t>https://podminky.urs.cz/item/CS_URS_2025_01/631311135</t>
  </si>
  <si>
    <t>KB*0,15</t>
  </si>
  <si>
    <t>-1102719375</t>
  </si>
  <si>
    <t>1942340016</t>
  </si>
  <si>
    <t>-1017132407</t>
  </si>
  <si>
    <t>(KB)*(3,03/1000)*1,15</t>
  </si>
  <si>
    <t>693302410</t>
  </si>
  <si>
    <t>1400874307</t>
  </si>
  <si>
    <t>-567122505</t>
  </si>
  <si>
    <t>-1708234664</t>
  </si>
  <si>
    <t>564851011</t>
  </si>
  <si>
    <t>Podklad ze štěrkodrti ŠD dle specifikace PD s rozprostřením a zhutněním plochy jednotlivě do 100 m2, po zhutnění tl. 150 mm</t>
  </si>
  <si>
    <t>400997911</t>
  </si>
  <si>
    <t>https://podminky.urs.cz/item/CS_URS_2025_01/564851011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</si>
  <si>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</si>
  <si>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</si>
  <si>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-243312243</t>
  </si>
  <si>
    <t>https://podminky.urs.cz/item/CS_URS_2025_01/916131213</t>
  </si>
  <si>
    <t>59217072</t>
  </si>
  <si>
    <t>obrubník silniční betonový 1000x100x250mm</t>
  </si>
  <si>
    <t>1030013637</t>
  </si>
  <si>
    <t>205*1,1 'Přepočtené koeficientem množství</t>
  </si>
  <si>
    <t>916991121</t>
  </si>
  <si>
    <t>Lože pod obrubníky, krajníky nebo obruby z dlažebních kostek z betonu prostého</t>
  </si>
  <si>
    <t>141256243</t>
  </si>
  <si>
    <t>https://podminky.urs.cz/item/CS_URS_2025_01/916991121</t>
  </si>
  <si>
    <t>"patky"(145/1,5)*0,2*0,2*0,2</t>
  </si>
  <si>
    <t>205*0,25*0,2</t>
  </si>
  <si>
    <t>K043</t>
  </si>
  <si>
    <t>D+M ocelový obrubník, pásovice 200/6 mm + tyčovina D 10 mm á 1,5 m</t>
  </si>
  <si>
    <t>789483985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</si>
  <si>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</si>
  <si>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</si>
  <si>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-306135275</t>
  </si>
  <si>
    <t>https://podminky.urs.cz/item/CS_URS_2025_01/919122121</t>
  </si>
  <si>
    <t>899132212</t>
  </si>
  <si>
    <t>Výměna (výšková úprava) poklopu vodovodního samonivelačního nebo pevného šoupátkového</t>
  </si>
  <si>
    <t>-2033832750</t>
  </si>
  <si>
    <t>https://podminky.urs.cz/item/CS_URS_2025_01/899132212</t>
  </si>
  <si>
    <t>899132111</t>
  </si>
  <si>
    <t>Výměna (výšková úprava) poklopu kanalizačního s rámem samonivelačním s ošetřením podkladních vrstev hloubky do 25 cm</t>
  </si>
  <si>
    <t>572994303</t>
  </si>
  <si>
    <t>https://podminky.urs.cz/item/CS_URS_2025_01/899132111</t>
  </si>
  <si>
    <t>911</t>
  </si>
  <si>
    <t>Rigoly, žlaby</t>
  </si>
  <si>
    <t>935113112</t>
  </si>
  <si>
    <t>Osazení odvodňovacího žlabu s krycím roštem polymerbetonového šířky přes 200 mm</t>
  </si>
  <si>
    <t>-1038492740</t>
  </si>
  <si>
    <t>https://podminky.urs.cz/item/CS_URS_2025_01/935113112</t>
  </si>
  <si>
    <t>59227110R</t>
  </si>
  <si>
    <t>žlab odvodňovací z polymerbetonu bez spádu dna pozinkovaná hrana š 250mm dle specifikace PD</t>
  </si>
  <si>
    <t>1333987078</t>
  </si>
  <si>
    <t>56241042R</t>
  </si>
  <si>
    <t>rošt můstkový D400 litina pro žlab  250mm dle specifikace PD</t>
  </si>
  <si>
    <t>1896902766</t>
  </si>
  <si>
    <t>59227028R</t>
  </si>
  <si>
    <t>čelo plné na začátek a konec odvodňovacího žlabu polymerbeton pozink hrana  250mm dle specifikace PD</t>
  </si>
  <si>
    <t>29808852</t>
  </si>
  <si>
    <t>935923218</t>
  </si>
  <si>
    <t>Osazení odvodňovacího žlabu s krycím roštem vpusti pro žlab šířky přes 200 mm</t>
  </si>
  <si>
    <t>359744519</t>
  </si>
  <si>
    <t>https://podminky.urs.cz/item/CS_URS_2025_01/935923218</t>
  </si>
  <si>
    <t>59223073¨R</t>
  </si>
  <si>
    <t>vpusť odtoková polymerbetonová s integrovaným těsněním pozinkovaná hrana, pro žlab 250mm dle specifikace PD</t>
  </si>
  <si>
    <t>1139872026</t>
  </si>
  <si>
    <t>913</t>
  </si>
  <si>
    <t>Značka</t>
  </si>
  <si>
    <t>914111111</t>
  </si>
  <si>
    <t>Montáž svislé dopravní značky základní velikosti do 1 m2 objímkami na sloupky nebo konzoly</t>
  </si>
  <si>
    <t>-860963348</t>
  </si>
  <si>
    <t>https://podminky.urs.cz/item/CS_URS_2025_01/914111111</t>
  </si>
  <si>
    <t>40445625</t>
  </si>
  <si>
    <t>informativní značky provozní IP8, IP9, IP11-IP13 500x700mm</t>
  </si>
  <si>
    <t>-532694587</t>
  </si>
  <si>
    <t>914511111</t>
  </si>
  <si>
    <t>Montáž sloupku dopravních značek délky do 3,5 m do betonového základu</t>
  </si>
  <si>
    <t>364171090</t>
  </si>
  <si>
    <t>https://podminky.urs.cz/item/CS_URS_2025_01/914511111</t>
  </si>
  <si>
    <t>40445225</t>
  </si>
  <si>
    <t>sloupek pro dopravní značku Zn D 60mm v 3,5m</t>
  </si>
  <si>
    <t>-738033215</t>
  </si>
  <si>
    <t>915311111</t>
  </si>
  <si>
    <t>Vodorovné značení předformovaným termoplastem dopravní značky barevné velikosti do 1 m2</t>
  </si>
  <si>
    <t>-2045949752</t>
  </si>
  <si>
    <t>https://podminky.urs.cz/item/CS_URS_2025_01/915311111</t>
  </si>
  <si>
    <t>998225111</t>
  </si>
  <si>
    <t>Přesun hmot pro komunikace s krytem z kameniva, monolitickým betonovým nebo živičným dopravní vzdálenost do 200 m jakékoliv délky objektu</t>
  </si>
  <si>
    <t>475390047</t>
  </si>
  <si>
    <t>https://podminky.urs.cz/item/CS_URS_2025_01/998225111</t>
  </si>
  <si>
    <t>K044</t>
  </si>
  <si>
    <t>Zkouška míry zhutnění modulem přetvárnosti na hotové vrstvě</t>
  </si>
  <si>
    <t>-562919512</t>
  </si>
  <si>
    <t>K045</t>
  </si>
  <si>
    <t>Test na obsah dehtu</t>
  </si>
  <si>
    <t>1557320531</t>
  </si>
  <si>
    <t>K046</t>
  </si>
  <si>
    <t>Provizorní dopravní značení</t>
  </si>
  <si>
    <t>90896604</t>
  </si>
  <si>
    <t>IO01 - Kanalizační přípojka</t>
  </si>
  <si>
    <t xml:space="preserve">    721-2 - Kanalizace vnější, splašková</t>
  </si>
  <si>
    <t xml:space="preserve">      721-2-1 - Potrubí</t>
  </si>
  <si>
    <t xml:space="preserve">      721-2-2 - Šachty</t>
  </si>
  <si>
    <t>1176296851</t>
  </si>
  <si>
    <t>-48694680</t>
  </si>
  <si>
    <t>-1490554281</t>
  </si>
  <si>
    <t>105,3</t>
  </si>
  <si>
    <t>186906707</t>
  </si>
  <si>
    <t>105,3*0,1 'Přepočtené koeficientem množství</t>
  </si>
  <si>
    <t>-733236940</t>
  </si>
  <si>
    <t>1790265983</t>
  </si>
  <si>
    <t>837465099</t>
  </si>
  <si>
    <t>-1959747741</t>
  </si>
  <si>
    <t>17,2-38,6*0,1*0,8</t>
  </si>
  <si>
    <t>70394622</t>
  </si>
  <si>
    <t>14,112*1,8 'Přepočtené koeficientem množství</t>
  </si>
  <si>
    <t>944976313</t>
  </si>
  <si>
    <t>1611869864</t>
  </si>
  <si>
    <t>17,9*12 'Přepočtené koeficientem množství</t>
  </si>
  <si>
    <t>639565107</t>
  </si>
  <si>
    <t>17,9*1,8 'Přepočtené koeficientem množství</t>
  </si>
  <si>
    <t>1214661260</t>
  </si>
  <si>
    <t>38,6*0,1*0,8</t>
  </si>
  <si>
    <t>-1136895745</t>
  </si>
  <si>
    <t>721-2</t>
  </si>
  <si>
    <t>Kanalizace vnější, splašková</t>
  </si>
  <si>
    <t>721-2-1</t>
  </si>
  <si>
    <t>Potrubí</t>
  </si>
  <si>
    <t>871313121</t>
  </si>
  <si>
    <t>Montáž kanalizačního potrubí z tvrdého PVC-U hladkého plnostěnného tuhost SN 8 DN 160</t>
  </si>
  <si>
    <t>61380668</t>
  </si>
  <si>
    <t>https://podminky.urs.cz/item/CS_URS_2025_01/871313121</t>
  </si>
  <si>
    <t>28611164</t>
  </si>
  <si>
    <t>trubka kanalizační PVC-U plnostěnná jednovrstvá DN 160x1000mm SN8</t>
  </si>
  <si>
    <t>1044014611</t>
  </si>
  <si>
    <t>877310310</t>
  </si>
  <si>
    <t>Montáž tvarovek na kanalizačním plastovém potrubí z PP nebo PVC-U hladkého plnostěnného kolen, víček nebo hrdlových uzávěrů DN 150</t>
  </si>
  <si>
    <t>-397078299</t>
  </si>
  <si>
    <t>https://podminky.urs.cz/item/CS_URS_2025_01/877310310</t>
  </si>
  <si>
    <t>-956194124</t>
  </si>
  <si>
    <t>1692828292</t>
  </si>
  <si>
    <t>429219213</t>
  </si>
  <si>
    <t>27,1844660194175*1,03 'Přepočtené koeficientem množství</t>
  </si>
  <si>
    <t>437651495</t>
  </si>
  <si>
    <t>K033</t>
  </si>
  <si>
    <t>D+M připojení na stávající šachtu</t>
  </si>
  <si>
    <t>590875975</t>
  </si>
  <si>
    <t>1819978802</t>
  </si>
  <si>
    <t>-561651432</t>
  </si>
  <si>
    <t>960093013</t>
  </si>
  <si>
    <t>721-2-2</t>
  </si>
  <si>
    <t>Šachty</t>
  </si>
  <si>
    <t>894812034</t>
  </si>
  <si>
    <t>Revizní a čistící šachta z polypropylenu PP pro hladké trouby DN 400 roura šachtová korugovaná bez hrdla, světlé hloubky 3000 mm</t>
  </si>
  <si>
    <t>428515727</t>
  </si>
  <si>
    <t>https://podminky.urs.cz/item/CS_URS_2025_01/894812034</t>
  </si>
  <si>
    <t>894812035</t>
  </si>
  <si>
    <t>Revizní a čistící šachta z polypropylenu PP pro hladké trouby DN 400 roura šachtová korugovaná bez hrdla, světlé hloubky 6000 mm</t>
  </si>
  <si>
    <t>566804434</t>
  </si>
  <si>
    <t>https://podminky.urs.cz/item/CS_URS_2025_01/894812035</t>
  </si>
  <si>
    <t>894812051</t>
  </si>
  <si>
    <t>Revizní a čistící šachta z polypropylenu PP pro hladké trouby DN 400 poklop plastový (pro třídu zatížení) pochůzí (A15)</t>
  </si>
  <si>
    <t>-1658440468</t>
  </si>
  <si>
    <t>https://podminky.urs.cz/item/CS_URS_2025_01/894812051</t>
  </si>
  <si>
    <t>894812001</t>
  </si>
  <si>
    <t>Revizní a čistící šachta z polypropylenu PP pro hladké trouby DN 400 šachtové dno (DN šachty / DN trubního vedení) DN 400/150 přímý tok</t>
  </si>
  <si>
    <t>-1195931644</t>
  </si>
  <si>
    <t>https://podminky.urs.cz/item/CS_URS_2025_01/894812001</t>
  </si>
  <si>
    <t>IO02 - Vodovodní přípojka</t>
  </si>
  <si>
    <t xml:space="preserve">    722-2 - Vodovodní přípojka</t>
  </si>
  <si>
    <t xml:space="preserve">      722-2-1 - Potrubí</t>
  </si>
  <si>
    <t xml:space="preserve">      722-2-2 - Šachta</t>
  </si>
  <si>
    <t xml:space="preserve">      722-2-3 - Vystrojení šachty</t>
  </si>
  <si>
    <t>316739467</t>
  </si>
  <si>
    <t>-622398225</t>
  </si>
  <si>
    <t>754738600</t>
  </si>
  <si>
    <t>106,5</t>
  </si>
  <si>
    <t>-854706131</t>
  </si>
  <si>
    <t>-1153968083</t>
  </si>
  <si>
    <t>106,5*0,1 'Přepočtené koeficientem množství</t>
  </si>
  <si>
    <t>151101101</t>
  </si>
  <si>
    <t>Zřízení pažení a rozepření stěn rýh pro podzemní vedení příložné pro jakoukoliv mezerovitost, hloubky do 2 m</t>
  </si>
  <si>
    <t>1200681587</t>
  </si>
  <si>
    <t>https://podminky.urs.cz/item/CS_URS_2025_01/151101101</t>
  </si>
  <si>
    <t>221,4</t>
  </si>
  <si>
    <t>151101111</t>
  </si>
  <si>
    <t>Odstranění pažení a rozepření stěn rýh pro podzemní vedení s uložením materiálu na vzdálenost do 3 m od kraje výkopu příložné, hloubky do 2 m</t>
  </si>
  <si>
    <t>-1789854230</t>
  </si>
  <si>
    <t>https://podminky.urs.cz/item/CS_URS_2025_01/151101111</t>
  </si>
  <si>
    <t>2051242682</t>
  </si>
  <si>
    <t>167151101</t>
  </si>
  <si>
    <t>Nakládání, skládání a překládání neulehlého výkopku nebo sypaniny strojně nakládání, množství do 100 m3, z horniny třídy těžitelnosti I, skupiny 1 až 3</t>
  </si>
  <si>
    <t>-1959104130</t>
  </si>
  <si>
    <t>https://podminky.urs.cz/item/CS_URS_2025_01/167151101</t>
  </si>
  <si>
    <t>1663073334</t>
  </si>
  <si>
    <t>24-69,2*0,8*0,1</t>
  </si>
  <si>
    <t>18,464*1,8 'Přepočtené koeficientem množství</t>
  </si>
  <si>
    <t>24,6*12 'Přepočtené koeficientem množství</t>
  </si>
  <si>
    <t>24,6*1,8 'Přepočtené koeficientem množství</t>
  </si>
  <si>
    <t>69,2*0,8*0,1</t>
  </si>
  <si>
    <t>722-2</t>
  </si>
  <si>
    <t>722-2-1</t>
  </si>
  <si>
    <t>722219191</t>
  </si>
  <si>
    <t>Armatury přírubové montáž zemních souprav ostatních typů</t>
  </si>
  <si>
    <t>2092399275</t>
  </si>
  <si>
    <t>https://podminky.urs.cz/item/CS_URS_2025_01/722219191</t>
  </si>
  <si>
    <t>42291078</t>
  </si>
  <si>
    <t>souprava zemní pro šoupátka DN 40-50mm Rd 2,0m</t>
  </si>
  <si>
    <t>1764748597</t>
  </si>
  <si>
    <t>891181324</t>
  </si>
  <si>
    <t>Montáž vodovodních armatur na potrubí šoupátek pro domovní přípojky s nástrčnými ISO konci PN16 DN 40</t>
  </si>
  <si>
    <t>1260170749</t>
  </si>
  <si>
    <t>https://podminky.urs.cz/item/CS_URS_2025_01/891181324</t>
  </si>
  <si>
    <t>42221559</t>
  </si>
  <si>
    <t>šoupátko domovní přípojky litinové ISO hrdlo PN16 40x40</t>
  </si>
  <si>
    <t>-1749620446</t>
  </si>
  <si>
    <t>899401112</t>
  </si>
  <si>
    <t>Osazení poklopů uličních s pevným rámem litinových šoupátkových</t>
  </si>
  <si>
    <t>66440262</t>
  </si>
  <si>
    <t>https://podminky.urs.cz/item/CS_URS_2025_01/899401112</t>
  </si>
  <si>
    <t>42291352</t>
  </si>
  <si>
    <t>poklop litinový šoupátkový pro zemní soupravy osazení do terénu a do vozovky</t>
  </si>
  <si>
    <t>976683097</t>
  </si>
  <si>
    <t>871181211</t>
  </si>
  <si>
    <t>Montáž vodovodního potrubí z polyetylenu PE100 RC v otevřeném výkopu svařovaných elektrotvarovkou SDR 11/PN16 d 50 x 4,6 mm</t>
  </si>
  <si>
    <t>125189150</t>
  </si>
  <si>
    <t>https://podminky.urs.cz/item/CS_URS_2025_01/871181211</t>
  </si>
  <si>
    <t>28613502</t>
  </si>
  <si>
    <t>potrubí vodovodní dvouvrstvé PE100 RC SDR11 50x4,6mm</t>
  </si>
  <si>
    <t>1099864830</t>
  </si>
  <si>
    <t>69,2*1,015 'Přepočtené koeficientem množství</t>
  </si>
  <si>
    <t>K034</t>
  </si>
  <si>
    <t>D+M napojení na stávající řad</t>
  </si>
  <si>
    <t>112261207</t>
  </si>
  <si>
    <t>892233122</t>
  </si>
  <si>
    <t>Proplach a dezinfekce vodovodního potrubí DN od 40 do 70</t>
  </si>
  <si>
    <t>-1672601588</t>
  </si>
  <si>
    <t>https://podminky.urs.cz/item/CS_URS_2025_01/892233122</t>
  </si>
  <si>
    <t>892241111</t>
  </si>
  <si>
    <t>Tlakové zkoušky vodou na potrubí DN do 80</t>
  </si>
  <si>
    <t>1352373611</t>
  </si>
  <si>
    <t>https://podminky.urs.cz/item/CS_URS_2025_01/892241111</t>
  </si>
  <si>
    <t>899721111</t>
  </si>
  <si>
    <t>Signalizační vodič na potrubí DN do 150 mm</t>
  </si>
  <si>
    <t>1541049967</t>
  </si>
  <si>
    <t>https://podminky.urs.cz/item/CS_URS_2025_01/899721111</t>
  </si>
  <si>
    <t>680272665</t>
  </si>
  <si>
    <t>722-2-2</t>
  </si>
  <si>
    <t>Šachta</t>
  </si>
  <si>
    <t>893811163</t>
  </si>
  <si>
    <t>Osazení vodoměrné šachty z polypropylenu PP samonosné pro běžné zatížení kruhové, průměru D do 1,2 m, světlé hloubky přes 1,4 m do 1,6 m</t>
  </si>
  <si>
    <t>-124285992</t>
  </si>
  <si>
    <t>https://podminky.urs.cz/item/CS_URS_2025_01/893811163</t>
  </si>
  <si>
    <t>56230594</t>
  </si>
  <si>
    <t>šachta plastová vodoměrná samonosná kruhová 1,2/1,5m</t>
  </si>
  <si>
    <t>-965312471</t>
  </si>
  <si>
    <t>894201113</t>
  </si>
  <si>
    <t>Ostatní konstrukce na trubním vedení z prostého betonu dno šachet tloušťky přes 200 mm z betonu bez zvýšených nároků na prostředí tř. C 16/20</t>
  </si>
  <si>
    <t>1655237297</t>
  </si>
  <si>
    <t>https://podminky.urs.cz/item/CS_URS_2025_01/894201113</t>
  </si>
  <si>
    <t>894201193</t>
  </si>
  <si>
    <t>Ostatní konstrukce na trubním vedení z prostého betonu dno šachet tloušťky přes 200 mm Příplatek k ceně za tloušťku dna do 200 mm</t>
  </si>
  <si>
    <t>1232317461</t>
  </si>
  <si>
    <t>https://podminky.urs.cz/item/CS_URS_2025_01/894201193</t>
  </si>
  <si>
    <t>0,75*0,75*3,14*0,2</t>
  </si>
  <si>
    <t>894608211</t>
  </si>
  <si>
    <t>Výztuž šachet ze svařovaných sítí typu Kari</t>
  </si>
  <si>
    <t>-1778160463</t>
  </si>
  <si>
    <t>https://podminky.urs.cz/item/CS_URS_2025_01/894608211</t>
  </si>
  <si>
    <t>899111113</t>
  </si>
  <si>
    <t>Osazení poklopů šachtových plastových nebo kompozitních bez rámů hmotnosti jednotlivě do 50 kg</t>
  </si>
  <si>
    <t>1931327255</t>
  </si>
  <si>
    <t>https://podminky.urs.cz/item/CS_URS_2025_01/899111113</t>
  </si>
  <si>
    <t>28661733</t>
  </si>
  <si>
    <t>poklop plastový třídy A15 pro šachtu DN 600</t>
  </si>
  <si>
    <t>1442173822</t>
  </si>
  <si>
    <t>722-2-3</t>
  </si>
  <si>
    <t>Vystrojení šachty</t>
  </si>
  <si>
    <t>722220234</t>
  </si>
  <si>
    <t>Armatury s jedním závitem přechodové tvarovky PPR, PN 20 (SDR 6) s kovovým závitem vnitřním přechodky dGK D 40 x G 5/4"</t>
  </si>
  <si>
    <t>-421321226</t>
  </si>
  <si>
    <t>https://podminky.urs.cz/item/CS_URS_2025_01/722220234</t>
  </si>
  <si>
    <t>722232047</t>
  </si>
  <si>
    <t>Armatury se dvěma závity kulové kohouty PN 42 do 185 °C přímé vnitřní závit G 6/4"</t>
  </si>
  <si>
    <t>-1647785174</t>
  </si>
  <si>
    <t>https://podminky.urs.cz/item/CS_URS_2025_01/722232047</t>
  </si>
  <si>
    <t>722270102</t>
  </si>
  <si>
    <t>Vodoměrové sestavy závitové G 1"</t>
  </si>
  <si>
    <t>723157315</t>
  </si>
  <si>
    <t>https://podminky.urs.cz/item/CS_URS_2025_01/722270102</t>
  </si>
  <si>
    <t>9 - Vedlejší náklady</t>
  </si>
  <si>
    <t>Tomáš Hrdlička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</si>
  <si>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</si>
  <si>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</si>
  <si>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</si>
  <si>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</si>
  <si>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</si>
  <si>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</si>
  <si>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</si>
  <si>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</si>
  <si>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</si>
  <si>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</si>
  <si>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</si>
  <si>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</si>
  <si>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</si>
  <si>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-606289245</t>
  </si>
  <si>
    <t>https://podminky.urs.cz/item/CS_URS_2025_01/012103000</t>
  </si>
  <si>
    <t>012303000</t>
  </si>
  <si>
    <t xml:space="preserve">Geodetické zaměření skutečného provedení </t>
  </si>
  <si>
    <t>1433969535</t>
  </si>
  <si>
    <t>https://podminky.urs.cz/item/CS_URS_2025_01/012303000</t>
  </si>
  <si>
    <t>Poznámka k položce:_x000D_
Náklady na provedení skutečného zaměření stavby (stavebních objektů i dopravní a technické infrastruktury) v rozsahu nezbytném pro zápis změny do katastru nemovitostí a dle návrhu SOD_x000D_
Jedná se o vyhotovení geometrického plánu pro zápis staveb do katastru nemovitostí a zaměření celé stavby (rozsah komunikací a zpevněných ploch, skutečná trasa inženýrských sítí atd.) pro jejich zápis do GIS._x000D_
Vlastní budova s přístavbami				_x000D_
Komunikace a zpevněné plochy				_x000D_
Sítě technické infrastruktury				_x000D_
Geometrický plán bude ověřen Katastrálním úřadem</t>
  </si>
  <si>
    <t>013254000</t>
  </si>
  <si>
    <t xml:space="preserve">Dokumentace skutečného provedení dle vyhl. 499/2006 Sb. ve třech listinných vyhotoveních a jednom elektronickém vyhotovení na CD-Rom </t>
  </si>
  <si>
    <t>-1489111981</t>
  </si>
  <si>
    <t>https://podminky.urs.cz/item/CS_URS_2025_01/013254000</t>
  </si>
  <si>
    <t>013294000</t>
  </si>
  <si>
    <t>Ostatní dokumentace - dílenská</t>
  </si>
  <si>
    <t>-528437111</t>
  </si>
  <si>
    <t>https://podminky.urs.cz/item/CS_URS_2025_01/013294000</t>
  </si>
  <si>
    <t>091003000</t>
  </si>
  <si>
    <t xml:space="preserve">Ostatní náklady bez rozlišení - vzorokování </t>
  </si>
  <si>
    <t>-1173155621</t>
  </si>
  <si>
    <t>https://podminky.urs.cz/item/CS_URS_2025_01/091003000</t>
  </si>
  <si>
    <t>VRN3</t>
  </si>
  <si>
    <t>Zařízení staveniště</t>
  </si>
  <si>
    <t>030001000</t>
  </si>
  <si>
    <t>Náklady spojené s vybudováním, provozem a likvidací zařízení staveniště vč. zdvihacího zařízení po celou dobu stavby, oplocení a dalších nezbytných nákladů</t>
  </si>
  <si>
    <t>-22640525</t>
  </si>
  <si>
    <t>https://podminky.urs.cz/item/CS_URS_2025_01/030001000</t>
  </si>
  <si>
    <t>Poznámka k položce:_x000D_
Současně kryje náklady na zdvihací prostředky po celou dobu stavby, spotřebu médií, zabezpečení a plnění podmínek BOZP a další nezbytné náklady.</t>
  </si>
  <si>
    <t>034103000</t>
  </si>
  <si>
    <t>Oplocení staveniště</t>
  </si>
  <si>
    <t>-1387878946</t>
  </si>
  <si>
    <t>https://podminky.urs.cz/item/CS_URS_2025_01/034103000</t>
  </si>
  <si>
    <t>039002000</t>
  </si>
  <si>
    <t>Zrušení zařízení staveniště</t>
  </si>
  <si>
    <t>-1957337813</t>
  </si>
  <si>
    <t>https://podminky.urs.cz/item/CS_URS_2025_01/039002000</t>
  </si>
  <si>
    <t>VRN4</t>
  </si>
  <si>
    <t>Inženýrská činnost</t>
  </si>
  <si>
    <t>044002000</t>
  </si>
  <si>
    <t>Revize</t>
  </si>
  <si>
    <t>1508070102</t>
  </si>
  <si>
    <t>https://podminky.urs.cz/item/CS_URS_2025_01/044002000</t>
  </si>
  <si>
    <t>K126</t>
  </si>
  <si>
    <t>Akreditované měření hladiny akustického tlaku VZT pro potřeby hygienické stanice</t>
  </si>
  <si>
    <t>-1872456495</t>
  </si>
  <si>
    <t>045002000</t>
  </si>
  <si>
    <t>Kompletační a koordinační činnost</t>
  </si>
  <si>
    <t>-886410400</t>
  </si>
  <si>
    <t>https://podminky.urs.cz/item/CS_URS_2025_01/045002000</t>
  </si>
  <si>
    <t>091504000</t>
  </si>
  <si>
    <t>Náklady související s publikační činností - publicita projektu</t>
  </si>
  <si>
    <t>609400389</t>
  </si>
  <si>
    <t>https://podminky.urs.cz/item/CS_URS_2025_01/091504000</t>
  </si>
  <si>
    <t xml:space="preserve">Poznámka k položce:_x000D_
Zhotovení a montáž stálé pamětní desky pro venkovní prostředí dle odsouhlaseného vzoru objednatele, technické parametry dle pravidel publicity IROP: _x000D_
Rozměry při orientaci na výšku: 300 x 400 mm _x000D_
Rozměry při orientaci na šířku: 400 x 300 mm_x000D_
</t>
  </si>
  <si>
    <t>091503000.1</t>
  </si>
  <si>
    <t>Náklady související s publikační činností - v průběhu stavby</t>
  </si>
  <si>
    <t>822903159</t>
  </si>
  <si>
    <t>https://podminky.urs.cz/item/CS_URS_2025_01/091503000.1</t>
  </si>
  <si>
    <t>Poznámka k položce:_x000D_
Zhotovení a montáž velkoplošného informačního panelu umístěný po dobu realizace projektu v místě realizace projektu a dle odsouhlaseného vzoru objednatele, technické parametry dle pravidel publicity IROP: _x000D_
Rozměry:_x000D_
minimální 2100 x 2200 mm, maximální při vertikálním rozložení 5100 x 2400 mm</t>
  </si>
  <si>
    <t>VRN5</t>
  </si>
  <si>
    <t>Finanční náklady</t>
  </si>
  <si>
    <t>051002000R</t>
  </si>
  <si>
    <t>Náklady spojené s pojištěním odpovědnosti za škodu a stavebně-montážní pojištění zhotovovaného díla, jak je uvedeno v návrhu smlouvy o dílo.</t>
  </si>
  <si>
    <t>-1038281646</t>
  </si>
  <si>
    <t>056002000</t>
  </si>
  <si>
    <t>Náklady spojené se zřízením bankovní záruky po dobu realizace stavby, jak je uvedeno v návrhu smlouvy o dílo</t>
  </si>
  <si>
    <t xml:space="preserve">soubor </t>
  </si>
  <si>
    <t>1758549854</t>
  </si>
  <si>
    <t>https://podminky.urs.cz/item/CS_URS_2025_01/056002000</t>
  </si>
  <si>
    <t>056002000.1</t>
  </si>
  <si>
    <t>Náklady spojené se zřízením bankovní záruky po dobu záruční doby, jak je uvedeno v návrhu smlouvy o dílo</t>
  </si>
  <si>
    <t>-647126687</t>
  </si>
  <si>
    <t>https://podminky.urs.cz/item/CS_URS_2025_01/056002000.1</t>
  </si>
  <si>
    <t>VRN7</t>
  </si>
  <si>
    <t>Provozní vlivy</t>
  </si>
  <si>
    <t>072002000</t>
  </si>
  <si>
    <t>Silniční provoz, provizorní dopravní značení</t>
  </si>
  <si>
    <t>349774048</t>
  </si>
  <si>
    <t>https://podminky.urs.cz/item/CS_URS_2025_01/072002000</t>
  </si>
  <si>
    <t>SEZNAM FIGUR</t>
  </si>
  <si>
    <t>Výměra</t>
  </si>
  <si>
    <t>SO01/ 1</t>
  </si>
  <si>
    <t>"102"9,4</t>
  </si>
  <si>
    <t>"103"6,7</t>
  </si>
  <si>
    <t>"109"11,7</t>
  </si>
  <si>
    <t>"110"11,7</t>
  </si>
  <si>
    <t>"111"2,4</t>
  </si>
  <si>
    <t>"112"7,6</t>
  </si>
  <si>
    <t>"113"12</t>
  </si>
  <si>
    <t>"114"15,8</t>
  </si>
  <si>
    <t>"115"4,1</t>
  </si>
  <si>
    <t>"117"11,1</t>
  </si>
  <si>
    <t>"119"10,9</t>
  </si>
  <si>
    <t>"120"6,1</t>
  </si>
  <si>
    <t>"124"15,7</t>
  </si>
  <si>
    <t>"127"15,7-2,1*2,6</t>
  </si>
  <si>
    <t>"130"15,6-2,1*2,6</t>
  </si>
  <si>
    <t>"133"15,6-2,1*2,6</t>
  </si>
  <si>
    <t>"136"15,6-2,1*2,6</t>
  </si>
  <si>
    <t>"139"15,6-2,1*2,6</t>
  </si>
  <si>
    <t>"140"10,6</t>
  </si>
  <si>
    <t>"201"5,9</t>
  </si>
  <si>
    <t>"203"28,5</t>
  </si>
  <si>
    <t>"204"23</t>
  </si>
  <si>
    <t>"209"11,7</t>
  </si>
  <si>
    <t>"210"39,7</t>
  </si>
  <si>
    <t>"213"15,6-2,1*2,65</t>
  </si>
  <si>
    <t>"216"15,6-2,1*2,65</t>
  </si>
  <si>
    <t>"219"15,6-2,1*2,65</t>
  </si>
  <si>
    <t>"222"15,6-2,1*2,65</t>
  </si>
  <si>
    <t>Použití figury:</t>
  </si>
  <si>
    <t>Příplatek k cenám bednění stropů za pohledový beton</t>
  </si>
  <si>
    <t>Zakrytí vnitřních ploch konstrukcí nebo prvků v místnostech v do 3,80 m</t>
  </si>
  <si>
    <t>drenáž</t>
  </si>
  <si>
    <t>Délka drenáže vč. náběhů u zlomů vedení</t>
  </si>
  <si>
    <t>"v úrovni zásypu"</t>
  </si>
  <si>
    <t>(7,15+23,45+3)*2</t>
  </si>
  <si>
    <t>(3,85+5,1+2)*2</t>
  </si>
  <si>
    <t>(10,8+6,95+3)*2</t>
  </si>
  <si>
    <t>(23,2+13,3+5)*2</t>
  </si>
  <si>
    <t>dveře11+dveře12+dveře13</t>
  </si>
  <si>
    <t>Tmelení spar a rohů šířky do 3 mm akrylátovým tmelem v místnostech v do 3,80 m</t>
  </si>
  <si>
    <t>"114"(1*(2,1+0,35))*2</t>
  </si>
  <si>
    <t>"104"0,9*(2,15+0,35)</t>
  </si>
  <si>
    <t>"121"1*(2,15+0,35)</t>
  </si>
  <si>
    <t>"120"1*(2,15+0,35)</t>
  </si>
  <si>
    <t>"118"1*(2,15+0,35)</t>
  </si>
  <si>
    <t>"116"1*(2,15+0,35)</t>
  </si>
  <si>
    <t>"117"1*(2,15+0,35)</t>
  </si>
  <si>
    <t>Zdivo z vápenopískových přesných plných tvárnic 8DF přes P15 do P25 tl 240 mm</t>
  </si>
  <si>
    <t>"137"2,15*(2,210+0,35)</t>
  </si>
  <si>
    <t>"135"2,15*(2,210+0,35)</t>
  </si>
  <si>
    <t>"132"2,15*(2,210+0,35)</t>
  </si>
  <si>
    <t>"129"2,15*(2,210+0,35)</t>
  </si>
  <si>
    <t>"126" 1,95*(2,21+0,35)</t>
  </si>
  <si>
    <t>"123"1,95*(2,21+0,35)</t>
  </si>
  <si>
    <t>"115"0,9*(2,15+0,35)</t>
  </si>
  <si>
    <t>"114"2,15*(2,210+0,35)</t>
  </si>
  <si>
    <t>"108"0,9*(2,15+0,35)+(0,8*(2,15+0,35))*2</t>
  </si>
  <si>
    <t>"107"0,9*(2,15+0,35)</t>
  </si>
  <si>
    <t>"105"0,9*(2,15+0,35)</t>
  </si>
  <si>
    <t>"106"0,9*(2,15+0,35)</t>
  </si>
  <si>
    <t>"119"1*(2,15+0,35)</t>
  </si>
  <si>
    <t>"pouzdra"-7*(2,21+0,35)*1</t>
  </si>
  <si>
    <t>Příčka z vápenopískových přesných plných tvárnic 5DF přes P15 do P25 tl 150 mm</t>
  </si>
  <si>
    <t>"113"0,9*(2,15+0,35)</t>
  </si>
  <si>
    <t>Zdivo z vápenopískových přesných plných tvárnic 7DF přes P15 do P25 tl 200 mm</t>
  </si>
  <si>
    <t>0+dveře22+dveře23</t>
  </si>
  <si>
    <t>"212"2,15*(2,21+0,15)</t>
  </si>
  <si>
    <t>"214"2,15*(2,21+0,15)</t>
  </si>
  <si>
    <t>"218"2,15*(2,21+0,15)</t>
  </si>
  <si>
    <t>"221"2,15*(2,21+0,15)</t>
  </si>
  <si>
    <t>"208"0,9*(2,15+0,15)</t>
  </si>
  <si>
    <t>"207"1,2*(2,725+0,15)</t>
  </si>
  <si>
    <t>"106"0,9*(2,15+0,15)</t>
  </si>
  <si>
    <t>"105"0,9*(2,15+0,15)</t>
  </si>
  <si>
    <t>"204"0,9*(2,15+0,15)</t>
  </si>
  <si>
    <t>"203"0,9*(2,15+0,15)</t>
  </si>
  <si>
    <t>"pouzdra"-4*2,21</t>
  </si>
  <si>
    <t>"206"(0,7*(2,15+0,15))*2</t>
  </si>
  <si>
    <t>Příčka z vápenopískových přesných plných tvárnic P7 do P15 tl 70 mm</t>
  </si>
  <si>
    <t>"101"14,9</t>
  </si>
  <si>
    <t>"105"5,9</t>
  </si>
  <si>
    <t>"108"8,6</t>
  </si>
  <si>
    <t>"116"4,5</t>
  </si>
  <si>
    <t>"118"30,7</t>
  </si>
  <si>
    <t>"121"66,3</t>
  </si>
  <si>
    <t>"122"5,4</t>
  </si>
  <si>
    <t>"123"5,6</t>
  </si>
  <si>
    <t>"125"5,4</t>
  </si>
  <si>
    <t>"126"5,6</t>
  </si>
  <si>
    <t>"127"15,7</t>
  </si>
  <si>
    <t>"128"5,5</t>
  </si>
  <si>
    <t>"129"5,5</t>
  </si>
  <si>
    <t>"130"15,6</t>
  </si>
  <si>
    <t>"131"5,5</t>
  </si>
  <si>
    <t>"132"5,5"</t>
  </si>
  <si>
    <t>"133"15,6</t>
  </si>
  <si>
    <t>"134"5,5</t>
  </si>
  <si>
    <t>"135"5,5</t>
  </si>
  <si>
    <t>"136"15,6</t>
  </si>
  <si>
    <t>"137"5,5</t>
  </si>
  <si>
    <t>"138"5,5</t>
  </si>
  <si>
    <t>"139"15,6</t>
  </si>
  <si>
    <t>Olepování vnitřních ploch páskou v místnostech v do 3,80 m</t>
  </si>
  <si>
    <t>Zakrytí vnitřních podlah včetně pozdějšího odkrytí</t>
  </si>
  <si>
    <t>Lešení pomocné pro objekty pozemních staveb s lešeňovou podlahou v do 1,9 m zatížení do 150 kg/m2</t>
  </si>
  <si>
    <t>Separační vrstva z PE fólie</t>
  </si>
  <si>
    <t>Násyp tl do 20 mm pod plovoucí nebo tepelně izolační vrstvy podlah z písku prosátého</t>
  </si>
  <si>
    <t>"104"1,9+(0,9*0,15)*3+(0,9*0,25)</t>
  </si>
  <si>
    <t>"105"5,9+(0,9*0,15)</t>
  </si>
  <si>
    <t>"109"11,7+(1,1*0,25)</t>
  </si>
  <si>
    <t>"110"11,7+(1,1*0,25)</t>
  </si>
  <si>
    <t>"111"2,4+(1,1*0,25)</t>
  </si>
  <si>
    <t>"112"7,6+(1,1*0,25)+1,2*5,5</t>
  </si>
  <si>
    <t>Potěr anhydritový samonivelační litý C20 tl přes 45 do 50 mm</t>
  </si>
  <si>
    <t>Vysátí podkladu před pokládkou dlažby</t>
  </si>
  <si>
    <t>Nátěr penetrační na podlahu</t>
  </si>
  <si>
    <t>Montáž podlah keramických hladkých lepených cementovým flexibilním lepidlem přes 0,5 do 2 ks/m2</t>
  </si>
  <si>
    <t>"101"14,9+(2*0,25+1*0,25)</t>
  </si>
  <si>
    <t>"102"9,4+(1*0,25+1*0,25+1*0,25)</t>
  </si>
  <si>
    <t>"118"30,7+(1*0,15)*2</t>
  </si>
  <si>
    <t>"121"66,3+(1*0,25)+(1*0,25)+(5*0,25)+(3,25*0,25)+(4*0,25)</t>
  </si>
  <si>
    <t>"122"5,4+(1*0,25)+(1*0,15/2)</t>
  </si>
  <si>
    <t>"125"5,4+(1*0,25)+(1*0,15/2)</t>
  </si>
  <si>
    <t>"128"5,5+(1*0,15)+(1*0,15/2)</t>
  </si>
  <si>
    <t>"131"5,5+(1*0,25)+(1,1*0,15/2)</t>
  </si>
  <si>
    <t>"134"5,5+(1*0,25)+(1,1*0,15/2)</t>
  </si>
  <si>
    <t>"137"5,5+(1*0,25)+(1,1*0,15/2)</t>
  </si>
  <si>
    <t>Cementový samonivelační potěr ze suchých směsí tl přes 2 do 5 mm</t>
  </si>
  <si>
    <t>Vysátí podkladu před provedením lité podlahy</t>
  </si>
  <si>
    <t>D+M provedení betoové stěrky dle specifikace v PD na podklad s anhydridu vč. penetrace, stěrky, uzavíracího laku</t>
  </si>
  <si>
    <t>Mazanina tl přes 80 do 120 mm z betonu prostého bez zvýšených nároků na prostředí tř. C 20/25</t>
  </si>
  <si>
    <t>Výztuž mazanin svařovanými sítěmi Kari</t>
  </si>
  <si>
    <t>Položení podložky pod koberec podlah</t>
  </si>
  <si>
    <t>Volné položení textilních pásů s podlepením spojů páskou</t>
  </si>
  <si>
    <t>"202"15,9</t>
  </si>
  <si>
    <t>"206"7,8</t>
  </si>
  <si>
    <t>"207"8,4</t>
  </si>
  <si>
    <t>"211"5,5</t>
  </si>
  <si>
    <t>"212"5,5</t>
  </si>
  <si>
    <t>"213"15,6</t>
  </si>
  <si>
    <t>"214"5,5</t>
  </si>
  <si>
    <t>"215"5,5</t>
  </si>
  <si>
    <t>"216"15,6</t>
  </si>
  <si>
    <t>"217"5,5</t>
  </si>
  <si>
    <t>"218"5,5</t>
  </si>
  <si>
    <t>"219"15,6</t>
  </si>
  <si>
    <t>"220"5,5</t>
  </si>
  <si>
    <t>"221"5,5</t>
  </si>
  <si>
    <t>"222"15,6</t>
  </si>
  <si>
    <t>F021+F023</t>
  </si>
  <si>
    <t>"202"15,9+(0,9*0,15)*5+(1,2*0,15)</t>
  </si>
  <si>
    <t>"211"5,7+(1*0,25)+(1,1*0,15/2)</t>
  </si>
  <si>
    <t>"214"5,7+(1*0,25)+(1,1*0,15/2)</t>
  </si>
  <si>
    <t>"217"57+(1*0,25)+(1,1*0,15/2)</t>
  </si>
  <si>
    <t>"220"5,7+(1*0,25)+(1,1*0,15/2)</t>
  </si>
  <si>
    <t>"Plocha omítky fasády - etics 300 mm</t>
  </si>
  <si>
    <t>"1NP - z venku"3,6*(23,25+36,8)*2-3,6*(9,235+3,12+3,995+4-1,5+7,05+2,8)</t>
  </si>
  <si>
    <t>"1NP - uvnitř"2,8*(7,05-0,25+0,3+19,85+0,3+7+7+10,85+23,25)</t>
  </si>
  <si>
    <t>0,8*10,25</t>
  </si>
  <si>
    <t>"odpočet otvorů 1NP"-okno1</t>
  </si>
  <si>
    <t>"2NP"2,725*(0,3+19,85+0,2+6+0,25)</t>
  </si>
  <si>
    <t>-sokl</t>
  </si>
  <si>
    <t>-plochá15</t>
  </si>
  <si>
    <t>Penetrační nátěr vnějších stěn nanášený ručně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</si>
  <si>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</si>
  <si>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240mm</t>
  </si>
  <si>
    <t>Příplatek k cenám kontaktního zateplení vnějších stěn za zápustnou montáž a použití tepelněizolačních zátek z minerální vlny</t>
  </si>
  <si>
    <t>Příplatek k cenám kontaktního zateplení vnějších stěn za zesílení vyztužení základní vrstvy</t>
  </si>
  <si>
    <t>Zakrytí výplní otvorů a svislých ploch fólií přilepenou lepící páskou</t>
  </si>
  <si>
    <t>"2NP - pohledová část"</t>
  </si>
  <si>
    <t>"levá část objektu"3,15*(0,3+19,85+0,25+0,07+6,45+0,22)</t>
  </si>
  <si>
    <t>"pravá část objektu z venku"3,1*(13,39+11,42)*2</t>
  </si>
  <si>
    <t>Montáž izolace tepelné stěn lepením celoplošně rohoží, pásů, dílců, desek</t>
  </si>
  <si>
    <t>Montáž provětrávané fasády pl do 5 m2 z dřevěných profilů š přes 80 mm do 100 mm tl do 20 mm</t>
  </si>
  <si>
    <t>Montáž difúzní paropropustné fólie pro dřevěnou provětrávanou fasádu s lepenými přesahy</t>
  </si>
  <si>
    <t>Montáž konzol roštu fasád, stěn a podhledů do betonu tvaru "A" pro uchycení vodorovného profilu roštu</t>
  </si>
  <si>
    <t>Montáž vodorovného profilu roštu fasád, stěn a podhledů připevněného na konzolu tvaru "A"</t>
  </si>
  <si>
    <t>Montáž svislého profilu roštu fasád, stěn a podhledů připevněného na vodorovný profil</t>
  </si>
  <si>
    <t>"1NP - sklad"2,8*(3,12+4,64)*2</t>
  </si>
  <si>
    <t>"2 NP u schodiště a na pavlači"3,15*(2,735+0,3+1,6)</t>
  </si>
  <si>
    <t>"2 NP u terasy</t>
  </si>
  <si>
    <t>2,725*(0,37+0,2+1,63)*2</t>
  </si>
  <si>
    <t>Penetrační syntetický nátěr hladkých betonových povrchů</t>
  </si>
  <si>
    <t xml:space="preserve">"1 NP schodiště </t>
  </si>
  <si>
    <t>3,6*(1,5+2,2+2,79+2,2+1,5)*2</t>
  </si>
  <si>
    <t>-1,5*2,8*2</t>
  </si>
  <si>
    <t>0,29*(1,5+2,8*2)</t>
  </si>
  <si>
    <t>Sklovláknité pletivo vnějších stěn vtlačené do tmelu</t>
  </si>
  <si>
    <t>0,8*(6,325+3,125+3,995+4+8,6+2,8)</t>
  </si>
  <si>
    <t>Montáž kontaktního zateplení vnějších stěn lepením a mechanickým kotvením TI z minerální vlny s podélnou orientací do zdiva a betonu tl přes 80 do 120 mm</t>
  </si>
  <si>
    <t>0,8*(13,18+9,95)*2</t>
  </si>
  <si>
    <t>1,2*(9+10)</t>
  </si>
  <si>
    <t>1,2*(8+9)</t>
  </si>
  <si>
    <t>Schodišťová konstrukce a rampa ze ŽB tř. C 25/30</t>
  </si>
  <si>
    <t>Zřízení bednění stupňů přímočarých schodišť</t>
  </si>
  <si>
    <t>"osa A u schodiště"7,05*2,8</t>
  </si>
  <si>
    <t>6,5*19,85</t>
  </si>
  <si>
    <t>2,98*4,5</t>
  </si>
  <si>
    <t>10,25*6,4</t>
  </si>
  <si>
    <t>12,75*22,65</t>
  </si>
  <si>
    <t>Zřízení vrstvy z geotextilie v rovině nebo ve sklonu do 1:5 š do 3 m</t>
  </si>
  <si>
    <t>Mazanina tl přes 120 do 240 mm z betonu prostého bez zvýšených nároků na prostředí tř. C 25/30</t>
  </si>
  <si>
    <t>Provedení izolace proti zemní vlhkosti vodorovné za studena nátěrem penetračním</t>
  </si>
  <si>
    <t>Provedení izolace proti zemní vlhkosti pásy přitavením vodorovné NAIP</t>
  </si>
  <si>
    <t>"osa A u schodiště"2,8+7,05+2,8</t>
  </si>
  <si>
    <t>(2,98+4,5)*2</t>
  </si>
  <si>
    <t>Zřízení bednění rýh a hran v podlahách</t>
  </si>
  <si>
    <t>Izolace proti zemní vlhkosti nopovou fólií svislá, výška nopu 8,0 mm, tl do 0,6 mm</t>
  </si>
  <si>
    <t>Izolace proti zemní vlhkosti nopovou fólií ukončení provětrávací lištou</t>
  </si>
  <si>
    <t>Izolace proti zemní vlhkosti připevnění folie hřeby</t>
  </si>
  <si>
    <t>Izolace proti vodě provedení spojů přitavením pásu NAIP 500 mm</t>
  </si>
  <si>
    <t>"osa A u schodiště"(2,8+7,05+2,8)*1,5</t>
  </si>
  <si>
    <t>(6,5+19,85)*2*1,4</t>
  </si>
  <si>
    <t>(2,98+4,5)*2*1,1</t>
  </si>
  <si>
    <t>(10,25+6,4)*2*1,4</t>
  </si>
  <si>
    <t>(12,75+22,65)*2*1,4</t>
  </si>
  <si>
    <t>Provedení izolace proti zemní vlhkosti svislé za studena nátěrem penetračním</t>
  </si>
  <si>
    <t>Provedení izolace proti zemní vlhkosti pásy přitavením svislé NAIP</t>
  </si>
  <si>
    <t>(7,73)*22,285</t>
  </si>
  <si>
    <t>10,38*12,05</t>
  </si>
  <si>
    <t>Provedení drenážní vrstvy vegetační střechy z kameniva tl do 100 mm sklon do 5°</t>
  </si>
  <si>
    <t>0,5*(0,847+8,415+6,087+3,2+8,525+2,499+2,99+2,99+2,721-0,5*2+3,11+2,721*2+5,535+4,814+3,442+3,442+1,412-0,5*2)</t>
  </si>
  <si>
    <t>"u okna" 3</t>
  </si>
  <si>
    <t>((14,82*2)+2*(1,4+2,45-0,5*2))*0,5</t>
  </si>
  <si>
    <t>Provedení drenážní vrstvy vegetační střechy z plastových nopových fólií v nopů do 25 mm do 5°</t>
  </si>
  <si>
    <t>Provedení vegetační vrstvy ze substrátu tl přes 300 mm vegetační střechy sklon do 5°</t>
  </si>
  <si>
    <t>Položení vegetační nebo trávníkové rohože vegetační střechy sklon do 5°</t>
  </si>
  <si>
    <t>"P12</t>
  </si>
  <si>
    <t>2,2*2,55</t>
  </si>
  <si>
    <t>Separační vrstva z geotextilie</t>
  </si>
  <si>
    <t>Zdrsnění povrchu betonových podlah kartáčováním strojně s předchozím přehlazením</t>
  </si>
  <si>
    <t>Penetrační akrylátový nátěr hrubých betonových podlah</t>
  </si>
  <si>
    <t>Krycí jednonásobný akrylátový nátěr betonové podlahy</t>
  </si>
  <si>
    <t>"snířeno o pracovní výšku 1,5 m, v rozích uvažována převazba 1 m na kažkou stranu</t>
  </si>
  <si>
    <t xml:space="preserve">"do úrovně 2 NP </t>
  </si>
  <si>
    <t>(6,725-1,5)*(13,39+1+1+11,42+1+1+8,77+1+23,275+1+1+8,77+1)</t>
  </si>
  <si>
    <t>"v úrovni 1 NP</t>
  </si>
  <si>
    <t>(3,6-1,5)*((14,66+1+1)*4+(13,35+1+1+23,275-11,42+1+1))</t>
  </si>
  <si>
    <t xml:space="preserve">"založení na střeše 1 NP </t>
  </si>
  <si>
    <t>(6,725-3,05-1,5)*(11,42+1+1+13,39+1+1+22,275+1+1+4)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</si>
  <si>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</si>
  <si>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</si>
  <si>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</si>
  <si>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</si>
  <si>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</si>
  <si>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</si>
  <si>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</si>
  <si>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</si>
  <si>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"o139"2,65</t>
  </si>
  <si>
    <t>"d137"1,1</t>
  </si>
  <si>
    <t>"o136"2,65</t>
  </si>
  <si>
    <t>"d134"1,1</t>
  </si>
  <si>
    <t>"o133"2,65</t>
  </si>
  <si>
    <t>"d131"1,1</t>
  </si>
  <si>
    <t>"o130"2,65</t>
  </si>
  <si>
    <t>"d128"1,1</t>
  </si>
  <si>
    <t>"o127"3</t>
  </si>
  <si>
    <t>"d125"1,1</t>
  </si>
  <si>
    <t>"o124"3</t>
  </si>
  <si>
    <t>"d122"1,1</t>
  </si>
  <si>
    <t>"o121"3,25</t>
  </si>
  <si>
    <t>"o121"5</t>
  </si>
  <si>
    <t>"o121"4,1</t>
  </si>
  <si>
    <t>"o118"3</t>
  </si>
  <si>
    <t>"d101"2</t>
  </si>
  <si>
    <t>"d109"1,1</t>
  </si>
  <si>
    <t>"d110"1,1</t>
  </si>
  <si>
    <t>"d111"1,1</t>
  </si>
  <si>
    <t>"d112"1,1</t>
  </si>
  <si>
    <t>"o114"1,05</t>
  </si>
  <si>
    <t>"d102"2</t>
  </si>
  <si>
    <t>"otvory v nezatepleném zdivu"</t>
  </si>
  <si>
    <t>"d schodiště"1,5</t>
  </si>
  <si>
    <t>"d140"1</t>
  </si>
  <si>
    <t>Pletivo sklovláknité vnitřních stěn vtlačené do tmelu</t>
  </si>
  <si>
    <t>Montáž omítkových samolepících začišťovacích profilů pro spojení s okenním rámem</t>
  </si>
  <si>
    <t>Montáž kontaktního zateplení vnějšího ostění, nadpraží nebo parapetu hl. špalety do 400 mm lepením desek z polystyrenu tl do 40 mm</t>
  </si>
  <si>
    <t>Připojovací spára oken a stěn parotěsnou páskou interiérovou</t>
  </si>
  <si>
    <t>"o213"2,65</t>
  </si>
  <si>
    <t>"d211"1,1</t>
  </si>
  <si>
    <t>"o216"2,65</t>
  </si>
  <si>
    <t>"d214"1,1</t>
  </si>
  <si>
    <t>"o219"2,65</t>
  </si>
  <si>
    <t>"d217"1,1</t>
  </si>
  <si>
    <t>"o222"2,65</t>
  </si>
  <si>
    <t>"d220"1,1</t>
  </si>
  <si>
    <t>"o202"1,3</t>
  </si>
  <si>
    <t>"o203"4,4</t>
  </si>
  <si>
    <t>"o201"1,2</t>
  </si>
  <si>
    <t>"204"3,6</t>
  </si>
  <si>
    <t>nadpraží3</t>
  </si>
  <si>
    <t>Nadpraží otvorů 3 NP</t>
  </si>
  <si>
    <t>"318"1,2</t>
  </si>
  <si>
    <t>"316"1,2</t>
  </si>
  <si>
    <t>"otvor pro výtah"1,6</t>
  </si>
  <si>
    <t>"306"1,365</t>
  </si>
  <si>
    <t>"306"1,38</t>
  </si>
  <si>
    <t>"306"1,265</t>
  </si>
  <si>
    <t>"306"1,35</t>
  </si>
  <si>
    <t>"301"1,0</t>
  </si>
  <si>
    <t>"303"0,9</t>
  </si>
  <si>
    <t>"305"1,7</t>
  </si>
  <si>
    <t>"302"1,7</t>
  </si>
  <si>
    <t>"302"1,5</t>
  </si>
  <si>
    <t>"302"2,0</t>
  </si>
  <si>
    <t>"308"1,5</t>
  </si>
  <si>
    <t>"311"1,5</t>
  </si>
  <si>
    <t>"314"1,5</t>
  </si>
  <si>
    <t>"319"1,5</t>
  </si>
  <si>
    <t>"319"1,2</t>
  </si>
  <si>
    <t>"106"(1,7*2+2,3*2)*2,55</t>
  </si>
  <si>
    <t>"107"(1,8+2,6)*2*2,55</t>
  </si>
  <si>
    <t>"108"(2,1*2+2,55*2+(1*2+1,5*2)*2)*2,55</t>
  </si>
  <si>
    <t>"116"(2,1*2+2,15*2)*2,45</t>
  </si>
  <si>
    <t>"123"(2,3*2+2,45*2)*2,45</t>
  </si>
  <si>
    <t>"126"(2,45*2+2,3*2)*2,45</t>
  </si>
  <si>
    <t>"129"(2,5*2+2,2*2)*2,45</t>
  </si>
  <si>
    <t>"132"(2,5*2+2,2*2)*2,45</t>
  </si>
  <si>
    <t>"135"(2,5*2+2,2*2)*2,45</t>
  </si>
  <si>
    <t>"138"(2,5*2+2,2*2)*2,45</t>
  </si>
  <si>
    <t>"205"(1,75*2+2,1*2)*2,35</t>
  </si>
  <si>
    <t>"206"(1,9*2+2,1*2+(1*2+1,8*2)*2)*2,35</t>
  </si>
  <si>
    <t>"212"(2,5*2+2,2*2)*2,45</t>
  </si>
  <si>
    <t>"215"(2,5*2+2,2*2)*2,45</t>
  </si>
  <si>
    <t>"218"(2,5*2+2,2*2)*2,45</t>
  </si>
  <si>
    <t>"221"(2,5*2+2,2*2)*2,45</t>
  </si>
  <si>
    <t>"za kuch. linky, umyvadla dle skutečnosti"10</t>
  </si>
  <si>
    <t>"106"-(0,9*2,1)</t>
  </si>
  <si>
    <t>"107"-(0,9*2,1)</t>
  </si>
  <si>
    <t>"108"-((0,8*2,1)*4+(0,9*2,1))</t>
  </si>
  <si>
    <t>"116"-(1*2,1)</t>
  </si>
  <si>
    <t>"123"-(1*2,1)</t>
  </si>
  <si>
    <t>"126"-(1*2,1)</t>
  </si>
  <si>
    <t>"129"-(1*2,1)</t>
  </si>
  <si>
    <t>"132"-(1*2,1)</t>
  </si>
  <si>
    <t>"135"-(1*2,1)</t>
  </si>
  <si>
    <t>"138"-(1*2,1)</t>
  </si>
  <si>
    <t>"205"-(0,9*2,1)</t>
  </si>
  <si>
    <t>"206"-((0,8*2,1)*4+(0,9*2,1))</t>
  </si>
  <si>
    <t>"212"-(1*2,1)</t>
  </si>
  <si>
    <t>"215"-(1*2,1)</t>
  </si>
  <si>
    <t>"218"-(1*2,1)</t>
  </si>
  <si>
    <t>"221"-(1*2,1)</t>
  </si>
  <si>
    <t>Vápenocementový štuk vnitřních stěn tloušťky do 3 mm</t>
  </si>
  <si>
    <t>Nátěr penetrační na stěnu</t>
  </si>
  <si>
    <t>Oprášení (ometení ) podkladu v místnostech v do 3,80 m</t>
  </si>
  <si>
    <t>"117"3,75*2+2,95*2</t>
  </si>
  <si>
    <t>"106"1,7*2+2,3*2</t>
  </si>
  <si>
    <t>"108"2,1*2+2,55*2+(1*2+1,5*2)*2</t>
  </si>
  <si>
    <t>"116"2,1*2+2,15*2</t>
  </si>
  <si>
    <t>"123"2,3*2+2,45*2</t>
  </si>
  <si>
    <t>"126"2,45*2+2,3*2</t>
  </si>
  <si>
    <t>"129"2,5*2+2,2*2</t>
  </si>
  <si>
    <t>"132"2,5*2+2,2*2</t>
  </si>
  <si>
    <t>"135"2,5*2+2,2*2</t>
  </si>
  <si>
    <t>"138"2,5*2+2,2*2</t>
  </si>
  <si>
    <t>Montáž těsnícího pásu pro styčné nebo dilatační spáry</t>
  </si>
  <si>
    <t>Montáž izolace nátěrem nebo stěrkou ve dvou vrstvách</t>
  </si>
  <si>
    <t>Spárování vnitřních obkladů silikonem</t>
  </si>
  <si>
    <t>"205"1,75*2+2,1*2</t>
  </si>
  <si>
    <t>"206"1,9*2+2,1*2+(1*2+1,8*2)*2</t>
  </si>
  <si>
    <t>"212"2,5*2+2,2*2</t>
  </si>
  <si>
    <t>"215"2,5*2+2,2*2</t>
  </si>
  <si>
    <t>"218"2,5*2+2,2*2</t>
  </si>
  <si>
    <t>"221"2,5*2+2,2*2</t>
  </si>
  <si>
    <t>obvodS</t>
  </si>
  <si>
    <t>Obvodová dilatace podlahovým páskem z pěnového PE mezi stěnou a mazaninou nebo potěrem v 80 mm</t>
  </si>
  <si>
    <t>"104"1,3*2+1,45*2</t>
  </si>
  <si>
    <t>"105"2,3*2+2,55*2</t>
  </si>
  <si>
    <t>"109"4*2+2,925*2</t>
  </si>
  <si>
    <t>"110"2,925*2+4*2</t>
  </si>
  <si>
    <t>"111"1,2*2+2*2</t>
  </si>
  <si>
    <t>"112"4*2+(1,65+1,2)*2</t>
  </si>
  <si>
    <t>"113"3*2+4*2</t>
  </si>
  <si>
    <t>"114"2,25*2+4,4*2</t>
  </si>
  <si>
    <t>"115"1,7*2+2,25*2</t>
  </si>
  <si>
    <t>Montáž soklů z dlaždic keramických rovných lepených cementovým flexibilním lepidlem v přes 65 do 90 mm</t>
  </si>
  <si>
    <t>"101"2*2+(1,2+2,7+0,9+2,9)*2</t>
  </si>
  <si>
    <t>"102"2*2+(2,25+0,15+2,25)*2</t>
  </si>
  <si>
    <t>"103"(4,4+0,2+0,25)*2</t>
  </si>
  <si>
    <t>"118"5,5*2+(2,1+0,1+3,75)*2</t>
  </si>
  <si>
    <t>"119"2,9*2+3,75*2</t>
  </si>
  <si>
    <t>"120"2,9*2+2,1*2</t>
  </si>
  <si>
    <t>"121"11,05*2+6*2</t>
  </si>
  <si>
    <t>"122"2,55*2+1,5*2-1,5</t>
  </si>
  <si>
    <t>"124"4,75*2+3,3*2-1,5</t>
  </si>
  <si>
    <t>"125"2,1*2+2,55*2-1,5</t>
  </si>
  <si>
    <t>"127"3,3*2+4,75*2</t>
  </si>
  <si>
    <t>"128"52,6*2+2,1*2</t>
  </si>
  <si>
    <t>"130"4,65*2+3,35*2</t>
  </si>
  <si>
    <t>"131"2,6*2+2,1*2</t>
  </si>
  <si>
    <t>"133"3,35*2+4,65*2</t>
  </si>
  <si>
    <t>"134"2,6*2+2,1*2</t>
  </si>
  <si>
    <t>"136"4,65*2+3,35*2</t>
  </si>
  <si>
    <t>"137"2,1*2+2,6*2</t>
  </si>
  <si>
    <t>"139"4,65*2+3,35*2</t>
  </si>
  <si>
    <t>Tuhé napojení lité podlahy na stěnu nebo sokl</t>
  </si>
  <si>
    <t>"140"4,1*2+2,58*2</t>
  </si>
  <si>
    <t>Napínání textilních pásů</t>
  </si>
  <si>
    <t>Montáž kobercových napínacích lišt do betonového podkladu šroubováním</t>
  </si>
  <si>
    <t>ObvodS</t>
  </si>
  <si>
    <t>"208"2,1*2+1,85*2</t>
  </si>
  <si>
    <t>"202"12,25*2</t>
  </si>
  <si>
    <t>"203"6*2+4,95*2</t>
  </si>
  <si>
    <t>"204"4,95*2+3,65*2</t>
  </si>
  <si>
    <t>"207"2,1*2+4*2</t>
  </si>
  <si>
    <t>"211"2,5*2+2,2*2-1,5</t>
  </si>
  <si>
    <t>"213"4,65*2+3,35*2-1,5</t>
  </si>
  <si>
    <t>"214"2,6*2+2,1*2-1,5</t>
  </si>
  <si>
    <t>"216"4,65*2+3,35*2</t>
  </si>
  <si>
    <t>"217"2,1*2+2,6*2</t>
  </si>
  <si>
    <t>"219"4,65*2+3,35*2</t>
  </si>
  <si>
    <t>"220"2,1*2+2,6*2</t>
  </si>
  <si>
    <t>"222"4,65*2+3,35*2</t>
  </si>
  <si>
    <t>obvods</t>
  </si>
  <si>
    <t xml:space="preserve">Obvod schodiště </t>
  </si>
  <si>
    <t>"201"4,95*2</t>
  </si>
  <si>
    <t>Okapový chodník z kačírku tl 200 mm s udusáním</t>
  </si>
  <si>
    <t>"otvory ve zdivu s tepelnou izolací"</t>
  </si>
  <si>
    <t>"o139"2,65*1,85</t>
  </si>
  <si>
    <t>"d137"1,1*2,8</t>
  </si>
  <si>
    <t>"o136"2,65*1,85</t>
  </si>
  <si>
    <t>"d134"1,1*2,8</t>
  </si>
  <si>
    <t>"o133"2,65*1,85</t>
  </si>
  <si>
    <t>"d131"1,1*2,8</t>
  </si>
  <si>
    <t>"o130"2,65*1,85</t>
  </si>
  <si>
    <t>"d128"1,1*2,8</t>
  </si>
  <si>
    <t>"o127"3*1,85</t>
  </si>
  <si>
    <t>"d125"1,1*2,8</t>
  </si>
  <si>
    <t>"o124"3*1,85</t>
  </si>
  <si>
    <t>"d122"1,1*2,8</t>
  </si>
  <si>
    <t>"o121"3,25*2,8</t>
  </si>
  <si>
    <t>"o121"5*2,8</t>
  </si>
  <si>
    <t>"o121"4,1*2,8</t>
  </si>
  <si>
    <t>"o118"3*1,6</t>
  </si>
  <si>
    <t>"d101"2*2,8</t>
  </si>
  <si>
    <t>"d109"1,1*2,8</t>
  </si>
  <si>
    <t>"d110"1,1*2,8</t>
  </si>
  <si>
    <t>"d111"1,1*2,8</t>
  </si>
  <si>
    <t>"d112"1,1*2,8</t>
  </si>
  <si>
    <t>"o114"1,05*2,8</t>
  </si>
  <si>
    <t>"d102"2*2,8</t>
  </si>
  <si>
    <t>"d schodiště"1,5*2,8</t>
  </si>
  <si>
    <t>Zatření spár cementovou maltou vnějších stěn z tvárnic nebo kamene</t>
  </si>
  <si>
    <t>Zakrytí výplní otvorů fólií přilepenou na začišťovací lišty</t>
  </si>
  <si>
    <t>"d140"1*2,15</t>
  </si>
  <si>
    <t>"d211"1,1*2,725</t>
  </si>
  <si>
    <t>"d214"1,1*2,725</t>
  </si>
  <si>
    <t>"d217"1,1*2,725</t>
  </si>
  <si>
    <t>"d220"1,1*2,725</t>
  </si>
  <si>
    <t>"o213"2,65*1,85</t>
  </si>
  <si>
    <t>"o216"2,65*1,85</t>
  </si>
  <si>
    <t>"o219"2,65*1,85</t>
  </si>
  <si>
    <t>"o222"2,65*1,85</t>
  </si>
  <si>
    <t>"o202"1,3*2,325</t>
  </si>
  <si>
    <t>"o203"4,4*2,325</t>
  </si>
  <si>
    <t>"o201"1,2*2,325</t>
  </si>
  <si>
    <t>"204"3,6*2,325</t>
  </si>
  <si>
    <t>obvod01*(0,35+2,8)</t>
  </si>
  <si>
    <t>-okno1-okno11</t>
  </si>
  <si>
    <t>-dveře1*2</t>
  </si>
  <si>
    <t>0,25*(nadpraží1+ostění1)</t>
  </si>
  <si>
    <t>obvod02*(0,15+2,725)</t>
  </si>
  <si>
    <t>-okno2-okno21</t>
  </si>
  <si>
    <t>-dveře2*2</t>
  </si>
  <si>
    <t>0,25*(nadpraží2+ostění2)</t>
  </si>
  <si>
    <t>Vápenocementová omítka hrubá jednovrstvá zatřená vnitřních stěn nanášená strojně</t>
  </si>
  <si>
    <t xml:space="preserve">" v ploše celé stavby + 1 m na každou stranu vč. nádvoří </t>
  </si>
  <si>
    <t>(1+36,75+1)*(23,2+1+1)</t>
  </si>
  <si>
    <t>Sejmutí ornice plochy přes 500 m2 tl vrstvy do 200 mm strojně</t>
  </si>
  <si>
    <t>Vodorovné přemístění přes 20 do 50 m výkopku/sypaniny z horniny třídy těžitelnosti I skupiny 1 až 3</t>
  </si>
  <si>
    <t>1+2,15</t>
  </si>
  <si>
    <t>4*(2+1,85*2)</t>
  </si>
  <si>
    <t>1,3+2,325*2</t>
  </si>
  <si>
    <t>3,6+2,325*2</t>
  </si>
  <si>
    <t>4,4+2,325*2</t>
  </si>
  <si>
    <t>1,2+2,325*2</t>
  </si>
  <si>
    <t>D+M vyložení ostění/nadpraží otvorů v dřevěném obkladu deskou vč. pomocných profilů</t>
  </si>
  <si>
    <t>"d137"2,8*2</t>
  </si>
  <si>
    <t>"o139"1,85*2</t>
  </si>
  <si>
    <t>"o136"1,85*2</t>
  </si>
  <si>
    <t>"d134"2,8*2</t>
  </si>
  <si>
    <t>"o133"1,85*2</t>
  </si>
  <si>
    <t>"d131"2,8*2</t>
  </si>
  <si>
    <t>"o130"1,85*2</t>
  </si>
  <si>
    <t>"d128"2,8*2</t>
  </si>
  <si>
    <t>"o127"1,85*2</t>
  </si>
  <si>
    <t>"d125"2,8*2</t>
  </si>
  <si>
    <t>"o124"1,85*2</t>
  </si>
  <si>
    <t>"d122"2,8*2</t>
  </si>
  <si>
    <t>"o121"2,8</t>
  </si>
  <si>
    <t>"o121"2,8*2</t>
  </si>
  <si>
    <t>"o118"1,6*2</t>
  </si>
  <si>
    <t>"d109"2*2,8</t>
  </si>
  <si>
    <t>"d110"2*2,8</t>
  </si>
  <si>
    <t>"d111"2*2,8</t>
  </si>
  <si>
    <t>"d112"2*2,8</t>
  </si>
  <si>
    <t>"o114"2*2,8</t>
  </si>
  <si>
    <t>"d schodiště"2*2,8</t>
  </si>
  <si>
    <t>"d140"2,15*2</t>
  </si>
  <si>
    <t>"o213"2*1,85</t>
  </si>
  <si>
    <t>"d211"2*2,725</t>
  </si>
  <si>
    <t>"o216"2*1,85</t>
  </si>
  <si>
    <t>"d214"2*2,725</t>
  </si>
  <si>
    <t>"o219"2*1,85</t>
  </si>
  <si>
    <t>"d217"2*2,725</t>
  </si>
  <si>
    <t>"o222"2*1,85</t>
  </si>
  <si>
    <t>"d220"2*2,725</t>
  </si>
  <si>
    <t>"o202"2*2,325</t>
  </si>
  <si>
    <t>"o203"2*2,325</t>
  </si>
  <si>
    <t>"o201"2*2,325</t>
  </si>
  <si>
    <t>"204"2*2,325</t>
  </si>
  <si>
    <t>"139"2,65</t>
  </si>
  <si>
    <t>"136"2,65</t>
  </si>
  <si>
    <t>"133"2,65</t>
  </si>
  <si>
    <t>"130"2,65</t>
  </si>
  <si>
    <t>"127"3</t>
  </si>
  <si>
    <t>"124"3</t>
  </si>
  <si>
    <t>"118"3</t>
  </si>
  <si>
    <t>Vyrovnávací cementový potěr tl přes 10 do 20 mm ze suchých směsí provedený v pásu</t>
  </si>
  <si>
    <t>"213"2,65</t>
  </si>
  <si>
    <t>"216"2,65</t>
  </si>
  <si>
    <t>"219"2,65</t>
  </si>
  <si>
    <t>"2,22"2,65</t>
  </si>
  <si>
    <t>"220"1,3+1,3</t>
  </si>
  <si>
    <t>"201"1,2</t>
  </si>
  <si>
    <t>"D01 VEGETAČNÍ STŘECHY NAD 1NP</t>
  </si>
  <si>
    <t>3,9*14,6</t>
  </si>
  <si>
    <t>Provedení povlakové krytiny střech do 10° za studena lakem penetračním nebo asfaltovým</t>
  </si>
  <si>
    <t>Provedení povlakové krytiny střech do 10° pásy NAIP přitavením bodově</t>
  </si>
  <si>
    <t>Provedení povlakové krytiny střech do 10° termoplastickou fólií PVC rozvinutím a natažením v ploše</t>
  </si>
  <si>
    <t>Provedení povlakové krytiny střech do 10° ochranné textilní vrstvy</t>
  </si>
  <si>
    <t>Montáž izolace tepelné střech plochých lepené za studena nízkoexpanzní (PUR) pěnou, spádová vrstva</t>
  </si>
  <si>
    <t>3,9+14,6*2</t>
  </si>
  <si>
    <t>Provedení povlakové krytiny vytažením na konstrukce pásy přitavením NAIP</t>
  </si>
  <si>
    <t>Provedení povlakové krytiny vytažením na konstrukce fólií přilepenou bodově</t>
  </si>
  <si>
    <t>Montáž izolace tepelné střech plochých lepené nízkoexpanzní (PUR) pěnou atikový klín</t>
  </si>
  <si>
    <t>Montáž spádové izolace na zhlaví atiky š přes 500 do 1000 mm lepené za studena nízkoexpanzní (PUR) pěnou</t>
  </si>
  <si>
    <t>"pavlač</t>
  </si>
  <si>
    <t>19,85*0,3</t>
  </si>
  <si>
    <t>"D02 VEGETAČNÍ STŘECHY NAD 1NP</t>
  </si>
  <si>
    <t>7,65*27,25+12,05*3,55</t>
  </si>
  <si>
    <t>7,65+27,25+11,15+3,55+15,2</t>
  </si>
  <si>
    <t>"D03 POCHOZÍ TERASY 2NP</t>
  </si>
  <si>
    <t>12,11*1,63</t>
  </si>
  <si>
    <t>12,11+1,63*2</t>
  </si>
  <si>
    <t>"DO6 POCHOZÍ PAVLAČE 2NP</t>
  </si>
  <si>
    <t>39,7</t>
  </si>
  <si>
    <t>4*0,3*1,1</t>
  </si>
  <si>
    <t>Kladení keramické dlažby 600x600 mm na rektifikační terče výšky přes 30 do 50 mm</t>
  </si>
  <si>
    <t>Příplatek k cenám keramické dlažby 600x600 mm na rektifikačních terčích za vyrovnání spádu podkladu sklonovými korektory</t>
  </si>
  <si>
    <t>"DO4 POCHOZÍ PAVLAČE 2NP</t>
  </si>
  <si>
    <t>3,7+23,275-0,255-0,25</t>
  </si>
  <si>
    <t>1,4+23,275-0,25-2,55+3,7-1,4</t>
  </si>
  <si>
    <t>7,73*22,285+0,25*1,16+0,3*2,13</t>
  </si>
  <si>
    <t>(8,03+22,285)*2+0,15*2</t>
  </si>
  <si>
    <t>"D06 STŘEŠNÍHO PLÁŠTĚ NAD 2NP</t>
  </si>
  <si>
    <t>(12,05+10,83)*2</t>
  </si>
  <si>
    <t>2,5*2,8</t>
  </si>
  <si>
    <t>2,45*2,8</t>
  </si>
  <si>
    <t>"116"</t>
  </si>
  <si>
    <t>2,1*2,8</t>
  </si>
  <si>
    <t>(1+1)*2,8</t>
  </si>
  <si>
    <t>"107"</t>
  </si>
  <si>
    <t>1,3*2,8</t>
  </si>
  <si>
    <t>2,5*2,725</t>
  </si>
  <si>
    <t>"218</t>
  </si>
  <si>
    <t>"206"</t>
  </si>
  <si>
    <t>(1+1)*2,725</t>
  </si>
  <si>
    <t>"205"</t>
  </si>
  <si>
    <t>2,1*2,725</t>
  </si>
  <si>
    <t>SDK stěna předsazená tl 87,5 mm profil CW+UW 75 deska 1xH2 12,5 bez izolace EI 15</t>
  </si>
  <si>
    <t>SDK stěna předsazená základní penetrační nátěr</t>
  </si>
  <si>
    <t>8*4,6</t>
  </si>
  <si>
    <t>4*4,4</t>
  </si>
  <si>
    <t>4*20,6</t>
  </si>
  <si>
    <t>Obsypání potrubí ručně sypaninou bez prohození, uloženou do 3 m</t>
  </si>
  <si>
    <t>Odvětrání radonu vodorovné drenážní kladené do štěrkového podsypu z plastových perforovaných trubek DN přes 60 do 80 mm</t>
  </si>
  <si>
    <t>17,8+8+20,6</t>
  </si>
  <si>
    <t>Odvětrání radonu vodorovné sběrné kladené do štěrkového podsypu z plastových trubek DN přes 80 do 110 mm</t>
  </si>
  <si>
    <t>"odpočet pavlače"-39,7</t>
  </si>
  <si>
    <t>"odpočet ploch s pohledovým betonem"-beton</t>
  </si>
  <si>
    <t>SDK podhled desky 1xA 12,5 bez izolace dvouvrstvá spodní kce profil CD+UD</t>
  </si>
  <si>
    <t>SDK podhled deska 1xH2 12,5 bez izolace dvouvrstvá spodní kce profil CD+UD</t>
  </si>
  <si>
    <t>(6,5+19,85)*2*0,3</t>
  </si>
  <si>
    <t>(10,25+6,4)*2*0,3</t>
  </si>
  <si>
    <t>(12,75+22,65)*2*0,3</t>
  </si>
  <si>
    <t>stěna_sdk</t>
  </si>
  <si>
    <t>PLocha SDK stěny tl. 100 mm</t>
  </si>
  <si>
    <t>"lze odpočet dveří přes figuru</t>
  </si>
  <si>
    <t>stěna_sdk2</t>
  </si>
  <si>
    <t>Plocha SDK stěny tl. 155 mm</t>
  </si>
  <si>
    <t>1,63*12,11</t>
  </si>
  <si>
    <t>0,37*(3,6+4,4)</t>
  </si>
  <si>
    <t>Montáž podkladního roštu terasy ze šroubovaných dřevoplastových profilů osové vzdálenosti podpěr do 500 mm</t>
  </si>
  <si>
    <t>Příplatek k montáži podkladního roštu terasy za výškové vyrovnání roštu terči do 65 mm</t>
  </si>
  <si>
    <t>Montáž teras z prken š do 140 mm z dřevoplastu skrytým spojem na podkladní dřevoplastový rošt</t>
  </si>
  <si>
    <t>terasa2</t>
  </si>
  <si>
    <t>Plocha dlažby na podložkách</t>
  </si>
  <si>
    <t>"210"39,7+(1,1*0,25)*4</t>
  </si>
  <si>
    <t>SO01/ 3</t>
  </si>
  <si>
    <t>Montáž oplocení ze strojového pletiva s napínacími dráty v přes 1,6 do 2,0 m</t>
  </si>
  <si>
    <t>Rozvinutí, montáž a napnutí napínacího drátu na oplocení</t>
  </si>
  <si>
    <t>Vrtání jamek pro plotové sloupky D přes 200 do 300 mm ručně s motorovým vrtákem</t>
  </si>
  <si>
    <t>Osazování sloupků a vzpěr ŽB plotových zabetonováním patky o obj do 0,15 m3</t>
  </si>
  <si>
    <t>Osazování ŽB desek plotových na MC 300x50x2000 mm</t>
  </si>
  <si>
    <t>oplocení/2,5</t>
  </si>
  <si>
    <t>Osazování sloupků a vzpěr plotových ocelových v přes 2 do 2,6 m se zabetonováním</t>
  </si>
  <si>
    <t>Osazení podhrabových desek dl přes 2 do 3 m na ocelové plotové sloupky</t>
  </si>
  <si>
    <t>"rohové"8</t>
  </si>
  <si>
    <t>"každých 25 m"8</t>
  </si>
  <si>
    <t>Hloubení rýh nezapažených š do 800 mm v hornině třídy těžitelnosti I skupiny 3 objem do 50 m3 strojně</t>
  </si>
  <si>
    <t>Základové pasy z betonu tř. C 20/25</t>
  </si>
  <si>
    <t>Nosná zeď ze ŽB pohledového tř. C 20/25 bez výztuže</t>
  </si>
  <si>
    <t>Zřízení oboustranného bednění nosných nadzákladových zdí</t>
  </si>
  <si>
    <t>Příplatek k cenám bednění obkladových nadzákladových zdí za pohledový beton</t>
  </si>
  <si>
    <t>SO01/ 10</t>
  </si>
  <si>
    <t>720-90</t>
  </si>
  <si>
    <t>Plošná úprava terénu přes 500 m2 zemina skupiny 1 až 4 nerovnosti přes 50 do 100 mm v rovinně a svahu do 1:5</t>
  </si>
  <si>
    <t>Založení parkového trávníku výsevem pl do 1000 m2 v rovině a ve svahu do 1:5</t>
  </si>
  <si>
    <t>Hnojení tekutými hnojivy bez zapravení do půdy v množství do 2 t/ha ploch do 5 ha sklonu do 5°</t>
  </si>
  <si>
    <t>Zalití rostlin vodou plocha do 20 m2</t>
  </si>
  <si>
    <t>Trativody z drenážních trubek plastových flexibilních DN 100 mm bez lože a obsypu</t>
  </si>
  <si>
    <t>Odkopávky a prokopávky nezapažené pro silnice a dálnice v hornině třídy těžitelnosti I objem do 500 m3 strojně</t>
  </si>
  <si>
    <t>Podklad ze štěrkodrtě ŠD plochy do 100 m2 tl 150 mm</t>
  </si>
  <si>
    <t>Mazanina tl přes 120 do 240 mm z betonu prostého bez zvýšených nároků na prostředí tř. C 20/25</t>
  </si>
  <si>
    <t>Postřik živičný spojovací ze silniční emulze v množství 0,40 kg/m2</t>
  </si>
  <si>
    <t>lem</t>
  </si>
  <si>
    <t>Kamenný lem - jednořádek/dvojřádek</t>
  </si>
  <si>
    <t>napojení</t>
  </si>
  <si>
    <t>Délka napojení ke stáv. komunikaci</t>
  </si>
  <si>
    <t>Těsnění spár zálivkou za tepla pro komůrky š 15 mm hl 25 mm s těsnicím profilem</t>
  </si>
  <si>
    <t>obrubník1</t>
  </si>
  <si>
    <t>Silniční obrubník</t>
  </si>
  <si>
    <t>Osazení silničního obrubníku betonového stojatého s boční opěrou do lože z betonu prostého</t>
  </si>
  <si>
    <t>obrubník2</t>
  </si>
  <si>
    <t>Chodníkový obrubník</t>
  </si>
  <si>
    <t>obrubník3</t>
  </si>
  <si>
    <t>Nájezdový obrubník</t>
  </si>
  <si>
    <t>Plošná úprava terénu do 500 m2 zemina skupiny 1 až 4 nerovnosti přes 50 do 100 mm v rovinně a svahu do 1:5</t>
  </si>
  <si>
    <t>Plošná úprava terénu do 500 m2 zemina skupiny 1 až 4 nerovnosti přes 150 do 200 mm v rovinně a svahu do 1:5</t>
  </si>
  <si>
    <t>Založení parkového trávníku výsevem pl do 1000 m2 ve svahu přes 1:5 do 1:2</t>
  </si>
  <si>
    <t>tráva_1</t>
  </si>
  <si>
    <t>"pod panely"(161,915+178+449,659)</t>
  </si>
  <si>
    <t>"deponie zeminy"20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</si>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</sst>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sz val="12"/>
      <color rgb="FF000000"/>
      <name val="Arial CE"/>
    </font>
    <font>
      <sz val="10"/>
      <color rgb="FF00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7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3" fillId="0" borderId="23" xfId="0" applyFont="1" applyBorder="1" applyAlignment="1">
      <alignment horizontal="center" vertical="center"/>
    </xf>
    <xf numFmtId="49" fontId="43" fillId="0" borderId="23" xfId="0" applyNumberFormat="1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center" vertical="center" wrapText="1"/>
    </xf>
    <xf numFmtId="167" fontId="43" fillId="0" borderId="23" xfId="0" applyNumberFormat="1" applyFont="1" applyBorder="1" applyAlignment="1">
      <alignment vertical="center"/>
    </xf>
    <xf numFmtId="4" fontId="43" fillId="2" borderId="23" xfId="0" applyNumberFormat="1" applyFont="1" applyFill="1" applyBorder="1" applyAlignment="1" applyProtection="1">
      <alignment vertical="center"/>
      <protection locked="0"/>
    </xf>
    <xf numFmtId="4" fontId="43" fillId="0" borderId="23" xfId="0" applyNumberFormat="1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3" fillId="2" borderId="15" xfId="0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/>
    <xf numFmtId="0" fontId="13" fillId="0" borderId="0" xfId="0" applyFont="1" applyAlignment="1">
      <alignment horizontal="left"/>
    </xf>
    <xf numFmtId="0" fontId="13" fillId="0" borderId="0" xfId="0" applyFont="1" applyProtection="1">
      <protection locked="0"/>
    </xf>
    <xf numFmtId="4" fontId="13" fillId="0" borderId="0" xfId="0" applyNumberFormat="1" applyFont="1"/>
    <xf numFmtId="0" fontId="13" fillId="0" borderId="15" xfId="0" applyFont="1" applyBorder="1"/>
    <xf numFmtId="166" fontId="13" fillId="0" borderId="0" xfId="0" applyNumberFormat="1" applyFont="1"/>
    <xf numFmtId="166" fontId="13" fillId="0" borderId="16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3" fillId="2" borderId="20" xfId="0" applyFont="1" applyFill="1" applyBorder="1" applyAlignment="1" applyProtection="1">
      <alignment horizontal="left" vertical="center"/>
      <protection locked="0"/>
    </xf>
    <xf numFmtId="0" fontId="43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/>
    </xf>
    <xf numFmtId="167" fontId="45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6" fillId="0" borderId="24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0" fontId="46" fillId="0" borderId="27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27" xfId="0" applyFont="1" applyBorder="1" applyAlignment="1">
      <alignment vertical="center" wrapText="1"/>
    </xf>
    <xf numFmtId="0" fontId="46" fillId="0" borderId="28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27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vertical="center"/>
    </xf>
    <xf numFmtId="49" fontId="49" fillId="0" borderId="1" xfId="0" applyNumberFormat="1" applyFont="1" applyBorder="1" applyAlignment="1">
      <alignment vertical="center" wrapText="1"/>
    </xf>
    <xf numFmtId="0" fontId="46" fillId="0" borderId="30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46" fillId="0" borderId="31" xfId="0" applyFont="1" applyBorder="1" applyAlignment="1">
      <alignment vertical="center" wrapText="1"/>
    </xf>
    <xf numFmtId="0" fontId="46" fillId="0" borderId="1" xfId="0" applyFont="1" applyBorder="1" applyAlignment="1">
      <alignment vertical="top"/>
    </xf>
    <xf numFmtId="0" fontId="46" fillId="0" borderId="0" xfId="0" applyFont="1" applyAlignment="1">
      <alignment vertical="top"/>
    </xf>
    <xf numFmtId="0" fontId="46" fillId="0" borderId="24" xfId="0" applyFont="1" applyBorder="1" applyAlignment="1">
      <alignment horizontal="left" vertical="center"/>
    </xf>
    <xf numFmtId="0" fontId="46" fillId="0" borderId="25" xfId="0" applyFont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8" fillId="0" borderId="29" xfId="0" applyFont="1" applyBorder="1" applyAlignment="1">
      <alignment horizontal="center" vertical="center"/>
    </xf>
    <xf numFmtId="0" fontId="52" fillId="0" borderId="29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0" fontId="52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top"/>
    </xf>
    <xf numFmtId="0" fontId="49" fillId="0" borderId="1" xfId="0" applyFont="1" applyBorder="1" applyAlignment="1">
      <alignment horizontal="center" vertical="top"/>
    </xf>
    <xf numFmtId="0" fontId="50" fillId="0" borderId="30" xfId="0" applyFont="1" applyBorder="1" applyAlignment="1">
      <alignment horizontal="left" vertical="center"/>
    </xf>
    <xf numFmtId="0" fontId="50" fillId="0" borderId="3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48" fillId="0" borderId="1" xfId="0" applyFont="1" applyBorder="1" applyAlignment="1">
      <alignment vertical="center"/>
    </xf>
    <xf numFmtId="0" fontId="52" fillId="0" borderId="29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9" fillId="0" borderId="1" xfId="0" applyFont="1" applyBorder="1" applyAlignment="1">
      <alignment vertical="top"/>
    </xf>
    <xf numFmtId="49" fontId="49" fillId="0" borderId="1" xfId="0" applyNumberFormat="1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0" fontId="56" fillId="0" borderId="1" xfId="0" applyFont="1" applyBorder="1" applyAlignment="1">
      <alignment vertical="top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left" vertical="center"/>
    </xf>
    <xf numFmtId="0" fontId="5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8" fillId="0" borderId="29" xfId="0" applyFont="1" applyBorder="1" applyAlignment="1">
      <alignment horizontal="left"/>
    </xf>
    <xf numFmtId="0" fontId="52" fillId="0" borderId="29" xfId="0" applyFont="1" applyBorder="1"/>
    <xf numFmtId="0" fontId="46" fillId="0" borderId="27" xfId="0" applyFont="1" applyBorder="1" applyAlignment="1">
      <alignment vertical="top"/>
    </xf>
    <xf numFmtId="0" fontId="46" fillId="0" borderId="28" xfId="0" applyFont="1" applyBorder="1" applyAlignment="1">
      <alignment vertical="top"/>
    </xf>
    <xf numFmtId="0" fontId="46" fillId="0" borderId="30" xfId="0" applyFont="1" applyBorder="1" applyAlignment="1">
      <alignment vertical="top"/>
    </xf>
    <xf numFmtId="0" fontId="46" fillId="0" borderId="29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4" borderId="8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9" fillId="0" borderId="1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wrapText="1"/>
    </xf>
    <xf numFmtId="0" fontId="47" fillId="0" borderId="1" xfId="0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/>
    </xf>
    <xf numFmtId="0" fontId="48" fillId="0" borderId="29" xfId="0" applyFont="1" applyBorder="1" applyAlignment="1">
      <alignment horizontal="left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1121236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997221611" TargetMode="External"/><Relationship Id="rId7" Type="http://schemas.openxmlformats.org/officeDocument/2006/relationships/hyperlink" Target="https://podminky.urs.cz/item/CS_URS_2025_01/997013873" TargetMode="External"/><Relationship Id="rId12" Type="http://schemas.openxmlformats.org/officeDocument/2006/relationships/hyperlink" Target="https://podminky.urs.cz/item/CS_URS_2025_01/998231311" TargetMode="External"/><Relationship Id="rId2" Type="http://schemas.openxmlformats.org/officeDocument/2006/relationships/hyperlink" Target="https://podminky.urs.cz/item/CS_URS_2025_01/113107176" TargetMode="External"/><Relationship Id="rId1" Type="http://schemas.openxmlformats.org/officeDocument/2006/relationships/hyperlink" Target="https://podminky.urs.cz/item/CS_URS_2025_01/113107162" TargetMode="External"/><Relationship Id="rId6" Type="http://schemas.openxmlformats.org/officeDocument/2006/relationships/hyperlink" Target="https://podminky.urs.cz/item/CS_URS_2025_01/997013861" TargetMode="External"/><Relationship Id="rId11" Type="http://schemas.openxmlformats.org/officeDocument/2006/relationships/hyperlink" Target="https://podminky.urs.cz/item/CS_URS_2025_01/184818244" TargetMode="External"/><Relationship Id="rId5" Type="http://schemas.openxmlformats.org/officeDocument/2006/relationships/hyperlink" Target="https://podminky.urs.cz/item/CS_URS_2025_01/997013509" TargetMode="External"/><Relationship Id="rId10" Type="http://schemas.openxmlformats.org/officeDocument/2006/relationships/hyperlink" Target="https://podminky.urs.cz/item/CS_URS_2025_01/112201116" TargetMode="External"/><Relationship Id="rId4" Type="http://schemas.openxmlformats.org/officeDocument/2006/relationships/hyperlink" Target="https://podminky.urs.cz/item/CS_URS_2025_01/997013501" TargetMode="External"/><Relationship Id="rId9" Type="http://schemas.openxmlformats.org/officeDocument/2006/relationships/hyperlink" Target="https://podminky.urs.cz/item/CS_URS_2025_01/112151116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71121011" TargetMode="External"/><Relationship Id="rId299" Type="http://schemas.openxmlformats.org/officeDocument/2006/relationships/hyperlink" Target="https://podminky.urs.cz/item/CS_URS_2025_01/784181101" TargetMode="External"/><Relationship Id="rId21" Type="http://schemas.openxmlformats.org/officeDocument/2006/relationships/hyperlink" Target="https://podminky.urs.cz/item/CS_URS_2025_01/631319013" TargetMode="External"/><Relationship Id="rId63" Type="http://schemas.openxmlformats.org/officeDocument/2006/relationships/hyperlink" Target="https://podminky.urs.cz/item/CS_URS_2025_01/431351121" TargetMode="External"/><Relationship Id="rId159" Type="http://schemas.openxmlformats.org/officeDocument/2006/relationships/hyperlink" Target="https://podminky.urs.cz/item/CS_URS_2025_01/712771611.1" TargetMode="External"/><Relationship Id="rId170" Type="http://schemas.openxmlformats.org/officeDocument/2006/relationships/hyperlink" Target="https://podminky.urs.cz/item/CS_URS_2025_01/712771259" TargetMode="External"/><Relationship Id="rId226" Type="http://schemas.openxmlformats.org/officeDocument/2006/relationships/hyperlink" Target="https://podminky.urs.cz/item/CS_URS_2025_01/763121714" TargetMode="External"/><Relationship Id="rId268" Type="http://schemas.openxmlformats.org/officeDocument/2006/relationships/hyperlink" Target="https://podminky.urs.cz/item/CS_URS_2025_01/771574412" TargetMode="External"/><Relationship Id="rId32" Type="http://schemas.openxmlformats.org/officeDocument/2006/relationships/hyperlink" Target="https://podminky.urs.cz/item/CS_URS_2025_01/311270531" TargetMode="External"/><Relationship Id="rId74" Type="http://schemas.openxmlformats.org/officeDocument/2006/relationships/hyperlink" Target="https://podminky.urs.cz/item/CS_URS_2025_01/632450121" TargetMode="External"/><Relationship Id="rId128" Type="http://schemas.openxmlformats.org/officeDocument/2006/relationships/hyperlink" Target="https://podminky.urs.cz/item/CS_URS_2025_01/946111812" TargetMode="External"/><Relationship Id="rId5" Type="http://schemas.openxmlformats.org/officeDocument/2006/relationships/hyperlink" Target="https://podminky.urs.cz/item/CS_URS_2025_01/131251106" TargetMode="External"/><Relationship Id="rId181" Type="http://schemas.openxmlformats.org/officeDocument/2006/relationships/hyperlink" Target="https://podminky.urs.cz/item/CS_URS_2025_01/713141376" TargetMode="External"/><Relationship Id="rId237" Type="http://schemas.openxmlformats.org/officeDocument/2006/relationships/hyperlink" Target="https://podminky.urs.cz/item/CS_URS_2025_01/764244405" TargetMode="External"/><Relationship Id="rId279" Type="http://schemas.openxmlformats.org/officeDocument/2006/relationships/hyperlink" Target="https://podminky.urs.cz/item/CS_URS_2025_01/776145111" TargetMode="External"/><Relationship Id="rId43" Type="http://schemas.openxmlformats.org/officeDocument/2006/relationships/hyperlink" Target="https://podminky.urs.cz/item/CS_URS_2025_01/342271321" TargetMode="External"/><Relationship Id="rId139" Type="http://schemas.openxmlformats.org/officeDocument/2006/relationships/hyperlink" Target="https://podminky.urs.cz/item/CS_URS_2025_01/711161212" TargetMode="External"/><Relationship Id="rId290" Type="http://schemas.openxmlformats.org/officeDocument/2006/relationships/hyperlink" Target="https://podminky.urs.cz/item/CS_URS_2025_01/781495142" TargetMode="External"/><Relationship Id="rId304" Type="http://schemas.openxmlformats.org/officeDocument/2006/relationships/hyperlink" Target="https://podminky.urs.cz/item/CS_URS_2025_01/784171121" TargetMode="External"/><Relationship Id="rId85" Type="http://schemas.openxmlformats.org/officeDocument/2006/relationships/hyperlink" Target="https://podminky.urs.cz/item/CS_URS_2025_01/622143004" TargetMode="External"/><Relationship Id="rId150" Type="http://schemas.openxmlformats.org/officeDocument/2006/relationships/hyperlink" Target="https://podminky.urs.cz/item/CS_URS_2025_01/711747067.1" TargetMode="External"/><Relationship Id="rId192" Type="http://schemas.openxmlformats.org/officeDocument/2006/relationships/hyperlink" Target="https://podminky.urs.cz/item/CS_URS_2025_01/725291654" TargetMode="External"/><Relationship Id="rId206" Type="http://schemas.openxmlformats.org/officeDocument/2006/relationships/hyperlink" Target="https://podminky.urs.cz/item/CS_URS_2025_01/998762102" TargetMode="External"/><Relationship Id="rId248" Type="http://schemas.openxmlformats.org/officeDocument/2006/relationships/hyperlink" Target="https://podminky.urs.cz/item/CS_URS_2025_01/766629649" TargetMode="External"/><Relationship Id="rId12" Type="http://schemas.openxmlformats.org/officeDocument/2006/relationships/hyperlink" Target="https://podminky.urs.cz/item/CS_URS_2025_01/162751117" TargetMode="External"/><Relationship Id="rId108" Type="http://schemas.openxmlformats.org/officeDocument/2006/relationships/hyperlink" Target="https://podminky.urs.cz/item/CS_URS_2025_01/631311125" TargetMode="External"/><Relationship Id="rId54" Type="http://schemas.openxmlformats.org/officeDocument/2006/relationships/hyperlink" Target="https://podminky.urs.cz/item/CS_URS_2025_01/411354314" TargetMode="External"/><Relationship Id="rId96" Type="http://schemas.openxmlformats.org/officeDocument/2006/relationships/hyperlink" Target="https://podminky.urs.cz/item/CS_URS_2025_01/632481213" TargetMode="External"/><Relationship Id="rId161" Type="http://schemas.openxmlformats.org/officeDocument/2006/relationships/hyperlink" Target="https://podminky.urs.cz/item/CS_URS_2025_01/712363117" TargetMode="External"/><Relationship Id="rId217" Type="http://schemas.openxmlformats.org/officeDocument/2006/relationships/hyperlink" Target="https://podminky.urs.cz/item/CS_URS_2025_01/763131714" TargetMode="External"/><Relationship Id="rId259" Type="http://schemas.openxmlformats.org/officeDocument/2006/relationships/hyperlink" Target="https://podminky.urs.cz/item/CS_URS_2025_01/767491002" TargetMode="External"/><Relationship Id="rId23" Type="http://schemas.openxmlformats.org/officeDocument/2006/relationships/hyperlink" Target="https://podminky.urs.cz/item/CS_URS_2025_01/631351101" TargetMode="External"/><Relationship Id="rId119" Type="http://schemas.openxmlformats.org/officeDocument/2006/relationships/hyperlink" Target="https://podminky.urs.cz/item/CS_URS_2025_01/632481215" TargetMode="External"/><Relationship Id="rId270" Type="http://schemas.openxmlformats.org/officeDocument/2006/relationships/hyperlink" Target="https://podminky.urs.cz/item/CS_URS_2025_01/771474112" TargetMode="External"/><Relationship Id="rId44" Type="http://schemas.openxmlformats.org/officeDocument/2006/relationships/hyperlink" Target="https://podminky.urs.cz/item/CS_URS_2025_01/342279113" TargetMode="External"/><Relationship Id="rId65" Type="http://schemas.openxmlformats.org/officeDocument/2006/relationships/hyperlink" Target="https://podminky.urs.cz/item/CS_URS_2025_01/434351141" TargetMode="External"/><Relationship Id="rId86" Type="http://schemas.openxmlformats.org/officeDocument/2006/relationships/hyperlink" Target="https://podminky.urs.cz/item/CS_URS_2025_01/622252001" TargetMode="External"/><Relationship Id="rId130" Type="http://schemas.openxmlformats.org/officeDocument/2006/relationships/hyperlink" Target="https://podminky.urs.cz/item/CS_URS_2025_01/941111211" TargetMode="External"/><Relationship Id="rId151" Type="http://schemas.openxmlformats.org/officeDocument/2006/relationships/hyperlink" Target="https://podminky.urs.cz/item/CS_URS_2025_01/712311101" TargetMode="External"/><Relationship Id="rId172" Type="http://schemas.openxmlformats.org/officeDocument/2006/relationships/hyperlink" Target="https://podminky.urs.cz/item/CS_URS_2025_01/712998201" TargetMode="External"/><Relationship Id="rId193" Type="http://schemas.openxmlformats.org/officeDocument/2006/relationships/hyperlink" Target="https://podminky.urs.cz/item/CS_URS_2025_01/725291662" TargetMode="External"/><Relationship Id="rId207" Type="http://schemas.openxmlformats.org/officeDocument/2006/relationships/hyperlink" Target="https://podminky.urs.cz/item/CS_URS_2025_01/766417523" TargetMode="External"/><Relationship Id="rId228" Type="http://schemas.openxmlformats.org/officeDocument/2006/relationships/hyperlink" Target="https://podminky.urs.cz/item/CS_URS_2025_01/764246544" TargetMode="External"/><Relationship Id="rId249" Type="http://schemas.openxmlformats.org/officeDocument/2006/relationships/hyperlink" Target="https://podminky.urs.cz/item/CS_URS_2025_01/713191521" TargetMode="External"/><Relationship Id="rId13" Type="http://schemas.openxmlformats.org/officeDocument/2006/relationships/hyperlink" Target="https://podminky.urs.cz/item/CS_URS_2025_01/162751119" TargetMode="External"/><Relationship Id="rId109" Type="http://schemas.openxmlformats.org/officeDocument/2006/relationships/hyperlink" Target="https://podminky.urs.cz/item/CS_URS_2025_01/631319012" TargetMode="External"/><Relationship Id="rId260" Type="http://schemas.openxmlformats.org/officeDocument/2006/relationships/hyperlink" Target="https://podminky.urs.cz/item/CS_URS_2025_01/767492001" TargetMode="External"/><Relationship Id="rId281" Type="http://schemas.openxmlformats.org/officeDocument/2006/relationships/hyperlink" Target="https://podminky.urs.cz/item/CS_URS_2025_01/776213111" TargetMode="External"/><Relationship Id="rId34" Type="http://schemas.openxmlformats.org/officeDocument/2006/relationships/hyperlink" Target="https://podminky.urs.cz/item/CS_URS_2025_01/311321814" TargetMode="External"/><Relationship Id="rId55" Type="http://schemas.openxmlformats.org/officeDocument/2006/relationships/hyperlink" Target="https://podminky.urs.cz/item/CS_URS_2025_01/345321515" TargetMode="External"/><Relationship Id="rId76" Type="http://schemas.openxmlformats.org/officeDocument/2006/relationships/hyperlink" Target="https://podminky.urs.cz/item/CS_URS_2025_01/612321131" TargetMode="External"/><Relationship Id="rId97" Type="http://schemas.openxmlformats.org/officeDocument/2006/relationships/hyperlink" Target="https://podminky.urs.cz/item/CS_URS_2025_01/634112113" TargetMode="External"/><Relationship Id="rId120" Type="http://schemas.openxmlformats.org/officeDocument/2006/relationships/hyperlink" Target="https://podminky.urs.cz/item/CS_URS_2025_01/725291667" TargetMode="External"/><Relationship Id="rId141" Type="http://schemas.openxmlformats.org/officeDocument/2006/relationships/hyperlink" Target="https://podminky.urs.cz/item/CS_URS_2025_01/711161391" TargetMode="External"/><Relationship Id="rId7" Type="http://schemas.openxmlformats.org/officeDocument/2006/relationships/hyperlink" Target="https://podminky.urs.cz/item/CS_URS_2025_01/132251104" TargetMode="External"/><Relationship Id="rId162" Type="http://schemas.openxmlformats.org/officeDocument/2006/relationships/hyperlink" Target="https://podminky.urs.cz/item/CS_URS_2025_01/712363120" TargetMode="External"/><Relationship Id="rId183" Type="http://schemas.openxmlformats.org/officeDocument/2006/relationships/hyperlink" Target="https://podminky.urs.cz/item/CS_URS_2025_01/713141336" TargetMode="External"/><Relationship Id="rId218" Type="http://schemas.openxmlformats.org/officeDocument/2006/relationships/hyperlink" Target="https://podminky.urs.cz/item/CS_URS_2025_01/763131721" TargetMode="External"/><Relationship Id="rId239" Type="http://schemas.openxmlformats.org/officeDocument/2006/relationships/hyperlink" Target="https://podminky.urs.cz/item/CS_URS_2025_01/998766102" TargetMode="External"/><Relationship Id="rId250" Type="http://schemas.openxmlformats.org/officeDocument/2006/relationships/hyperlink" Target="https://podminky.urs.cz/item/CS_URS_2025_01/767649191" TargetMode="External"/><Relationship Id="rId271" Type="http://schemas.openxmlformats.org/officeDocument/2006/relationships/hyperlink" Target="https://podminky.urs.cz/item/CS_URS_2025_01/771591115" TargetMode="External"/><Relationship Id="rId292" Type="http://schemas.openxmlformats.org/officeDocument/2006/relationships/hyperlink" Target="https://podminky.urs.cz/item/CS_URS_2025_01/781495143" TargetMode="External"/><Relationship Id="rId306" Type="http://schemas.openxmlformats.org/officeDocument/2006/relationships/hyperlink" Target="https://podminky.urs.cz/item/CS_URS_2025_01/786623023" TargetMode="External"/><Relationship Id="rId24" Type="http://schemas.openxmlformats.org/officeDocument/2006/relationships/hyperlink" Target="https://podminky.urs.cz/item/CS_URS_2025_01/631351102" TargetMode="External"/><Relationship Id="rId45" Type="http://schemas.openxmlformats.org/officeDocument/2006/relationships/hyperlink" Target="https://podminky.urs.cz/item/CS_URS_2025_01/342272205" TargetMode="External"/><Relationship Id="rId66" Type="http://schemas.openxmlformats.org/officeDocument/2006/relationships/hyperlink" Target="https://podminky.urs.cz/item/CS_URS_2025_01/434351142" TargetMode="External"/><Relationship Id="rId87" Type="http://schemas.openxmlformats.org/officeDocument/2006/relationships/hyperlink" Target="https://podminky.urs.cz/item/CS_URS_2025_01/622252001" TargetMode="External"/><Relationship Id="rId110" Type="http://schemas.openxmlformats.org/officeDocument/2006/relationships/hyperlink" Target="https://podminky.urs.cz/item/CS_URS_2025_01/631319173" TargetMode="External"/><Relationship Id="rId131" Type="http://schemas.openxmlformats.org/officeDocument/2006/relationships/hyperlink" Target="https://podminky.urs.cz/item/CS_URS_2025_01/941111811" TargetMode="External"/><Relationship Id="rId152" Type="http://schemas.openxmlformats.org/officeDocument/2006/relationships/hyperlink" Target="https://podminky.urs.cz/item/CS_URS_2025_01/712341659" TargetMode="External"/><Relationship Id="rId173" Type="http://schemas.openxmlformats.org/officeDocument/2006/relationships/hyperlink" Target="https://podminky.urs.cz/item/CS_URS_2025_01/721239114" TargetMode="External"/><Relationship Id="rId194" Type="http://schemas.openxmlformats.org/officeDocument/2006/relationships/hyperlink" Target="https://podminky.urs.cz/item/CS_URS_2025_01/725291664" TargetMode="External"/><Relationship Id="rId208" Type="http://schemas.openxmlformats.org/officeDocument/2006/relationships/hyperlink" Target="https://podminky.urs.cz/item/CS_URS_2025_01/766417331" TargetMode="External"/><Relationship Id="rId229" Type="http://schemas.openxmlformats.org/officeDocument/2006/relationships/hyperlink" Target="https://podminky.urs.cz/item/CS_URS_2025_01/764246545" TargetMode="External"/><Relationship Id="rId240" Type="http://schemas.openxmlformats.org/officeDocument/2006/relationships/hyperlink" Target="https://podminky.urs.cz/item/CS_URS_2025_01/766660001" TargetMode="External"/><Relationship Id="rId261" Type="http://schemas.openxmlformats.org/officeDocument/2006/relationships/hyperlink" Target="https://podminky.urs.cz/item/CS_URS_2025_01/767491002" TargetMode="External"/><Relationship Id="rId14" Type="http://schemas.openxmlformats.org/officeDocument/2006/relationships/hyperlink" Target="https://podminky.urs.cz/item/CS_URS_2025_01/997013873" TargetMode="External"/><Relationship Id="rId35" Type="http://schemas.openxmlformats.org/officeDocument/2006/relationships/hyperlink" Target="https://podminky.urs.cz/item/CS_URS_2025_01/311351121" TargetMode="External"/><Relationship Id="rId56" Type="http://schemas.openxmlformats.org/officeDocument/2006/relationships/hyperlink" Target="https://podminky.urs.cz/item/CS_URS_2025_01/345351005" TargetMode="External"/><Relationship Id="rId77" Type="http://schemas.openxmlformats.org/officeDocument/2006/relationships/hyperlink" Target="https://podminky.urs.cz/item/CS_URS_2025_01/622131121" TargetMode="External"/><Relationship Id="rId100" Type="http://schemas.openxmlformats.org/officeDocument/2006/relationships/hyperlink" Target="https://podminky.urs.cz/item/CS_URS_2025_01/631351111" TargetMode="External"/><Relationship Id="rId282" Type="http://schemas.openxmlformats.org/officeDocument/2006/relationships/hyperlink" Target="https://podminky.urs.cz/item/CS_URS_2025_01/776421412" TargetMode="External"/><Relationship Id="rId8" Type="http://schemas.openxmlformats.org/officeDocument/2006/relationships/hyperlink" Target="https://podminky.urs.cz/item/CS_URS_2025_01/132251255" TargetMode="External"/><Relationship Id="rId98" Type="http://schemas.openxmlformats.org/officeDocument/2006/relationships/hyperlink" Target="https://podminky.urs.cz/item/CS_URS_2025_01/634113113" TargetMode="External"/><Relationship Id="rId121" Type="http://schemas.openxmlformats.org/officeDocument/2006/relationships/hyperlink" Target="https://podminky.urs.cz/item/CS_URS_2025_01/742210121" TargetMode="External"/><Relationship Id="rId142" Type="http://schemas.openxmlformats.org/officeDocument/2006/relationships/hyperlink" Target="https://podminky.urs.cz/item/CS_URS_2025_01/998711102" TargetMode="External"/><Relationship Id="rId163" Type="http://schemas.openxmlformats.org/officeDocument/2006/relationships/hyperlink" Target="https://podminky.urs.cz/item/CS_URS_2025_01/712363122" TargetMode="External"/><Relationship Id="rId184" Type="http://schemas.openxmlformats.org/officeDocument/2006/relationships/hyperlink" Target="https://podminky.urs.cz/item/CS_URS_2025_01/713131145" TargetMode="External"/><Relationship Id="rId219" Type="http://schemas.openxmlformats.org/officeDocument/2006/relationships/hyperlink" Target="https://podminky.urs.cz/item/CS_URS_2025_01/763131761" TargetMode="External"/><Relationship Id="rId230" Type="http://schemas.openxmlformats.org/officeDocument/2006/relationships/hyperlink" Target="https://podminky.urs.cz/item/CS_URS_2025_01/764246565" TargetMode="External"/><Relationship Id="rId251" Type="http://schemas.openxmlformats.org/officeDocument/2006/relationships/hyperlink" Target="https://podminky.urs.cz/item/CS_URS_2025_01/767163223" TargetMode="External"/><Relationship Id="rId25" Type="http://schemas.openxmlformats.org/officeDocument/2006/relationships/hyperlink" Target="https://podminky.urs.cz/item/CS_URS_2025_01/631362021.2" TargetMode="External"/><Relationship Id="rId46" Type="http://schemas.openxmlformats.org/officeDocument/2006/relationships/hyperlink" Target="https://podminky.urs.cz/item/CS_URS_2025_01/342291112" TargetMode="External"/><Relationship Id="rId67" Type="http://schemas.openxmlformats.org/officeDocument/2006/relationships/hyperlink" Target="https://podminky.urs.cz/item/CS_URS_2025_01/953611125" TargetMode="External"/><Relationship Id="rId272" Type="http://schemas.openxmlformats.org/officeDocument/2006/relationships/hyperlink" Target="https://podminky.urs.cz/item/CS_URS_2025_01/771591117" TargetMode="External"/><Relationship Id="rId293" Type="http://schemas.openxmlformats.org/officeDocument/2006/relationships/hyperlink" Target="https://podminky.urs.cz/item/CS_URS_2025_01/998781102" TargetMode="External"/><Relationship Id="rId307" Type="http://schemas.openxmlformats.org/officeDocument/2006/relationships/hyperlink" Target="https://podminky.urs.cz/item/CS_URS_2025_01/786623043" TargetMode="External"/><Relationship Id="rId88" Type="http://schemas.openxmlformats.org/officeDocument/2006/relationships/hyperlink" Target="https://podminky.urs.cz/item/CS_URS_2025_01/622252002" TargetMode="External"/><Relationship Id="rId111" Type="http://schemas.openxmlformats.org/officeDocument/2006/relationships/hyperlink" Target="https://podminky.urs.cz/item/CS_URS_2025_01/631362021" TargetMode="External"/><Relationship Id="rId132" Type="http://schemas.openxmlformats.org/officeDocument/2006/relationships/hyperlink" Target="https://podminky.urs.cz/item/CS_URS_2025_01/944511111" TargetMode="External"/><Relationship Id="rId153" Type="http://schemas.openxmlformats.org/officeDocument/2006/relationships/hyperlink" Target="https://podminky.urs.cz/item/CS_URS_2025_01/712841559" TargetMode="External"/><Relationship Id="rId174" Type="http://schemas.openxmlformats.org/officeDocument/2006/relationships/hyperlink" Target="https://podminky.urs.cz/item/CS_URS_2025_01/712771221" TargetMode="External"/><Relationship Id="rId195" Type="http://schemas.openxmlformats.org/officeDocument/2006/relationships/hyperlink" Target="https://podminky.urs.cz/item/CS_URS_2025_01/725291666" TargetMode="External"/><Relationship Id="rId209" Type="http://schemas.openxmlformats.org/officeDocument/2006/relationships/hyperlink" Target="https://podminky.urs.cz/item/CS_URS_2025_01/762951013" TargetMode="External"/><Relationship Id="rId220" Type="http://schemas.openxmlformats.org/officeDocument/2006/relationships/hyperlink" Target="https://podminky.urs.cz/item/CS_URS_2025_01/763172352" TargetMode="External"/><Relationship Id="rId241" Type="http://schemas.openxmlformats.org/officeDocument/2006/relationships/hyperlink" Target="https://podminky.urs.cz/item/CS_URS_2025_01/766660002" TargetMode="External"/><Relationship Id="rId15" Type="http://schemas.openxmlformats.org/officeDocument/2006/relationships/hyperlink" Target="https://podminky.urs.cz/item/CS_URS_2025_01/271532212" TargetMode="External"/><Relationship Id="rId36" Type="http://schemas.openxmlformats.org/officeDocument/2006/relationships/hyperlink" Target="https://podminky.urs.cz/item/CS_URS_2025_01/311351122" TargetMode="External"/><Relationship Id="rId57" Type="http://schemas.openxmlformats.org/officeDocument/2006/relationships/hyperlink" Target="https://podminky.urs.cz/item/CS_URS_2025_01/345351006" TargetMode="External"/><Relationship Id="rId262" Type="http://schemas.openxmlformats.org/officeDocument/2006/relationships/hyperlink" Target="https://podminky.urs.cz/item/CS_URS_2025_01/767492001" TargetMode="External"/><Relationship Id="rId283" Type="http://schemas.openxmlformats.org/officeDocument/2006/relationships/hyperlink" Target="https://podminky.urs.cz/item/CS_URS_2025_01/998776101" TargetMode="External"/><Relationship Id="rId78" Type="http://schemas.openxmlformats.org/officeDocument/2006/relationships/hyperlink" Target="https://podminky.urs.cz/item/CS_URS_2025_01/622121111" TargetMode="External"/><Relationship Id="rId99" Type="http://schemas.openxmlformats.org/officeDocument/2006/relationships/hyperlink" Target="https://podminky.urs.cz/item/CS_URS_2025_01/634911113" TargetMode="External"/><Relationship Id="rId101" Type="http://schemas.openxmlformats.org/officeDocument/2006/relationships/hyperlink" Target="https://podminky.urs.cz/item/CS_URS_2025_01/631351112" TargetMode="External"/><Relationship Id="rId122" Type="http://schemas.openxmlformats.org/officeDocument/2006/relationships/hyperlink" Target="https://podminky.urs.cz/item/CS_URS_2025_01/953945323" TargetMode="External"/><Relationship Id="rId143" Type="http://schemas.openxmlformats.org/officeDocument/2006/relationships/hyperlink" Target="https://podminky.urs.cz/item/CS_URS_2025_01/711111001" TargetMode="External"/><Relationship Id="rId164" Type="http://schemas.openxmlformats.org/officeDocument/2006/relationships/hyperlink" Target="https://podminky.urs.cz/item/CS_URS_2025_01/712363352" TargetMode="External"/><Relationship Id="rId185" Type="http://schemas.openxmlformats.org/officeDocument/2006/relationships/hyperlink" Target="https://podminky.urs.cz/item/CS_URS_2025_01/713131141" TargetMode="External"/><Relationship Id="rId9" Type="http://schemas.openxmlformats.org/officeDocument/2006/relationships/hyperlink" Target="https://podminky.urs.cz/item/CS_URS_2025_01/174111101" TargetMode="External"/><Relationship Id="rId210" Type="http://schemas.openxmlformats.org/officeDocument/2006/relationships/hyperlink" Target="https://podminky.urs.cz/item/CS_URS_2025_01/762951101" TargetMode="External"/><Relationship Id="rId26" Type="http://schemas.openxmlformats.org/officeDocument/2006/relationships/hyperlink" Target="https://podminky.urs.cz/item/CS_URS_2025_01/175111101" TargetMode="External"/><Relationship Id="rId231" Type="http://schemas.openxmlformats.org/officeDocument/2006/relationships/hyperlink" Target="https://podminky.urs.cz/item/CS_URS_2025_01/764345401" TargetMode="External"/><Relationship Id="rId252" Type="http://schemas.openxmlformats.org/officeDocument/2006/relationships/hyperlink" Target="https://podminky.urs.cz/item/CS_URS_2025_01/767165111" TargetMode="External"/><Relationship Id="rId273" Type="http://schemas.openxmlformats.org/officeDocument/2006/relationships/hyperlink" Target="https://podminky.urs.cz/item/CS_URS_2025_01/998771102" TargetMode="External"/><Relationship Id="rId294" Type="http://schemas.openxmlformats.org/officeDocument/2006/relationships/hyperlink" Target="https://podminky.urs.cz/item/CS_URS_2025_01/781131207" TargetMode="External"/><Relationship Id="rId308" Type="http://schemas.openxmlformats.org/officeDocument/2006/relationships/hyperlink" Target="https://podminky.urs.cz/item/CS_URS_2025_01/786623043" TargetMode="External"/><Relationship Id="rId47" Type="http://schemas.openxmlformats.org/officeDocument/2006/relationships/hyperlink" Target="https://podminky.urs.cz/item/CS_URS_2025_01/342291111" TargetMode="External"/><Relationship Id="rId68" Type="http://schemas.openxmlformats.org/officeDocument/2006/relationships/hyperlink" Target="https://podminky.urs.cz/item/CS_URS_2025_01/953611211" TargetMode="External"/><Relationship Id="rId89" Type="http://schemas.openxmlformats.org/officeDocument/2006/relationships/hyperlink" Target="https://podminky.urs.cz/item/CS_URS_2025_01/622212051" TargetMode="External"/><Relationship Id="rId112" Type="http://schemas.openxmlformats.org/officeDocument/2006/relationships/hyperlink" Target="https://podminky.urs.cz/item/CS_URS_2025_01/633831115" TargetMode="External"/><Relationship Id="rId133" Type="http://schemas.openxmlformats.org/officeDocument/2006/relationships/hyperlink" Target="https://podminky.urs.cz/item/CS_URS_2025_01/944511211" TargetMode="External"/><Relationship Id="rId154" Type="http://schemas.openxmlformats.org/officeDocument/2006/relationships/hyperlink" Target="https://podminky.urs.cz/item/CS_URS_2025_01/712363001" TargetMode="External"/><Relationship Id="rId175" Type="http://schemas.openxmlformats.org/officeDocument/2006/relationships/hyperlink" Target="https://podminky.urs.cz/item/CS_URS_2025_01/712771431" TargetMode="External"/><Relationship Id="rId196" Type="http://schemas.openxmlformats.org/officeDocument/2006/relationships/hyperlink" Target="https://podminky.urs.cz/item/CS_URS_2025_01/725291668" TargetMode="External"/><Relationship Id="rId200" Type="http://schemas.openxmlformats.org/officeDocument/2006/relationships/hyperlink" Target="https://podminky.urs.cz/item/CS_URS_2025_01/727213202" TargetMode="External"/><Relationship Id="rId16" Type="http://schemas.openxmlformats.org/officeDocument/2006/relationships/hyperlink" Target="https://podminky.urs.cz/item/CS_URS_2025_01/213141111" TargetMode="External"/><Relationship Id="rId221" Type="http://schemas.openxmlformats.org/officeDocument/2006/relationships/hyperlink" Target="https://podminky.urs.cz/item/CS_URS_2025_01/763172357" TargetMode="External"/><Relationship Id="rId242" Type="http://schemas.openxmlformats.org/officeDocument/2006/relationships/hyperlink" Target="https://podminky.urs.cz/item/CS_URS_2025_01/766660728" TargetMode="External"/><Relationship Id="rId263" Type="http://schemas.openxmlformats.org/officeDocument/2006/relationships/hyperlink" Target="https://podminky.urs.cz/item/CS_URS_2025_01/767492012" TargetMode="External"/><Relationship Id="rId284" Type="http://schemas.openxmlformats.org/officeDocument/2006/relationships/hyperlink" Target="https://podminky.urs.cz/item/CS_URS_2025_01/998776102" TargetMode="External"/><Relationship Id="rId37" Type="http://schemas.openxmlformats.org/officeDocument/2006/relationships/hyperlink" Target="https://podminky.urs.cz/item/CS_URS_2025_01/311361821" TargetMode="External"/><Relationship Id="rId58" Type="http://schemas.openxmlformats.org/officeDocument/2006/relationships/hyperlink" Target="https://podminky.urs.cz/item/CS_URS_2025_01/953241111" TargetMode="External"/><Relationship Id="rId79" Type="http://schemas.openxmlformats.org/officeDocument/2006/relationships/hyperlink" Target="https://podminky.urs.cz/item/CS_URS_2025_01/629991011" TargetMode="External"/><Relationship Id="rId102" Type="http://schemas.openxmlformats.org/officeDocument/2006/relationships/hyperlink" Target="https://podminky.urs.cz/item/CS_URS_2025_01/635111311" TargetMode="External"/><Relationship Id="rId123" Type="http://schemas.openxmlformats.org/officeDocument/2006/relationships/hyperlink" Target="https://podminky.urs.cz/item/CS_URS_2025_01/953943211" TargetMode="External"/><Relationship Id="rId144" Type="http://schemas.openxmlformats.org/officeDocument/2006/relationships/hyperlink" Target="https://podminky.urs.cz/item/CS_URS_2025_01/711112001" TargetMode="External"/><Relationship Id="rId90" Type="http://schemas.openxmlformats.org/officeDocument/2006/relationships/hyperlink" Target="https://podminky.urs.cz/item/CS_URS_2025_01/622212051" TargetMode="External"/><Relationship Id="rId165" Type="http://schemas.openxmlformats.org/officeDocument/2006/relationships/hyperlink" Target="https://podminky.urs.cz/item/CS_URS_2025_01/712363353" TargetMode="External"/><Relationship Id="rId186" Type="http://schemas.openxmlformats.org/officeDocument/2006/relationships/hyperlink" Target="https://podminky.urs.cz/item/CS_URS_2025_01/721212127" TargetMode="External"/><Relationship Id="rId211" Type="http://schemas.openxmlformats.org/officeDocument/2006/relationships/hyperlink" Target="https://podminky.urs.cz/item/CS_URS_2025_01/762952044" TargetMode="External"/><Relationship Id="rId232" Type="http://schemas.openxmlformats.org/officeDocument/2006/relationships/hyperlink" Target="https://podminky.urs.cz/item/CS_URS_2025_01/764245446" TargetMode="External"/><Relationship Id="rId253" Type="http://schemas.openxmlformats.org/officeDocument/2006/relationships/hyperlink" Target="https://podminky.urs.cz/item/CS_URS_2025_01/767223221" TargetMode="External"/><Relationship Id="rId274" Type="http://schemas.openxmlformats.org/officeDocument/2006/relationships/hyperlink" Target="https://podminky.urs.cz/item/CS_URS_2025_01/771591207" TargetMode="External"/><Relationship Id="rId295" Type="http://schemas.openxmlformats.org/officeDocument/2006/relationships/hyperlink" Target="https://podminky.urs.cz/item/CS_URS_2025_01/781131237" TargetMode="External"/><Relationship Id="rId309" Type="http://schemas.openxmlformats.org/officeDocument/2006/relationships/hyperlink" Target="https://podminky.urs.cz/item/CS_URS_2025_01/998786102" TargetMode="External"/><Relationship Id="rId27" Type="http://schemas.openxmlformats.org/officeDocument/2006/relationships/hyperlink" Target="https://podminky.urs.cz/item/CS_URS_2025_01/218111112" TargetMode="External"/><Relationship Id="rId48" Type="http://schemas.openxmlformats.org/officeDocument/2006/relationships/hyperlink" Target="https://podminky.urs.cz/item/CS_URS_2025_01/342291121" TargetMode="External"/><Relationship Id="rId69" Type="http://schemas.openxmlformats.org/officeDocument/2006/relationships/hyperlink" Target="https://podminky.urs.cz/item/CS_URS_2025_01/953611151" TargetMode="External"/><Relationship Id="rId113" Type="http://schemas.openxmlformats.org/officeDocument/2006/relationships/hyperlink" Target="https://podminky.urs.cz/item/CS_URS_2025_01/783923171" TargetMode="External"/><Relationship Id="rId134" Type="http://schemas.openxmlformats.org/officeDocument/2006/relationships/hyperlink" Target="https://podminky.urs.cz/item/CS_URS_2025_01/944511811" TargetMode="External"/><Relationship Id="rId80" Type="http://schemas.openxmlformats.org/officeDocument/2006/relationships/hyperlink" Target="https://podminky.urs.cz/item/CS_URS_2025_01/629991012" TargetMode="External"/><Relationship Id="rId155" Type="http://schemas.openxmlformats.org/officeDocument/2006/relationships/hyperlink" Target="https://podminky.urs.cz/item/CS_URS_2025_01/712363003" TargetMode="External"/><Relationship Id="rId176" Type="http://schemas.openxmlformats.org/officeDocument/2006/relationships/hyperlink" Target="https://podminky.urs.cz/item/CS_URS_2025_01/712771521" TargetMode="External"/><Relationship Id="rId197" Type="http://schemas.openxmlformats.org/officeDocument/2006/relationships/hyperlink" Target="https://podminky.urs.cz/item/CS_URS_2025_01/725291668" TargetMode="External"/><Relationship Id="rId201" Type="http://schemas.openxmlformats.org/officeDocument/2006/relationships/hyperlink" Target="https://podminky.urs.cz/item/CS_URS_2025_01/727213203" TargetMode="External"/><Relationship Id="rId222" Type="http://schemas.openxmlformats.org/officeDocument/2006/relationships/hyperlink" Target="https://podminky.urs.cz/item/CS_URS_2025_01/763172355" TargetMode="External"/><Relationship Id="rId243" Type="http://schemas.openxmlformats.org/officeDocument/2006/relationships/hyperlink" Target="https://podminky.urs.cz/item/CS_URS_2025_01/766660729" TargetMode="External"/><Relationship Id="rId264" Type="http://schemas.openxmlformats.org/officeDocument/2006/relationships/hyperlink" Target="https://podminky.urs.cz/item/CS_URS_2025_01/767881141" TargetMode="External"/><Relationship Id="rId285" Type="http://schemas.openxmlformats.org/officeDocument/2006/relationships/hyperlink" Target="https://podminky.urs.cz/item/CS_URS_2025_01/777111111" TargetMode="External"/><Relationship Id="rId17" Type="http://schemas.openxmlformats.org/officeDocument/2006/relationships/hyperlink" Target="https://podminky.urs.cz/item/CS_URS_2025_01/274313611" TargetMode="External"/><Relationship Id="rId38" Type="http://schemas.openxmlformats.org/officeDocument/2006/relationships/hyperlink" Target="https://podminky.urs.cz/item/CS_URS_2025_01/313351911" TargetMode="External"/><Relationship Id="rId59" Type="http://schemas.openxmlformats.org/officeDocument/2006/relationships/hyperlink" Target="https://podminky.urs.cz/item/CS_URS_2025_01/411359111" TargetMode="External"/><Relationship Id="rId103" Type="http://schemas.openxmlformats.org/officeDocument/2006/relationships/hyperlink" Target="https://podminky.urs.cz/item/CS_URS_2025_01/632441215" TargetMode="External"/><Relationship Id="rId124" Type="http://schemas.openxmlformats.org/officeDocument/2006/relationships/hyperlink" Target="https://podminky.urs.cz/item/CS_URS_2025_01/952901111" TargetMode="External"/><Relationship Id="rId310" Type="http://schemas.openxmlformats.org/officeDocument/2006/relationships/hyperlink" Target="https://podminky.urs.cz/item/CS_URS_2025_01/HZS2231" TargetMode="External"/><Relationship Id="rId70" Type="http://schemas.openxmlformats.org/officeDocument/2006/relationships/hyperlink" Target="https://podminky.urs.cz/item/CS_URS_2025_01/629991012" TargetMode="External"/><Relationship Id="rId91" Type="http://schemas.openxmlformats.org/officeDocument/2006/relationships/hyperlink" Target="https://podminky.urs.cz/item/CS_URS_2025_01/622251211" TargetMode="External"/><Relationship Id="rId145" Type="http://schemas.openxmlformats.org/officeDocument/2006/relationships/hyperlink" Target="https://podminky.urs.cz/item/CS_URS_2025_01/711141559" TargetMode="External"/><Relationship Id="rId166" Type="http://schemas.openxmlformats.org/officeDocument/2006/relationships/hyperlink" Target="https://podminky.urs.cz/item/CS_URS_2025_01/712363351" TargetMode="External"/><Relationship Id="rId187" Type="http://schemas.openxmlformats.org/officeDocument/2006/relationships/hyperlink" Target="https://podminky.urs.cz/item/CS_URS_2025_01/998725102" TargetMode="External"/><Relationship Id="rId1" Type="http://schemas.openxmlformats.org/officeDocument/2006/relationships/hyperlink" Target="https://podminky.urs.cz/item/CS_URS_2025_01/121151123" TargetMode="External"/><Relationship Id="rId212" Type="http://schemas.openxmlformats.org/officeDocument/2006/relationships/hyperlink" Target="https://podminky.urs.cz/item/CS_URS_2025_01/762952111" TargetMode="External"/><Relationship Id="rId233" Type="http://schemas.openxmlformats.org/officeDocument/2006/relationships/hyperlink" Target="https://podminky.urs.cz/item/CS_URS_2025_01/764011442" TargetMode="External"/><Relationship Id="rId254" Type="http://schemas.openxmlformats.org/officeDocument/2006/relationships/hyperlink" Target="https://podminky.urs.cz/item/CS_URS_2025_01/767316310" TargetMode="External"/><Relationship Id="rId28" Type="http://schemas.openxmlformats.org/officeDocument/2006/relationships/hyperlink" Target="https://podminky.urs.cz/item/CS_URS_2025_01/218111121" TargetMode="External"/><Relationship Id="rId49" Type="http://schemas.openxmlformats.org/officeDocument/2006/relationships/hyperlink" Target="https://podminky.urs.cz/item/CS_URS_2025_01/411324444" TargetMode="External"/><Relationship Id="rId114" Type="http://schemas.openxmlformats.org/officeDocument/2006/relationships/hyperlink" Target="https://podminky.urs.cz/item/CS_URS_2025_01/783927151" TargetMode="External"/><Relationship Id="rId275" Type="http://schemas.openxmlformats.org/officeDocument/2006/relationships/hyperlink" Target="https://podminky.urs.cz/item/CS_URS_2025_01/771591237" TargetMode="External"/><Relationship Id="rId296" Type="http://schemas.openxmlformats.org/officeDocument/2006/relationships/hyperlink" Target="https://podminky.urs.cz/item/CS_URS_2025_01/783813101" TargetMode="External"/><Relationship Id="rId300" Type="http://schemas.openxmlformats.org/officeDocument/2006/relationships/hyperlink" Target="https://podminky.urs.cz/item/CS_URS_2025_01/784211101" TargetMode="External"/><Relationship Id="rId60" Type="http://schemas.openxmlformats.org/officeDocument/2006/relationships/hyperlink" Target="https://podminky.urs.cz/item/CS_URS_2025_01/783826605" TargetMode="External"/><Relationship Id="rId81" Type="http://schemas.openxmlformats.org/officeDocument/2006/relationships/hyperlink" Target="https://podminky.urs.cz/item/CS_URS_2025_01/622221021" TargetMode="External"/><Relationship Id="rId135" Type="http://schemas.openxmlformats.org/officeDocument/2006/relationships/hyperlink" Target="https://podminky.urs.cz/item/CS_URS_2025_01/949101111" TargetMode="External"/><Relationship Id="rId156" Type="http://schemas.openxmlformats.org/officeDocument/2006/relationships/hyperlink" Target="https://podminky.urs.cz/item/CS_URS_2025_01/712391172" TargetMode="External"/><Relationship Id="rId177" Type="http://schemas.openxmlformats.org/officeDocument/2006/relationships/hyperlink" Target="https://podminky.urs.cz/item/CS_URS_2025_01/998713102" TargetMode="External"/><Relationship Id="rId198" Type="http://schemas.openxmlformats.org/officeDocument/2006/relationships/hyperlink" Target="https://podminky.urs.cz/item/CS_URS_2025_01/725291670" TargetMode="External"/><Relationship Id="rId202" Type="http://schemas.openxmlformats.org/officeDocument/2006/relationships/hyperlink" Target="https://podminky.urs.cz/item/CS_URS_2025_01/727223105" TargetMode="External"/><Relationship Id="rId223" Type="http://schemas.openxmlformats.org/officeDocument/2006/relationships/hyperlink" Target="https://podminky.urs.cz/item/CS_URS_2025_01/763172378" TargetMode="External"/><Relationship Id="rId244" Type="http://schemas.openxmlformats.org/officeDocument/2006/relationships/hyperlink" Target="https://podminky.urs.cz/item/CS_URS_2025_01/766660734" TargetMode="External"/><Relationship Id="rId18" Type="http://schemas.openxmlformats.org/officeDocument/2006/relationships/hyperlink" Target="https://podminky.urs.cz/item/CS_URS_2025_01/279113153" TargetMode="External"/><Relationship Id="rId39" Type="http://schemas.openxmlformats.org/officeDocument/2006/relationships/hyperlink" Target="https://podminky.urs.cz/item/CS_URS_2025_01/783826605" TargetMode="External"/><Relationship Id="rId265" Type="http://schemas.openxmlformats.org/officeDocument/2006/relationships/hyperlink" Target="https://podminky.urs.cz/item/CS_URS_2025_01/767881161" TargetMode="External"/><Relationship Id="rId286" Type="http://schemas.openxmlformats.org/officeDocument/2006/relationships/hyperlink" Target="https://podminky.urs.cz/item/CS_URS_2025_01/777911111" TargetMode="External"/><Relationship Id="rId50" Type="http://schemas.openxmlformats.org/officeDocument/2006/relationships/hyperlink" Target="https://podminky.urs.cz/item/CS_URS_2025_01/411361821.1" TargetMode="External"/><Relationship Id="rId104" Type="http://schemas.openxmlformats.org/officeDocument/2006/relationships/hyperlink" Target="https://podminky.urs.cz/item/CS_URS_2025_01/632441291" TargetMode="External"/><Relationship Id="rId125" Type="http://schemas.openxmlformats.org/officeDocument/2006/relationships/hyperlink" Target="https://podminky.urs.cz/item/CS_URS_2025_01/953993311" TargetMode="External"/><Relationship Id="rId146" Type="http://schemas.openxmlformats.org/officeDocument/2006/relationships/hyperlink" Target="https://podminky.urs.cz/item/CS_URS_2025_01/711142559" TargetMode="External"/><Relationship Id="rId167" Type="http://schemas.openxmlformats.org/officeDocument/2006/relationships/hyperlink" Target="https://podminky.urs.cz/item/CS_URS_2025_01/712363354" TargetMode="External"/><Relationship Id="rId188" Type="http://schemas.openxmlformats.org/officeDocument/2006/relationships/hyperlink" Target="https://podminky.urs.cz/item/CS_URS_2025_01/725291675" TargetMode="External"/><Relationship Id="rId311" Type="http://schemas.openxmlformats.org/officeDocument/2006/relationships/drawing" Target="../drawings/drawing3.xml"/><Relationship Id="rId71" Type="http://schemas.openxmlformats.org/officeDocument/2006/relationships/hyperlink" Target="https://podminky.urs.cz/item/CS_URS_2025_01/622143004" TargetMode="External"/><Relationship Id="rId92" Type="http://schemas.openxmlformats.org/officeDocument/2006/relationships/hyperlink" Target="https://podminky.urs.cz/item/CS_URS_2025_01/622142001" TargetMode="External"/><Relationship Id="rId213" Type="http://schemas.openxmlformats.org/officeDocument/2006/relationships/hyperlink" Target="https://podminky.urs.cz/item/CS_URS_2025_01/763172412" TargetMode="External"/><Relationship Id="rId234" Type="http://schemas.openxmlformats.org/officeDocument/2006/relationships/hyperlink" Target="https://podminky.urs.cz/item/CS_URS_2025_01/764244411" TargetMode="External"/><Relationship Id="rId2" Type="http://schemas.openxmlformats.org/officeDocument/2006/relationships/hyperlink" Target="https://podminky.urs.cz/item/CS_URS_2025_01/162251102" TargetMode="External"/><Relationship Id="rId29" Type="http://schemas.openxmlformats.org/officeDocument/2006/relationships/hyperlink" Target="https://podminky.urs.cz/item/CS_URS_2025_01/218121112" TargetMode="External"/><Relationship Id="rId255" Type="http://schemas.openxmlformats.org/officeDocument/2006/relationships/hyperlink" Target="https://podminky.urs.cz/item/CS_URS_2025_01/767316311" TargetMode="External"/><Relationship Id="rId276" Type="http://schemas.openxmlformats.org/officeDocument/2006/relationships/hyperlink" Target="https://podminky.urs.cz/item/CS_URS_2025_01/767531121" TargetMode="External"/><Relationship Id="rId297" Type="http://schemas.openxmlformats.org/officeDocument/2006/relationships/hyperlink" Target="https://podminky.urs.cz/item/CS_URS_2025_01/783817101" TargetMode="External"/><Relationship Id="rId40" Type="http://schemas.openxmlformats.org/officeDocument/2006/relationships/hyperlink" Target="https://podminky.urs.cz/item/CS_URS_2025_01/612111001" TargetMode="External"/><Relationship Id="rId115" Type="http://schemas.openxmlformats.org/officeDocument/2006/relationships/hyperlink" Target="https://podminky.urs.cz/item/CS_URS_2025_01/632481215" TargetMode="External"/><Relationship Id="rId136" Type="http://schemas.openxmlformats.org/officeDocument/2006/relationships/hyperlink" Target="https://podminky.urs.cz/item/CS_URS_2025_01/993111111" TargetMode="External"/><Relationship Id="rId157" Type="http://schemas.openxmlformats.org/officeDocument/2006/relationships/hyperlink" Target="https://podminky.urs.cz/item/CS_URS_2025_01/712861702" TargetMode="External"/><Relationship Id="rId178" Type="http://schemas.openxmlformats.org/officeDocument/2006/relationships/hyperlink" Target="https://podminky.urs.cz/item/CS_URS_2025_01/713121111" TargetMode="External"/><Relationship Id="rId301" Type="http://schemas.openxmlformats.org/officeDocument/2006/relationships/hyperlink" Target="https://podminky.urs.cz/item/CS_URS_2025_01/784161001" TargetMode="External"/><Relationship Id="rId61" Type="http://schemas.openxmlformats.org/officeDocument/2006/relationships/hyperlink" Target="https://podminky.urs.cz/item/CS_URS_2025_01/611111001" TargetMode="External"/><Relationship Id="rId82" Type="http://schemas.openxmlformats.org/officeDocument/2006/relationships/hyperlink" Target="https://podminky.urs.cz/item/CS_URS_2025_01/622221061" TargetMode="External"/><Relationship Id="rId199" Type="http://schemas.openxmlformats.org/officeDocument/2006/relationships/hyperlink" Target="https://podminky.urs.cz/item/CS_URS_2025_01/727111042" TargetMode="External"/><Relationship Id="rId203" Type="http://schemas.openxmlformats.org/officeDocument/2006/relationships/hyperlink" Target="https://podminky.urs.cz/item/CS_URS_2025_01/751581353" TargetMode="External"/><Relationship Id="rId19" Type="http://schemas.openxmlformats.org/officeDocument/2006/relationships/hyperlink" Target="https://podminky.urs.cz/item/CS_URS_2025_01/279361821" TargetMode="External"/><Relationship Id="rId224" Type="http://schemas.openxmlformats.org/officeDocument/2006/relationships/hyperlink" Target="https://podminky.urs.cz/item/CS_URS_2025_01/763172355" TargetMode="External"/><Relationship Id="rId245" Type="http://schemas.openxmlformats.org/officeDocument/2006/relationships/hyperlink" Target="https://podminky.urs.cz/item/CS_URS_2025_01/767627306" TargetMode="External"/><Relationship Id="rId266" Type="http://schemas.openxmlformats.org/officeDocument/2006/relationships/hyperlink" Target="https://podminky.urs.cz/item/CS_URS_2025_01/771121011" TargetMode="External"/><Relationship Id="rId287" Type="http://schemas.openxmlformats.org/officeDocument/2006/relationships/hyperlink" Target="https://podminky.urs.cz/item/CS_URS_2025_01/781121011" TargetMode="External"/><Relationship Id="rId30" Type="http://schemas.openxmlformats.org/officeDocument/2006/relationships/hyperlink" Target="https://podminky.urs.cz/item/CS_URS_2025_01/311270331" TargetMode="External"/><Relationship Id="rId105" Type="http://schemas.openxmlformats.org/officeDocument/2006/relationships/hyperlink" Target="https://podminky.urs.cz/item/CS_URS_2025_01/633811111" TargetMode="External"/><Relationship Id="rId126" Type="http://schemas.openxmlformats.org/officeDocument/2006/relationships/hyperlink" Target="https://podminky.urs.cz/item/CS_URS_2025_01/946111112" TargetMode="External"/><Relationship Id="rId147" Type="http://schemas.openxmlformats.org/officeDocument/2006/relationships/hyperlink" Target="https://podminky.urs.cz/item/CS_URS_2025_01/711745567" TargetMode="External"/><Relationship Id="rId168" Type="http://schemas.openxmlformats.org/officeDocument/2006/relationships/hyperlink" Target="https://podminky.urs.cz/item/CS_URS_2025_01/712363371" TargetMode="External"/><Relationship Id="rId51" Type="http://schemas.openxmlformats.org/officeDocument/2006/relationships/hyperlink" Target="https://podminky.urs.cz/item/CS_URS_2025_01/411351011" TargetMode="External"/><Relationship Id="rId72" Type="http://schemas.openxmlformats.org/officeDocument/2006/relationships/hyperlink" Target="https://podminky.urs.cz/item/CS_URS_2025_01/622143005" TargetMode="External"/><Relationship Id="rId93" Type="http://schemas.openxmlformats.org/officeDocument/2006/relationships/hyperlink" Target="https://podminky.urs.cz/item/CS_URS_2025_01/713131145" TargetMode="External"/><Relationship Id="rId189" Type="http://schemas.openxmlformats.org/officeDocument/2006/relationships/hyperlink" Target="https://podminky.urs.cz/item/CS_URS_2025_01/725291676" TargetMode="External"/><Relationship Id="rId3" Type="http://schemas.openxmlformats.org/officeDocument/2006/relationships/hyperlink" Target="https://podminky.urs.cz/item/CS_URS_2025_01/167151111" TargetMode="External"/><Relationship Id="rId214" Type="http://schemas.openxmlformats.org/officeDocument/2006/relationships/hyperlink" Target="https://podminky.urs.cz/item/CS_URS_2025_01/998763302" TargetMode="External"/><Relationship Id="rId235" Type="http://schemas.openxmlformats.org/officeDocument/2006/relationships/hyperlink" Target="https://podminky.urs.cz/item/CS_URS_2025_01/764244407" TargetMode="External"/><Relationship Id="rId256" Type="http://schemas.openxmlformats.org/officeDocument/2006/relationships/hyperlink" Target="https://podminky.urs.cz/item/CS_URS_2025_01/998767102" TargetMode="External"/><Relationship Id="rId277" Type="http://schemas.openxmlformats.org/officeDocument/2006/relationships/hyperlink" Target="https://podminky.urs.cz/item/CS_URS_2025_01/767531215" TargetMode="External"/><Relationship Id="rId298" Type="http://schemas.openxmlformats.org/officeDocument/2006/relationships/hyperlink" Target="https://podminky.urs.cz/item/CS_URS_2025_01/784111001" TargetMode="External"/><Relationship Id="rId116" Type="http://schemas.openxmlformats.org/officeDocument/2006/relationships/hyperlink" Target="https://podminky.urs.cz/item/CS_URS_2025_01/632451101" TargetMode="External"/><Relationship Id="rId137" Type="http://schemas.openxmlformats.org/officeDocument/2006/relationships/hyperlink" Target="https://podminky.urs.cz/item/CS_URS_2025_01/993111119" TargetMode="External"/><Relationship Id="rId158" Type="http://schemas.openxmlformats.org/officeDocument/2006/relationships/hyperlink" Target="https://podminky.urs.cz/item/CS_URS_2025_01/712771201" TargetMode="External"/><Relationship Id="rId302" Type="http://schemas.openxmlformats.org/officeDocument/2006/relationships/hyperlink" Target="https://podminky.urs.cz/item/CS_URS_2025_01/784171001" TargetMode="External"/><Relationship Id="rId20" Type="http://schemas.openxmlformats.org/officeDocument/2006/relationships/hyperlink" Target="https://podminky.urs.cz/item/CS_URS_2025_01/631311136" TargetMode="External"/><Relationship Id="rId41" Type="http://schemas.openxmlformats.org/officeDocument/2006/relationships/hyperlink" Target="https://podminky.urs.cz/item/CS_URS_2025_01/342271531" TargetMode="External"/><Relationship Id="rId62" Type="http://schemas.openxmlformats.org/officeDocument/2006/relationships/hyperlink" Target="https://podminky.urs.cz/item/CS_URS_2025_01/430321414" TargetMode="External"/><Relationship Id="rId83" Type="http://schemas.openxmlformats.org/officeDocument/2006/relationships/hyperlink" Target="https://podminky.urs.cz/item/CS_URS_2025_01/622251105" TargetMode="External"/><Relationship Id="rId179" Type="http://schemas.openxmlformats.org/officeDocument/2006/relationships/hyperlink" Target="https://podminky.urs.cz/item/CS_URS_2025_01/713121111" TargetMode="External"/><Relationship Id="rId190" Type="http://schemas.openxmlformats.org/officeDocument/2006/relationships/hyperlink" Target="https://podminky.urs.cz/item/CS_URS_2025_01/725291652" TargetMode="External"/><Relationship Id="rId204" Type="http://schemas.openxmlformats.org/officeDocument/2006/relationships/hyperlink" Target="https://podminky.urs.cz/item/CS_URS_2025_01/751581357" TargetMode="External"/><Relationship Id="rId225" Type="http://schemas.openxmlformats.org/officeDocument/2006/relationships/hyperlink" Target="https://podminky.urs.cz/item/CS_URS_2025_01/763121424" TargetMode="External"/><Relationship Id="rId246" Type="http://schemas.openxmlformats.org/officeDocument/2006/relationships/hyperlink" Target="https://podminky.urs.cz/item/CS_URS_2025_01/767627307" TargetMode="External"/><Relationship Id="rId267" Type="http://schemas.openxmlformats.org/officeDocument/2006/relationships/hyperlink" Target="https://podminky.urs.cz/item/CS_URS_2025_01/771111011" TargetMode="External"/><Relationship Id="rId288" Type="http://schemas.openxmlformats.org/officeDocument/2006/relationships/hyperlink" Target="https://podminky.urs.cz/item/CS_URS_2025_01/781472212" TargetMode="External"/><Relationship Id="rId106" Type="http://schemas.openxmlformats.org/officeDocument/2006/relationships/hyperlink" Target="https://podminky.urs.cz/item/CS_URS_2025_01/636411003" TargetMode="External"/><Relationship Id="rId127" Type="http://schemas.openxmlformats.org/officeDocument/2006/relationships/hyperlink" Target="https://podminky.urs.cz/item/CS_URS_2025_01/946111212" TargetMode="External"/><Relationship Id="rId10" Type="http://schemas.openxmlformats.org/officeDocument/2006/relationships/hyperlink" Target="https://podminky.urs.cz/item/CS_URS_2025_01/162251101" TargetMode="External"/><Relationship Id="rId31" Type="http://schemas.openxmlformats.org/officeDocument/2006/relationships/hyperlink" Target="https://podminky.urs.cz/item/CS_URS_2025_01/311273951" TargetMode="External"/><Relationship Id="rId52" Type="http://schemas.openxmlformats.org/officeDocument/2006/relationships/hyperlink" Target="https://podminky.urs.cz/item/CS_URS_2025_01/411351012" TargetMode="External"/><Relationship Id="rId73" Type="http://schemas.openxmlformats.org/officeDocument/2006/relationships/hyperlink" Target="https://podminky.urs.cz/item/CS_URS_2025_01/612142001" TargetMode="External"/><Relationship Id="rId94" Type="http://schemas.openxmlformats.org/officeDocument/2006/relationships/hyperlink" Target="https://podminky.urs.cz/item/CS_URS_2025_01/622151001" TargetMode="External"/><Relationship Id="rId148" Type="http://schemas.openxmlformats.org/officeDocument/2006/relationships/hyperlink" Target="https://podminky.urs.cz/item/CS_URS_2025_01/711747067" TargetMode="External"/><Relationship Id="rId169" Type="http://schemas.openxmlformats.org/officeDocument/2006/relationships/hyperlink" Target="https://podminky.urs.cz/item/CS_URS_2025_01/712771255" TargetMode="External"/><Relationship Id="rId4" Type="http://schemas.openxmlformats.org/officeDocument/2006/relationships/hyperlink" Target="https://podminky.urs.cz/item/CS_URS_2025_01/181351113" TargetMode="External"/><Relationship Id="rId180" Type="http://schemas.openxmlformats.org/officeDocument/2006/relationships/hyperlink" Target="https://podminky.urs.cz/item/CS_URS_2025_01/713141136" TargetMode="External"/><Relationship Id="rId215" Type="http://schemas.openxmlformats.org/officeDocument/2006/relationships/hyperlink" Target="https://podminky.urs.cz/item/CS_URS_2025_01/763131411" TargetMode="External"/><Relationship Id="rId236" Type="http://schemas.openxmlformats.org/officeDocument/2006/relationships/hyperlink" Target="https://podminky.urs.cz/item/CS_URS_2025_01/764244406" TargetMode="External"/><Relationship Id="rId257" Type="http://schemas.openxmlformats.org/officeDocument/2006/relationships/hyperlink" Target="https://podminky.urs.cz/item/CS_URS_2025_01/767995114" TargetMode="External"/><Relationship Id="rId278" Type="http://schemas.openxmlformats.org/officeDocument/2006/relationships/hyperlink" Target="https://podminky.urs.cz/item/CS_URS_2025_01/998775101" TargetMode="External"/><Relationship Id="rId303" Type="http://schemas.openxmlformats.org/officeDocument/2006/relationships/hyperlink" Target="https://podminky.urs.cz/item/CS_URS_2025_01/784171101" TargetMode="External"/><Relationship Id="rId42" Type="http://schemas.openxmlformats.org/officeDocument/2006/relationships/hyperlink" Target="https://podminky.urs.cz/item/CS_URS_2025_01/342279114" TargetMode="External"/><Relationship Id="rId84" Type="http://schemas.openxmlformats.org/officeDocument/2006/relationships/hyperlink" Target="https://podminky.urs.cz/item/CS_URS_2025_01/6425r" TargetMode="External"/><Relationship Id="rId138" Type="http://schemas.openxmlformats.org/officeDocument/2006/relationships/hyperlink" Target="https://podminky.urs.cz/item/CS_URS_2025_01/998011002" TargetMode="External"/><Relationship Id="rId191" Type="http://schemas.openxmlformats.org/officeDocument/2006/relationships/hyperlink" Target="https://podminky.urs.cz/item/CS_URS_2025_01/725291653" TargetMode="External"/><Relationship Id="rId205" Type="http://schemas.openxmlformats.org/officeDocument/2006/relationships/hyperlink" Target="https://podminky.urs.cz/item/CS_URS_2025_01/762361322" TargetMode="External"/><Relationship Id="rId247" Type="http://schemas.openxmlformats.org/officeDocument/2006/relationships/hyperlink" Target="https://podminky.urs.cz/item/CS_URS_2025_01/766629641" TargetMode="External"/><Relationship Id="rId107" Type="http://schemas.openxmlformats.org/officeDocument/2006/relationships/hyperlink" Target="https://podminky.urs.cz/item/CS_URS_2025_01/636411023" TargetMode="External"/><Relationship Id="rId289" Type="http://schemas.openxmlformats.org/officeDocument/2006/relationships/hyperlink" Target="https://podminky.urs.cz/item/CS_URS_2025_01/781495115" TargetMode="External"/><Relationship Id="rId11" Type="http://schemas.openxmlformats.org/officeDocument/2006/relationships/hyperlink" Target="https://podminky.urs.cz/item/CS_URS_2025_01/167151111" TargetMode="External"/><Relationship Id="rId53" Type="http://schemas.openxmlformats.org/officeDocument/2006/relationships/hyperlink" Target="https://podminky.urs.cz/item/CS_URS_2025_01/411354313" TargetMode="External"/><Relationship Id="rId149" Type="http://schemas.openxmlformats.org/officeDocument/2006/relationships/hyperlink" Target="https://podminky.urs.cz/item/CS_URS_2025_01/998712102" TargetMode="External"/><Relationship Id="rId95" Type="http://schemas.openxmlformats.org/officeDocument/2006/relationships/hyperlink" Target="https://podminky.urs.cz/item/CS_URS_2025_01/622531022" TargetMode="External"/><Relationship Id="rId160" Type="http://schemas.openxmlformats.org/officeDocument/2006/relationships/hyperlink" Target="https://podminky.urs.cz/item/CS_URS_2025_01/712363115R" TargetMode="External"/><Relationship Id="rId216" Type="http://schemas.openxmlformats.org/officeDocument/2006/relationships/hyperlink" Target="https://podminky.urs.cz/item/CS_URS_2025_01/763131451" TargetMode="External"/><Relationship Id="rId258" Type="http://schemas.openxmlformats.org/officeDocument/2006/relationships/hyperlink" Target="https://podminky.urs.cz/item/CS_URS_2025_01/953961113" TargetMode="External"/><Relationship Id="rId22" Type="http://schemas.openxmlformats.org/officeDocument/2006/relationships/hyperlink" Target="https://podminky.urs.cz/item/CS_URS_2025_01/631319175" TargetMode="External"/><Relationship Id="rId64" Type="http://schemas.openxmlformats.org/officeDocument/2006/relationships/hyperlink" Target="https://podminky.urs.cz/item/CS_URS_2025_01/431351122" TargetMode="External"/><Relationship Id="rId118" Type="http://schemas.openxmlformats.org/officeDocument/2006/relationships/hyperlink" Target="https://podminky.urs.cz/item/CS_URS_2025_01/637121113" TargetMode="External"/><Relationship Id="rId171" Type="http://schemas.openxmlformats.org/officeDocument/2006/relationships/hyperlink" Target="https://podminky.urs.cz/item/CS_URS_2025_01/712998004" TargetMode="External"/><Relationship Id="rId227" Type="http://schemas.openxmlformats.org/officeDocument/2006/relationships/hyperlink" Target="https://podminky.urs.cz/item/CS_URS_2025_01/998764102" TargetMode="External"/><Relationship Id="rId269" Type="http://schemas.openxmlformats.org/officeDocument/2006/relationships/hyperlink" Target="https://podminky.urs.cz/item/CS_URS_2025_01/771161021" TargetMode="External"/><Relationship Id="rId33" Type="http://schemas.openxmlformats.org/officeDocument/2006/relationships/hyperlink" Target="https://podminky.urs.cz/item/CS_URS_2025_01/311273953" TargetMode="External"/><Relationship Id="rId129" Type="http://schemas.openxmlformats.org/officeDocument/2006/relationships/hyperlink" Target="https://podminky.urs.cz/item/CS_URS_2025_01/941111111" TargetMode="External"/><Relationship Id="rId280" Type="http://schemas.openxmlformats.org/officeDocument/2006/relationships/hyperlink" Target="https://podminky.urs.cz/item/CS_URS_2025_01/776212111" TargetMode="External"/><Relationship Id="rId75" Type="http://schemas.openxmlformats.org/officeDocument/2006/relationships/hyperlink" Target="https://podminky.urs.cz/item/CS_URS_2025_01/612321311" TargetMode="External"/><Relationship Id="rId140" Type="http://schemas.openxmlformats.org/officeDocument/2006/relationships/hyperlink" Target="https://podminky.urs.cz/item/CS_URS_2025_01/711161384" TargetMode="External"/><Relationship Id="rId182" Type="http://schemas.openxmlformats.org/officeDocument/2006/relationships/hyperlink" Target="https://podminky.urs.cz/item/CS_URS_2025_01/713141212" TargetMode="External"/><Relationship Id="rId6" Type="http://schemas.openxmlformats.org/officeDocument/2006/relationships/hyperlink" Target="https://podminky.urs.cz/item/CS_URS_2025_01/132212131" TargetMode="External"/><Relationship Id="rId238" Type="http://schemas.openxmlformats.org/officeDocument/2006/relationships/hyperlink" Target="https://podminky.urs.cz/item/CS_URS_2025_01/766694116" TargetMode="External"/><Relationship Id="rId291" Type="http://schemas.openxmlformats.org/officeDocument/2006/relationships/hyperlink" Target="https://podminky.urs.cz/item/CS_URS_2025_01/781495153" TargetMode="External"/><Relationship Id="rId305" Type="http://schemas.openxmlformats.org/officeDocument/2006/relationships/hyperlink" Target="https://podminky.urs.cz/item/CS_URS_2025_01/78662302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74313711" TargetMode="External"/><Relationship Id="rId13" Type="http://schemas.openxmlformats.org/officeDocument/2006/relationships/hyperlink" Target="https://podminky.urs.cz/item/CS_URS_2025_01/338121123" TargetMode="External"/><Relationship Id="rId18" Type="http://schemas.openxmlformats.org/officeDocument/2006/relationships/hyperlink" Target="https://podminky.urs.cz/item/CS_URS_2025_01/311361821" TargetMode="External"/><Relationship Id="rId3" Type="http://schemas.openxmlformats.org/officeDocument/2006/relationships/hyperlink" Target="https://podminky.urs.cz/item/CS_URS_2025_01/132251102" TargetMode="External"/><Relationship Id="rId21" Type="http://schemas.openxmlformats.org/officeDocument/2006/relationships/hyperlink" Target="https://podminky.urs.cz/item/CS_URS_2025_01/612111001" TargetMode="External"/><Relationship Id="rId7" Type="http://schemas.openxmlformats.org/officeDocument/2006/relationships/hyperlink" Target="https://podminky.urs.cz/item/CS_URS_2025_01/997013873" TargetMode="External"/><Relationship Id="rId12" Type="http://schemas.openxmlformats.org/officeDocument/2006/relationships/hyperlink" Target="https://podminky.urs.cz/item/CS_URS_2025_01/348401350" TargetMode="External"/><Relationship Id="rId17" Type="http://schemas.openxmlformats.org/officeDocument/2006/relationships/hyperlink" Target="https://podminky.urs.cz/item/CS_URS_2025_01/311351122" TargetMode="External"/><Relationship Id="rId2" Type="http://schemas.openxmlformats.org/officeDocument/2006/relationships/hyperlink" Target="https://podminky.urs.cz/item/CS_URS_2025_01/132212131" TargetMode="External"/><Relationship Id="rId16" Type="http://schemas.openxmlformats.org/officeDocument/2006/relationships/hyperlink" Target="https://podminky.urs.cz/item/CS_URS_2025_01/311351121" TargetMode="External"/><Relationship Id="rId20" Type="http://schemas.openxmlformats.org/officeDocument/2006/relationships/hyperlink" Target="https://podminky.urs.cz/item/CS_URS_2025_01/783827105" TargetMode="External"/><Relationship Id="rId1" Type="http://schemas.openxmlformats.org/officeDocument/2006/relationships/hyperlink" Target="https://podminky.urs.cz/item/CS_URS_2025_01/131111333" TargetMode="External"/><Relationship Id="rId6" Type="http://schemas.openxmlformats.org/officeDocument/2006/relationships/hyperlink" Target="https://podminky.urs.cz/item/CS_URS_2025_01/162751119" TargetMode="External"/><Relationship Id="rId11" Type="http://schemas.openxmlformats.org/officeDocument/2006/relationships/hyperlink" Target="https://podminky.urs.cz/item/CS_URS_2025_01/348401130" TargetMode="External"/><Relationship Id="rId5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311321817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5_01/348121221" TargetMode="External"/><Relationship Id="rId19" Type="http://schemas.openxmlformats.org/officeDocument/2006/relationships/hyperlink" Target="https://podminky.urs.cz/item/CS_URS_2025_01/313351911" TargetMode="External"/><Relationship Id="rId4" Type="http://schemas.openxmlformats.org/officeDocument/2006/relationships/hyperlink" Target="https://podminky.urs.cz/item/CS_URS_2025_01/133212821" TargetMode="External"/><Relationship Id="rId9" Type="http://schemas.openxmlformats.org/officeDocument/2006/relationships/hyperlink" Target="https://podminky.urs.cz/item/CS_URS_2025_01/338171123" TargetMode="External"/><Relationship Id="rId14" Type="http://schemas.openxmlformats.org/officeDocument/2006/relationships/hyperlink" Target="https://podminky.urs.cz/item/CS_URS_2025_01/348121121" TargetMode="External"/><Relationship Id="rId22" Type="http://schemas.openxmlformats.org/officeDocument/2006/relationships/hyperlink" Target="https://podminky.urs.cz/item/CS_URS_2025_01/9982321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51322111" TargetMode="External"/><Relationship Id="rId13" Type="http://schemas.openxmlformats.org/officeDocument/2006/relationships/hyperlink" Target="https://podminky.urs.cz/item/CS_URS_2025_01/751514662" TargetMode="External"/><Relationship Id="rId18" Type="http://schemas.openxmlformats.org/officeDocument/2006/relationships/hyperlink" Target="https://podminky.urs.cz/item/CS_URS_2025_01/751510014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podminky.urs.cz/item/CS_URS_2025_01/751611119" TargetMode="External"/><Relationship Id="rId21" Type="http://schemas.openxmlformats.org/officeDocument/2006/relationships/hyperlink" Target="https://podminky.urs.cz/item/CS_URS_2025_01/751537145" TargetMode="External"/><Relationship Id="rId7" Type="http://schemas.openxmlformats.org/officeDocument/2006/relationships/hyperlink" Target="https://podminky.urs.cz/item/CS_URS_2025_01/751322012" TargetMode="External"/><Relationship Id="rId12" Type="http://schemas.openxmlformats.org/officeDocument/2006/relationships/hyperlink" Target="https://podminky.urs.cz/item/CS_URS_2025_01/751344121" TargetMode="External"/><Relationship Id="rId17" Type="http://schemas.openxmlformats.org/officeDocument/2006/relationships/hyperlink" Target="https://podminky.urs.cz/item/CS_URS_2025_01/751510013" TargetMode="External"/><Relationship Id="rId25" Type="http://schemas.openxmlformats.org/officeDocument/2006/relationships/hyperlink" Target="https://podminky.urs.cz/item/CS_URS_2025_01/998751291" TargetMode="External"/><Relationship Id="rId2" Type="http://schemas.openxmlformats.org/officeDocument/2006/relationships/hyperlink" Target="https://podminky.urs.cz/item/CS_URS_2025_01/713411121" TargetMode="External"/><Relationship Id="rId16" Type="http://schemas.openxmlformats.org/officeDocument/2006/relationships/hyperlink" Target="https://podminky.urs.cz/item/CS_URS_2025_01/751514679" TargetMode="External"/><Relationship Id="rId20" Type="http://schemas.openxmlformats.org/officeDocument/2006/relationships/hyperlink" Target="https://podminky.urs.cz/item/CS_URS_2025_01/751510043" TargetMode="External"/><Relationship Id="rId1" Type="http://schemas.openxmlformats.org/officeDocument/2006/relationships/hyperlink" Target="https://podminky.urs.cz/item/CS_URS_2025_01/751691111" TargetMode="External"/><Relationship Id="rId6" Type="http://schemas.openxmlformats.org/officeDocument/2006/relationships/hyperlink" Target="https://podminky.urs.cz/item/CS_URS_2025_01/751322011" TargetMode="External"/><Relationship Id="rId11" Type="http://schemas.openxmlformats.org/officeDocument/2006/relationships/hyperlink" Target="https://podminky.urs.cz/item/CS_URS_2025_01/751398052" TargetMode="External"/><Relationship Id="rId24" Type="http://schemas.openxmlformats.org/officeDocument/2006/relationships/hyperlink" Target="https://podminky.urs.cz/item/CS_URS_2025_01/998751201" TargetMode="External"/><Relationship Id="rId5" Type="http://schemas.openxmlformats.org/officeDocument/2006/relationships/hyperlink" Target="https://podminky.urs.cz/item/CS_URS_2025_01/751122051" TargetMode="External"/><Relationship Id="rId15" Type="http://schemas.openxmlformats.org/officeDocument/2006/relationships/hyperlink" Target="https://podminky.urs.cz/item/CS_URS_2025_01/751614131" TargetMode="External"/><Relationship Id="rId23" Type="http://schemas.openxmlformats.org/officeDocument/2006/relationships/hyperlink" Target="https://podminky.urs.cz/item/CS_URS_2025_01/751537147" TargetMode="External"/><Relationship Id="rId10" Type="http://schemas.openxmlformats.org/officeDocument/2006/relationships/hyperlink" Target="https://podminky.urs.cz/item/CS_URS_2025_01/751398041" TargetMode="External"/><Relationship Id="rId19" Type="http://schemas.openxmlformats.org/officeDocument/2006/relationships/hyperlink" Target="https://podminky.urs.cz/item/CS_URS_2025_01/751510042" TargetMode="External"/><Relationship Id="rId4" Type="http://schemas.openxmlformats.org/officeDocument/2006/relationships/hyperlink" Target="https://podminky.urs.cz/item/CS_URS_2025_01/751611141" TargetMode="External"/><Relationship Id="rId9" Type="http://schemas.openxmlformats.org/officeDocument/2006/relationships/hyperlink" Target="https://podminky.urs.cz/item/CS_URS_2025_01/751322212" TargetMode="External"/><Relationship Id="rId14" Type="http://schemas.openxmlformats.org/officeDocument/2006/relationships/hyperlink" Target="https://podminky.urs.cz/item/CS_URS_2025_01/751614121" TargetMode="External"/><Relationship Id="rId22" Type="http://schemas.openxmlformats.org/officeDocument/2006/relationships/hyperlink" Target="https://podminky.urs.cz/item/CS_URS_2025_01/751537146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211" TargetMode="External"/><Relationship Id="rId21" Type="http://schemas.openxmlformats.org/officeDocument/2006/relationships/hyperlink" Target="https://podminky.urs.cz/item/CS_URS_2025_01/971042341" TargetMode="External"/><Relationship Id="rId42" Type="http://schemas.openxmlformats.org/officeDocument/2006/relationships/hyperlink" Target="https://podminky.urs.cz/item/CS_URS_2025_01/721174045" TargetMode="External"/><Relationship Id="rId47" Type="http://schemas.openxmlformats.org/officeDocument/2006/relationships/hyperlink" Target="https://podminky.urs.cz/item/CS_URS_2025_01/721273153" TargetMode="External"/><Relationship Id="rId63" Type="http://schemas.openxmlformats.org/officeDocument/2006/relationships/hyperlink" Target="https://podminky.urs.cz/item/CS_URS_2025_01/722230101" TargetMode="External"/><Relationship Id="rId68" Type="http://schemas.openxmlformats.org/officeDocument/2006/relationships/hyperlink" Target="https://podminky.urs.cz/item/CS_URS_2025_01/722231074" TargetMode="External"/><Relationship Id="rId84" Type="http://schemas.openxmlformats.org/officeDocument/2006/relationships/hyperlink" Target="https://podminky.urs.cz/item/CS_URS_2025_01/725211681R" TargetMode="External"/><Relationship Id="rId89" Type="http://schemas.openxmlformats.org/officeDocument/2006/relationships/hyperlink" Target="https://podminky.urs.cz/item/CS_URS_2025_01/725813111" TargetMode="External"/><Relationship Id="rId16" Type="http://schemas.openxmlformats.org/officeDocument/2006/relationships/hyperlink" Target="https://podminky.urs.cz/item/CS_URS_2025_01/877171301" TargetMode="External"/><Relationship Id="rId107" Type="http://schemas.openxmlformats.org/officeDocument/2006/relationships/hyperlink" Target="https://podminky.urs.cz/item/CS_URS_2025_01/998732121" TargetMode="External"/><Relationship Id="rId11" Type="http://schemas.openxmlformats.org/officeDocument/2006/relationships/hyperlink" Target="https://podminky.urs.cz/item/CS_URS_2025_01/877151301" TargetMode="External"/><Relationship Id="rId32" Type="http://schemas.openxmlformats.org/officeDocument/2006/relationships/hyperlink" Target="https://podminky.urs.cz/item/CS_URS_2025_01/713463211" TargetMode="External"/><Relationship Id="rId37" Type="http://schemas.openxmlformats.org/officeDocument/2006/relationships/hyperlink" Target="https://podminky.urs.cz/item/CS_URS_2025_01/721173402" TargetMode="External"/><Relationship Id="rId53" Type="http://schemas.openxmlformats.org/officeDocument/2006/relationships/hyperlink" Target="https://podminky.urs.cz/item/CS_URS_2025_01/998721101" TargetMode="External"/><Relationship Id="rId58" Type="http://schemas.openxmlformats.org/officeDocument/2006/relationships/hyperlink" Target="https://podminky.urs.cz/item/CS_URS_2025_01/722175005R" TargetMode="External"/><Relationship Id="rId74" Type="http://schemas.openxmlformats.org/officeDocument/2006/relationships/hyperlink" Target="https://podminky.urs.cz/item/CS_URS_2025_01/722290234" TargetMode="External"/><Relationship Id="rId79" Type="http://schemas.openxmlformats.org/officeDocument/2006/relationships/hyperlink" Target="https://podminky.urs.cz/item/CS_URS_2025_01/724233013" TargetMode="External"/><Relationship Id="rId102" Type="http://schemas.openxmlformats.org/officeDocument/2006/relationships/hyperlink" Target="https://podminky.urs.cz/item/CS_URS_2025_01/726191011" TargetMode="External"/><Relationship Id="rId5" Type="http://schemas.openxmlformats.org/officeDocument/2006/relationships/hyperlink" Target="https://podminky.urs.cz/item/CS_URS_2025_01/162751119" TargetMode="External"/><Relationship Id="rId90" Type="http://schemas.openxmlformats.org/officeDocument/2006/relationships/hyperlink" Target="https://podminky.urs.cz/item/CS_URS_2025_01/725821312" TargetMode="External"/><Relationship Id="rId95" Type="http://schemas.openxmlformats.org/officeDocument/2006/relationships/hyperlink" Target="https://podminky.urs.cz/item/CS_URS_2025_01/725862103" TargetMode="External"/><Relationship Id="rId22" Type="http://schemas.openxmlformats.org/officeDocument/2006/relationships/hyperlink" Target="https://podminky.urs.cz/item/CS_URS_2025_01/612325101" TargetMode="External"/><Relationship Id="rId27" Type="http://schemas.openxmlformats.org/officeDocument/2006/relationships/hyperlink" Target="https://podminky.urs.cz/item/CS_URS_2025_01/997013501" TargetMode="External"/><Relationship Id="rId43" Type="http://schemas.openxmlformats.org/officeDocument/2006/relationships/hyperlink" Target="https://podminky.urs.cz/item/CS_URS_2025_01/721212125" TargetMode="External"/><Relationship Id="rId48" Type="http://schemas.openxmlformats.org/officeDocument/2006/relationships/hyperlink" Target="https://podminky.urs.cz/item/CS_URS_2025_01/721274121" TargetMode="External"/><Relationship Id="rId64" Type="http://schemas.openxmlformats.org/officeDocument/2006/relationships/hyperlink" Target="https://podminky.urs.cz/item/CS_URS_2025_01/722230104" TargetMode="External"/><Relationship Id="rId69" Type="http://schemas.openxmlformats.org/officeDocument/2006/relationships/hyperlink" Target="https://podminky.urs.cz/item/CS_URS_2025_01/722231075" TargetMode="External"/><Relationship Id="rId80" Type="http://schemas.openxmlformats.org/officeDocument/2006/relationships/hyperlink" Target="https://podminky.urs.cz/item/CS_URS_2025_01/998724101" TargetMode="External"/><Relationship Id="rId85" Type="http://schemas.openxmlformats.org/officeDocument/2006/relationships/hyperlink" Target="https://podminky.urs.cz/item/CS_URS_2025_01/725244506" TargetMode="External"/><Relationship Id="rId12" Type="http://schemas.openxmlformats.org/officeDocument/2006/relationships/hyperlink" Target="https://podminky.urs.cz/item/CS_URS_2025_01/877151310" TargetMode="External"/><Relationship Id="rId17" Type="http://schemas.openxmlformats.org/officeDocument/2006/relationships/hyperlink" Target="https://podminky.urs.cz/item/CS_URS_2025_01/877171310" TargetMode="External"/><Relationship Id="rId33" Type="http://schemas.openxmlformats.org/officeDocument/2006/relationships/hyperlink" Target="https://podminky.urs.cz/item/CS_URS_2025_01/998713101" TargetMode="External"/><Relationship Id="rId38" Type="http://schemas.openxmlformats.org/officeDocument/2006/relationships/hyperlink" Target="https://podminky.urs.cz/item/CS_URS_2025_01/721173403" TargetMode="External"/><Relationship Id="rId59" Type="http://schemas.openxmlformats.org/officeDocument/2006/relationships/hyperlink" Target="https://podminky.urs.cz/item/CS_URS_2025_01/722175006R" TargetMode="External"/><Relationship Id="rId103" Type="http://schemas.openxmlformats.org/officeDocument/2006/relationships/hyperlink" Target="https://podminky.urs.cz/item/CS_URS_2025_01/998726111" TargetMode="External"/><Relationship Id="rId108" Type="http://schemas.openxmlformats.org/officeDocument/2006/relationships/hyperlink" Target="https://podminky.urs.cz/item/CS_URS_2025_01/HZS2161" TargetMode="External"/><Relationship Id="rId54" Type="http://schemas.openxmlformats.org/officeDocument/2006/relationships/hyperlink" Target="https://podminky.urs.cz/item/CS_URS_2025_01/998721121" TargetMode="External"/><Relationship Id="rId70" Type="http://schemas.openxmlformats.org/officeDocument/2006/relationships/hyperlink" Target="https://podminky.urs.cz/item/CS_URS_2025_01/722231221" TargetMode="External"/><Relationship Id="rId75" Type="http://schemas.openxmlformats.org/officeDocument/2006/relationships/hyperlink" Target="https://podminky.urs.cz/item/CS_URS_2025_01/722290246" TargetMode="External"/><Relationship Id="rId91" Type="http://schemas.openxmlformats.org/officeDocument/2006/relationships/hyperlink" Target="https://podminky.urs.cz/item/CS_URS_2025_01/725822611" TargetMode="External"/><Relationship Id="rId96" Type="http://schemas.openxmlformats.org/officeDocument/2006/relationships/hyperlink" Target="https://podminky.urs.cz/item/CS_URS_2025_01/725862113" TargetMode="External"/><Relationship Id="rId1" Type="http://schemas.openxmlformats.org/officeDocument/2006/relationships/hyperlink" Target="https://podminky.urs.cz/item/CS_URS_2025_01/132251103" TargetMode="External"/><Relationship Id="rId6" Type="http://schemas.openxmlformats.org/officeDocument/2006/relationships/hyperlink" Target="https://podminky.urs.cz/item/CS_URS_2025_01/997013873" TargetMode="External"/><Relationship Id="rId15" Type="http://schemas.openxmlformats.org/officeDocument/2006/relationships/hyperlink" Target="https://podminky.urs.cz/item/CS_URS_2025_01/877161311" TargetMode="External"/><Relationship Id="rId23" Type="http://schemas.openxmlformats.org/officeDocument/2006/relationships/hyperlink" Target="https://podminky.urs.cz/item/CS_URS_2025_01/612325121" TargetMode="External"/><Relationship Id="rId28" Type="http://schemas.openxmlformats.org/officeDocument/2006/relationships/hyperlink" Target="https://podminky.urs.cz/item/CS_URS_2025_01/997013509" TargetMode="External"/><Relationship Id="rId36" Type="http://schemas.openxmlformats.org/officeDocument/2006/relationships/hyperlink" Target="https://podminky.urs.cz/item/CS_URS_2025_01/721173317" TargetMode="External"/><Relationship Id="rId49" Type="http://schemas.openxmlformats.org/officeDocument/2006/relationships/hyperlink" Target="https://podminky.urs.cz/item/CS_URS_2025_01/721274126" TargetMode="External"/><Relationship Id="rId57" Type="http://schemas.openxmlformats.org/officeDocument/2006/relationships/hyperlink" Target="https://podminky.urs.cz/item/CS_URS_2025_01/722175004R" TargetMode="External"/><Relationship Id="rId106" Type="http://schemas.openxmlformats.org/officeDocument/2006/relationships/hyperlink" Target="https://podminky.urs.cz/item/CS_URS_2025_01/998732101" TargetMode="External"/><Relationship Id="rId10" Type="http://schemas.openxmlformats.org/officeDocument/2006/relationships/hyperlink" Target="https://podminky.urs.cz/item/CS_URS_2025_01/871171301" TargetMode="External"/><Relationship Id="rId31" Type="http://schemas.openxmlformats.org/officeDocument/2006/relationships/hyperlink" Target="https://podminky.urs.cz/item/CS_URS_2025_01/713463121" TargetMode="External"/><Relationship Id="rId44" Type="http://schemas.openxmlformats.org/officeDocument/2006/relationships/hyperlink" Target="https://podminky.urs.cz/item/CS_URS_2025_01/721212128R" TargetMode="External"/><Relationship Id="rId52" Type="http://schemas.openxmlformats.org/officeDocument/2006/relationships/hyperlink" Target="https://podminky.urs.cz/item/CS_URS_2025_01/721290113" TargetMode="External"/><Relationship Id="rId60" Type="http://schemas.openxmlformats.org/officeDocument/2006/relationships/hyperlink" Target="https://podminky.urs.cz/item/CS_URS_2025_01/722220111" TargetMode="External"/><Relationship Id="rId65" Type="http://schemas.openxmlformats.org/officeDocument/2006/relationships/hyperlink" Target="https://podminky.urs.cz/item/CS_URS_2025_01/722230105" TargetMode="External"/><Relationship Id="rId73" Type="http://schemas.openxmlformats.org/officeDocument/2006/relationships/hyperlink" Target="https://podminky.urs.cz/item/CS_URS_2025_01/722263205" TargetMode="External"/><Relationship Id="rId78" Type="http://schemas.openxmlformats.org/officeDocument/2006/relationships/hyperlink" Target="https://podminky.urs.cz/item/CS_URS_2025_01/998722121" TargetMode="External"/><Relationship Id="rId81" Type="http://schemas.openxmlformats.org/officeDocument/2006/relationships/hyperlink" Target="https://podminky.urs.cz/item/CS_URS_2025_01/998724121" TargetMode="External"/><Relationship Id="rId86" Type="http://schemas.openxmlformats.org/officeDocument/2006/relationships/hyperlink" Target="https://podminky.urs.cz/item/CS_URS_2025_01/725244509R" TargetMode="External"/><Relationship Id="rId94" Type="http://schemas.openxmlformats.org/officeDocument/2006/relationships/hyperlink" Target="https://podminky.urs.cz/item/CS_URS_2025_01/725841322" TargetMode="External"/><Relationship Id="rId99" Type="http://schemas.openxmlformats.org/officeDocument/2006/relationships/hyperlink" Target="https://podminky.urs.cz/item/CS_URS_2025_01/726111031" TargetMode="External"/><Relationship Id="rId101" Type="http://schemas.openxmlformats.org/officeDocument/2006/relationships/hyperlink" Target="https://podminky.urs.cz/item/CS_URS_2025_01/726191002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871161301" TargetMode="External"/><Relationship Id="rId13" Type="http://schemas.openxmlformats.org/officeDocument/2006/relationships/hyperlink" Target="https://podminky.urs.cz/item/CS_URS_2025_01/877161301" TargetMode="External"/><Relationship Id="rId18" Type="http://schemas.openxmlformats.org/officeDocument/2006/relationships/hyperlink" Target="https://podminky.urs.cz/item/CS_URS_2025_01/877181301" TargetMode="External"/><Relationship Id="rId39" Type="http://schemas.openxmlformats.org/officeDocument/2006/relationships/hyperlink" Target="https://podminky.urs.cz/item/CS_URS_2025_01/721173404R" TargetMode="External"/><Relationship Id="rId109" Type="http://schemas.openxmlformats.org/officeDocument/2006/relationships/hyperlink" Target="https://podminky.urs.cz/item/CS_URS_2025_01/HZS2212" TargetMode="External"/><Relationship Id="rId34" Type="http://schemas.openxmlformats.org/officeDocument/2006/relationships/hyperlink" Target="https://podminky.urs.cz/item/CS_URS_2025_01/998713121" TargetMode="External"/><Relationship Id="rId50" Type="http://schemas.openxmlformats.org/officeDocument/2006/relationships/hyperlink" Target="https://podminky.urs.cz/item/CS_URS_2025_01/721290111" TargetMode="External"/><Relationship Id="rId55" Type="http://schemas.openxmlformats.org/officeDocument/2006/relationships/hyperlink" Target="https://podminky.urs.cz/item/CS_URS_2025_01/722175002R" TargetMode="External"/><Relationship Id="rId76" Type="http://schemas.openxmlformats.org/officeDocument/2006/relationships/hyperlink" Target="https://podminky.urs.cz/item/CS_URS_2025_01/722290249" TargetMode="External"/><Relationship Id="rId97" Type="http://schemas.openxmlformats.org/officeDocument/2006/relationships/hyperlink" Target="https://podminky.urs.cz/item/CS_URS_2025_01/998725101" TargetMode="External"/><Relationship Id="rId104" Type="http://schemas.openxmlformats.org/officeDocument/2006/relationships/hyperlink" Target="https://podminky.urs.cz/item/CS_URS_2025_01/998726131" TargetMode="External"/><Relationship Id="rId7" Type="http://schemas.openxmlformats.org/officeDocument/2006/relationships/hyperlink" Target="https://podminky.urs.cz/item/CS_URS_2025_01/871151301" TargetMode="External"/><Relationship Id="rId71" Type="http://schemas.openxmlformats.org/officeDocument/2006/relationships/hyperlink" Target="https://podminky.urs.cz/item/CS_URS_2025_01/722234263" TargetMode="External"/><Relationship Id="rId92" Type="http://schemas.openxmlformats.org/officeDocument/2006/relationships/hyperlink" Target="https://podminky.urs.cz/item/CS_URS_2025_01/725822613R" TargetMode="External"/><Relationship Id="rId2" Type="http://schemas.openxmlformats.org/officeDocument/2006/relationships/hyperlink" Target="https://podminky.urs.cz/item/CS_URS_2025_01/451572111" TargetMode="External"/><Relationship Id="rId29" Type="http://schemas.openxmlformats.org/officeDocument/2006/relationships/hyperlink" Target="https://podminky.urs.cz/item/CS_URS_2025_01/997013871" TargetMode="External"/><Relationship Id="rId24" Type="http://schemas.openxmlformats.org/officeDocument/2006/relationships/hyperlink" Target="https://podminky.urs.cz/item/CS_URS_2025_01/974032164" TargetMode="External"/><Relationship Id="rId40" Type="http://schemas.openxmlformats.org/officeDocument/2006/relationships/hyperlink" Target="https://podminky.urs.cz/item/CS_URS_2025_01/721173405R" TargetMode="External"/><Relationship Id="rId45" Type="http://schemas.openxmlformats.org/officeDocument/2006/relationships/hyperlink" Target="https://podminky.urs.cz/item/CS_URS_2025_01/721212128R2" TargetMode="External"/><Relationship Id="rId66" Type="http://schemas.openxmlformats.org/officeDocument/2006/relationships/hyperlink" Target="https://podminky.urs.cz/item/CS_URS_2025_01/722230113" TargetMode="External"/><Relationship Id="rId87" Type="http://schemas.openxmlformats.org/officeDocument/2006/relationships/hyperlink" Target="https://podminky.urs.cz/item/CS_URS_2025_01/725311121" TargetMode="External"/><Relationship Id="rId110" Type="http://schemas.openxmlformats.org/officeDocument/2006/relationships/hyperlink" Target="https://podminky.urs.cz/item/CS_URS_2025_01/HZS2222" TargetMode="External"/><Relationship Id="rId61" Type="http://schemas.openxmlformats.org/officeDocument/2006/relationships/hyperlink" Target="https://podminky.urs.cz/item/CS_URS_2025_01/722220121" TargetMode="External"/><Relationship Id="rId82" Type="http://schemas.openxmlformats.org/officeDocument/2006/relationships/hyperlink" Target="https://podminky.urs.cz/item/CS_URS_2025_01/725112022" TargetMode="External"/><Relationship Id="rId19" Type="http://schemas.openxmlformats.org/officeDocument/2006/relationships/hyperlink" Target="https://podminky.urs.cz/item/CS_URS_2025_01/877181310" TargetMode="External"/><Relationship Id="rId14" Type="http://schemas.openxmlformats.org/officeDocument/2006/relationships/hyperlink" Target="https://podminky.urs.cz/item/CS_URS_2025_01/877161310" TargetMode="External"/><Relationship Id="rId30" Type="http://schemas.openxmlformats.org/officeDocument/2006/relationships/hyperlink" Target="https://podminky.urs.cz/item/CS_URS_2025_01/998011001" TargetMode="External"/><Relationship Id="rId35" Type="http://schemas.openxmlformats.org/officeDocument/2006/relationships/hyperlink" Target="https://podminky.urs.cz/item/CS_URS_2025_01/721173316" TargetMode="External"/><Relationship Id="rId56" Type="http://schemas.openxmlformats.org/officeDocument/2006/relationships/hyperlink" Target="https://podminky.urs.cz/item/CS_URS_2025_01/722175003R" TargetMode="External"/><Relationship Id="rId77" Type="http://schemas.openxmlformats.org/officeDocument/2006/relationships/hyperlink" Target="https://podminky.urs.cz/item/CS_URS_2025_01/998722101" TargetMode="External"/><Relationship Id="rId100" Type="http://schemas.openxmlformats.org/officeDocument/2006/relationships/hyperlink" Target="https://podminky.urs.cz/item/CS_URS_2025_01/726191001" TargetMode="External"/><Relationship Id="rId105" Type="http://schemas.openxmlformats.org/officeDocument/2006/relationships/hyperlink" Target="https://podminky.urs.cz/item/CS_URS_2025_01/732421201" TargetMode="External"/><Relationship Id="rId8" Type="http://schemas.openxmlformats.org/officeDocument/2006/relationships/hyperlink" Target="https://podminky.urs.cz/item/CS_URS_2025_01/871151301R1" TargetMode="External"/><Relationship Id="rId51" Type="http://schemas.openxmlformats.org/officeDocument/2006/relationships/hyperlink" Target="https://podminky.urs.cz/item/CS_URS_2025_01/721290112" TargetMode="External"/><Relationship Id="rId72" Type="http://schemas.openxmlformats.org/officeDocument/2006/relationships/hyperlink" Target="https://podminky.urs.cz/item/CS_URS_2025_01/722250133R" TargetMode="External"/><Relationship Id="rId93" Type="http://schemas.openxmlformats.org/officeDocument/2006/relationships/hyperlink" Target="https://podminky.urs.cz/item/CS_URS_2025_01/725841312" TargetMode="External"/><Relationship Id="rId98" Type="http://schemas.openxmlformats.org/officeDocument/2006/relationships/hyperlink" Target="https://podminky.urs.cz/item/CS_URS_2025_01/998725121" TargetMode="External"/><Relationship Id="rId3" Type="http://schemas.openxmlformats.org/officeDocument/2006/relationships/hyperlink" Target="https://podminky.urs.cz/item/CS_URS_2025_01/175111101" TargetMode="External"/><Relationship Id="rId25" Type="http://schemas.openxmlformats.org/officeDocument/2006/relationships/hyperlink" Target="https://podminky.urs.cz/item/CS_URS_2025_01/977131219" TargetMode="External"/><Relationship Id="rId46" Type="http://schemas.openxmlformats.org/officeDocument/2006/relationships/hyperlink" Target="https://podminky.urs.cz/item/CS_URS_2025_01/721233143" TargetMode="External"/><Relationship Id="rId67" Type="http://schemas.openxmlformats.org/officeDocument/2006/relationships/hyperlink" Target="https://podminky.urs.cz/item/CS_URS_2025_01/722231072" TargetMode="External"/><Relationship Id="rId20" Type="http://schemas.openxmlformats.org/officeDocument/2006/relationships/hyperlink" Target="https://podminky.urs.cz/item/CS_URS_2025_01/877211311" TargetMode="External"/><Relationship Id="rId41" Type="http://schemas.openxmlformats.org/officeDocument/2006/relationships/hyperlink" Target="https://podminky.urs.cz/item/CS_URS_2025_01/721174043" TargetMode="External"/><Relationship Id="rId62" Type="http://schemas.openxmlformats.org/officeDocument/2006/relationships/hyperlink" Target="https://podminky.urs.cz/item/CS_URS_2025_01/722224115" TargetMode="External"/><Relationship Id="rId83" Type="http://schemas.openxmlformats.org/officeDocument/2006/relationships/hyperlink" Target="https://podminky.urs.cz/item/CS_URS_2025_01/725211603R" TargetMode="External"/><Relationship Id="rId88" Type="http://schemas.openxmlformats.org/officeDocument/2006/relationships/hyperlink" Target="https://podminky.urs.cz/item/CS_URS_2025_01/725331112" TargetMode="External"/><Relationship Id="rId11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33811251" TargetMode="External"/><Relationship Id="rId21" Type="http://schemas.openxmlformats.org/officeDocument/2006/relationships/hyperlink" Target="https://podminky.urs.cz/item/CS_URS_2025_01/733222102" TargetMode="External"/><Relationship Id="rId42" Type="http://schemas.openxmlformats.org/officeDocument/2006/relationships/hyperlink" Target="https://podminky.urs.cz/item/CS_URS_2025_01/734292715" TargetMode="External"/><Relationship Id="rId47" Type="http://schemas.openxmlformats.org/officeDocument/2006/relationships/hyperlink" Target="https://podminky.urs.cz/item/CS_URS_2025_01/998734101" TargetMode="External"/><Relationship Id="rId63" Type="http://schemas.openxmlformats.org/officeDocument/2006/relationships/hyperlink" Target="https://podminky.urs.cz/item/CS_URS_2025_01/736111132" TargetMode="External"/><Relationship Id="rId68" Type="http://schemas.openxmlformats.org/officeDocument/2006/relationships/hyperlink" Target="https://podminky.urs.cz/item/CS_URS_2025_01/230197017" TargetMode="External"/><Relationship Id="rId7" Type="http://schemas.openxmlformats.org/officeDocument/2006/relationships/hyperlink" Target="https://podminky.urs.cz/item/CS_URS_2025_01/977131219" TargetMode="External"/><Relationship Id="rId71" Type="http://schemas.openxmlformats.org/officeDocument/2006/relationships/hyperlink" Target="https://podminky.urs.cz/item/CS_URS_2025_01/HZS2222" TargetMode="External"/><Relationship Id="rId2" Type="http://schemas.openxmlformats.org/officeDocument/2006/relationships/hyperlink" Target="https://podminky.urs.cz/item/CS_URS_2025_01/891249951" TargetMode="External"/><Relationship Id="rId16" Type="http://schemas.openxmlformats.org/officeDocument/2006/relationships/hyperlink" Target="https://podminky.urs.cz/item/CS_URS_2025_01/732294118" TargetMode="External"/><Relationship Id="rId29" Type="http://schemas.openxmlformats.org/officeDocument/2006/relationships/hyperlink" Target="https://podminky.urs.cz/item/CS_URS_2025_01/998733121" TargetMode="External"/><Relationship Id="rId11" Type="http://schemas.openxmlformats.org/officeDocument/2006/relationships/hyperlink" Target="https://podminky.urs.cz/item/CS_URS_2025_01/997013871" TargetMode="External"/><Relationship Id="rId24" Type="http://schemas.openxmlformats.org/officeDocument/2006/relationships/hyperlink" Target="https://podminky.urs.cz/item/CS_URS_2025_01/733223107" TargetMode="External"/><Relationship Id="rId32" Type="http://schemas.openxmlformats.org/officeDocument/2006/relationships/hyperlink" Target="https://podminky.urs.cz/item/CS_URS_2025_01/734211120" TargetMode="External"/><Relationship Id="rId37" Type="http://schemas.openxmlformats.org/officeDocument/2006/relationships/hyperlink" Target="https://podminky.urs.cz/item/CS_URS_2025_01/734251135" TargetMode="External"/><Relationship Id="rId40" Type="http://schemas.openxmlformats.org/officeDocument/2006/relationships/hyperlink" Target="https://podminky.urs.cz/item/CS_URS_2025_01/734291257" TargetMode="External"/><Relationship Id="rId45" Type="http://schemas.openxmlformats.org/officeDocument/2006/relationships/hyperlink" Target="https://podminky.urs.cz/item/CS_URS_2025_01/734292725" TargetMode="External"/><Relationship Id="rId53" Type="http://schemas.openxmlformats.org/officeDocument/2006/relationships/hyperlink" Target="https://podminky.urs.cz/item/CS_URS_2025_01/736110652" TargetMode="External"/><Relationship Id="rId58" Type="http://schemas.openxmlformats.org/officeDocument/2006/relationships/hyperlink" Target="https://podminky.urs.cz/item/CS_URS_2025_01/736111008" TargetMode="External"/><Relationship Id="rId66" Type="http://schemas.openxmlformats.org/officeDocument/2006/relationships/hyperlink" Target="https://podminky.urs.cz/item/CS_URS_2025_01/998736121" TargetMode="External"/><Relationship Id="rId5" Type="http://schemas.openxmlformats.org/officeDocument/2006/relationships/hyperlink" Target="https://podminky.urs.cz/item/CS_URS_2025_01/612325121" TargetMode="External"/><Relationship Id="rId61" Type="http://schemas.openxmlformats.org/officeDocument/2006/relationships/hyperlink" Target="https://podminky.urs.cz/item/CS_URS_2025_01/736111111" TargetMode="External"/><Relationship Id="rId19" Type="http://schemas.openxmlformats.org/officeDocument/2006/relationships/hyperlink" Target="https://podminky.urs.cz/item/CS_URS_2025_01/998732101" TargetMode="External"/><Relationship Id="rId14" Type="http://schemas.openxmlformats.org/officeDocument/2006/relationships/hyperlink" Target="https://podminky.urs.cz/item/CS_URS_2025_01/732199100" TargetMode="External"/><Relationship Id="rId22" Type="http://schemas.openxmlformats.org/officeDocument/2006/relationships/hyperlink" Target="https://podminky.urs.cz/item/CS_URS_2025_01/733222104" TargetMode="External"/><Relationship Id="rId27" Type="http://schemas.openxmlformats.org/officeDocument/2006/relationships/hyperlink" Target="https://podminky.urs.cz/item/CS_URS_2025_01/733811252" TargetMode="External"/><Relationship Id="rId30" Type="http://schemas.openxmlformats.org/officeDocument/2006/relationships/hyperlink" Target="https://podminky.urs.cz/item/CS_URS_2025_01/734111417" TargetMode="External"/><Relationship Id="rId35" Type="http://schemas.openxmlformats.org/officeDocument/2006/relationships/hyperlink" Target="https://podminky.urs.cz/item/CS_URS_2025_01/734242414" TargetMode="External"/><Relationship Id="rId43" Type="http://schemas.openxmlformats.org/officeDocument/2006/relationships/hyperlink" Target="https://podminky.urs.cz/item/CS_URS_2025_01/734292716" TargetMode="External"/><Relationship Id="rId48" Type="http://schemas.openxmlformats.org/officeDocument/2006/relationships/hyperlink" Target="https://podminky.urs.cz/item/CS_URS_2025_01/998734121" TargetMode="External"/><Relationship Id="rId56" Type="http://schemas.openxmlformats.org/officeDocument/2006/relationships/hyperlink" Target="https://podminky.urs.cz/item/CS_URS_2025_01/736111002" TargetMode="External"/><Relationship Id="rId64" Type="http://schemas.openxmlformats.org/officeDocument/2006/relationships/hyperlink" Target="https://podminky.urs.cz/item/CS_URS_2025_01/736111133R" TargetMode="External"/><Relationship Id="rId69" Type="http://schemas.openxmlformats.org/officeDocument/2006/relationships/hyperlink" Target="https://podminky.urs.cz/item/CS_URS_2025_01/230197023" TargetMode="External"/><Relationship Id="rId8" Type="http://schemas.openxmlformats.org/officeDocument/2006/relationships/hyperlink" Target="https://podminky.urs.cz/item/CS_URS_2025_01/997013211" TargetMode="External"/><Relationship Id="rId51" Type="http://schemas.openxmlformats.org/officeDocument/2006/relationships/hyperlink" Target="https://podminky.urs.cz/item/CS_URS_2025_01/998735121" TargetMode="External"/><Relationship Id="rId72" Type="http://schemas.openxmlformats.org/officeDocument/2006/relationships/drawing" Target="../drawings/drawing9.xml"/><Relationship Id="rId3" Type="http://schemas.openxmlformats.org/officeDocument/2006/relationships/hyperlink" Target="https://podminky.urs.cz/item/CS_URS_2025_01/971042341" TargetMode="External"/><Relationship Id="rId12" Type="http://schemas.openxmlformats.org/officeDocument/2006/relationships/hyperlink" Target="https://podminky.urs.cz/item/CS_URS_2025_01/998011001" TargetMode="External"/><Relationship Id="rId17" Type="http://schemas.openxmlformats.org/officeDocument/2006/relationships/hyperlink" Target="https://podminky.urs.cz/item/CS_URS_2025_01/732331109" TargetMode="External"/><Relationship Id="rId25" Type="http://schemas.openxmlformats.org/officeDocument/2006/relationships/hyperlink" Target="https://podminky.urs.cz/item/CS_URS_2025_01/733322311" TargetMode="External"/><Relationship Id="rId33" Type="http://schemas.openxmlformats.org/officeDocument/2006/relationships/hyperlink" Target="https://podminky.urs.cz/item/CS_URS_2025_01/734220111" TargetMode="External"/><Relationship Id="rId38" Type="http://schemas.openxmlformats.org/officeDocument/2006/relationships/hyperlink" Target="https://podminky.urs.cz/item/CS_URS_2025_01/734291123" TargetMode="External"/><Relationship Id="rId46" Type="http://schemas.openxmlformats.org/officeDocument/2006/relationships/hyperlink" Target="https://podminky.urs.cz/item/CS_URS_2025_01/734421101" TargetMode="External"/><Relationship Id="rId59" Type="http://schemas.openxmlformats.org/officeDocument/2006/relationships/hyperlink" Target="https://podminky.urs.cz/item/CS_URS_2025_01/736111035" TargetMode="External"/><Relationship Id="rId67" Type="http://schemas.openxmlformats.org/officeDocument/2006/relationships/hyperlink" Target="https://podminky.urs.cz/item/CS_URS_2025_01/230197013" TargetMode="External"/><Relationship Id="rId20" Type="http://schemas.openxmlformats.org/officeDocument/2006/relationships/hyperlink" Target="https://podminky.urs.cz/item/CS_URS_2025_01/998732121" TargetMode="External"/><Relationship Id="rId41" Type="http://schemas.openxmlformats.org/officeDocument/2006/relationships/hyperlink" Target="https://podminky.urs.cz/item/CS_URS_2025_01/734291314" TargetMode="External"/><Relationship Id="rId54" Type="http://schemas.openxmlformats.org/officeDocument/2006/relationships/hyperlink" Target="https://podminky.urs.cz/item/CS_URS_2025_01/736110653" TargetMode="External"/><Relationship Id="rId62" Type="http://schemas.openxmlformats.org/officeDocument/2006/relationships/hyperlink" Target="https://podminky.urs.cz/item/CS_URS_2025_01/736111114" TargetMode="External"/><Relationship Id="rId70" Type="http://schemas.openxmlformats.org/officeDocument/2006/relationships/hyperlink" Target="https://podminky.urs.cz/item/CS_URS_2025_01/230197027" TargetMode="External"/><Relationship Id="rId1" Type="http://schemas.openxmlformats.org/officeDocument/2006/relationships/hyperlink" Target="https://podminky.urs.cz/item/CS_URS_2025_01/871241141" TargetMode="External"/><Relationship Id="rId6" Type="http://schemas.openxmlformats.org/officeDocument/2006/relationships/hyperlink" Target="https://podminky.urs.cz/item/CS_URS_2025_01/974032164" TargetMode="External"/><Relationship Id="rId15" Type="http://schemas.openxmlformats.org/officeDocument/2006/relationships/hyperlink" Target="https://podminky.urs.cz/item/CS_URS_2025_01/732231005" TargetMode="External"/><Relationship Id="rId23" Type="http://schemas.openxmlformats.org/officeDocument/2006/relationships/hyperlink" Target="https://podminky.urs.cz/item/CS_URS_2025_01/733223106" TargetMode="External"/><Relationship Id="rId28" Type="http://schemas.openxmlformats.org/officeDocument/2006/relationships/hyperlink" Target="https://podminky.urs.cz/item/CS_URS_2025_01/998733101" TargetMode="External"/><Relationship Id="rId36" Type="http://schemas.openxmlformats.org/officeDocument/2006/relationships/hyperlink" Target="https://podminky.urs.cz/item/CS_URS_2025_01/734242415" TargetMode="External"/><Relationship Id="rId49" Type="http://schemas.openxmlformats.org/officeDocument/2006/relationships/hyperlink" Target="https://podminky.urs.cz/item/CS_URS_2025_01/735164272" TargetMode="External"/><Relationship Id="rId57" Type="http://schemas.openxmlformats.org/officeDocument/2006/relationships/hyperlink" Target="https://podminky.urs.cz/item/CS_URS_2025_01/736111007" TargetMode="External"/><Relationship Id="rId10" Type="http://schemas.openxmlformats.org/officeDocument/2006/relationships/hyperlink" Target="https://podminky.urs.cz/item/CS_URS_2025_01/997013509" TargetMode="External"/><Relationship Id="rId31" Type="http://schemas.openxmlformats.org/officeDocument/2006/relationships/hyperlink" Target="https://podminky.urs.cz/item/CS_URS_2025_01/734163428" TargetMode="External"/><Relationship Id="rId44" Type="http://schemas.openxmlformats.org/officeDocument/2006/relationships/hyperlink" Target="https://podminky.urs.cz/item/CS_URS_2025_01/734292717" TargetMode="External"/><Relationship Id="rId52" Type="http://schemas.openxmlformats.org/officeDocument/2006/relationships/hyperlink" Target="https://podminky.urs.cz/item/CS_URS_2025_01/736110261" TargetMode="External"/><Relationship Id="rId60" Type="http://schemas.openxmlformats.org/officeDocument/2006/relationships/hyperlink" Target="https://podminky.urs.cz/item/CS_URS_2025_01/736111104" TargetMode="External"/><Relationship Id="rId65" Type="http://schemas.openxmlformats.org/officeDocument/2006/relationships/hyperlink" Target="https://podminky.urs.cz/item/CS_URS_2025_01/998736101" TargetMode="External"/><Relationship Id="rId4" Type="http://schemas.openxmlformats.org/officeDocument/2006/relationships/hyperlink" Target="https://podminky.urs.cz/item/CS_URS_2025_01/612325101" TargetMode="External"/><Relationship Id="rId9" Type="http://schemas.openxmlformats.org/officeDocument/2006/relationships/hyperlink" Target="https://podminky.urs.cz/item/CS_URS_2025_01/997013501" TargetMode="External"/><Relationship Id="rId13" Type="http://schemas.openxmlformats.org/officeDocument/2006/relationships/hyperlink" Target="https://podminky.urs.cz/item/CS_URS_2025_01/732112225" TargetMode="External"/><Relationship Id="rId18" Type="http://schemas.openxmlformats.org/officeDocument/2006/relationships/hyperlink" Target="https://podminky.urs.cz/item/CS_URS_2025_01/732331634R" TargetMode="External"/><Relationship Id="rId39" Type="http://schemas.openxmlformats.org/officeDocument/2006/relationships/hyperlink" Target="https://podminky.urs.cz/item/CS_URS_2025_01/734291256" TargetMode="External"/><Relationship Id="rId34" Type="http://schemas.openxmlformats.org/officeDocument/2006/relationships/hyperlink" Target="https://podminky.urs.cz/item/CS_URS_2025_01/734220112" TargetMode="External"/><Relationship Id="rId50" Type="http://schemas.openxmlformats.org/officeDocument/2006/relationships/hyperlink" Target="https://podminky.urs.cz/item/CS_URS_2025_01/998735101" TargetMode="External"/><Relationship Id="rId55" Type="http://schemas.openxmlformats.org/officeDocument/2006/relationships/hyperlink" Target="https://podminky.urs.cz/item/CS_URS_2025_01/73611065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8231311" TargetMode="External"/><Relationship Id="rId3" Type="http://schemas.openxmlformats.org/officeDocument/2006/relationships/hyperlink" Target="https://podminky.urs.cz/item/CS_URS_2025_01/184215133" TargetMode="External"/><Relationship Id="rId7" Type="http://schemas.openxmlformats.org/officeDocument/2006/relationships/hyperlink" Target="https://podminky.urs.cz/item/CS_URS_2025_01/185804311" TargetMode="External"/><Relationship Id="rId2" Type="http://schemas.openxmlformats.org/officeDocument/2006/relationships/hyperlink" Target="https://podminky.urs.cz/item/CS_URS_2025_01/184102116" TargetMode="External"/><Relationship Id="rId1" Type="http://schemas.openxmlformats.org/officeDocument/2006/relationships/hyperlink" Target="https://podminky.urs.cz/item/CS_URS_2025_01/183101215" TargetMode="External"/><Relationship Id="rId6" Type="http://schemas.openxmlformats.org/officeDocument/2006/relationships/hyperlink" Target="https://podminky.urs.cz/item/CS_URS_2025_01/183552413" TargetMode="External"/><Relationship Id="rId5" Type="http://schemas.openxmlformats.org/officeDocument/2006/relationships/hyperlink" Target="https://podminky.urs.cz/item/CS_URS_2025_01/181411131" TargetMode="External"/><Relationship Id="rId4" Type="http://schemas.openxmlformats.org/officeDocument/2006/relationships/hyperlink" Target="https://podminky.urs.cz/item/CS_URS_2025_01/181151311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4111101" TargetMode="External"/><Relationship Id="rId13" Type="http://schemas.openxmlformats.org/officeDocument/2006/relationships/hyperlink" Target="https://podminky.urs.cz/item/CS_URS_2025_01/162751119" TargetMode="External"/><Relationship Id="rId18" Type="http://schemas.openxmlformats.org/officeDocument/2006/relationships/hyperlink" Target="https://podminky.urs.cz/item/CS_URS_2025_01/871353121" TargetMode="External"/><Relationship Id="rId26" Type="http://schemas.openxmlformats.org/officeDocument/2006/relationships/hyperlink" Target="https://podminky.urs.cz/item/CS_URS_2025_01/894412411" TargetMode="External"/><Relationship Id="rId3" Type="http://schemas.openxmlformats.org/officeDocument/2006/relationships/hyperlink" Target="https://podminky.urs.cz/item/CS_URS_2025_01/132254204" TargetMode="External"/><Relationship Id="rId21" Type="http://schemas.openxmlformats.org/officeDocument/2006/relationships/hyperlink" Target="https://podminky.urs.cz/item/CS_URS_2025_01/892381111" TargetMode="External"/><Relationship Id="rId7" Type="http://schemas.openxmlformats.org/officeDocument/2006/relationships/hyperlink" Target="https://podminky.urs.cz/item/CS_URS_2025_01/151101112" TargetMode="External"/><Relationship Id="rId12" Type="http://schemas.openxmlformats.org/officeDocument/2006/relationships/hyperlink" Target="https://podminky.urs.cz/item/CS_URS_2025_01/162751117" TargetMode="External"/><Relationship Id="rId17" Type="http://schemas.openxmlformats.org/officeDocument/2006/relationships/hyperlink" Target="https://podminky.urs.cz/item/CS_URS_2025_01/871363121" TargetMode="External"/><Relationship Id="rId25" Type="http://schemas.openxmlformats.org/officeDocument/2006/relationships/hyperlink" Target="https://podminky.urs.cz/item/CS_URS_2025_01/894411311" TargetMode="External"/><Relationship Id="rId2" Type="http://schemas.openxmlformats.org/officeDocument/2006/relationships/hyperlink" Target="https://podminky.urs.cz/item/CS_URS_2025_01/119001422" TargetMode="External"/><Relationship Id="rId16" Type="http://schemas.openxmlformats.org/officeDocument/2006/relationships/hyperlink" Target="https://podminky.urs.cz/item/CS_URS_2025_01/998276101" TargetMode="External"/><Relationship Id="rId20" Type="http://schemas.openxmlformats.org/officeDocument/2006/relationships/hyperlink" Target="https://podminky.urs.cz/item/CS_URS_2025_01/892351111" TargetMode="External"/><Relationship Id="rId29" Type="http://schemas.openxmlformats.org/officeDocument/2006/relationships/drawing" Target="../drawings/drawing12.xml"/><Relationship Id="rId1" Type="http://schemas.openxmlformats.org/officeDocument/2006/relationships/hyperlink" Target="https://podminky.urs.cz/item/CS_URS_2025_01/119001406" TargetMode="External"/><Relationship Id="rId6" Type="http://schemas.openxmlformats.org/officeDocument/2006/relationships/hyperlink" Target="https://podminky.urs.cz/item/CS_URS_2025_01/151101102" TargetMode="External"/><Relationship Id="rId11" Type="http://schemas.openxmlformats.org/officeDocument/2006/relationships/hyperlink" Target="https://podminky.urs.cz/item/CS_URS_2025_01/175111101" TargetMode="External"/><Relationship Id="rId24" Type="http://schemas.openxmlformats.org/officeDocument/2006/relationships/hyperlink" Target="https://podminky.urs.cz/item/CS_URS_2025_01/894414111" TargetMode="External"/><Relationship Id="rId5" Type="http://schemas.openxmlformats.org/officeDocument/2006/relationships/hyperlink" Target="https://podminky.urs.cz/item/CS_URS_2025_01/129001101" TargetMode="External"/><Relationship Id="rId15" Type="http://schemas.openxmlformats.org/officeDocument/2006/relationships/hyperlink" Target="https://podminky.urs.cz/item/CS_URS_2025_01/451572111" TargetMode="External"/><Relationship Id="rId23" Type="http://schemas.openxmlformats.org/officeDocument/2006/relationships/hyperlink" Target="https://podminky.urs.cz/item/CS_URS_2025_01/892372111" TargetMode="External"/><Relationship Id="rId28" Type="http://schemas.openxmlformats.org/officeDocument/2006/relationships/hyperlink" Target="https://podminky.urs.cz/item/CS_URS_2025_01/899102113" TargetMode="External"/><Relationship Id="rId10" Type="http://schemas.openxmlformats.org/officeDocument/2006/relationships/hyperlink" Target="https://podminky.urs.cz/item/CS_URS_2025_01/162251102" TargetMode="External"/><Relationship Id="rId19" Type="http://schemas.openxmlformats.org/officeDocument/2006/relationships/hyperlink" Target="https://podminky.urs.cz/item/CS_URS_2025_01/212755214" TargetMode="External"/><Relationship Id="rId4" Type="http://schemas.openxmlformats.org/officeDocument/2006/relationships/hyperlink" Target="https://podminky.urs.cz/item/CS_URS_2025_01/131251204" TargetMode="External"/><Relationship Id="rId9" Type="http://schemas.openxmlformats.org/officeDocument/2006/relationships/hyperlink" Target="https://podminky.urs.cz/item/CS_URS_2025_01/167151111" TargetMode="External"/><Relationship Id="rId14" Type="http://schemas.openxmlformats.org/officeDocument/2006/relationships/hyperlink" Target="https://podminky.urs.cz/item/CS_URS_2025_01/997013873" TargetMode="External"/><Relationship Id="rId22" Type="http://schemas.openxmlformats.org/officeDocument/2006/relationships/hyperlink" Target="https://podminky.urs.cz/item/CS_URS_2025_01/899722112" TargetMode="External"/><Relationship Id="rId27" Type="http://schemas.openxmlformats.org/officeDocument/2006/relationships/hyperlink" Target="https://podminky.urs.cz/item/CS_URS_2025_01/452112112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873" TargetMode="External"/><Relationship Id="rId21" Type="http://schemas.openxmlformats.org/officeDocument/2006/relationships/hyperlink" Target="https://podminky.urs.cz/item/CS_URS_2025_01/171151103" TargetMode="External"/><Relationship Id="rId42" Type="http://schemas.openxmlformats.org/officeDocument/2006/relationships/hyperlink" Target="https://podminky.urs.cz/item/CS_URS_2025_01/565136101" TargetMode="External"/><Relationship Id="rId47" Type="http://schemas.openxmlformats.org/officeDocument/2006/relationships/hyperlink" Target="https://podminky.urs.cz/item/CS_URS_2025_01/596212210" TargetMode="External"/><Relationship Id="rId63" Type="http://schemas.openxmlformats.org/officeDocument/2006/relationships/hyperlink" Target="https://podminky.urs.cz/item/CS_URS_2025_01/899132111" TargetMode="External"/><Relationship Id="rId68" Type="http://schemas.openxmlformats.org/officeDocument/2006/relationships/hyperlink" Target="https://podminky.urs.cz/item/CS_URS_2025_01/915311111" TargetMode="External"/><Relationship Id="rId7" Type="http://schemas.openxmlformats.org/officeDocument/2006/relationships/hyperlink" Target="https://podminky.urs.cz/item/CS_URS_2025_01/997221611" TargetMode="External"/><Relationship Id="rId2" Type="http://schemas.openxmlformats.org/officeDocument/2006/relationships/hyperlink" Target="https://podminky.urs.cz/item/CS_URS_2025_01/113107424" TargetMode="External"/><Relationship Id="rId16" Type="http://schemas.openxmlformats.org/officeDocument/2006/relationships/hyperlink" Target="https://podminky.urs.cz/item/CS_URS_2025_01/167151111" TargetMode="External"/><Relationship Id="rId29" Type="http://schemas.openxmlformats.org/officeDocument/2006/relationships/hyperlink" Target="https://podminky.urs.cz/item/CS_URS_2025_01/183552413" TargetMode="External"/><Relationship Id="rId11" Type="http://schemas.openxmlformats.org/officeDocument/2006/relationships/hyperlink" Target="https://podminky.urs.cz/item/CS_URS_2025_01/997013873" TargetMode="External"/><Relationship Id="rId24" Type="http://schemas.openxmlformats.org/officeDocument/2006/relationships/hyperlink" Target="https://podminky.urs.cz/item/CS_URS_2025_01/162751117" TargetMode="External"/><Relationship Id="rId32" Type="http://schemas.openxmlformats.org/officeDocument/2006/relationships/hyperlink" Target="https://podminky.urs.cz/item/CS_URS_2025_01/211971121" TargetMode="External"/><Relationship Id="rId37" Type="http://schemas.openxmlformats.org/officeDocument/2006/relationships/hyperlink" Target="https://podminky.urs.cz/item/CS_URS_2025_01/567123814" TargetMode="External"/><Relationship Id="rId40" Type="http://schemas.openxmlformats.org/officeDocument/2006/relationships/hyperlink" Target="https://podminky.urs.cz/item/CS_URS_2025_01/573231107" TargetMode="External"/><Relationship Id="rId45" Type="http://schemas.openxmlformats.org/officeDocument/2006/relationships/hyperlink" Target="https://podminky.urs.cz/item/CS_URS_2025_01/596211210" TargetMode="External"/><Relationship Id="rId53" Type="http://schemas.openxmlformats.org/officeDocument/2006/relationships/hyperlink" Target="https://podminky.urs.cz/item/CS_URS_2025_01/631362021" TargetMode="External"/><Relationship Id="rId58" Type="http://schemas.openxmlformats.org/officeDocument/2006/relationships/hyperlink" Target="https://podminky.urs.cz/item/CS_URS_2025_01/564851011" TargetMode="External"/><Relationship Id="rId66" Type="http://schemas.openxmlformats.org/officeDocument/2006/relationships/hyperlink" Target="https://podminky.urs.cz/item/CS_URS_2025_01/914111111" TargetMode="External"/><Relationship Id="rId5" Type="http://schemas.openxmlformats.org/officeDocument/2006/relationships/hyperlink" Target="https://podminky.urs.cz/item/CS_URS_2025_01/113201112" TargetMode="External"/><Relationship Id="rId61" Type="http://schemas.openxmlformats.org/officeDocument/2006/relationships/hyperlink" Target="https://podminky.urs.cz/item/CS_URS_2025_01/919122121" TargetMode="External"/><Relationship Id="rId19" Type="http://schemas.openxmlformats.org/officeDocument/2006/relationships/hyperlink" Target="https://podminky.urs.cz/item/CS_URS_2025_01/122252204" TargetMode="External"/><Relationship Id="rId14" Type="http://schemas.openxmlformats.org/officeDocument/2006/relationships/hyperlink" Target="https://podminky.urs.cz/item/CS_URS_2025_01/181351103" TargetMode="External"/><Relationship Id="rId22" Type="http://schemas.openxmlformats.org/officeDocument/2006/relationships/hyperlink" Target="https://podminky.urs.cz/item/CS_URS_2025_01/174111101" TargetMode="External"/><Relationship Id="rId27" Type="http://schemas.openxmlformats.org/officeDocument/2006/relationships/hyperlink" Target="https://podminky.urs.cz/item/CS_URS_2025_01/181111131" TargetMode="External"/><Relationship Id="rId30" Type="http://schemas.openxmlformats.org/officeDocument/2006/relationships/hyperlink" Target="https://podminky.urs.cz/item/CS_URS_2025_01/185804311" TargetMode="External"/><Relationship Id="rId35" Type="http://schemas.openxmlformats.org/officeDocument/2006/relationships/hyperlink" Target="https://podminky.urs.cz/item/CS_URS_2025_01/122252204" TargetMode="External"/><Relationship Id="rId43" Type="http://schemas.openxmlformats.org/officeDocument/2006/relationships/hyperlink" Target="https://podminky.urs.cz/item/CS_URS_2025_01/577134031" TargetMode="External"/><Relationship Id="rId48" Type="http://schemas.openxmlformats.org/officeDocument/2006/relationships/hyperlink" Target="https://podminky.urs.cz/item/CS_URS_2025_01/631351111" TargetMode="External"/><Relationship Id="rId56" Type="http://schemas.openxmlformats.org/officeDocument/2006/relationships/hyperlink" Target="https://podminky.urs.cz/item/CS_URS_2025_01/783927151" TargetMode="External"/><Relationship Id="rId64" Type="http://schemas.openxmlformats.org/officeDocument/2006/relationships/hyperlink" Target="https://podminky.urs.cz/item/CS_URS_2025_01/935113112" TargetMode="External"/><Relationship Id="rId69" Type="http://schemas.openxmlformats.org/officeDocument/2006/relationships/hyperlink" Target="https://podminky.urs.cz/item/CS_URS_2025_01/998225111" TargetMode="External"/><Relationship Id="rId8" Type="http://schemas.openxmlformats.org/officeDocument/2006/relationships/hyperlink" Target="https://podminky.urs.cz/item/CS_URS_2025_01/997013501" TargetMode="External"/><Relationship Id="rId51" Type="http://schemas.openxmlformats.org/officeDocument/2006/relationships/hyperlink" Target="https://podminky.urs.cz/item/CS_URS_2025_01/631319013" TargetMode="External"/><Relationship Id="rId3" Type="http://schemas.openxmlformats.org/officeDocument/2006/relationships/hyperlink" Target="https://podminky.urs.cz/item/CS_URS_2025_01/113106343" TargetMode="External"/><Relationship Id="rId12" Type="http://schemas.openxmlformats.org/officeDocument/2006/relationships/hyperlink" Target="https://podminky.urs.cz/item/CS_URS_2025_01/997013861" TargetMode="External"/><Relationship Id="rId17" Type="http://schemas.openxmlformats.org/officeDocument/2006/relationships/hyperlink" Target="https://podminky.urs.cz/item/CS_URS_2025_01/181111111" TargetMode="External"/><Relationship Id="rId25" Type="http://schemas.openxmlformats.org/officeDocument/2006/relationships/hyperlink" Target="https://podminky.urs.cz/item/CS_URS_2025_01/162751119" TargetMode="External"/><Relationship Id="rId33" Type="http://schemas.openxmlformats.org/officeDocument/2006/relationships/hyperlink" Target="https://podminky.urs.cz/item/CS_URS_2025_01/212755218" TargetMode="External"/><Relationship Id="rId38" Type="http://schemas.openxmlformats.org/officeDocument/2006/relationships/hyperlink" Target="https://podminky.urs.cz/item/CS_URS_2025_01/564851111" TargetMode="External"/><Relationship Id="rId46" Type="http://schemas.openxmlformats.org/officeDocument/2006/relationships/hyperlink" Target="https://podminky.urs.cz/item/CS_URS_2025_01/591211111" TargetMode="External"/><Relationship Id="rId59" Type="http://schemas.openxmlformats.org/officeDocument/2006/relationships/hyperlink" Target="https://podminky.urs.cz/item/CS_URS_2025_01/916131213" TargetMode="External"/><Relationship Id="rId67" Type="http://schemas.openxmlformats.org/officeDocument/2006/relationships/hyperlink" Target="https://podminky.urs.cz/item/CS_URS_2025_01/914511111" TargetMode="External"/><Relationship Id="rId20" Type="http://schemas.openxmlformats.org/officeDocument/2006/relationships/hyperlink" Target="https://podminky.urs.cz/item/CS_URS_2025_01/132251104" TargetMode="External"/><Relationship Id="rId41" Type="http://schemas.openxmlformats.org/officeDocument/2006/relationships/hyperlink" Target="https://podminky.urs.cz/item/CS_URS_2025_01/577135031" TargetMode="External"/><Relationship Id="rId54" Type="http://schemas.openxmlformats.org/officeDocument/2006/relationships/hyperlink" Target="https://podminky.urs.cz/item/CS_URS_2025_01/633831115" TargetMode="External"/><Relationship Id="rId62" Type="http://schemas.openxmlformats.org/officeDocument/2006/relationships/hyperlink" Target="https://podminky.urs.cz/item/CS_URS_2025_01/899132212" TargetMode="External"/><Relationship Id="rId70" Type="http://schemas.openxmlformats.org/officeDocument/2006/relationships/drawing" Target="../drawings/drawing13.xml"/><Relationship Id="rId1" Type="http://schemas.openxmlformats.org/officeDocument/2006/relationships/hyperlink" Target="https://podminky.urs.cz/item/CS_URS_2025_01/113107442" TargetMode="External"/><Relationship Id="rId6" Type="http://schemas.openxmlformats.org/officeDocument/2006/relationships/hyperlink" Target="https://podminky.urs.cz/item/CS_URS_2025_01/919735112" TargetMode="External"/><Relationship Id="rId15" Type="http://schemas.openxmlformats.org/officeDocument/2006/relationships/hyperlink" Target="https://podminky.urs.cz/item/CS_URS_2025_01/162351104" TargetMode="External"/><Relationship Id="rId23" Type="http://schemas.openxmlformats.org/officeDocument/2006/relationships/hyperlink" Target="https://podminky.urs.cz/item/CS_URS_2025_01/181252305" TargetMode="External"/><Relationship Id="rId28" Type="http://schemas.openxmlformats.org/officeDocument/2006/relationships/hyperlink" Target="https://podminky.urs.cz/item/CS_URS_2025_01/181411131" TargetMode="External"/><Relationship Id="rId36" Type="http://schemas.openxmlformats.org/officeDocument/2006/relationships/hyperlink" Target="https://podminky.urs.cz/item/CS_URS_2025_01/919726201" TargetMode="External"/><Relationship Id="rId49" Type="http://schemas.openxmlformats.org/officeDocument/2006/relationships/hyperlink" Target="https://podminky.urs.cz/item/CS_URS_2025_01/631351112" TargetMode="External"/><Relationship Id="rId57" Type="http://schemas.openxmlformats.org/officeDocument/2006/relationships/hyperlink" Target="https://podminky.urs.cz/item/CS_URS_2025_01/632481215" TargetMode="External"/><Relationship Id="rId10" Type="http://schemas.openxmlformats.org/officeDocument/2006/relationships/hyperlink" Target="https://podminky.urs.cz/item/CS_URS_2025_01/997013875" TargetMode="External"/><Relationship Id="rId31" Type="http://schemas.openxmlformats.org/officeDocument/2006/relationships/hyperlink" Target="https://podminky.urs.cz/item/CS_URS_2025_01/175111101" TargetMode="External"/><Relationship Id="rId44" Type="http://schemas.openxmlformats.org/officeDocument/2006/relationships/hyperlink" Target="https://podminky.urs.cz/item/CS_URS_2025_01/596211120" TargetMode="External"/><Relationship Id="rId52" Type="http://schemas.openxmlformats.org/officeDocument/2006/relationships/hyperlink" Target="https://podminky.urs.cz/item/CS_URS_2025_01/631319175" TargetMode="External"/><Relationship Id="rId60" Type="http://schemas.openxmlformats.org/officeDocument/2006/relationships/hyperlink" Target="https://podminky.urs.cz/item/CS_URS_2025_01/916991121" TargetMode="External"/><Relationship Id="rId65" Type="http://schemas.openxmlformats.org/officeDocument/2006/relationships/hyperlink" Target="https://podminky.urs.cz/item/CS_URS_2025_01/935923218" TargetMode="External"/><Relationship Id="rId4" Type="http://schemas.openxmlformats.org/officeDocument/2006/relationships/hyperlink" Target="https://podminky.urs.cz/item/CS_URS_2025_01/113107423" TargetMode="External"/><Relationship Id="rId9" Type="http://schemas.openxmlformats.org/officeDocument/2006/relationships/hyperlink" Target="https://podminky.urs.cz/item/CS_URS_2025_01/997013509" TargetMode="External"/><Relationship Id="rId13" Type="http://schemas.openxmlformats.org/officeDocument/2006/relationships/hyperlink" Target="https://podminky.urs.cz/item/CS_URS_2025_01/121151113" TargetMode="External"/><Relationship Id="rId18" Type="http://schemas.openxmlformats.org/officeDocument/2006/relationships/hyperlink" Target="https://podminky.urs.cz/item/CS_URS_2025_01/181411132" TargetMode="External"/><Relationship Id="rId39" Type="http://schemas.openxmlformats.org/officeDocument/2006/relationships/hyperlink" Target="https://podminky.urs.cz/item/CS_URS_2025_01/564861111" TargetMode="External"/><Relationship Id="rId34" Type="http://schemas.openxmlformats.org/officeDocument/2006/relationships/hyperlink" Target="https://podminky.urs.cz/item/CS_URS_2025_01/561081111" TargetMode="External"/><Relationship Id="rId50" Type="http://schemas.openxmlformats.org/officeDocument/2006/relationships/hyperlink" Target="https://podminky.urs.cz/item/CS_URS_2025_01/631311135" TargetMode="External"/><Relationship Id="rId55" Type="http://schemas.openxmlformats.org/officeDocument/2006/relationships/hyperlink" Target="https://podminky.urs.cz/item/CS_URS_2025_01/78392317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5111101" TargetMode="External"/><Relationship Id="rId13" Type="http://schemas.openxmlformats.org/officeDocument/2006/relationships/hyperlink" Target="https://podminky.urs.cz/item/CS_URS_2025_01/998276101" TargetMode="External"/><Relationship Id="rId18" Type="http://schemas.openxmlformats.org/officeDocument/2006/relationships/hyperlink" Target="https://podminky.urs.cz/item/CS_URS_2025_01/892351111" TargetMode="External"/><Relationship Id="rId3" Type="http://schemas.openxmlformats.org/officeDocument/2006/relationships/hyperlink" Target="https://podminky.urs.cz/item/CS_URS_2025_01/132254204" TargetMode="External"/><Relationship Id="rId21" Type="http://schemas.openxmlformats.org/officeDocument/2006/relationships/hyperlink" Target="https://podminky.urs.cz/item/CS_URS_2025_01/894812035" TargetMode="External"/><Relationship Id="rId7" Type="http://schemas.openxmlformats.org/officeDocument/2006/relationships/hyperlink" Target="https://podminky.urs.cz/item/CS_URS_2025_01/174111101" TargetMode="External"/><Relationship Id="rId12" Type="http://schemas.openxmlformats.org/officeDocument/2006/relationships/hyperlink" Target="https://podminky.urs.cz/item/CS_URS_2025_01/451572111" TargetMode="External"/><Relationship Id="rId17" Type="http://schemas.openxmlformats.org/officeDocument/2006/relationships/hyperlink" Target="https://podminky.urs.cz/item/CS_URS_2025_01/899722112" TargetMode="External"/><Relationship Id="rId2" Type="http://schemas.openxmlformats.org/officeDocument/2006/relationships/hyperlink" Target="https://podminky.urs.cz/item/CS_URS_2025_01/119001422" TargetMode="External"/><Relationship Id="rId16" Type="http://schemas.openxmlformats.org/officeDocument/2006/relationships/hyperlink" Target="https://podminky.urs.cz/item/CS_URS_2025_01/871353121" TargetMode="External"/><Relationship Id="rId20" Type="http://schemas.openxmlformats.org/officeDocument/2006/relationships/hyperlink" Target="https://podminky.urs.cz/item/CS_URS_2025_01/894812034" TargetMode="External"/><Relationship Id="rId1" Type="http://schemas.openxmlformats.org/officeDocument/2006/relationships/hyperlink" Target="https://podminky.urs.cz/item/CS_URS_2025_01/119001406" TargetMode="External"/><Relationship Id="rId6" Type="http://schemas.openxmlformats.org/officeDocument/2006/relationships/hyperlink" Target="https://podminky.urs.cz/item/CS_URS_2025_01/151101112" TargetMode="External"/><Relationship Id="rId11" Type="http://schemas.openxmlformats.org/officeDocument/2006/relationships/hyperlink" Target="https://podminky.urs.cz/item/CS_URS_2025_01/997013873" TargetMode="External"/><Relationship Id="rId24" Type="http://schemas.openxmlformats.org/officeDocument/2006/relationships/drawing" Target="../drawings/drawing14.xml"/><Relationship Id="rId5" Type="http://schemas.openxmlformats.org/officeDocument/2006/relationships/hyperlink" Target="https://podminky.urs.cz/item/CS_URS_2025_01/151101102" TargetMode="External"/><Relationship Id="rId15" Type="http://schemas.openxmlformats.org/officeDocument/2006/relationships/hyperlink" Target="https://podminky.urs.cz/item/CS_URS_2025_01/877310310" TargetMode="External"/><Relationship Id="rId23" Type="http://schemas.openxmlformats.org/officeDocument/2006/relationships/hyperlink" Target="https://podminky.urs.cz/item/CS_URS_2025_01/894812001" TargetMode="External"/><Relationship Id="rId10" Type="http://schemas.openxmlformats.org/officeDocument/2006/relationships/hyperlink" Target="https://podminky.urs.cz/item/CS_URS_2025_01/162751119" TargetMode="External"/><Relationship Id="rId19" Type="http://schemas.openxmlformats.org/officeDocument/2006/relationships/hyperlink" Target="https://podminky.urs.cz/item/CS_URS_2025_01/892372111" TargetMode="External"/><Relationship Id="rId4" Type="http://schemas.openxmlformats.org/officeDocument/2006/relationships/hyperlink" Target="https://podminky.urs.cz/item/CS_URS_2025_01/129001101" TargetMode="External"/><Relationship Id="rId9" Type="http://schemas.openxmlformats.org/officeDocument/2006/relationships/hyperlink" Target="https://podminky.urs.cz/item/CS_URS_2025_01/162751117" TargetMode="External"/><Relationship Id="rId14" Type="http://schemas.openxmlformats.org/officeDocument/2006/relationships/hyperlink" Target="https://podminky.urs.cz/item/CS_URS_2025_01/871313121" TargetMode="External"/><Relationship Id="rId22" Type="http://schemas.openxmlformats.org/officeDocument/2006/relationships/hyperlink" Target="https://podminky.urs.cz/item/CS_URS_2025_01/89481205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62751119" TargetMode="External"/><Relationship Id="rId18" Type="http://schemas.openxmlformats.org/officeDocument/2006/relationships/hyperlink" Target="https://podminky.urs.cz/item/CS_URS_2025_01/891181324" TargetMode="External"/><Relationship Id="rId26" Type="http://schemas.openxmlformats.org/officeDocument/2006/relationships/hyperlink" Target="https://podminky.urs.cz/item/CS_URS_2025_01/894201113" TargetMode="External"/><Relationship Id="rId3" Type="http://schemas.openxmlformats.org/officeDocument/2006/relationships/hyperlink" Target="https://podminky.urs.cz/item/CS_URS_2025_01/132254204" TargetMode="External"/><Relationship Id="rId21" Type="http://schemas.openxmlformats.org/officeDocument/2006/relationships/hyperlink" Target="https://podminky.urs.cz/item/CS_URS_2025_01/892233122" TargetMode="External"/><Relationship Id="rId7" Type="http://schemas.openxmlformats.org/officeDocument/2006/relationships/hyperlink" Target="https://podminky.urs.cz/item/CS_URS_2025_01/151101111" TargetMode="External"/><Relationship Id="rId12" Type="http://schemas.openxmlformats.org/officeDocument/2006/relationships/hyperlink" Target="https://podminky.urs.cz/item/CS_URS_2025_01/162751117" TargetMode="External"/><Relationship Id="rId17" Type="http://schemas.openxmlformats.org/officeDocument/2006/relationships/hyperlink" Target="https://podminky.urs.cz/item/CS_URS_2025_01/722219191" TargetMode="External"/><Relationship Id="rId25" Type="http://schemas.openxmlformats.org/officeDocument/2006/relationships/hyperlink" Target="https://podminky.urs.cz/item/CS_URS_2025_01/893811163" TargetMode="External"/><Relationship Id="rId33" Type="http://schemas.openxmlformats.org/officeDocument/2006/relationships/drawing" Target="../drawings/drawing15.xml"/><Relationship Id="rId2" Type="http://schemas.openxmlformats.org/officeDocument/2006/relationships/hyperlink" Target="https://podminky.urs.cz/item/CS_URS_2025_01/119001422" TargetMode="External"/><Relationship Id="rId16" Type="http://schemas.openxmlformats.org/officeDocument/2006/relationships/hyperlink" Target="https://podminky.urs.cz/item/CS_URS_2025_01/998276101" TargetMode="External"/><Relationship Id="rId20" Type="http://schemas.openxmlformats.org/officeDocument/2006/relationships/hyperlink" Target="https://podminky.urs.cz/item/CS_URS_2025_01/871181211" TargetMode="External"/><Relationship Id="rId29" Type="http://schemas.openxmlformats.org/officeDocument/2006/relationships/hyperlink" Target="https://podminky.urs.cz/item/CS_URS_2025_01/899111113" TargetMode="External"/><Relationship Id="rId1" Type="http://schemas.openxmlformats.org/officeDocument/2006/relationships/hyperlink" Target="https://podminky.urs.cz/item/CS_URS_2025_01/119001406" TargetMode="External"/><Relationship Id="rId6" Type="http://schemas.openxmlformats.org/officeDocument/2006/relationships/hyperlink" Target="https://podminky.urs.cz/item/CS_URS_2025_01/151101101" TargetMode="External"/><Relationship Id="rId11" Type="http://schemas.openxmlformats.org/officeDocument/2006/relationships/hyperlink" Target="https://podminky.urs.cz/item/CS_URS_2025_01/175111101" TargetMode="External"/><Relationship Id="rId24" Type="http://schemas.openxmlformats.org/officeDocument/2006/relationships/hyperlink" Target="https://podminky.urs.cz/item/CS_URS_2025_01/899722112" TargetMode="External"/><Relationship Id="rId32" Type="http://schemas.openxmlformats.org/officeDocument/2006/relationships/hyperlink" Target="https://podminky.urs.cz/item/CS_URS_2025_01/722270102" TargetMode="External"/><Relationship Id="rId5" Type="http://schemas.openxmlformats.org/officeDocument/2006/relationships/hyperlink" Target="https://podminky.urs.cz/item/CS_URS_2025_01/129001101" TargetMode="External"/><Relationship Id="rId15" Type="http://schemas.openxmlformats.org/officeDocument/2006/relationships/hyperlink" Target="https://podminky.urs.cz/item/CS_URS_2025_01/451572111" TargetMode="External"/><Relationship Id="rId23" Type="http://schemas.openxmlformats.org/officeDocument/2006/relationships/hyperlink" Target="https://podminky.urs.cz/item/CS_URS_2025_01/899721111" TargetMode="External"/><Relationship Id="rId28" Type="http://schemas.openxmlformats.org/officeDocument/2006/relationships/hyperlink" Target="https://podminky.urs.cz/item/CS_URS_2025_01/894608211" TargetMode="External"/><Relationship Id="rId10" Type="http://schemas.openxmlformats.org/officeDocument/2006/relationships/hyperlink" Target="https://podminky.urs.cz/item/CS_URS_2025_01/162251102" TargetMode="External"/><Relationship Id="rId19" Type="http://schemas.openxmlformats.org/officeDocument/2006/relationships/hyperlink" Target="https://podminky.urs.cz/item/CS_URS_2025_01/899401112" TargetMode="External"/><Relationship Id="rId31" Type="http://schemas.openxmlformats.org/officeDocument/2006/relationships/hyperlink" Target="https://podminky.urs.cz/item/CS_URS_2025_01/722232047" TargetMode="External"/><Relationship Id="rId4" Type="http://schemas.openxmlformats.org/officeDocument/2006/relationships/hyperlink" Target="https://podminky.urs.cz/item/CS_URS_2025_01/131251204" TargetMode="External"/><Relationship Id="rId9" Type="http://schemas.openxmlformats.org/officeDocument/2006/relationships/hyperlink" Target="https://podminky.urs.cz/item/CS_URS_2025_01/167151101" TargetMode="External"/><Relationship Id="rId14" Type="http://schemas.openxmlformats.org/officeDocument/2006/relationships/hyperlink" Target="https://podminky.urs.cz/item/CS_URS_2025_01/997013873" TargetMode="External"/><Relationship Id="rId22" Type="http://schemas.openxmlformats.org/officeDocument/2006/relationships/hyperlink" Target="https://podminky.urs.cz/item/CS_URS_2025_01/892241111" TargetMode="External"/><Relationship Id="rId27" Type="http://schemas.openxmlformats.org/officeDocument/2006/relationships/hyperlink" Target="https://podminky.urs.cz/item/CS_URS_2025_01/894201193" TargetMode="External"/><Relationship Id="rId30" Type="http://schemas.openxmlformats.org/officeDocument/2006/relationships/hyperlink" Target="https://podminky.urs.cz/item/CS_URS_2025_01/722220234" TargetMode="External"/><Relationship Id="rId8" Type="http://schemas.openxmlformats.org/officeDocument/2006/relationships/hyperlink" Target="https://podminky.urs.cz/item/CS_URS_2025_01/17411110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39002000" TargetMode="External"/><Relationship Id="rId13" Type="http://schemas.openxmlformats.org/officeDocument/2006/relationships/hyperlink" Target="https://podminky.urs.cz/item/CS_URS_2025_01/056002000" TargetMode="External"/><Relationship Id="rId3" Type="http://schemas.openxmlformats.org/officeDocument/2006/relationships/hyperlink" Target="https://podminky.urs.cz/item/CS_URS_2025_01/013254000" TargetMode="External"/><Relationship Id="rId7" Type="http://schemas.openxmlformats.org/officeDocument/2006/relationships/hyperlink" Target="https://podminky.urs.cz/item/CS_URS_2025_01/034103000" TargetMode="External"/><Relationship Id="rId12" Type="http://schemas.openxmlformats.org/officeDocument/2006/relationships/hyperlink" Target="https://podminky.urs.cz/item/CS_URS_2025_01/091503000.1" TargetMode="External"/><Relationship Id="rId2" Type="http://schemas.openxmlformats.org/officeDocument/2006/relationships/hyperlink" Target="https://podminky.urs.cz/item/CS_URS_2025_01/012303000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5_01/012103000" TargetMode="External"/><Relationship Id="rId6" Type="http://schemas.openxmlformats.org/officeDocument/2006/relationships/hyperlink" Target="https://podminky.urs.cz/item/CS_URS_2025_01/030001000" TargetMode="External"/><Relationship Id="rId11" Type="http://schemas.openxmlformats.org/officeDocument/2006/relationships/hyperlink" Target="https://podminky.urs.cz/item/CS_URS_2025_01/091504000" TargetMode="External"/><Relationship Id="rId5" Type="http://schemas.openxmlformats.org/officeDocument/2006/relationships/hyperlink" Target="https://podminky.urs.cz/item/CS_URS_2025_01/091003000" TargetMode="External"/><Relationship Id="rId15" Type="http://schemas.openxmlformats.org/officeDocument/2006/relationships/hyperlink" Target="https://podminky.urs.cz/item/CS_URS_2025_01/072002000" TargetMode="External"/><Relationship Id="rId10" Type="http://schemas.openxmlformats.org/officeDocument/2006/relationships/hyperlink" Target="https://podminky.urs.cz/item/CS_URS_2025_01/045002000" TargetMode="External"/><Relationship Id="rId4" Type="http://schemas.openxmlformats.org/officeDocument/2006/relationships/hyperlink" Target="https://podminky.urs.cz/item/CS_URS_2025_01/013294000" TargetMode="External"/><Relationship Id="rId9" Type="http://schemas.openxmlformats.org/officeDocument/2006/relationships/hyperlink" Target="https://podminky.urs.cz/item/CS_URS_2025_01/044002000" TargetMode="External"/><Relationship Id="rId14" Type="http://schemas.openxmlformats.org/officeDocument/2006/relationships/hyperlink" Target="https://podminky.urs.cz/item/CS_URS_2025_01/056002000.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opLeftCell="A5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9" t="s">
        <v>6</v>
      </c>
      <c r="BT2" s="19" t="s">
        <v>7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ht="24.95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pans="1:74" ht="12" customHeight="1">
      <c r="B5" s="22"/>
      <c r="D5" s="26" t="s">
        <v>13</v>
      </c>
      <c r="K5" s="320" t="s">
        <v>14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22"/>
      <c r="BE5" s="317" t="s">
        <v>15</v>
      </c>
      <c r="BS5" s="19" t="s">
        <v>6</v>
      </c>
    </row>
    <row r="6" spans="1:74" ht="36.950000000000003" customHeight="1">
      <c r="B6" s="22"/>
      <c r="D6" s="28" t="s">
        <v>16</v>
      </c>
      <c r="K6" s="322" t="s">
        <v>17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22"/>
      <c r="BE6" s="318"/>
      <c r="BS6" s="19" t="s">
        <v>6</v>
      </c>
    </row>
    <row r="7" spans="1:74" ht="12" customHeight="1">
      <c r="B7" s="22"/>
      <c r="D7" s="29" t="s">
        <v>18</v>
      </c>
      <c r="K7" s="27" t="s">
        <v>19</v>
      </c>
      <c r="AK7" s="29" t="s">
        <v>20</v>
      </c>
      <c r="AN7" s="27" t="s">
        <v>21</v>
      </c>
      <c r="AR7" s="22"/>
      <c r="BE7" s="318"/>
      <c r="BS7" s="19" t="s">
        <v>6</v>
      </c>
    </row>
    <row r="8" spans="1:74" ht="12" customHeight="1">
      <c r="B8" s="22"/>
      <c r="D8" s="29" t="s">
        <v>22</v>
      </c>
      <c r="K8" s="27" t="s">
        <v>23</v>
      </c>
      <c r="AK8" s="29" t="s">
        <v>24</v>
      </c>
      <c r="AN8" s="30" t="s">
        <v>25</v>
      </c>
      <c r="AR8" s="22"/>
      <c r="BE8" s="318"/>
      <c r="BS8" s="19" t="s">
        <v>6</v>
      </c>
    </row>
    <row r="9" spans="1:74" ht="29.25" customHeight="1">
      <c r="B9" s="22"/>
      <c r="D9" s="26" t="s">
        <v>26</v>
      </c>
      <c r="K9" s="31" t="s">
        <v>27</v>
      </c>
      <c r="AK9" s="26" t="s">
        <v>28</v>
      </c>
      <c r="AN9" s="31" t="s">
        <v>29</v>
      </c>
      <c r="AR9" s="22"/>
      <c r="BE9" s="318"/>
      <c r="BS9" s="19" t="s">
        <v>6</v>
      </c>
    </row>
    <row r="10" spans="1:74" ht="12" customHeight="1">
      <c r="B10" s="22"/>
      <c r="D10" s="29" t="s">
        <v>30</v>
      </c>
      <c r="AK10" s="29" t="s">
        <v>31</v>
      </c>
      <c r="AN10" s="27" t="s">
        <v>32</v>
      </c>
      <c r="AR10" s="22"/>
      <c r="BE10" s="318"/>
      <c r="BS10" s="19" t="s">
        <v>6</v>
      </c>
    </row>
    <row r="11" spans="1:74" ht="18.399999999999999" customHeight="1">
      <c r="B11" s="22"/>
      <c r="E11" s="27" t="s">
        <v>33</v>
      </c>
      <c r="AK11" s="29" t="s">
        <v>34</v>
      </c>
      <c r="AN11" s="27" t="s">
        <v>32</v>
      </c>
      <c r="AR11" s="22"/>
      <c r="BE11" s="318"/>
      <c r="BS11" s="19" t="s">
        <v>6</v>
      </c>
    </row>
    <row r="12" spans="1:74" ht="6.95" customHeight="1">
      <c r="B12" s="22"/>
      <c r="AR12" s="22"/>
      <c r="BE12" s="318"/>
      <c r="BS12" s="19" t="s">
        <v>6</v>
      </c>
    </row>
    <row r="13" spans="1:74" ht="12" customHeight="1">
      <c r="B13" s="22"/>
      <c r="D13" s="29" t="s">
        <v>35</v>
      </c>
      <c r="AK13" s="29" t="s">
        <v>31</v>
      </c>
      <c r="AN13" s="32" t="s">
        <v>36</v>
      </c>
      <c r="AR13" s="22"/>
      <c r="BE13" s="318"/>
      <c r="BS13" s="19" t="s">
        <v>6</v>
      </c>
    </row>
    <row r="14" spans="1:74" ht="12.75">
      <c r="B14" s="22"/>
      <c r="E14" s="323" t="s">
        <v>36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9" t="s">
        <v>34</v>
      </c>
      <c r="AN14" s="32" t="s">
        <v>36</v>
      </c>
      <c r="AR14" s="22"/>
      <c r="BE14" s="318"/>
      <c r="BS14" s="19" t="s">
        <v>6</v>
      </c>
    </row>
    <row r="15" spans="1:74" ht="6.95" customHeight="1">
      <c r="B15" s="22"/>
      <c r="AR15" s="22"/>
      <c r="BE15" s="318"/>
      <c r="BS15" s="19" t="s">
        <v>4</v>
      </c>
    </row>
    <row r="16" spans="1:74" ht="12" customHeight="1">
      <c r="B16" s="22"/>
      <c r="D16" s="29" t="s">
        <v>37</v>
      </c>
      <c r="AK16" s="29" t="s">
        <v>31</v>
      </c>
      <c r="AN16" s="27" t="s">
        <v>32</v>
      </c>
      <c r="AR16" s="22"/>
      <c r="BE16" s="318"/>
      <c r="BS16" s="19" t="s">
        <v>4</v>
      </c>
    </row>
    <row r="17" spans="2:71" ht="18.399999999999999" customHeight="1">
      <c r="B17" s="22"/>
      <c r="E17" s="27" t="s">
        <v>33</v>
      </c>
      <c r="AK17" s="29" t="s">
        <v>34</v>
      </c>
      <c r="AN17" s="27" t="s">
        <v>32</v>
      </c>
      <c r="AR17" s="22"/>
      <c r="BE17" s="318"/>
      <c r="BS17" s="19" t="s">
        <v>38</v>
      </c>
    </row>
    <row r="18" spans="2:71" ht="6.95" customHeight="1">
      <c r="B18" s="22"/>
      <c r="AR18" s="22"/>
      <c r="BE18" s="318"/>
      <c r="BS18" s="19" t="s">
        <v>6</v>
      </c>
    </row>
    <row r="19" spans="2:71" ht="12" customHeight="1">
      <c r="B19" s="22"/>
      <c r="D19" s="29" t="s">
        <v>39</v>
      </c>
      <c r="AK19" s="29" t="s">
        <v>31</v>
      </c>
      <c r="AN19" s="27" t="s">
        <v>32</v>
      </c>
      <c r="AR19" s="22"/>
      <c r="BE19" s="318"/>
      <c r="BS19" s="19" t="s">
        <v>6</v>
      </c>
    </row>
    <row r="20" spans="2:71" ht="18.399999999999999" customHeight="1">
      <c r="B20" s="22"/>
      <c r="E20" s="27" t="s">
        <v>33</v>
      </c>
      <c r="AK20" s="29" t="s">
        <v>34</v>
      </c>
      <c r="AN20" s="27" t="s">
        <v>32</v>
      </c>
      <c r="AR20" s="22"/>
      <c r="BE20" s="318"/>
      <c r="BS20" s="19" t="s">
        <v>4</v>
      </c>
    </row>
    <row r="21" spans="2:71" ht="6.95" customHeight="1">
      <c r="B21" s="22"/>
      <c r="AR21" s="22"/>
      <c r="BE21" s="318"/>
    </row>
    <row r="22" spans="2:71" ht="12" customHeight="1">
      <c r="B22" s="22"/>
      <c r="D22" s="29" t="s">
        <v>40</v>
      </c>
      <c r="AR22" s="22"/>
      <c r="BE22" s="318"/>
    </row>
    <row r="23" spans="2:71" ht="47.25" customHeight="1">
      <c r="B23" s="22"/>
      <c r="E23" s="325" t="s">
        <v>41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R23" s="22"/>
      <c r="BE23" s="318"/>
    </row>
    <row r="24" spans="2:71" ht="6.95" customHeight="1">
      <c r="B24" s="22"/>
      <c r="AR24" s="22"/>
      <c r="BE24" s="318"/>
    </row>
    <row r="25" spans="2:71" ht="6.95" customHeight="1">
      <c r="B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2"/>
      <c r="BE25" s="318"/>
    </row>
    <row r="26" spans="2:71" s="1" customFormat="1" ht="25.9" customHeight="1">
      <c r="B26" s="35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6" t="e">
        <f>ROUND(AG54,2)</f>
        <v>#REF!</v>
      </c>
      <c r="AL26" s="327"/>
      <c r="AM26" s="327"/>
      <c r="AN26" s="327"/>
      <c r="AO26" s="327"/>
      <c r="AR26" s="35"/>
      <c r="BE26" s="318"/>
    </row>
    <row r="27" spans="2:71" s="1" customFormat="1" ht="6.95" customHeight="1">
      <c r="B27" s="35"/>
      <c r="AR27" s="35"/>
      <c r="BE27" s="318"/>
    </row>
    <row r="28" spans="2:71" s="1" customFormat="1" ht="12.75">
      <c r="B28" s="35"/>
      <c r="L28" s="328" t="s">
        <v>43</v>
      </c>
      <c r="M28" s="328"/>
      <c r="N28" s="328"/>
      <c r="O28" s="328"/>
      <c r="P28" s="328"/>
      <c r="W28" s="328" t="s">
        <v>44</v>
      </c>
      <c r="X28" s="328"/>
      <c r="Y28" s="328"/>
      <c r="Z28" s="328"/>
      <c r="AA28" s="328"/>
      <c r="AB28" s="328"/>
      <c r="AC28" s="328"/>
      <c r="AD28" s="328"/>
      <c r="AE28" s="328"/>
      <c r="AK28" s="328" t="s">
        <v>45</v>
      </c>
      <c r="AL28" s="328"/>
      <c r="AM28" s="328"/>
      <c r="AN28" s="328"/>
      <c r="AO28" s="328"/>
      <c r="AR28" s="35"/>
      <c r="BE28" s="318"/>
    </row>
    <row r="29" spans="2:71" s="2" customFormat="1" ht="14.45" customHeight="1">
      <c r="B29" s="39"/>
      <c r="D29" s="29" t="s">
        <v>46</v>
      </c>
      <c r="F29" s="29" t="s">
        <v>47</v>
      </c>
      <c r="L29" s="331">
        <v>0.21</v>
      </c>
      <c r="M29" s="330"/>
      <c r="N29" s="330"/>
      <c r="O29" s="330"/>
      <c r="P29" s="330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K29" s="329">
        <f>ROUND(AV54, 2)</f>
        <v>0</v>
      </c>
      <c r="AL29" s="330"/>
      <c r="AM29" s="330"/>
      <c r="AN29" s="330"/>
      <c r="AO29" s="330"/>
      <c r="AR29" s="39"/>
      <c r="BE29" s="319"/>
    </row>
    <row r="30" spans="2:71" s="2" customFormat="1" ht="14.45" customHeight="1">
      <c r="B30" s="39"/>
      <c r="F30" s="29" t="s">
        <v>48</v>
      </c>
      <c r="L30" s="331">
        <v>0.12</v>
      </c>
      <c r="M30" s="330"/>
      <c r="N30" s="330"/>
      <c r="O30" s="330"/>
      <c r="P30" s="330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K30" s="329">
        <f>ROUND(AW54, 2)</f>
        <v>0</v>
      </c>
      <c r="AL30" s="330"/>
      <c r="AM30" s="330"/>
      <c r="AN30" s="330"/>
      <c r="AO30" s="330"/>
      <c r="AR30" s="39"/>
      <c r="BE30" s="319"/>
    </row>
    <row r="31" spans="2:71" s="2" customFormat="1" ht="14.45" hidden="1" customHeight="1">
      <c r="B31" s="39"/>
      <c r="F31" s="29" t="s">
        <v>49</v>
      </c>
      <c r="L31" s="331">
        <v>0.21</v>
      </c>
      <c r="M31" s="330"/>
      <c r="N31" s="330"/>
      <c r="O31" s="330"/>
      <c r="P31" s="330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K31" s="329">
        <v>0</v>
      </c>
      <c r="AL31" s="330"/>
      <c r="AM31" s="330"/>
      <c r="AN31" s="330"/>
      <c r="AO31" s="330"/>
      <c r="AR31" s="39"/>
      <c r="BE31" s="319"/>
    </row>
    <row r="32" spans="2:71" s="2" customFormat="1" ht="14.45" hidden="1" customHeight="1">
      <c r="B32" s="39"/>
      <c r="F32" s="29" t="s">
        <v>50</v>
      </c>
      <c r="L32" s="331">
        <v>0.12</v>
      </c>
      <c r="M32" s="330"/>
      <c r="N32" s="330"/>
      <c r="O32" s="330"/>
      <c r="P32" s="330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K32" s="329">
        <v>0</v>
      </c>
      <c r="AL32" s="330"/>
      <c r="AM32" s="330"/>
      <c r="AN32" s="330"/>
      <c r="AO32" s="330"/>
      <c r="AR32" s="39"/>
      <c r="BE32" s="319"/>
    </row>
    <row r="33" spans="2:44" s="2" customFormat="1" ht="14.45" hidden="1" customHeight="1">
      <c r="B33" s="39"/>
      <c r="F33" s="29" t="s">
        <v>51</v>
      </c>
      <c r="L33" s="331">
        <v>0</v>
      </c>
      <c r="M33" s="330"/>
      <c r="N33" s="330"/>
      <c r="O33" s="330"/>
      <c r="P33" s="330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K33" s="329">
        <v>0</v>
      </c>
      <c r="AL33" s="330"/>
      <c r="AM33" s="330"/>
      <c r="AN33" s="330"/>
      <c r="AO33" s="330"/>
      <c r="AR33" s="39"/>
    </row>
    <row r="34" spans="2:44" s="1" customFormat="1" ht="6.95" customHeight="1">
      <c r="B34" s="35"/>
      <c r="AR34" s="35"/>
    </row>
    <row r="35" spans="2:44" s="1" customFormat="1" ht="25.9" customHeight="1">
      <c r="B35" s="35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35" t="s">
        <v>54</v>
      </c>
      <c r="Y35" s="333"/>
      <c r="Z35" s="333"/>
      <c r="AA35" s="333"/>
      <c r="AB35" s="333"/>
      <c r="AC35" s="42"/>
      <c r="AD35" s="42"/>
      <c r="AE35" s="42"/>
      <c r="AF35" s="42"/>
      <c r="AG35" s="42"/>
      <c r="AH35" s="42"/>
      <c r="AI35" s="42"/>
      <c r="AJ35" s="42"/>
      <c r="AK35" s="332" t="e">
        <f>SUM(AK26:AK33)</f>
        <v>#REF!</v>
      </c>
      <c r="AL35" s="333"/>
      <c r="AM35" s="333"/>
      <c r="AN35" s="333"/>
      <c r="AO35" s="334"/>
      <c r="AP35" s="40"/>
      <c r="AQ35" s="40"/>
      <c r="AR35" s="35"/>
    </row>
    <row r="36" spans="2:44" s="1" customFormat="1" ht="6.95" customHeight="1">
      <c r="B36" s="35"/>
      <c r="AR36" s="35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</row>
    <row r="42" spans="2:44" s="1" customFormat="1" ht="24.95" customHeight="1">
      <c r="B42" s="35"/>
      <c r="C42" s="23" t="s">
        <v>55</v>
      </c>
      <c r="AR42" s="35"/>
    </row>
    <row r="43" spans="2:44" s="1" customFormat="1" ht="6.95" customHeight="1">
      <c r="B43" s="35"/>
      <c r="AR43" s="35"/>
    </row>
    <row r="44" spans="2:44" s="3" customFormat="1" ht="12" customHeight="1">
      <c r="B44" s="48"/>
      <c r="C44" s="29" t="s">
        <v>13</v>
      </c>
      <c r="L44" s="3" t="str">
        <f>K5</f>
        <v>roz52_R</v>
      </c>
      <c r="AR44" s="48"/>
    </row>
    <row r="45" spans="2:44" s="4" customFormat="1" ht="36.950000000000003" customHeight="1">
      <c r="B45" s="49"/>
      <c r="C45" s="50" t="s">
        <v>16</v>
      </c>
      <c r="L45" s="314" t="str">
        <f>K6</f>
        <v>Komunitní dům sociální služby Domova Na cestě – Hlinsko_rev DPS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9"/>
    </row>
    <row r="46" spans="2:44" s="1" customFormat="1" ht="6.95" customHeight="1">
      <c r="B46" s="35"/>
      <c r="AR46" s="35"/>
    </row>
    <row r="47" spans="2:44" s="1" customFormat="1" ht="12" customHeight="1">
      <c r="B47" s="35"/>
      <c r="C47" s="29" t="s">
        <v>22</v>
      </c>
      <c r="L47" s="51" t="str">
        <f>IF(K8="","",K8)</f>
        <v>parc. č.3737/3, 3737/2, 673/30 k. ú. Hlinsko v Če.</v>
      </c>
      <c r="AI47" s="29" t="s">
        <v>24</v>
      </c>
      <c r="AM47" s="344" t="str">
        <f>IF(AN8= "","",AN8)</f>
        <v>15. 7. 2024</v>
      </c>
      <c r="AN47" s="344"/>
      <c r="AR47" s="35"/>
    </row>
    <row r="48" spans="2:44" s="1" customFormat="1" ht="6.95" customHeight="1">
      <c r="B48" s="35"/>
      <c r="AR48" s="35"/>
    </row>
    <row r="49" spans="1:91" s="1" customFormat="1" ht="15.2" customHeight="1">
      <c r="B49" s="35"/>
      <c r="C49" s="29" t="s">
        <v>30</v>
      </c>
      <c r="L49" s="3" t="str">
        <f>IF(E11= "","",E11)</f>
        <v xml:space="preserve"> </v>
      </c>
      <c r="AI49" s="29" t="s">
        <v>37</v>
      </c>
      <c r="AM49" s="342" t="str">
        <f>IF(E17="","",E17)</f>
        <v xml:space="preserve"> </v>
      </c>
      <c r="AN49" s="343"/>
      <c r="AO49" s="343"/>
      <c r="AP49" s="343"/>
      <c r="AR49" s="35"/>
      <c r="AS49" s="345" t="s">
        <v>56</v>
      </c>
      <c r="AT49" s="346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5.2" customHeight="1">
      <c r="B50" s="35"/>
      <c r="C50" s="29" t="s">
        <v>35</v>
      </c>
      <c r="L50" s="3" t="str">
        <f>IF(E14= "Vyplň údaj","",E14)</f>
        <v/>
      </c>
      <c r="AI50" s="29" t="s">
        <v>39</v>
      </c>
      <c r="AM50" s="342" t="str">
        <f>IF(E20="","",E20)</f>
        <v xml:space="preserve"> </v>
      </c>
      <c r="AN50" s="343"/>
      <c r="AO50" s="343"/>
      <c r="AP50" s="343"/>
      <c r="AR50" s="35"/>
      <c r="AS50" s="347"/>
      <c r="AT50" s="348"/>
      <c r="BD50" s="56"/>
    </row>
    <row r="51" spans="1:91" s="1" customFormat="1" ht="10.9" customHeight="1">
      <c r="B51" s="35"/>
      <c r="AR51" s="35"/>
      <c r="AS51" s="347"/>
      <c r="AT51" s="348"/>
      <c r="BD51" s="56"/>
    </row>
    <row r="52" spans="1:91" s="1" customFormat="1" ht="29.25" customHeight="1">
      <c r="B52" s="35"/>
      <c r="C52" s="309" t="s">
        <v>57</v>
      </c>
      <c r="D52" s="310"/>
      <c r="E52" s="310"/>
      <c r="F52" s="310"/>
      <c r="G52" s="310"/>
      <c r="H52" s="57"/>
      <c r="I52" s="313" t="s">
        <v>58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38" t="s">
        <v>59</v>
      </c>
      <c r="AH52" s="310"/>
      <c r="AI52" s="310"/>
      <c r="AJ52" s="310"/>
      <c r="AK52" s="310"/>
      <c r="AL52" s="310"/>
      <c r="AM52" s="310"/>
      <c r="AN52" s="313" t="s">
        <v>60</v>
      </c>
      <c r="AO52" s="310"/>
      <c r="AP52" s="310"/>
      <c r="AQ52" s="58" t="s">
        <v>61</v>
      </c>
      <c r="AR52" s="35"/>
      <c r="AS52" s="59" t="s">
        <v>62</v>
      </c>
      <c r="AT52" s="60" t="s">
        <v>63</v>
      </c>
      <c r="AU52" s="60" t="s">
        <v>64</v>
      </c>
      <c r="AV52" s="60" t="s">
        <v>65</v>
      </c>
      <c r="AW52" s="60" t="s">
        <v>66</v>
      </c>
      <c r="AX52" s="60" t="s">
        <v>67</v>
      </c>
      <c r="AY52" s="60" t="s">
        <v>68</v>
      </c>
      <c r="AZ52" s="60" t="s">
        <v>69</v>
      </c>
      <c r="BA52" s="60" t="s">
        <v>70</v>
      </c>
      <c r="BB52" s="60" t="s">
        <v>71</v>
      </c>
      <c r="BC52" s="60" t="s">
        <v>72</v>
      </c>
      <c r="BD52" s="61" t="s">
        <v>73</v>
      </c>
    </row>
    <row r="53" spans="1:91" s="1" customFormat="1" ht="10.9" customHeight="1">
      <c r="B53" s="35"/>
      <c r="AR53" s="35"/>
      <c r="AS53" s="6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</row>
    <row r="54" spans="1:91" s="5" customFormat="1" ht="32.450000000000003" customHeight="1">
      <c r="B54" s="63"/>
      <c r="C54" s="64" t="s">
        <v>74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16" t="e">
        <f>ROUND(AG55+AG56+SUM(AG66:AG70),2)</f>
        <v>#REF!</v>
      </c>
      <c r="AH54" s="316"/>
      <c r="AI54" s="316"/>
      <c r="AJ54" s="316"/>
      <c r="AK54" s="316"/>
      <c r="AL54" s="316"/>
      <c r="AM54" s="316"/>
      <c r="AN54" s="349" t="e">
        <f t="shared" ref="AN54:AN70" si="0">SUM(AG54,AT54)</f>
        <v>#REF!</v>
      </c>
      <c r="AO54" s="349"/>
      <c r="AP54" s="349"/>
      <c r="AQ54" s="67" t="s">
        <v>32</v>
      </c>
      <c r="AR54" s="63"/>
      <c r="AS54" s="68">
        <f>ROUND(AS55+AS56+SUM(AS66:AS70),2)</f>
        <v>0</v>
      </c>
      <c r="AT54" s="69">
        <f t="shared" ref="AT54:AT70" si="1">ROUND(SUM(AV54:AW54),2)</f>
        <v>0</v>
      </c>
      <c r="AU54" s="70" t="e">
        <f>ROUND(AU55+AU56+SUM(AU66:AU70),5)</f>
        <v>#REF!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ROUND(AZ55+AZ56+SUM(AZ66:AZ70),2)</f>
        <v>0</v>
      </c>
      <c r="BA54" s="69">
        <f>ROUND(BA55+BA56+SUM(BA66:BA70),2)</f>
        <v>0</v>
      </c>
      <c r="BB54" s="69">
        <f>ROUND(BB55+BB56+SUM(BB66:BB70),2)</f>
        <v>0</v>
      </c>
      <c r="BC54" s="69">
        <f>ROUND(BC55+BC56+SUM(BC66:BC70),2)</f>
        <v>0</v>
      </c>
      <c r="BD54" s="71">
        <f>ROUND(BD55+BD56+SUM(BD66:BD70),2)</f>
        <v>0</v>
      </c>
      <c r="BS54" s="72" t="s">
        <v>75</v>
      </c>
      <c r="BT54" s="72" t="s">
        <v>76</v>
      </c>
      <c r="BU54" s="73" t="s">
        <v>77</v>
      </c>
      <c r="BV54" s="72" t="s">
        <v>78</v>
      </c>
      <c r="BW54" s="72" t="s">
        <v>5</v>
      </c>
      <c r="BX54" s="72" t="s">
        <v>79</v>
      </c>
      <c r="CL54" s="72" t="s">
        <v>19</v>
      </c>
    </row>
    <row r="55" spans="1:91" s="6" customFormat="1" ht="16.5" customHeight="1">
      <c r="A55" s="74" t="s">
        <v>80</v>
      </c>
      <c r="B55" s="75"/>
      <c r="C55" s="76"/>
      <c r="D55" s="311" t="s">
        <v>81</v>
      </c>
      <c r="E55" s="311"/>
      <c r="F55" s="311"/>
      <c r="G55" s="311"/>
      <c r="H55" s="311"/>
      <c r="I55" s="77"/>
      <c r="J55" s="311" t="s">
        <v>82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41">
        <f>'000 - Příprava území'!J30</f>
        <v>0</v>
      </c>
      <c r="AH55" s="340"/>
      <c r="AI55" s="340"/>
      <c r="AJ55" s="340"/>
      <c r="AK55" s="340"/>
      <c r="AL55" s="340"/>
      <c r="AM55" s="340"/>
      <c r="AN55" s="341">
        <f t="shared" si="0"/>
        <v>0</v>
      </c>
      <c r="AO55" s="340"/>
      <c r="AP55" s="340"/>
      <c r="AQ55" s="78" t="s">
        <v>83</v>
      </c>
      <c r="AR55" s="75"/>
      <c r="AS55" s="79">
        <v>0</v>
      </c>
      <c r="AT55" s="80">
        <f t="shared" si="1"/>
        <v>0</v>
      </c>
      <c r="AU55" s="81">
        <f>'000 - Příprava území'!P85</f>
        <v>0</v>
      </c>
      <c r="AV55" s="80">
        <f>'000 - Příprava území'!J33</f>
        <v>0</v>
      </c>
      <c r="AW55" s="80">
        <f>'000 - Příprava území'!J34</f>
        <v>0</v>
      </c>
      <c r="AX55" s="80">
        <f>'000 - Příprava území'!J35</f>
        <v>0</v>
      </c>
      <c r="AY55" s="80">
        <f>'000 - Příprava území'!J36</f>
        <v>0</v>
      </c>
      <c r="AZ55" s="80">
        <f>'000 - Příprava území'!F33</f>
        <v>0</v>
      </c>
      <c r="BA55" s="80">
        <f>'000 - Příprava území'!F34</f>
        <v>0</v>
      </c>
      <c r="BB55" s="80">
        <f>'000 - Příprava území'!F35</f>
        <v>0</v>
      </c>
      <c r="BC55" s="80">
        <f>'000 - Příprava území'!F36</f>
        <v>0</v>
      </c>
      <c r="BD55" s="82">
        <f>'000 - Příprava území'!F37</f>
        <v>0</v>
      </c>
      <c r="BT55" s="83" t="s">
        <v>84</v>
      </c>
      <c r="BV55" s="83" t="s">
        <v>78</v>
      </c>
      <c r="BW55" s="83" t="s">
        <v>85</v>
      </c>
      <c r="BX55" s="83" t="s">
        <v>5</v>
      </c>
      <c r="CL55" s="83" t="s">
        <v>32</v>
      </c>
      <c r="CM55" s="83" t="s">
        <v>84</v>
      </c>
    </row>
    <row r="56" spans="1:91" s="6" customFormat="1" ht="24.75" customHeight="1">
      <c r="B56" s="75"/>
      <c r="C56" s="76"/>
      <c r="D56" s="311" t="s">
        <v>86</v>
      </c>
      <c r="E56" s="311"/>
      <c r="F56" s="311"/>
      <c r="G56" s="311"/>
      <c r="H56" s="311"/>
      <c r="I56" s="77"/>
      <c r="J56" s="311" t="s">
        <v>87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39" t="e">
        <f>ROUND(SUM(AG57:AG65),2)</f>
        <v>#REF!</v>
      </c>
      <c r="AH56" s="340"/>
      <c r="AI56" s="340"/>
      <c r="AJ56" s="340"/>
      <c r="AK56" s="340"/>
      <c r="AL56" s="340"/>
      <c r="AM56" s="340"/>
      <c r="AN56" s="341" t="e">
        <f t="shared" si="0"/>
        <v>#REF!</v>
      </c>
      <c r="AO56" s="340"/>
      <c r="AP56" s="340"/>
      <c r="AQ56" s="78" t="s">
        <v>83</v>
      </c>
      <c r="AR56" s="75"/>
      <c r="AS56" s="79">
        <f>ROUND(SUM(AS57:AS65),2)</f>
        <v>0</v>
      </c>
      <c r="AT56" s="80">
        <f t="shared" si="1"/>
        <v>0</v>
      </c>
      <c r="AU56" s="81" t="e">
        <f>ROUND(SUM(AU57:AU65),5)</f>
        <v>#REF!</v>
      </c>
      <c r="AV56" s="80">
        <f>ROUND(AZ56*L29,2)</f>
        <v>0</v>
      </c>
      <c r="AW56" s="80">
        <f>ROUND(BA56*L30,2)</f>
        <v>0</v>
      </c>
      <c r="AX56" s="80">
        <f>ROUND(BB56*L29,2)</f>
        <v>0</v>
      </c>
      <c r="AY56" s="80">
        <f>ROUND(BC56*L30,2)</f>
        <v>0</v>
      </c>
      <c r="AZ56" s="80">
        <f>ROUND(SUM(AZ57:AZ65),2)</f>
        <v>0</v>
      </c>
      <c r="BA56" s="80">
        <f>ROUND(SUM(BA57:BA65),2)</f>
        <v>0</v>
      </c>
      <c r="BB56" s="80">
        <f>ROUND(SUM(BB57:BB65),2)</f>
        <v>0</v>
      </c>
      <c r="BC56" s="80">
        <f>ROUND(SUM(BC57:BC65),2)</f>
        <v>0</v>
      </c>
      <c r="BD56" s="82">
        <f>ROUND(SUM(BD57:BD65),2)</f>
        <v>0</v>
      </c>
      <c r="BS56" s="83" t="s">
        <v>75</v>
      </c>
      <c r="BT56" s="83" t="s">
        <v>84</v>
      </c>
      <c r="BU56" s="83" t="s">
        <v>77</v>
      </c>
      <c r="BV56" s="83" t="s">
        <v>78</v>
      </c>
      <c r="BW56" s="83" t="s">
        <v>88</v>
      </c>
      <c r="BX56" s="83" t="s">
        <v>5</v>
      </c>
      <c r="CL56" s="83" t="s">
        <v>32</v>
      </c>
      <c r="CM56" s="83" t="s">
        <v>84</v>
      </c>
    </row>
    <row r="57" spans="1:91" s="3" customFormat="1" ht="16.5" customHeight="1">
      <c r="A57" s="74" t="s">
        <v>80</v>
      </c>
      <c r="B57" s="48"/>
      <c r="C57" s="9"/>
      <c r="D57" s="9"/>
      <c r="E57" s="312" t="s">
        <v>84</v>
      </c>
      <c r="F57" s="312"/>
      <c r="G57" s="312"/>
      <c r="H57" s="312"/>
      <c r="I57" s="312"/>
      <c r="J57" s="9"/>
      <c r="K57" s="312" t="s">
        <v>89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36">
        <f>'1 - Stavební práce'!J32</f>
        <v>0</v>
      </c>
      <c r="AH57" s="337"/>
      <c r="AI57" s="337"/>
      <c r="AJ57" s="337"/>
      <c r="AK57" s="337"/>
      <c r="AL57" s="337"/>
      <c r="AM57" s="337"/>
      <c r="AN57" s="336">
        <f t="shared" si="0"/>
        <v>0</v>
      </c>
      <c r="AO57" s="337"/>
      <c r="AP57" s="337"/>
      <c r="AQ57" s="84" t="s">
        <v>90</v>
      </c>
      <c r="AR57" s="48"/>
      <c r="AS57" s="85">
        <v>0</v>
      </c>
      <c r="AT57" s="86">
        <f t="shared" si="1"/>
        <v>0</v>
      </c>
      <c r="AU57" s="87">
        <f>'1 - Stavební práce'!P169</f>
        <v>0</v>
      </c>
      <c r="AV57" s="86">
        <f>'1 - Stavební práce'!J35</f>
        <v>0</v>
      </c>
      <c r="AW57" s="86">
        <f>'1 - Stavební práce'!J36</f>
        <v>0</v>
      </c>
      <c r="AX57" s="86">
        <f>'1 - Stavební práce'!J37</f>
        <v>0</v>
      </c>
      <c r="AY57" s="86">
        <f>'1 - Stavební práce'!J38</f>
        <v>0</v>
      </c>
      <c r="AZ57" s="86">
        <f>'1 - Stavební práce'!F35</f>
        <v>0</v>
      </c>
      <c r="BA57" s="86">
        <f>'1 - Stavební práce'!F36</f>
        <v>0</v>
      </c>
      <c r="BB57" s="86">
        <f>'1 - Stavební práce'!F37</f>
        <v>0</v>
      </c>
      <c r="BC57" s="86">
        <f>'1 - Stavební práce'!F38</f>
        <v>0</v>
      </c>
      <c r="BD57" s="88">
        <f>'1 - Stavební práce'!F39</f>
        <v>0</v>
      </c>
      <c r="BT57" s="27" t="s">
        <v>91</v>
      </c>
      <c r="BV57" s="27" t="s">
        <v>78</v>
      </c>
      <c r="BW57" s="27" t="s">
        <v>92</v>
      </c>
      <c r="BX57" s="27" t="s">
        <v>88</v>
      </c>
      <c r="CL57" s="27" t="s">
        <v>32</v>
      </c>
    </row>
    <row r="58" spans="1:91" s="3" customFormat="1" ht="16.5" customHeight="1">
      <c r="A58" s="74" t="s">
        <v>80</v>
      </c>
      <c r="B58" s="48"/>
      <c r="C58" s="9"/>
      <c r="D58" s="9"/>
      <c r="E58" s="312" t="s">
        <v>93</v>
      </c>
      <c r="F58" s="312"/>
      <c r="G58" s="312"/>
      <c r="H58" s="312"/>
      <c r="I58" s="312"/>
      <c r="J58" s="9"/>
      <c r="K58" s="312" t="s">
        <v>94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36">
        <f>'3 - Oplocení'!J32</f>
        <v>0</v>
      </c>
      <c r="AH58" s="337"/>
      <c r="AI58" s="337"/>
      <c r="AJ58" s="337"/>
      <c r="AK58" s="337"/>
      <c r="AL58" s="337"/>
      <c r="AM58" s="337"/>
      <c r="AN58" s="336">
        <f t="shared" si="0"/>
        <v>0</v>
      </c>
      <c r="AO58" s="337"/>
      <c r="AP58" s="337"/>
      <c r="AQ58" s="84" t="s">
        <v>90</v>
      </c>
      <c r="AR58" s="48"/>
      <c r="AS58" s="85">
        <v>0</v>
      </c>
      <c r="AT58" s="86">
        <f t="shared" si="1"/>
        <v>0</v>
      </c>
      <c r="AU58" s="87">
        <f>'3 - Oplocení'!P96</f>
        <v>0</v>
      </c>
      <c r="AV58" s="86">
        <f>'3 - Oplocení'!J35</f>
        <v>0</v>
      </c>
      <c r="AW58" s="86">
        <f>'3 - Oplocení'!J36</f>
        <v>0</v>
      </c>
      <c r="AX58" s="86">
        <f>'3 - Oplocení'!J37</f>
        <v>0</v>
      </c>
      <c r="AY58" s="86">
        <f>'3 - Oplocení'!J38</f>
        <v>0</v>
      </c>
      <c r="AZ58" s="86">
        <f>'3 - Oplocení'!F35</f>
        <v>0</v>
      </c>
      <c r="BA58" s="86">
        <f>'3 - Oplocení'!F36</f>
        <v>0</v>
      </c>
      <c r="BB58" s="86">
        <f>'3 - Oplocení'!F37</f>
        <v>0</v>
      </c>
      <c r="BC58" s="86">
        <f>'3 - Oplocení'!F38</f>
        <v>0</v>
      </c>
      <c r="BD58" s="88">
        <f>'3 - Oplocení'!F39</f>
        <v>0</v>
      </c>
      <c r="BT58" s="27" t="s">
        <v>91</v>
      </c>
      <c r="BV58" s="27" t="s">
        <v>78</v>
      </c>
      <c r="BW58" s="27" t="s">
        <v>95</v>
      </c>
      <c r="BX58" s="27" t="s">
        <v>88</v>
      </c>
      <c r="CL58" s="27" t="s">
        <v>32</v>
      </c>
    </row>
    <row r="59" spans="1:91" s="3" customFormat="1" ht="16.5" customHeight="1">
      <c r="A59" s="74" t="s">
        <v>80</v>
      </c>
      <c r="B59" s="48"/>
      <c r="C59" s="9"/>
      <c r="D59" s="9"/>
      <c r="E59" s="312" t="s">
        <v>96</v>
      </c>
      <c r="F59" s="312"/>
      <c r="G59" s="312"/>
      <c r="H59" s="312"/>
      <c r="I59" s="312"/>
      <c r="J59" s="9"/>
      <c r="K59" s="312" t="s">
        <v>97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36" t="e">
        <f>'4 - Slaboproud'!J32</f>
        <v>#REF!</v>
      </c>
      <c r="AH59" s="337"/>
      <c r="AI59" s="337"/>
      <c r="AJ59" s="337"/>
      <c r="AK59" s="337"/>
      <c r="AL59" s="337"/>
      <c r="AM59" s="337"/>
      <c r="AN59" s="336" t="e">
        <f t="shared" si="0"/>
        <v>#REF!</v>
      </c>
      <c r="AO59" s="337"/>
      <c r="AP59" s="337"/>
      <c r="AQ59" s="84" t="s">
        <v>90</v>
      </c>
      <c r="AR59" s="48"/>
      <c r="AS59" s="85">
        <v>0</v>
      </c>
      <c r="AT59" s="86">
        <f t="shared" si="1"/>
        <v>0</v>
      </c>
      <c r="AU59" s="87" t="e">
        <f>'4 - Slaboproud'!P92</f>
        <v>#REF!</v>
      </c>
      <c r="AV59" s="86">
        <f>'4 - Slaboproud'!J35</f>
        <v>0</v>
      </c>
      <c r="AW59" s="86">
        <f>'4 - Slaboproud'!J36</f>
        <v>0</v>
      </c>
      <c r="AX59" s="86">
        <f>'4 - Slaboproud'!J37</f>
        <v>0</v>
      </c>
      <c r="AY59" s="86">
        <f>'4 - Slaboproud'!J38</f>
        <v>0</v>
      </c>
      <c r="AZ59" s="86">
        <f>'4 - Slaboproud'!F35</f>
        <v>0</v>
      </c>
      <c r="BA59" s="86">
        <f>'4 - Slaboproud'!F36</f>
        <v>0</v>
      </c>
      <c r="BB59" s="86">
        <f>'4 - Slaboproud'!F37</f>
        <v>0</v>
      </c>
      <c r="BC59" s="86">
        <f>'4 - Slaboproud'!F38</f>
        <v>0</v>
      </c>
      <c r="BD59" s="88">
        <f>'4 - Slaboproud'!F39</f>
        <v>0</v>
      </c>
      <c r="BT59" s="27" t="s">
        <v>91</v>
      </c>
      <c r="BV59" s="27" t="s">
        <v>78</v>
      </c>
      <c r="BW59" s="27" t="s">
        <v>98</v>
      </c>
      <c r="BX59" s="27" t="s">
        <v>88</v>
      </c>
      <c r="CL59" s="27" t="s">
        <v>32</v>
      </c>
    </row>
    <row r="60" spans="1:91" s="3" customFormat="1" ht="16.5" customHeight="1">
      <c r="A60" s="74" t="s">
        <v>80</v>
      </c>
      <c r="B60" s="48"/>
      <c r="C60" s="9"/>
      <c r="D60" s="9"/>
      <c r="E60" s="312" t="s">
        <v>99</v>
      </c>
      <c r="F60" s="312"/>
      <c r="G60" s="312"/>
      <c r="H60" s="312"/>
      <c r="I60" s="312"/>
      <c r="J60" s="9"/>
      <c r="K60" s="312" t="s">
        <v>100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36">
        <f>'5 - Silnoproud'!J32</f>
        <v>0</v>
      </c>
      <c r="AH60" s="337"/>
      <c r="AI60" s="337"/>
      <c r="AJ60" s="337"/>
      <c r="AK60" s="337"/>
      <c r="AL60" s="337"/>
      <c r="AM60" s="337"/>
      <c r="AN60" s="336">
        <f t="shared" si="0"/>
        <v>0</v>
      </c>
      <c r="AO60" s="337"/>
      <c r="AP60" s="337"/>
      <c r="AQ60" s="84" t="s">
        <v>90</v>
      </c>
      <c r="AR60" s="48"/>
      <c r="AS60" s="85">
        <v>0</v>
      </c>
      <c r="AT60" s="86">
        <f t="shared" si="1"/>
        <v>0</v>
      </c>
      <c r="AU60" s="87">
        <f>'5 - Silnoproud'!P98</f>
        <v>0</v>
      </c>
      <c r="AV60" s="86">
        <f>'5 - Silnoproud'!J35</f>
        <v>0</v>
      </c>
      <c r="AW60" s="86">
        <f>'5 - Silnoproud'!J36</f>
        <v>0</v>
      </c>
      <c r="AX60" s="86">
        <f>'5 - Silnoproud'!J37</f>
        <v>0</v>
      </c>
      <c r="AY60" s="86">
        <f>'5 - Silnoproud'!J38</f>
        <v>0</v>
      </c>
      <c r="AZ60" s="86">
        <f>'5 - Silnoproud'!F35</f>
        <v>0</v>
      </c>
      <c r="BA60" s="86">
        <f>'5 - Silnoproud'!F36</f>
        <v>0</v>
      </c>
      <c r="BB60" s="86">
        <f>'5 - Silnoproud'!F37</f>
        <v>0</v>
      </c>
      <c r="BC60" s="86">
        <f>'5 - Silnoproud'!F38</f>
        <v>0</v>
      </c>
      <c r="BD60" s="88">
        <f>'5 - Silnoproud'!F39</f>
        <v>0</v>
      </c>
      <c r="BT60" s="27" t="s">
        <v>91</v>
      </c>
      <c r="BV60" s="27" t="s">
        <v>78</v>
      </c>
      <c r="BW60" s="27" t="s">
        <v>101</v>
      </c>
      <c r="BX60" s="27" t="s">
        <v>88</v>
      </c>
      <c r="CL60" s="27" t="s">
        <v>32</v>
      </c>
    </row>
    <row r="61" spans="1:91" s="3" customFormat="1" ht="16.5" customHeight="1">
      <c r="A61" s="74" t="s">
        <v>80</v>
      </c>
      <c r="B61" s="48"/>
      <c r="C61" s="9"/>
      <c r="D61" s="9"/>
      <c r="E61" s="312" t="s">
        <v>102</v>
      </c>
      <c r="F61" s="312"/>
      <c r="G61" s="312"/>
      <c r="H61" s="312"/>
      <c r="I61" s="312"/>
      <c r="J61" s="9"/>
      <c r="K61" s="312" t="s">
        <v>103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36">
        <f>'6 - VZT'!J32</f>
        <v>0</v>
      </c>
      <c r="AH61" s="337"/>
      <c r="AI61" s="337"/>
      <c r="AJ61" s="337"/>
      <c r="AK61" s="337"/>
      <c r="AL61" s="337"/>
      <c r="AM61" s="337"/>
      <c r="AN61" s="336">
        <f t="shared" si="0"/>
        <v>0</v>
      </c>
      <c r="AO61" s="337"/>
      <c r="AP61" s="337"/>
      <c r="AQ61" s="84" t="s">
        <v>90</v>
      </c>
      <c r="AR61" s="48"/>
      <c r="AS61" s="85">
        <v>0</v>
      </c>
      <c r="AT61" s="86">
        <f t="shared" si="1"/>
        <v>0</v>
      </c>
      <c r="AU61" s="87">
        <f>'6 - VZT'!P91</f>
        <v>0</v>
      </c>
      <c r="AV61" s="86">
        <f>'6 - VZT'!J35</f>
        <v>0</v>
      </c>
      <c r="AW61" s="86">
        <f>'6 - VZT'!J36</f>
        <v>0</v>
      </c>
      <c r="AX61" s="86">
        <f>'6 - VZT'!J37</f>
        <v>0</v>
      </c>
      <c r="AY61" s="86">
        <f>'6 - VZT'!J38</f>
        <v>0</v>
      </c>
      <c r="AZ61" s="86">
        <f>'6 - VZT'!F35</f>
        <v>0</v>
      </c>
      <c r="BA61" s="86">
        <f>'6 - VZT'!F36</f>
        <v>0</v>
      </c>
      <c r="BB61" s="86">
        <f>'6 - VZT'!F37</f>
        <v>0</v>
      </c>
      <c r="BC61" s="86">
        <f>'6 - VZT'!F38</f>
        <v>0</v>
      </c>
      <c r="BD61" s="88">
        <f>'6 - VZT'!F39</f>
        <v>0</v>
      </c>
      <c r="BT61" s="27" t="s">
        <v>91</v>
      </c>
      <c r="BV61" s="27" t="s">
        <v>78</v>
      </c>
      <c r="BW61" s="27" t="s">
        <v>104</v>
      </c>
      <c r="BX61" s="27" t="s">
        <v>88</v>
      </c>
      <c r="CL61" s="27" t="s">
        <v>32</v>
      </c>
    </row>
    <row r="62" spans="1:91" s="3" customFormat="1" ht="16.5" customHeight="1">
      <c r="A62" s="74" t="s">
        <v>80</v>
      </c>
      <c r="B62" s="48"/>
      <c r="C62" s="9"/>
      <c r="D62" s="9"/>
      <c r="E62" s="312" t="s">
        <v>105</v>
      </c>
      <c r="F62" s="312"/>
      <c r="G62" s="312"/>
      <c r="H62" s="312"/>
      <c r="I62" s="312"/>
      <c r="J62" s="9"/>
      <c r="K62" s="312" t="s">
        <v>106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36">
        <f>'7 - ZTI'!J32</f>
        <v>0</v>
      </c>
      <c r="AH62" s="337"/>
      <c r="AI62" s="337"/>
      <c r="AJ62" s="337"/>
      <c r="AK62" s="337"/>
      <c r="AL62" s="337"/>
      <c r="AM62" s="337"/>
      <c r="AN62" s="336">
        <f t="shared" si="0"/>
        <v>0</v>
      </c>
      <c r="AO62" s="337"/>
      <c r="AP62" s="337"/>
      <c r="AQ62" s="84" t="s">
        <v>90</v>
      </c>
      <c r="AR62" s="48"/>
      <c r="AS62" s="85">
        <v>0</v>
      </c>
      <c r="AT62" s="86">
        <f t="shared" si="1"/>
        <v>0</v>
      </c>
      <c r="AU62" s="87">
        <f>'7 - ZTI'!P103</f>
        <v>0</v>
      </c>
      <c r="AV62" s="86">
        <f>'7 - ZTI'!J35</f>
        <v>0</v>
      </c>
      <c r="AW62" s="86">
        <f>'7 - ZTI'!J36</f>
        <v>0</v>
      </c>
      <c r="AX62" s="86">
        <f>'7 - ZTI'!J37</f>
        <v>0</v>
      </c>
      <c r="AY62" s="86">
        <f>'7 - ZTI'!J38</f>
        <v>0</v>
      </c>
      <c r="AZ62" s="86">
        <f>'7 - ZTI'!F35</f>
        <v>0</v>
      </c>
      <c r="BA62" s="86">
        <f>'7 - ZTI'!F36</f>
        <v>0</v>
      </c>
      <c r="BB62" s="86">
        <f>'7 - ZTI'!F37</f>
        <v>0</v>
      </c>
      <c r="BC62" s="86">
        <f>'7 - ZTI'!F38</f>
        <v>0</v>
      </c>
      <c r="BD62" s="88">
        <f>'7 - ZTI'!F39</f>
        <v>0</v>
      </c>
      <c r="BT62" s="27" t="s">
        <v>91</v>
      </c>
      <c r="BV62" s="27" t="s">
        <v>78</v>
      </c>
      <c r="BW62" s="27" t="s">
        <v>107</v>
      </c>
      <c r="BX62" s="27" t="s">
        <v>88</v>
      </c>
      <c r="CL62" s="27" t="s">
        <v>32</v>
      </c>
    </row>
    <row r="63" spans="1:91" s="3" customFormat="1" ht="16.5" customHeight="1">
      <c r="A63" s="74" t="s">
        <v>80</v>
      </c>
      <c r="B63" s="48"/>
      <c r="C63" s="9"/>
      <c r="D63" s="9"/>
      <c r="E63" s="312" t="s">
        <v>108</v>
      </c>
      <c r="F63" s="312"/>
      <c r="G63" s="312"/>
      <c r="H63" s="312"/>
      <c r="I63" s="312"/>
      <c r="J63" s="9"/>
      <c r="K63" s="312" t="s">
        <v>109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36">
        <f>'8 - VYTÁPĚNÍ'!J32</f>
        <v>0</v>
      </c>
      <c r="AH63" s="337"/>
      <c r="AI63" s="337"/>
      <c r="AJ63" s="337"/>
      <c r="AK63" s="337"/>
      <c r="AL63" s="337"/>
      <c r="AM63" s="337"/>
      <c r="AN63" s="336">
        <f t="shared" si="0"/>
        <v>0</v>
      </c>
      <c r="AO63" s="337"/>
      <c r="AP63" s="337"/>
      <c r="AQ63" s="84" t="s">
        <v>90</v>
      </c>
      <c r="AR63" s="48"/>
      <c r="AS63" s="85">
        <v>0</v>
      </c>
      <c r="AT63" s="86">
        <f t="shared" si="1"/>
        <v>0</v>
      </c>
      <c r="AU63" s="87">
        <f>'8 - VYTÁPĚNÍ'!P102</f>
        <v>0</v>
      </c>
      <c r="AV63" s="86">
        <f>'8 - VYTÁPĚNÍ'!J35</f>
        <v>0</v>
      </c>
      <c r="AW63" s="86">
        <f>'8 - VYTÁPĚNÍ'!J36</f>
        <v>0</v>
      </c>
      <c r="AX63" s="86">
        <f>'8 - VYTÁPĚNÍ'!J37</f>
        <v>0</v>
      </c>
      <c r="AY63" s="86">
        <f>'8 - VYTÁPĚNÍ'!J38</f>
        <v>0</v>
      </c>
      <c r="AZ63" s="86">
        <f>'8 - VYTÁPĚNÍ'!F35</f>
        <v>0</v>
      </c>
      <c r="BA63" s="86">
        <f>'8 - VYTÁPĚNÍ'!F36</f>
        <v>0</v>
      </c>
      <c r="BB63" s="86">
        <f>'8 - VYTÁPĚNÍ'!F37</f>
        <v>0</v>
      </c>
      <c r="BC63" s="86">
        <f>'8 - VYTÁPĚNÍ'!F38</f>
        <v>0</v>
      </c>
      <c r="BD63" s="88">
        <f>'8 - VYTÁPĚNÍ'!F39</f>
        <v>0</v>
      </c>
      <c r="BT63" s="27" t="s">
        <v>91</v>
      </c>
      <c r="BV63" s="27" t="s">
        <v>78</v>
      </c>
      <c r="BW63" s="27" t="s">
        <v>110</v>
      </c>
      <c r="BX63" s="27" t="s">
        <v>88</v>
      </c>
      <c r="CL63" s="27" t="s">
        <v>32</v>
      </c>
    </row>
    <row r="64" spans="1:91" s="3" customFormat="1" ht="16.5" customHeight="1">
      <c r="A64" s="74" t="s">
        <v>80</v>
      </c>
      <c r="B64" s="48"/>
      <c r="C64" s="9"/>
      <c r="D64" s="9"/>
      <c r="E64" s="312" t="s">
        <v>111</v>
      </c>
      <c r="F64" s="312"/>
      <c r="G64" s="312"/>
      <c r="H64" s="312"/>
      <c r="I64" s="312"/>
      <c r="J64" s="9"/>
      <c r="K64" s="312" t="s">
        <v>112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36">
        <f>'9 - Primárná okruh TČ '!J32</f>
        <v>0</v>
      </c>
      <c r="AH64" s="337"/>
      <c r="AI64" s="337"/>
      <c r="AJ64" s="337"/>
      <c r="AK64" s="337"/>
      <c r="AL64" s="337"/>
      <c r="AM64" s="337"/>
      <c r="AN64" s="336">
        <f t="shared" si="0"/>
        <v>0</v>
      </c>
      <c r="AO64" s="337"/>
      <c r="AP64" s="337"/>
      <c r="AQ64" s="84" t="s">
        <v>90</v>
      </c>
      <c r="AR64" s="48"/>
      <c r="AS64" s="85">
        <v>0</v>
      </c>
      <c r="AT64" s="86">
        <f t="shared" si="1"/>
        <v>0</v>
      </c>
      <c r="AU64" s="87">
        <f>'9 - Primárná okruh TČ '!P90</f>
        <v>0</v>
      </c>
      <c r="AV64" s="86">
        <f>'9 - Primárná okruh TČ '!J35</f>
        <v>0</v>
      </c>
      <c r="AW64" s="86">
        <f>'9 - Primárná okruh TČ '!J36</f>
        <v>0</v>
      </c>
      <c r="AX64" s="86">
        <f>'9 - Primárná okruh TČ '!J37</f>
        <v>0</v>
      </c>
      <c r="AY64" s="86">
        <f>'9 - Primárná okruh TČ '!J38</f>
        <v>0</v>
      </c>
      <c r="AZ64" s="86">
        <f>'9 - Primárná okruh TČ '!F35</f>
        <v>0</v>
      </c>
      <c r="BA64" s="86">
        <f>'9 - Primárná okruh TČ '!F36</f>
        <v>0</v>
      </c>
      <c r="BB64" s="86">
        <f>'9 - Primárná okruh TČ '!F37</f>
        <v>0</v>
      </c>
      <c r="BC64" s="86">
        <f>'9 - Primárná okruh TČ '!F38</f>
        <v>0</v>
      </c>
      <c r="BD64" s="88">
        <f>'9 - Primárná okruh TČ '!F39</f>
        <v>0</v>
      </c>
      <c r="BT64" s="27" t="s">
        <v>91</v>
      </c>
      <c r="BV64" s="27" t="s">
        <v>78</v>
      </c>
      <c r="BW64" s="27" t="s">
        <v>113</v>
      </c>
      <c r="BX64" s="27" t="s">
        <v>88</v>
      </c>
      <c r="CL64" s="27" t="s">
        <v>32</v>
      </c>
    </row>
    <row r="65" spans="1:91" s="3" customFormat="1" ht="16.5" customHeight="1">
      <c r="A65" s="74" t="s">
        <v>80</v>
      </c>
      <c r="B65" s="48"/>
      <c r="C65" s="9"/>
      <c r="D65" s="9"/>
      <c r="E65" s="312" t="s">
        <v>114</v>
      </c>
      <c r="F65" s="312"/>
      <c r="G65" s="312"/>
      <c r="H65" s="312"/>
      <c r="I65" s="312"/>
      <c r="J65" s="9"/>
      <c r="K65" s="312" t="s">
        <v>115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36">
        <f>'10 - Sadové úpravy, náhra...'!J32</f>
        <v>0</v>
      </c>
      <c r="AH65" s="337"/>
      <c r="AI65" s="337"/>
      <c r="AJ65" s="337"/>
      <c r="AK65" s="337"/>
      <c r="AL65" s="337"/>
      <c r="AM65" s="337"/>
      <c r="AN65" s="336">
        <f t="shared" si="0"/>
        <v>0</v>
      </c>
      <c r="AO65" s="337"/>
      <c r="AP65" s="337"/>
      <c r="AQ65" s="84" t="s">
        <v>90</v>
      </c>
      <c r="AR65" s="48"/>
      <c r="AS65" s="85">
        <v>0</v>
      </c>
      <c r="AT65" s="86">
        <f t="shared" si="1"/>
        <v>0</v>
      </c>
      <c r="AU65" s="87">
        <f>'10 - Sadové úpravy, náhra...'!P90</f>
        <v>0</v>
      </c>
      <c r="AV65" s="86">
        <f>'10 - Sadové úpravy, náhra...'!J35</f>
        <v>0</v>
      </c>
      <c r="AW65" s="86">
        <f>'10 - Sadové úpravy, náhra...'!J36</f>
        <v>0</v>
      </c>
      <c r="AX65" s="86">
        <f>'10 - Sadové úpravy, náhra...'!J37</f>
        <v>0</v>
      </c>
      <c r="AY65" s="86">
        <f>'10 - Sadové úpravy, náhra...'!J38</f>
        <v>0</v>
      </c>
      <c r="AZ65" s="86">
        <f>'10 - Sadové úpravy, náhra...'!F35</f>
        <v>0</v>
      </c>
      <c r="BA65" s="86">
        <f>'10 - Sadové úpravy, náhra...'!F36</f>
        <v>0</v>
      </c>
      <c r="BB65" s="86">
        <f>'10 - Sadové úpravy, náhra...'!F37</f>
        <v>0</v>
      </c>
      <c r="BC65" s="86">
        <f>'10 - Sadové úpravy, náhra...'!F38</f>
        <v>0</v>
      </c>
      <c r="BD65" s="88">
        <f>'10 - Sadové úpravy, náhra...'!F39</f>
        <v>0</v>
      </c>
      <c r="BT65" s="27" t="s">
        <v>91</v>
      </c>
      <c r="BV65" s="27" t="s">
        <v>78</v>
      </c>
      <c r="BW65" s="27" t="s">
        <v>116</v>
      </c>
      <c r="BX65" s="27" t="s">
        <v>88</v>
      </c>
      <c r="CL65" s="27" t="s">
        <v>32</v>
      </c>
    </row>
    <row r="66" spans="1:91" s="6" customFormat="1" ht="16.5" customHeight="1">
      <c r="A66" s="74" t="s">
        <v>80</v>
      </c>
      <c r="B66" s="75"/>
      <c r="C66" s="76"/>
      <c r="D66" s="311" t="s">
        <v>117</v>
      </c>
      <c r="E66" s="311"/>
      <c r="F66" s="311"/>
      <c r="G66" s="311"/>
      <c r="H66" s="311"/>
      <c r="I66" s="77"/>
      <c r="J66" s="311" t="s">
        <v>118</v>
      </c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41">
        <f>'SO02 - Likvidace dešťovýc...'!J30</f>
        <v>0</v>
      </c>
      <c r="AH66" s="340"/>
      <c r="AI66" s="340"/>
      <c r="AJ66" s="340"/>
      <c r="AK66" s="340"/>
      <c r="AL66" s="340"/>
      <c r="AM66" s="340"/>
      <c r="AN66" s="341">
        <f t="shared" si="0"/>
        <v>0</v>
      </c>
      <c r="AO66" s="340"/>
      <c r="AP66" s="340"/>
      <c r="AQ66" s="78" t="s">
        <v>83</v>
      </c>
      <c r="AR66" s="75"/>
      <c r="AS66" s="79">
        <v>0</v>
      </c>
      <c r="AT66" s="80">
        <f t="shared" si="1"/>
        <v>0</v>
      </c>
      <c r="AU66" s="81">
        <f>'SO02 - Likvidace dešťovýc...'!P88</f>
        <v>0</v>
      </c>
      <c r="AV66" s="80">
        <f>'SO02 - Likvidace dešťovýc...'!J33</f>
        <v>0</v>
      </c>
      <c r="AW66" s="80">
        <f>'SO02 - Likvidace dešťovýc...'!J34</f>
        <v>0</v>
      </c>
      <c r="AX66" s="80">
        <f>'SO02 - Likvidace dešťovýc...'!J35</f>
        <v>0</v>
      </c>
      <c r="AY66" s="80">
        <f>'SO02 - Likvidace dešťovýc...'!J36</f>
        <v>0</v>
      </c>
      <c r="AZ66" s="80">
        <f>'SO02 - Likvidace dešťovýc...'!F33</f>
        <v>0</v>
      </c>
      <c r="BA66" s="80">
        <f>'SO02 - Likvidace dešťovýc...'!F34</f>
        <v>0</v>
      </c>
      <c r="BB66" s="80">
        <f>'SO02 - Likvidace dešťovýc...'!F35</f>
        <v>0</v>
      </c>
      <c r="BC66" s="80">
        <f>'SO02 - Likvidace dešťovýc...'!F36</f>
        <v>0</v>
      </c>
      <c r="BD66" s="82">
        <f>'SO02 - Likvidace dešťovýc...'!F37</f>
        <v>0</v>
      </c>
      <c r="BT66" s="83" t="s">
        <v>84</v>
      </c>
      <c r="BV66" s="83" t="s">
        <v>78</v>
      </c>
      <c r="BW66" s="83" t="s">
        <v>119</v>
      </c>
      <c r="BX66" s="83" t="s">
        <v>5</v>
      </c>
      <c r="CL66" s="83" t="s">
        <v>32</v>
      </c>
      <c r="CM66" s="83" t="s">
        <v>84</v>
      </c>
    </row>
    <row r="67" spans="1:91" s="6" customFormat="1" ht="16.5" customHeight="1">
      <c r="A67" s="74" t="s">
        <v>80</v>
      </c>
      <c r="B67" s="75"/>
      <c r="C67" s="76"/>
      <c r="D67" s="311" t="s">
        <v>120</v>
      </c>
      <c r="E67" s="311"/>
      <c r="F67" s="311"/>
      <c r="G67" s="311"/>
      <c r="H67" s="311"/>
      <c r="I67" s="77"/>
      <c r="J67" s="311" t="s">
        <v>121</v>
      </c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41">
        <f>'SO03 - Dopravní řešení'!J30</f>
        <v>0</v>
      </c>
      <c r="AH67" s="340"/>
      <c r="AI67" s="340"/>
      <c r="AJ67" s="340"/>
      <c r="AK67" s="340"/>
      <c r="AL67" s="340"/>
      <c r="AM67" s="340"/>
      <c r="AN67" s="341">
        <f t="shared" si="0"/>
        <v>0</v>
      </c>
      <c r="AO67" s="340"/>
      <c r="AP67" s="340"/>
      <c r="AQ67" s="78" t="s">
        <v>83</v>
      </c>
      <c r="AR67" s="75"/>
      <c r="AS67" s="79">
        <v>0</v>
      </c>
      <c r="AT67" s="80">
        <f t="shared" si="1"/>
        <v>0</v>
      </c>
      <c r="AU67" s="81">
        <f>'SO03 - Dopravní řešení'!P99</f>
        <v>0</v>
      </c>
      <c r="AV67" s="80">
        <f>'SO03 - Dopravní řešení'!J33</f>
        <v>0</v>
      </c>
      <c r="AW67" s="80">
        <f>'SO03 - Dopravní řešení'!J34</f>
        <v>0</v>
      </c>
      <c r="AX67" s="80">
        <f>'SO03 - Dopravní řešení'!J35</f>
        <v>0</v>
      </c>
      <c r="AY67" s="80">
        <f>'SO03 - Dopravní řešení'!J36</f>
        <v>0</v>
      </c>
      <c r="AZ67" s="80">
        <f>'SO03 - Dopravní řešení'!F33</f>
        <v>0</v>
      </c>
      <c r="BA67" s="80">
        <f>'SO03 - Dopravní řešení'!F34</f>
        <v>0</v>
      </c>
      <c r="BB67" s="80">
        <f>'SO03 - Dopravní řešení'!F35</f>
        <v>0</v>
      </c>
      <c r="BC67" s="80">
        <f>'SO03 - Dopravní řešení'!F36</f>
        <v>0</v>
      </c>
      <c r="BD67" s="82">
        <f>'SO03 - Dopravní řešení'!F37</f>
        <v>0</v>
      </c>
      <c r="BT67" s="83" t="s">
        <v>84</v>
      </c>
      <c r="BV67" s="83" t="s">
        <v>78</v>
      </c>
      <c r="BW67" s="83" t="s">
        <v>122</v>
      </c>
      <c r="BX67" s="83" t="s">
        <v>5</v>
      </c>
      <c r="CL67" s="83" t="s">
        <v>32</v>
      </c>
      <c r="CM67" s="83" t="s">
        <v>84</v>
      </c>
    </row>
    <row r="68" spans="1:91" s="6" customFormat="1" ht="16.5" customHeight="1">
      <c r="A68" s="74" t="s">
        <v>80</v>
      </c>
      <c r="B68" s="75"/>
      <c r="C68" s="76"/>
      <c r="D68" s="311" t="s">
        <v>123</v>
      </c>
      <c r="E68" s="311"/>
      <c r="F68" s="311"/>
      <c r="G68" s="311"/>
      <c r="H68" s="311"/>
      <c r="I68" s="77"/>
      <c r="J68" s="311" t="s">
        <v>124</v>
      </c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41">
        <f>'IO01 - Kanalizační přípojka'!J30</f>
        <v>0</v>
      </c>
      <c r="AH68" s="340"/>
      <c r="AI68" s="340"/>
      <c r="AJ68" s="340"/>
      <c r="AK68" s="340"/>
      <c r="AL68" s="340"/>
      <c r="AM68" s="340"/>
      <c r="AN68" s="341">
        <f t="shared" si="0"/>
        <v>0</v>
      </c>
      <c r="AO68" s="340"/>
      <c r="AP68" s="340"/>
      <c r="AQ68" s="78" t="s">
        <v>83</v>
      </c>
      <c r="AR68" s="75"/>
      <c r="AS68" s="79">
        <v>0</v>
      </c>
      <c r="AT68" s="80">
        <f t="shared" si="1"/>
        <v>0</v>
      </c>
      <c r="AU68" s="81">
        <f>'IO01 - Kanalizační přípojka'!P88</f>
        <v>0</v>
      </c>
      <c r="AV68" s="80">
        <f>'IO01 - Kanalizační přípojka'!J33</f>
        <v>0</v>
      </c>
      <c r="AW68" s="80">
        <f>'IO01 - Kanalizační přípojka'!J34</f>
        <v>0</v>
      </c>
      <c r="AX68" s="80">
        <f>'IO01 - Kanalizační přípojka'!J35</f>
        <v>0</v>
      </c>
      <c r="AY68" s="80">
        <f>'IO01 - Kanalizační přípojka'!J36</f>
        <v>0</v>
      </c>
      <c r="AZ68" s="80">
        <f>'IO01 - Kanalizační přípojka'!F33</f>
        <v>0</v>
      </c>
      <c r="BA68" s="80">
        <f>'IO01 - Kanalizační přípojka'!F34</f>
        <v>0</v>
      </c>
      <c r="BB68" s="80">
        <f>'IO01 - Kanalizační přípojka'!F35</f>
        <v>0</v>
      </c>
      <c r="BC68" s="80">
        <f>'IO01 - Kanalizační přípojka'!F36</f>
        <v>0</v>
      </c>
      <c r="BD68" s="82">
        <f>'IO01 - Kanalizační přípojka'!F37</f>
        <v>0</v>
      </c>
      <c r="BT68" s="83" t="s">
        <v>84</v>
      </c>
      <c r="BV68" s="83" t="s">
        <v>78</v>
      </c>
      <c r="BW68" s="83" t="s">
        <v>125</v>
      </c>
      <c r="BX68" s="83" t="s">
        <v>5</v>
      </c>
      <c r="CL68" s="83" t="s">
        <v>32</v>
      </c>
      <c r="CM68" s="83" t="s">
        <v>84</v>
      </c>
    </row>
    <row r="69" spans="1:91" s="6" customFormat="1" ht="16.5" customHeight="1">
      <c r="A69" s="74" t="s">
        <v>80</v>
      </c>
      <c r="B69" s="75"/>
      <c r="C69" s="76"/>
      <c r="D69" s="311" t="s">
        <v>126</v>
      </c>
      <c r="E69" s="311"/>
      <c r="F69" s="311"/>
      <c r="G69" s="311"/>
      <c r="H69" s="311"/>
      <c r="I69" s="77"/>
      <c r="J69" s="311" t="s">
        <v>127</v>
      </c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41">
        <f>'IO02 - Vodovodní přípojka'!J30</f>
        <v>0</v>
      </c>
      <c r="AH69" s="340"/>
      <c r="AI69" s="340"/>
      <c r="AJ69" s="340"/>
      <c r="AK69" s="340"/>
      <c r="AL69" s="340"/>
      <c r="AM69" s="340"/>
      <c r="AN69" s="341">
        <f t="shared" si="0"/>
        <v>0</v>
      </c>
      <c r="AO69" s="340"/>
      <c r="AP69" s="340"/>
      <c r="AQ69" s="78" t="s">
        <v>83</v>
      </c>
      <c r="AR69" s="75"/>
      <c r="AS69" s="79">
        <v>0</v>
      </c>
      <c r="AT69" s="80">
        <f t="shared" si="1"/>
        <v>0</v>
      </c>
      <c r="AU69" s="81">
        <f>'IO02 - Vodovodní přípojka'!P89</f>
        <v>0</v>
      </c>
      <c r="AV69" s="80">
        <f>'IO02 - Vodovodní přípojka'!J33</f>
        <v>0</v>
      </c>
      <c r="AW69" s="80">
        <f>'IO02 - Vodovodní přípojka'!J34</f>
        <v>0</v>
      </c>
      <c r="AX69" s="80">
        <f>'IO02 - Vodovodní přípojka'!J35</f>
        <v>0</v>
      </c>
      <c r="AY69" s="80">
        <f>'IO02 - Vodovodní přípojka'!J36</f>
        <v>0</v>
      </c>
      <c r="AZ69" s="80">
        <f>'IO02 - Vodovodní přípojka'!F33</f>
        <v>0</v>
      </c>
      <c r="BA69" s="80">
        <f>'IO02 - Vodovodní přípojka'!F34</f>
        <v>0</v>
      </c>
      <c r="BB69" s="80">
        <f>'IO02 - Vodovodní přípojka'!F35</f>
        <v>0</v>
      </c>
      <c r="BC69" s="80">
        <f>'IO02 - Vodovodní přípojka'!F36</f>
        <v>0</v>
      </c>
      <c r="BD69" s="82">
        <f>'IO02 - Vodovodní přípojka'!F37</f>
        <v>0</v>
      </c>
      <c r="BT69" s="83" t="s">
        <v>84</v>
      </c>
      <c r="BV69" s="83" t="s">
        <v>78</v>
      </c>
      <c r="BW69" s="83" t="s">
        <v>128</v>
      </c>
      <c r="BX69" s="83" t="s">
        <v>5</v>
      </c>
      <c r="CL69" s="83" t="s">
        <v>32</v>
      </c>
      <c r="CM69" s="83" t="s">
        <v>84</v>
      </c>
    </row>
    <row r="70" spans="1:91" s="6" customFormat="1" ht="16.5" customHeight="1">
      <c r="A70" s="74" t="s">
        <v>80</v>
      </c>
      <c r="B70" s="75"/>
      <c r="C70" s="76"/>
      <c r="D70" s="311" t="s">
        <v>111</v>
      </c>
      <c r="E70" s="311"/>
      <c r="F70" s="311"/>
      <c r="G70" s="311"/>
      <c r="H70" s="311"/>
      <c r="I70" s="77"/>
      <c r="J70" s="311" t="s">
        <v>129</v>
      </c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41">
        <f>'9 - Vedlejší náklady'!J30</f>
        <v>0</v>
      </c>
      <c r="AH70" s="340"/>
      <c r="AI70" s="340"/>
      <c r="AJ70" s="340"/>
      <c r="AK70" s="340"/>
      <c r="AL70" s="340"/>
      <c r="AM70" s="340"/>
      <c r="AN70" s="341">
        <f t="shared" si="0"/>
        <v>0</v>
      </c>
      <c r="AO70" s="340"/>
      <c r="AP70" s="340"/>
      <c r="AQ70" s="78" t="s">
        <v>83</v>
      </c>
      <c r="AR70" s="75"/>
      <c r="AS70" s="89">
        <v>0</v>
      </c>
      <c r="AT70" s="90">
        <f t="shared" si="1"/>
        <v>0</v>
      </c>
      <c r="AU70" s="91">
        <f>'9 - Vedlejší náklady'!P85</f>
        <v>0</v>
      </c>
      <c r="AV70" s="90">
        <f>'9 - Vedlejší náklady'!J33</f>
        <v>0</v>
      </c>
      <c r="AW70" s="90">
        <f>'9 - Vedlejší náklady'!J34</f>
        <v>0</v>
      </c>
      <c r="AX70" s="90">
        <f>'9 - Vedlejší náklady'!J35</f>
        <v>0</v>
      </c>
      <c r="AY70" s="90">
        <f>'9 - Vedlejší náklady'!J36</f>
        <v>0</v>
      </c>
      <c r="AZ70" s="90">
        <f>'9 - Vedlejší náklady'!F33</f>
        <v>0</v>
      </c>
      <c r="BA70" s="90">
        <f>'9 - Vedlejší náklady'!F34</f>
        <v>0</v>
      </c>
      <c r="BB70" s="90">
        <f>'9 - Vedlejší náklady'!F35</f>
        <v>0</v>
      </c>
      <c r="BC70" s="90">
        <f>'9 - Vedlejší náklady'!F36</f>
        <v>0</v>
      </c>
      <c r="BD70" s="92">
        <f>'9 - Vedlejší náklady'!F37</f>
        <v>0</v>
      </c>
      <c r="BT70" s="83" t="s">
        <v>84</v>
      </c>
      <c r="BV70" s="83" t="s">
        <v>78</v>
      </c>
      <c r="BW70" s="83" t="s">
        <v>130</v>
      </c>
      <c r="BX70" s="83" t="s">
        <v>5</v>
      </c>
      <c r="CL70" s="83" t="s">
        <v>32</v>
      </c>
      <c r="CM70" s="83" t="s">
        <v>84</v>
      </c>
    </row>
    <row r="71" spans="1:91" s="1" customFormat="1" ht="30" customHeight="1">
      <c r="B71" s="35"/>
      <c r="AR71" s="35"/>
    </row>
    <row r="72" spans="1:91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35"/>
    </row>
  </sheetData>
  <sheetProtection algorithmName="SHA-512" hashValue="qWF9G9DefRmaOYZLjvn+O0vMrPLsuxdhFCgGeV/RZoM/tcdYocQP3pgjWAgtx0LRwwfz8dFHGZlD1Gt+8HNR/w==" saltValue="DyRy0NnTDRPFX3ePlb1/B5yFzOrxV6N7wZ8gNlEjXMimU256JHQtrD0+gNltMEsJPR63YOEeiXLniHrXIPK31Q==" spinCount="100000" sheet="1" objects="1" scenarios="1" formatColumns="0" formatRows="0"/>
  <mergeCells count="102"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57:AM57"/>
    <mergeCell ref="AG52:AM52"/>
    <mergeCell ref="AG56:AM56"/>
    <mergeCell ref="AG55:AM55"/>
    <mergeCell ref="AM50:AP50"/>
    <mergeCell ref="AM47:AN47"/>
    <mergeCell ref="AM49:AP49"/>
    <mergeCell ref="AN52:AP52"/>
    <mergeCell ref="AN55:AP55"/>
    <mergeCell ref="AN56:AP56"/>
    <mergeCell ref="AN58:AP58"/>
    <mergeCell ref="AN57:AP57"/>
    <mergeCell ref="AS49:AT51"/>
    <mergeCell ref="AN54:AP54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AG61:AM61"/>
    <mergeCell ref="AG59:AM59"/>
    <mergeCell ref="AG60:AM60"/>
    <mergeCell ref="AG63:AM63"/>
    <mergeCell ref="AG64:AM64"/>
    <mergeCell ref="AG62:AM62"/>
    <mergeCell ref="AN63:AP63"/>
    <mergeCell ref="AN62:AP62"/>
    <mergeCell ref="AN64:AP64"/>
    <mergeCell ref="AN60:AP60"/>
    <mergeCell ref="AN59:AP59"/>
    <mergeCell ref="AN61:AP61"/>
    <mergeCell ref="AN65:AP65"/>
    <mergeCell ref="AG65:AM65"/>
    <mergeCell ref="AN66:AP66"/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</mergeCells>
  <hyperlinks>
    <hyperlink ref="A55" location="'000 - Příprava území'!C2" display="/" xr:uid="{00000000-0004-0000-0000-000000000000}"/>
    <hyperlink ref="A57" location="'1 - Stavební práce'!C2" display="/" xr:uid="{00000000-0004-0000-0000-000001000000}"/>
    <hyperlink ref="A58" location="'3 - Oplocení'!C2" display="/" xr:uid="{00000000-0004-0000-0000-000002000000}"/>
    <hyperlink ref="A59" location="'4 - Slaboproud'!C2" display="/" xr:uid="{00000000-0004-0000-0000-000003000000}"/>
    <hyperlink ref="A60" location="'5 - Silnoproud'!C2" display="/" xr:uid="{00000000-0004-0000-0000-000004000000}"/>
    <hyperlink ref="A61" location="'6 - VZT'!C2" display="/" xr:uid="{00000000-0004-0000-0000-000005000000}"/>
    <hyperlink ref="A62" location="'7 - ZTI'!C2" display="/" xr:uid="{00000000-0004-0000-0000-000006000000}"/>
    <hyperlink ref="A63" location="'8 - VYTÁPĚNÍ'!C2" display="/" xr:uid="{00000000-0004-0000-0000-000007000000}"/>
    <hyperlink ref="A64" location="'9 - Primárná okruh TČ '!C2" display="/" xr:uid="{00000000-0004-0000-0000-000008000000}"/>
    <hyperlink ref="A65" location="'10 - Sadové úpravy, náhra...'!C2" display="/" xr:uid="{00000000-0004-0000-0000-000009000000}"/>
    <hyperlink ref="A66" location="'SO02 - Likvidace dešťovýc...'!C2" display="/" xr:uid="{00000000-0004-0000-0000-00000A000000}"/>
    <hyperlink ref="A67" location="'SO03 - Dopravní řešení'!C2" display="/" xr:uid="{00000000-0004-0000-0000-00000B000000}"/>
    <hyperlink ref="A68" location="'IO01 - Kanalizační přípojka'!C2" display="/" xr:uid="{00000000-0004-0000-0000-00000C000000}"/>
    <hyperlink ref="A69" location="'IO02 - Vodovodní přípojka'!C2" display="/" xr:uid="{00000000-0004-0000-0000-00000D000000}"/>
    <hyperlink ref="A70" location="'9 - Vedlejší náklady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85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s="1" customFormat="1" ht="12" customHeight="1">
      <c r="B8" s="35"/>
      <c r="D8" s="29" t="s">
        <v>132</v>
      </c>
      <c r="L8" s="35"/>
    </row>
    <row r="9" spans="2:46" s="1" customFormat="1" ht="16.5" customHeight="1">
      <c r="B9" s="35"/>
      <c r="E9" s="314" t="s">
        <v>133</v>
      </c>
      <c r="F9" s="352"/>
      <c r="G9" s="352"/>
      <c r="H9" s="352"/>
      <c r="L9" s="35"/>
    </row>
    <row r="10" spans="2:46" s="1" customFormat="1" ht="11.25">
      <c r="B10" s="35"/>
      <c r="L10" s="35"/>
    </row>
    <row r="11" spans="2:4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4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46" s="1" customFormat="1" ht="10.9" customHeight="1">
      <c r="B13" s="35"/>
      <c r="L13" s="35"/>
    </row>
    <row r="14" spans="2:4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4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4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34</v>
      </c>
      <c r="J24" s="27" t="str">
        <f>IF('Rekapitulace stavby'!AN20="","",'Rekapitulace stavby'!AN20)</f>
        <v/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ROUND(J85,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ROUND((SUM(BE85:BE122)),  2)</f>
        <v>0</v>
      </c>
      <c r="I33" s="96">
        <v>0.21</v>
      </c>
      <c r="J33" s="86">
        <f>ROUND(((SUM(BE85:BE122))*I33),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ROUND((SUM(BF85:BF122)),  2)</f>
        <v>0</v>
      </c>
      <c r="I34" s="96">
        <v>0.12</v>
      </c>
      <c r="J34" s="86">
        <f>ROUND(((SUM(BF85:BF122))*I34),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ROUND((SUM(BG85:BG122)),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ROUND((SUM(BH85:BH122)),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ROUND((SUM(BI85:BI122)),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000 - Příprava území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J85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138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2:47" s="9" customFormat="1" ht="19.899999999999999" customHeight="1">
      <c r="B61" s="110"/>
      <c r="D61" s="111" t="s">
        <v>139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2:47" s="9" customFormat="1" ht="19.899999999999999" customHeight="1">
      <c r="B62" s="110"/>
      <c r="D62" s="111" t="s">
        <v>140</v>
      </c>
      <c r="E62" s="112"/>
      <c r="F62" s="112"/>
      <c r="G62" s="112"/>
      <c r="H62" s="112"/>
      <c r="I62" s="112"/>
      <c r="J62" s="113">
        <f>J95</f>
        <v>0</v>
      </c>
      <c r="L62" s="110"/>
    </row>
    <row r="63" spans="2:47" s="8" customFormat="1" ht="24.95" customHeight="1">
      <c r="B63" s="106"/>
      <c r="D63" s="107" t="s">
        <v>141</v>
      </c>
      <c r="E63" s="108"/>
      <c r="F63" s="108"/>
      <c r="G63" s="108"/>
      <c r="H63" s="108"/>
      <c r="I63" s="108"/>
      <c r="J63" s="109">
        <f>J107</f>
        <v>0</v>
      </c>
      <c r="L63" s="106"/>
    </row>
    <row r="64" spans="2:47" s="9" customFormat="1" ht="19.899999999999999" customHeight="1">
      <c r="B64" s="110"/>
      <c r="D64" s="111" t="s">
        <v>142</v>
      </c>
      <c r="E64" s="112"/>
      <c r="F64" s="112"/>
      <c r="G64" s="112"/>
      <c r="H64" s="112"/>
      <c r="I64" s="112"/>
      <c r="J64" s="113">
        <f>J108</f>
        <v>0</v>
      </c>
      <c r="L64" s="110"/>
    </row>
    <row r="65" spans="2:12" s="9" customFormat="1" ht="19.899999999999999" customHeight="1">
      <c r="B65" s="110"/>
      <c r="D65" s="111" t="s">
        <v>143</v>
      </c>
      <c r="E65" s="112"/>
      <c r="F65" s="112"/>
      <c r="G65" s="112"/>
      <c r="H65" s="112"/>
      <c r="I65" s="112"/>
      <c r="J65" s="113">
        <f>J120</f>
        <v>0</v>
      </c>
      <c r="L65" s="110"/>
    </row>
    <row r="66" spans="2:12" s="1" customFormat="1" ht="21.75" customHeight="1">
      <c r="B66" s="35"/>
      <c r="L66" s="35"/>
    </row>
    <row r="67" spans="2:12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5"/>
    </row>
    <row r="71" spans="2:12" s="1" customFormat="1" ht="6.95" customHeight="1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35"/>
    </row>
    <row r="72" spans="2:12" s="1" customFormat="1" ht="24.95" customHeight="1">
      <c r="B72" s="35"/>
      <c r="C72" s="23" t="s">
        <v>144</v>
      </c>
      <c r="L72" s="35"/>
    </row>
    <row r="73" spans="2:12" s="1" customFormat="1" ht="6.95" customHeight="1">
      <c r="B73" s="35"/>
      <c r="L73" s="35"/>
    </row>
    <row r="74" spans="2:12" s="1" customFormat="1" ht="12" customHeight="1">
      <c r="B74" s="35"/>
      <c r="C74" s="29" t="s">
        <v>16</v>
      </c>
      <c r="L74" s="35"/>
    </row>
    <row r="75" spans="2:12" s="1" customFormat="1" ht="26.25" customHeight="1">
      <c r="B75" s="35"/>
      <c r="E75" s="350" t="str">
        <f>E7</f>
        <v>Komunitní dům sociální služby Domova Na cestě – Hlinsko_rev DPS</v>
      </c>
      <c r="F75" s="351"/>
      <c r="G75" s="351"/>
      <c r="H75" s="351"/>
      <c r="L75" s="35"/>
    </row>
    <row r="76" spans="2:12" s="1" customFormat="1" ht="12" customHeight="1">
      <c r="B76" s="35"/>
      <c r="C76" s="29" t="s">
        <v>132</v>
      </c>
      <c r="L76" s="35"/>
    </row>
    <row r="77" spans="2:12" s="1" customFormat="1" ht="16.5" customHeight="1">
      <c r="B77" s="35"/>
      <c r="E77" s="314" t="str">
        <f>E9</f>
        <v>000 - Příprava území</v>
      </c>
      <c r="F77" s="352"/>
      <c r="G77" s="352"/>
      <c r="H77" s="352"/>
      <c r="L77" s="35"/>
    </row>
    <row r="78" spans="2:12" s="1" customFormat="1" ht="6.95" customHeight="1">
      <c r="B78" s="35"/>
      <c r="L78" s="35"/>
    </row>
    <row r="79" spans="2:12" s="1" customFormat="1" ht="12" customHeight="1">
      <c r="B79" s="35"/>
      <c r="C79" s="29" t="s">
        <v>22</v>
      </c>
      <c r="F79" s="27" t="str">
        <f>F12</f>
        <v xml:space="preserve"> </v>
      </c>
      <c r="I79" s="29" t="s">
        <v>24</v>
      </c>
      <c r="J79" s="52" t="str">
        <f>IF(J12="","",J12)</f>
        <v>15. 7. 2024</v>
      </c>
      <c r="L79" s="35"/>
    </row>
    <row r="80" spans="2:12" s="1" customFormat="1" ht="6.95" customHeight="1">
      <c r="B80" s="35"/>
      <c r="L80" s="35"/>
    </row>
    <row r="81" spans="2:65" s="1" customFormat="1" ht="15.2" customHeight="1">
      <c r="B81" s="35"/>
      <c r="C81" s="29" t="s">
        <v>30</v>
      </c>
      <c r="F81" s="27" t="str">
        <f>E15</f>
        <v xml:space="preserve"> </v>
      </c>
      <c r="I81" s="29" t="s">
        <v>37</v>
      </c>
      <c r="J81" s="33" t="str">
        <f>E21</f>
        <v xml:space="preserve"> </v>
      </c>
      <c r="L81" s="35"/>
    </row>
    <row r="82" spans="2:65" s="1" customFormat="1" ht="15.2" customHeight="1">
      <c r="B82" s="35"/>
      <c r="C82" s="29" t="s">
        <v>35</v>
      </c>
      <c r="F82" s="27" t="str">
        <f>IF(E18="","",E18)</f>
        <v>Vyplň údaj</v>
      </c>
      <c r="I82" s="29" t="s">
        <v>39</v>
      </c>
      <c r="J82" s="33" t="str">
        <f>E24</f>
        <v xml:space="preserve"> </v>
      </c>
      <c r="L82" s="35"/>
    </row>
    <row r="83" spans="2:65" s="1" customFormat="1" ht="10.35" customHeight="1">
      <c r="B83" s="35"/>
      <c r="L83" s="35"/>
    </row>
    <row r="84" spans="2:65" s="10" customFormat="1" ht="29.25" customHeight="1">
      <c r="B84" s="114"/>
      <c r="C84" s="115" t="s">
        <v>145</v>
      </c>
      <c r="D84" s="116" t="s">
        <v>61</v>
      </c>
      <c r="E84" s="116" t="s">
        <v>57</v>
      </c>
      <c r="F84" s="116" t="s">
        <v>58</v>
      </c>
      <c r="G84" s="116" t="s">
        <v>146</v>
      </c>
      <c r="H84" s="116" t="s">
        <v>147</v>
      </c>
      <c r="I84" s="116" t="s">
        <v>148</v>
      </c>
      <c r="J84" s="117" t="s">
        <v>136</v>
      </c>
      <c r="K84" s="118" t="s">
        <v>149</v>
      </c>
      <c r="L84" s="114"/>
      <c r="M84" s="59" t="s">
        <v>32</v>
      </c>
      <c r="N84" s="60" t="s">
        <v>46</v>
      </c>
      <c r="O84" s="60" t="s">
        <v>150</v>
      </c>
      <c r="P84" s="60" t="s">
        <v>151</v>
      </c>
      <c r="Q84" s="60" t="s">
        <v>152</v>
      </c>
      <c r="R84" s="60" t="s">
        <v>153</v>
      </c>
      <c r="S84" s="60" t="s">
        <v>154</v>
      </c>
      <c r="T84" s="61" t="s">
        <v>155</v>
      </c>
    </row>
    <row r="85" spans="2:65" s="1" customFormat="1" ht="22.9" customHeight="1">
      <c r="B85" s="35"/>
      <c r="C85" s="64" t="s">
        <v>156</v>
      </c>
      <c r="J85" s="119">
        <f>BK85</f>
        <v>0</v>
      </c>
      <c r="L85" s="35"/>
      <c r="M85" s="62"/>
      <c r="N85" s="53"/>
      <c r="O85" s="53"/>
      <c r="P85" s="120">
        <f>P86+P107</f>
        <v>0</v>
      </c>
      <c r="Q85" s="53"/>
      <c r="R85" s="120">
        <f>R86+R107</f>
        <v>0.2306</v>
      </c>
      <c r="S85" s="53"/>
      <c r="T85" s="121">
        <f>T86+T107</f>
        <v>31</v>
      </c>
      <c r="AT85" s="19" t="s">
        <v>75</v>
      </c>
      <c r="AU85" s="19" t="s">
        <v>137</v>
      </c>
      <c r="BK85" s="122">
        <f>BK86+BK107</f>
        <v>0</v>
      </c>
    </row>
    <row r="86" spans="2:65" s="11" customFormat="1" ht="25.9" customHeight="1">
      <c r="B86" s="123"/>
      <c r="D86" s="124" t="s">
        <v>75</v>
      </c>
      <c r="E86" s="125" t="s">
        <v>157</v>
      </c>
      <c r="F86" s="125" t="s">
        <v>158</v>
      </c>
      <c r="I86" s="126"/>
      <c r="J86" s="127">
        <f>BK86</f>
        <v>0</v>
      </c>
      <c r="L86" s="123"/>
      <c r="M86" s="128"/>
      <c r="P86" s="129">
        <f>P87+P95</f>
        <v>0</v>
      </c>
      <c r="R86" s="129">
        <f>R87+R95</f>
        <v>0</v>
      </c>
      <c r="T86" s="130">
        <f>T87+T95</f>
        <v>31</v>
      </c>
      <c r="AR86" s="124" t="s">
        <v>84</v>
      </c>
      <c r="AT86" s="131" t="s">
        <v>75</v>
      </c>
      <c r="AU86" s="131" t="s">
        <v>76</v>
      </c>
      <c r="AY86" s="124" t="s">
        <v>159</v>
      </c>
      <c r="BK86" s="132">
        <f>BK87+BK95</f>
        <v>0</v>
      </c>
    </row>
    <row r="87" spans="2:65" s="11" customFormat="1" ht="22.9" customHeight="1">
      <c r="B87" s="123"/>
      <c r="D87" s="124" t="s">
        <v>75</v>
      </c>
      <c r="E87" s="133" t="s">
        <v>160</v>
      </c>
      <c r="F87" s="133" t="s">
        <v>161</v>
      </c>
      <c r="I87" s="126"/>
      <c r="J87" s="134">
        <f>BK87</f>
        <v>0</v>
      </c>
      <c r="L87" s="123"/>
      <c r="M87" s="128"/>
      <c r="P87" s="129">
        <f>SUM(P88:P94)</f>
        <v>0</v>
      </c>
      <c r="R87" s="129">
        <f>SUM(R88:R94)</f>
        <v>0</v>
      </c>
      <c r="T87" s="130">
        <f>SUM(T88:T94)</f>
        <v>31</v>
      </c>
      <c r="AR87" s="124" t="s">
        <v>84</v>
      </c>
      <c r="AT87" s="131" t="s">
        <v>75</v>
      </c>
      <c r="AU87" s="131" t="s">
        <v>84</v>
      </c>
      <c r="AY87" s="124" t="s">
        <v>159</v>
      </c>
      <c r="BK87" s="132">
        <f>SUM(BK88:BK94)</f>
        <v>0</v>
      </c>
    </row>
    <row r="88" spans="2:65" s="1" customFormat="1" ht="66.75" customHeight="1">
      <c r="B88" s="35"/>
      <c r="C88" s="135" t="s">
        <v>84</v>
      </c>
      <c r="D88" s="135" t="s">
        <v>162</v>
      </c>
      <c r="E88" s="136" t="s">
        <v>163</v>
      </c>
      <c r="F88" s="137" t="s">
        <v>164</v>
      </c>
      <c r="G88" s="138" t="s">
        <v>165</v>
      </c>
      <c r="H88" s="139">
        <v>50</v>
      </c>
      <c r="I88" s="140"/>
      <c r="J88" s="141">
        <f>ROUND(I88*H88,2)</f>
        <v>0</v>
      </c>
      <c r="K88" s="142"/>
      <c r="L88" s="35"/>
      <c r="M88" s="143" t="s">
        <v>32</v>
      </c>
      <c r="N88" s="144" t="s">
        <v>48</v>
      </c>
      <c r="P88" s="145">
        <f>O88*H88</f>
        <v>0</v>
      </c>
      <c r="Q88" s="145">
        <v>0</v>
      </c>
      <c r="R88" s="145">
        <f>Q88*H88</f>
        <v>0</v>
      </c>
      <c r="S88" s="145">
        <v>0.28999999999999998</v>
      </c>
      <c r="T88" s="146">
        <f>S88*H88</f>
        <v>14.499999999999998</v>
      </c>
      <c r="AR88" s="147" t="s">
        <v>96</v>
      </c>
      <c r="AT88" s="147" t="s">
        <v>162</v>
      </c>
      <c r="AU88" s="147" t="s">
        <v>91</v>
      </c>
      <c r="AY88" s="19" t="s">
        <v>159</v>
      </c>
      <c r="BE88" s="148">
        <f>IF(N88="základní",J88,0)</f>
        <v>0</v>
      </c>
      <c r="BF88" s="148">
        <f>IF(N88="snížená",J88,0)</f>
        <v>0</v>
      </c>
      <c r="BG88" s="148">
        <f>IF(N88="zákl. přenesená",J88,0)</f>
        <v>0</v>
      </c>
      <c r="BH88" s="148">
        <f>IF(N88="sníž. přenesená",J88,0)</f>
        <v>0</v>
      </c>
      <c r="BI88" s="148">
        <f>IF(N88="nulová",J88,0)</f>
        <v>0</v>
      </c>
      <c r="BJ88" s="19" t="s">
        <v>91</v>
      </c>
      <c r="BK88" s="148">
        <f>ROUND(I88*H88,2)</f>
        <v>0</v>
      </c>
      <c r="BL88" s="19" t="s">
        <v>96</v>
      </c>
      <c r="BM88" s="147" t="s">
        <v>166</v>
      </c>
    </row>
    <row r="89" spans="2:65" s="1" customFormat="1" ht="11.25">
      <c r="B89" s="35"/>
      <c r="D89" s="149" t="s">
        <v>167</v>
      </c>
      <c r="F89" s="150" t="s">
        <v>168</v>
      </c>
      <c r="I89" s="151"/>
      <c r="L89" s="35"/>
      <c r="M89" s="152"/>
      <c r="T89" s="56"/>
      <c r="AT89" s="19" t="s">
        <v>167</v>
      </c>
      <c r="AU89" s="19" t="s">
        <v>91</v>
      </c>
    </row>
    <row r="90" spans="2:65" s="12" customFormat="1" ht="11.25">
      <c r="B90" s="153"/>
      <c r="D90" s="154" t="s">
        <v>169</v>
      </c>
      <c r="E90" s="155" t="s">
        <v>32</v>
      </c>
      <c r="F90" s="156" t="s">
        <v>170</v>
      </c>
      <c r="H90" s="155" t="s">
        <v>32</v>
      </c>
      <c r="I90" s="157"/>
      <c r="L90" s="153"/>
      <c r="M90" s="158"/>
      <c r="T90" s="159"/>
      <c r="AT90" s="155" t="s">
        <v>169</v>
      </c>
      <c r="AU90" s="155" t="s">
        <v>91</v>
      </c>
      <c r="AV90" s="12" t="s">
        <v>84</v>
      </c>
      <c r="AW90" s="12" t="s">
        <v>38</v>
      </c>
      <c r="AX90" s="12" t="s">
        <v>76</v>
      </c>
      <c r="AY90" s="155" t="s">
        <v>159</v>
      </c>
    </row>
    <row r="91" spans="2:65" s="13" customFormat="1" ht="11.25">
      <c r="B91" s="160"/>
      <c r="D91" s="154" t="s">
        <v>169</v>
      </c>
      <c r="E91" s="161" t="s">
        <v>32</v>
      </c>
      <c r="F91" s="162" t="s">
        <v>171</v>
      </c>
      <c r="H91" s="163">
        <v>50</v>
      </c>
      <c r="I91" s="164"/>
      <c r="L91" s="160"/>
      <c r="M91" s="165"/>
      <c r="T91" s="166"/>
      <c r="AT91" s="161" t="s">
        <v>169</v>
      </c>
      <c r="AU91" s="161" t="s">
        <v>91</v>
      </c>
      <c r="AV91" s="13" t="s">
        <v>91</v>
      </c>
      <c r="AW91" s="13" t="s">
        <v>38</v>
      </c>
      <c r="AX91" s="13" t="s">
        <v>84</v>
      </c>
      <c r="AY91" s="161" t="s">
        <v>159</v>
      </c>
    </row>
    <row r="92" spans="2:65" s="1" customFormat="1" ht="66.75" customHeight="1">
      <c r="B92" s="35"/>
      <c r="C92" s="135" t="s">
        <v>91</v>
      </c>
      <c r="D92" s="135" t="s">
        <v>162</v>
      </c>
      <c r="E92" s="136" t="s">
        <v>172</v>
      </c>
      <c r="F92" s="137" t="s">
        <v>173</v>
      </c>
      <c r="G92" s="138" t="s">
        <v>165</v>
      </c>
      <c r="H92" s="139">
        <v>50</v>
      </c>
      <c r="I92" s="140"/>
      <c r="J92" s="141">
        <f>ROUND(I92*H92,2)</f>
        <v>0</v>
      </c>
      <c r="K92" s="142"/>
      <c r="L92" s="35"/>
      <c r="M92" s="143" t="s">
        <v>32</v>
      </c>
      <c r="N92" s="144" t="s">
        <v>48</v>
      </c>
      <c r="P92" s="145">
        <f>O92*H92</f>
        <v>0</v>
      </c>
      <c r="Q92" s="145">
        <v>0</v>
      </c>
      <c r="R92" s="145">
        <f>Q92*H92</f>
        <v>0</v>
      </c>
      <c r="S92" s="145">
        <v>0.33</v>
      </c>
      <c r="T92" s="146">
        <f>S92*H92</f>
        <v>16.5</v>
      </c>
      <c r="AR92" s="147" t="s">
        <v>96</v>
      </c>
      <c r="AT92" s="147" t="s">
        <v>162</v>
      </c>
      <c r="AU92" s="147" t="s">
        <v>91</v>
      </c>
      <c r="AY92" s="19" t="s">
        <v>159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9" t="s">
        <v>91</v>
      </c>
      <c r="BK92" s="148">
        <f>ROUND(I92*H92,2)</f>
        <v>0</v>
      </c>
      <c r="BL92" s="19" t="s">
        <v>96</v>
      </c>
      <c r="BM92" s="147" t="s">
        <v>174</v>
      </c>
    </row>
    <row r="93" spans="2:65" s="1" customFormat="1" ht="11.25">
      <c r="B93" s="35"/>
      <c r="D93" s="149" t="s">
        <v>167</v>
      </c>
      <c r="F93" s="150" t="s">
        <v>175</v>
      </c>
      <c r="I93" s="151"/>
      <c r="L93" s="35"/>
      <c r="M93" s="152"/>
      <c r="T93" s="56"/>
      <c r="AT93" s="19" t="s">
        <v>167</v>
      </c>
      <c r="AU93" s="19" t="s">
        <v>91</v>
      </c>
    </row>
    <row r="94" spans="2:65" s="13" customFormat="1" ht="11.25">
      <c r="B94" s="160"/>
      <c r="D94" s="154" t="s">
        <v>169</v>
      </c>
      <c r="E94" s="161" t="s">
        <v>32</v>
      </c>
      <c r="F94" s="162" t="s">
        <v>171</v>
      </c>
      <c r="H94" s="163">
        <v>50</v>
      </c>
      <c r="I94" s="164"/>
      <c r="L94" s="160"/>
      <c r="M94" s="165"/>
      <c r="T94" s="166"/>
      <c r="AT94" s="161" t="s">
        <v>169</v>
      </c>
      <c r="AU94" s="161" t="s">
        <v>91</v>
      </c>
      <c r="AV94" s="13" t="s">
        <v>91</v>
      </c>
      <c r="AW94" s="13" t="s">
        <v>38</v>
      </c>
      <c r="AX94" s="13" t="s">
        <v>84</v>
      </c>
      <c r="AY94" s="161" t="s">
        <v>159</v>
      </c>
    </row>
    <row r="95" spans="2:65" s="11" customFormat="1" ht="22.9" customHeight="1">
      <c r="B95" s="123"/>
      <c r="D95" s="124" t="s">
        <v>75</v>
      </c>
      <c r="E95" s="133" t="s">
        <v>176</v>
      </c>
      <c r="F95" s="133" t="s">
        <v>177</v>
      </c>
      <c r="I95" s="126"/>
      <c r="J95" s="134">
        <f>BK95</f>
        <v>0</v>
      </c>
      <c r="L95" s="123"/>
      <c r="M95" s="128"/>
      <c r="P95" s="129">
        <f>SUM(P96:P106)</f>
        <v>0</v>
      </c>
      <c r="R95" s="129">
        <f>SUM(R96:R106)</f>
        <v>0</v>
      </c>
      <c r="T95" s="130">
        <f>SUM(T96:T106)</f>
        <v>0</v>
      </c>
      <c r="AR95" s="124" t="s">
        <v>84</v>
      </c>
      <c r="AT95" s="131" t="s">
        <v>75</v>
      </c>
      <c r="AU95" s="131" t="s">
        <v>84</v>
      </c>
      <c r="AY95" s="124" t="s">
        <v>159</v>
      </c>
      <c r="BK95" s="132">
        <f>SUM(BK96:BK106)</f>
        <v>0</v>
      </c>
    </row>
    <row r="96" spans="2:65" s="1" customFormat="1" ht="24.2" customHeight="1">
      <c r="B96" s="35"/>
      <c r="C96" s="135" t="s">
        <v>93</v>
      </c>
      <c r="D96" s="135" t="s">
        <v>162</v>
      </c>
      <c r="E96" s="136" t="s">
        <v>178</v>
      </c>
      <c r="F96" s="137" t="s">
        <v>179</v>
      </c>
      <c r="G96" s="138" t="s">
        <v>180</v>
      </c>
      <c r="H96" s="139">
        <v>31</v>
      </c>
      <c r="I96" s="140"/>
      <c r="J96" s="141">
        <f>ROUND(I96*H96,2)</f>
        <v>0</v>
      </c>
      <c r="K96" s="142"/>
      <c r="L96" s="35"/>
      <c r="M96" s="143" t="s">
        <v>32</v>
      </c>
      <c r="N96" s="144" t="s">
        <v>48</v>
      </c>
      <c r="P96" s="145">
        <f>O96*H96</f>
        <v>0</v>
      </c>
      <c r="Q96" s="145">
        <v>0</v>
      </c>
      <c r="R96" s="145">
        <f>Q96*H96</f>
        <v>0</v>
      </c>
      <c r="S96" s="145">
        <v>0</v>
      </c>
      <c r="T96" s="146">
        <f>S96*H96</f>
        <v>0</v>
      </c>
      <c r="AR96" s="147" t="s">
        <v>96</v>
      </c>
      <c r="AT96" s="147" t="s">
        <v>162</v>
      </c>
      <c r="AU96" s="147" t="s">
        <v>91</v>
      </c>
      <c r="AY96" s="19" t="s">
        <v>159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9" t="s">
        <v>91</v>
      </c>
      <c r="BK96" s="148">
        <f>ROUND(I96*H96,2)</f>
        <v>0</v>
      </c>
      <c r="BL96" s="19" t="s">
        <v>96</v>
      </c>
      <c r="BM96" s="147" t="s">
        <v>181</v>
      </c>
    </row>
    <row r="97" spans="2:65" s="1" customFormat="1" ht="11.25">
      <c r="B97" s="35"/>
      <c r="D97" s="149" t="s">
        <v>167</v>
      </c>
      <c r="F97" s="150" t="s">
        <v>182</v>
      </c>
      <c r="I97" s="151"/>
      <c r="L97" s="35"/>
      <c r="M97" s="152"/>
      <c r="T97" s="56"/>
      <c r="AT97" s="19" t="s">
        <v>167</v>
      </c>
      <c r="AU97" s="19" t="s">
        <v>91</v>
      </c>
    </row>
    <row r="98" spans="2:65" s="1" customFormat="1" ht="33" customHeight="1">
      <c r="B98" s="35"/>
      <c r="C98" s="135" t="s">
        <v>96</v>
      </c>
      <c r="D98" s="135" t="s">
        <v>162</v>
      </c>
      <c r="E98" s="136" t="s">
        <v>183</v>
      </c>
      <c r="F98" s="137" t="s">
        <v>184</v>
      </c>
      <c r="G98" s="138" t="s">
        <v>180</v>
      </c>
      <c r="H98" s="139">
        <v>31</v>
      </c>
      <c r="I98" s="140"/>
      <c r="J98" s="141">
        <f>ROUND(I98*H98,2)</f>
        <v>0</v>
      </c>
      <c r="K98" s="142"/>
      <c r="L98" s="35"/>
      <c r="M98" s="143" t="s">
        <v>32</v>
      </c>
      <c r="N98" s="144" t="s">
        <v>48</v>
      </c>
      <c r="P98" s="145">
        <f>O98*H98</f>
        <v>0</v>
      </c>
      <c r="Q98" s="145">
        <v>0</v>
      </c>
      <c r="R98" s="145">
        <f>Q98*H98</f>
        <v>0</v>
      </c>
      <c r="S98" s="145">
        <v>0</v>
      </c>
      <c r="T98" s="146">
        <f>S98*H98</f>
        <v>0</v>
      </c>
      <c r="AR98" s="147" t="s">
        <v>96</v>
      </c>
      <c r="AT98" s="147" t="s">
        <v>162</v>
      </c>
      <c r="AU98" s="147" t="s">
        <v>91</v>
      </c>
      <c r="AY98" s="19" t="s">
        <v>159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9" t="s">
        <v>91</v>
      </c>
      <c r="BK98" s="148">
        <f>ROUND(I98*H98,2)</f>
        <v>0</v>
      </c>
      <c r="BL98" s="19" t="s">
        <v>96</v>
      </c>
      <c r="BM98" s="147" t="s">
        <v>185</v>
      </c>
    </row>
    <row r="99" spans="2:65" s="1" customFormat="1" ht="11.25">
      <c r="B99" s="35"/>
      <c r="D99" s="149" t="s">
        <v>167</v>
      </c>
      <c r="F99" s="150" t="s">
        <v>186</v>
      </c>
      <c r="I99" s="151"/>
      <c r="L99" s="35"/>
      <c r="M99" s="152"/>
      <c r="T99" s="56"/>
      <c r="AT99" s="19" t="s">
        <v>167</v>
      </c>
      <c r="AU99" s="19" t="s">
        <v>91</v>
      </c>
    </row>
    <row r="100" spans="2:65" s="1" customFormat="1" ht="44.25" customHeight="1">
      <c r="B100" s="35"/>
      <c r="C100" s="135" t="s">
        <v>99</v>
      </c>
      <c r="D100" s="135" t="s">
        <v>162</v>
      </c>
      <c r="E100" s="136" t="s">
        <v>187</v>
      </c>
      <c r="F100" s="137" t="s">
        <v>188</v>
      </c>
      <c r="G100" s="138" t="s">
        <v>180</v>
      </c>
      <c r="H100" s="139">
        <v>899</v>
      </c>
      <c r="I100" s="140"/>
      <c r="J100" s="141">
        <f>ROUND(I100*H100,2)</f>
        <v>0</v>
      </c>
      <c r="K100" s="142"/>
      <c r="L100" s="35"/>
      <c r="M100" s="143" t="s">
        <v>32</v>
      </c>
      <c r="N100" s="144" t="s">
        <v>48</v>
      </c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AR100" s="147" t="s">
        <v>96</v>
      </c>
      <c r="AT100" s="147" t="s">
        <v>162</v>
      </c>
      <c r="AU100" s="147" t="s">
        <v>91</v>
      </c>
      <c r="AY100" s="19" t="s">
        <v>159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9" t="s">
        <v>91</v>
      </c>
      <c r="BK100" s="148">
        <f>ROUND(I100*H100,2)</f>
        <v>0</v>
      </c>
      <c r="BL100" s="19" t="s">
        <v>96</v>
      </c>
      <c r="BM100" s="147" t="s">
        <v>189</v>
      </c>
    </row>
    <row r="101" spans="2:65" s="1" customFormat="1" ht="11.25">
      <c r="B101" s="35"/>
      <c r="D101" s="149" t="s">
        <v>167</v>
      </c>
      <c r="F101" s="150" t="s">
        <v>190</v>
      </c>
      <c r="I101" s="151"/>
      <c r="L101" s="35"/>
      <c r="M101" s="152"/>
      <c r="T101" s="56"/>
      <c r="AT101" s="19" t="s">
        <v>167</v>
      </c>
      <c r="AU101" s="19" t="s">
        <v>91</v>
      </c>
    </row>
    <row r="102" spans="2:65" s="13" customFormat="1" ht="11.25">
      <c r="B102" s="160"/>
      <c r="D102" s="154" t="s">
        <v>169</v>
      </c>
      <c r="F102" s="162" t="s">
        <v>191</v>
      </c>
      <c r="H102" s="163">
        <v>899</v>
      </c>
      <c r="I102" s="164"/>
      <c r="L102" s="160"/>
      <c r="M102" s="165"/>
      <c r="T102" s="166"/>
      <c r="AT102" s="161" t="s">
        <v>169</v>
      </c>
      <c r="AU102" s="161" t="s">
        <v>91</v>
      </c>
      <c r="AV102" s="13" t="s">
        <v>91</v>
      </c>
      <c r="AW102" s="13" t="s">
        <v>4</v>
      </c>
      <c r="AX102" s="13" t="s">
        <v>84</v>
      </c>
      <c r="AY102" s="161" t="s">
        <v>159</v>
      </c>
    </row>
    <row r="103" spans="2:65" s="1" customFormat="1" ht="44.25" customHeight="1">
      <c r="B103" s="35"/>
      <c r="C103" s="135" t="s">
        <v>102</v>
      </c>
      <c r="D103" s="135" t="s">
        <v>162</v>
      </c>
      <c r="E103" s="136" t="s">
        <v>192</v>
      </c>
      <c r="F103" s="137" t="s">
        <v>193</v>
      </c>
      <c r="G103" s="138" t="s">
        <v>180</v>
      </c>
      <c r="H103" s="139">
        <v>14.5</v>
      </c>
      <c r="I103" s="140"/>
      <c r="J103" s="141">
        <f>ROUND(I103*H103,2)</f>
        <v>0</v>
      </c>
      <c r="K103" s="142"/>
      <c r="L103" s="35"/>
      <c r="M103" s="143" t="s">
        <v>32</v>
      </c>
      <c r="N103" s="144" t="s">
        <v>48</v>
      </c>
      <c r="P103" s="145">
        <f>O103*H103</f>
        <v>0</v>
      </c>
      <c r="Q103" s="145">
        <v>0</v>
      </c>
      <c r="R103" s="145">
        <f>Q103*H103</f>
        <v>0</v>
      </c>
      <c r="S103" s="145">
        <v>0</v>
      </c>
      <c r="T103" s="146">
        <f>S103*H103</f>
        <v>0</v>
      </c>
      <c r="AR103" s="147" t="s">
        <v>96</v>
      </c>
      <c r="AT103" s="147" t="s">
        <v>162</v>
      </c>
      <c r="AU103" s="147" t="s">
        <v>91</v>
      </c>
      <c r="AY103" s="19" t="s">
        <v>159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9" t="s">
        <v>91</v>
      </c>
      <c r="BK103" s="148">
        <f>ROUND(I103*H103,2)</f>
        <v>0</v>
      </c>
      <c r="BL103" s="19" t="s">
        <v>96</v>
      </c>
      <c r="BM103" s="147" t="s">
        <v>194</v>
      </c>
    </row>
    <row r="104" spans="2:65" s="1" customFormat="1" ht="11.25">
      <c r="B104" s="35"/>
      <c r="D104" s="149" t="s">
        <v>167</v>
      </c>
      <c r="F104" s="150" t="s">
        <v>195</v>
      </c>
      <c r="I104" s="151"/>
      <c r="L104" s="35"/>
      <c r="M104" s="152"/>
      <c r="T104" s="56"/>
      <c r="AT104" s="19" t="s">
        <v>167</v>
      </c>
      <c r="AU104" s="19" t="s">
        <v>91</v>
      </c>
    </row>
    <row r="105" spans="2:65" s="1" customFormat="1" ht="44.25" customHeight="1">
      <c r="B105" s="35"/>
      <c r="C105" s="135" t="s">
        <v>105</v>
      </c>
      <c r="D105" s="135" t="s">
        <v>162</v>
      </c>
      <c r="E105" s="136" t="s">
        <v>196</v>
      </c>
      <c r="F105" s="137" t="s">
        <v>197</v>
      </c>
      <c r="G105" s="138" t="s">
        <v>180</v>
      </c>
      <c r="H105" s="139">
        <v>16.5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198</v>
      </c>
    </row>
    <row r="106" spans="2:65" s="1" customFormat="1" ht="11.25">
      <c r="B106" s="35"/>
      <c r="D106" s="149" t="s">
        <v>167</v>
      </c>
      <c r="F106" s="150" t="s">
        <v>199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1" customFormat="1" ht="25.9" customHeight="1">
      <c r="B107" s="123"/>
      <c r="D107" s="124" t="s">
        <v>75</v>
      </c>
      <c r="E107" s="125" t="s">
        <v>200</v>
      </c>
      <c r="F107" s="125" t="s">
        <v>201</v>
      </c>
      <c r="I107" s="126"/>
      <c r="J107" s="127">
        <f>BK107</f>
        <v>0</v>
      </c>
      <c r="L107" s="123"/>
      <c r="M107" s="128"/>
      <c r="P107" s="129">
        <f>P108+P120</f>
        <v>0</v>
      </c>
      <c r="R107" s="129">
        <f>R108+R120</f>
        <v>0.2306</v>
      </c>
      <c r="T107" s="130">
        <f>T108+T120</f>
        <v>0</v>
      </c>
      <c r="AR107" s="124" t="s">
        <v>84</v>
      </c>
      <c r="AT107" s="131" t="s">
        <v>75</v>
      </c>
      <c r="AU107" s="131" t="s">
        <v>76</v>
      </c>
      <c r="AY107" s="124" t="s">
        <v>159</v>
      </c>
      <c r="BK107" s="132">
        <f>BK108+BK120</f>
        <v>0</v>
      </c>
    </row>
    <row r="108" spans="2:65" s="11" customFormat="1" ht="22.9" customHeight="1">
      <c r="B108" s="123"/>
      <c r="D108" s="124" t="s">
        <v>75</v>
      </c>
      <c r="E108" s="133" t="s">
        <v>84</v>
      </c>
      <c r="F108" s="133" t="s">
        <v>202</v>
      </c>
      <c r="I108" s="126"/>
      <c r="J108" s="134">
        <f>BK108</f>
        <v>0</v>
      </c>
      <c r="L108" s="123"/>
      <c r="M108" s="128"/>
      <c r="P108" s="129">
        <f>SUM(P109:P119)</f>
        <v>0</v>
      </c>
      <c r="R108" s="129">
        <f>SUM(R109:R119)</f>
        <v>0.2306</v>
      </c>
      <c r="T108" s="130">
        <f>SUM(T109:T119)</f>
        <v>0</v>
      </c>
      <c r="AR108" s="124" t="s">
        <v>84</v>
      </c>
      <c r="AT108" s="131" t="s">
        <v>75</v>
      </c>
      <c r="AU108" s="131" t="s">
        <v>84</v>
      </c>
      <c r="AY108" s="124" t="s">
        <v>159</v>
      </c>
      <c r="BK108" s="132">
        <f>SUM(BK109:BK119)</f>
        <v>0</v>
      </c>
    </row>
    <row r="109" spans="2:65" s="1" customFormat="1" ht="44.25" customHeight="1">
      <c r="B109" s="35"/>
      <c r="C109" s="135" t="s">
        <v>108</v>
      </c>
      <c r="D109" s="135" t="s">
        <v>162</v>
      </c>
      <c r="E109" s="136" t="s">
        <v>203</v>
      </c>
      <c r="F109" s="137" t="s">
        <v>204</v>
      </c>
      <c r="G109" s="138" t="s">
        <v>165</v>
      </c>
      <c r="H109" s="139">
        <v>1191.96</v>
      </c>
      <c r="I109" s="140"/>
      <c r="J109" s="141">
        <f>ROUND(I109*H109,2)</f>
        <v>0</v>
      </c>
      <c r="K109" s="142"/>
      <c r="L109" s="35"/>
      <c r="M109" s="143" t="s">
        <v>32</v>
      </c>
      <c r="N109" s="144" t="s">
        <v>48</v>
      </c>
      <c r="P109" s="145">
        <f>O109*H109</f>
        <v>0</v>
      </c>
      <c r="Q109" s="145">
        <v>0</v>
      </c>
      <c r="R109" s="145">
        <f>Q109*H109</f>
        <v>0</v>
      </c>
      <c r="S109" s="145">
        <v>0</v>
      </c>
      <c r="T109" s="146">
        <f>S109*H109</f>
        <v>0</v>
      </c>
      <c r="AR109" s="147" t="s">
        <v>96</v>
      </c>
      <c r="AT109" s="147" t="s">
        <v>162</v>
      </c>
      <c r="AU109" s="147" t="s">
        <v>91</v>
      </c>
      <c r="AY109" s="19" t="s">
        <v>159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9" t="s">
        <v>91</v>
      </c>
      <c r="BK109" s="148">
        <f>ROUND(I109*H109,2)</f>
        <v>0</v>
      </c>
      <c r="BL109" s="19" t="s">
        <v>96</v>
      </c>
      <c r="BM109" s="147" t="s">
        <v>205</v>
      </c>
    </row>
    <row r="110" spans="2:65" s="1" customFormat="1" ht="11.25">
      <c r="B110" s="35"/>
      <c r="D110" s="149" t="s">
        <v>167</v>
      </c>
      <c r="F110" s="150" t="s">
        <v>206</v>
      </c>
      <c r="I110" s="151"/>
      <c r="L110" s="35"/>
      <c r="M110" s="152"/>
      <c r="T110" s="56"/>
      <c r="AT110" s="19" t="s">
        <v>167</v>
      </c>
      <c r="AU110" s="19" t="s">
        <v>91</v>
      </c>
    </row>
    <row r="111" spans="2:65" s="12" customFormat="1" ht="11.25">
      <c r="B111" s="153"/>
      <c r="D111" s="154" t="s">
        <v>169</v>
      </c>
      <c r="E111" s="155" t="s">
        <v>32</v>
      </c>
      <c r="F111" s="156" t="s">
        <v>207</v>
      </c>
      <c r="H111" s="155" t="s">
        <v>32</v>
      </c>
      <c r="I111" s="157"/>
      <c r="L111" s="153"/>
      <c r="M111" s="158"/>
      <c r="T111" s="159"/>
      <c r="AT111" s="155" t="s">
        <v>169</v>
      </c>
      <c r="AU111" s="155" t="s">
        <v>91</v>
      </c>
      <c r="AV111" s="12" t="s">
        <v>84</v>
      </c>
      <c r="AW111" s="12" t="s">
        <v>38</v>
      </c>
      <c r="AX111" s="12" t="s">
        <v>76</v>
      </c>
      <c r="AY111" s="155" t="s">
        <v>159</v>
      </c>
    </row>
    <row r="112" spans="2:65" s="13" customFormat="1" ht="11.25">
      <c r="B112" s="160"/>
      <c r="D112" s="154" t="s">
        <v>169</v>
      </c>
      <c r="E112" s="161" t="s">
        <v>32</v>
      </c>
      <c r="F112" s="162" t="s">
        <v>208</v>
      </c>
      <c r="H112" s="163">
        <v>1191.96</v>
      </c>
      <c r="I112" s="164"/>
      <c r="L112" s="160"/>
      <c r="M112" s="165"/>
      <c r="T112" s="166"/>
      <c r="AT112" s="161" t="s">
        <v>169</v>
      </c>
      <c r="AU112" s="161" t="s">
        <v>91</v>
      </c>
      <c r="AV112" s="13" t="s">
        <v>91</v>
      </c>
      <c r="AW112" s="13" t="s">
        <v>38</v>
      </c>
      <c r="AX112" s="13" t="s">
        <v>84</v>
      </c>
      <c r="AY112" s="161" t="s">
        <v>159</v>
      </c>
    </row>
    <row r="113" spans="2:65" s="1" customFormat="1" ht="33" customHeight="1">
      <c r="B113" s="35"/>
      <c r="C113" s="135" t="s">
        <v>111</v>
      </c>
      <c r="D113" s="135" t="s">
        <v>162</v>
      </c>
      <c r="E113" s="136" t="s">
        <v>209</v>
      </c>
      <c r="F113" s="137" t="s">
        <v>210</v>
      </c>
      <c r="G113" s="138" t="s">
        <v>211</v>
      </c>
      <c r="H113" s="139">
        <v>2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212</v>
      </c>
    </row>
    <row r="114" spans="2:65" s="1" customFormat="1" ht="11.25">
      <c r="B114" s="35"/>
      <c r="D114" s="149" t="s">
        <v>167</v>
      </c>
      <c r="F114" s="150" t="s">
        <v>213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" customFormat="1" ht="33" customHeight="1">
      <c r="B115" s="35"/>
      <c r="C115" s="135" t="s">
        <v>114</v>
      </c>
      <c r="D115" s="135" t="s">
        <v>162</v>
      </c>
      <c r="E115" s="136" t="s">
        <v>214</v>
      </c>
      <c r="F115" s="137" t="s">
        <v>215</v>
      </c>
      <c r="G115" s="138" t="s">
        <v>211</v>
      </c>
      <c r="H115" s="139">
        <v>2</v>
      </c>
      <c r="I115" s="140"/>
      <c r="J115" s="141">
        <f>ROUND(I115*H115,2)</f>
        <v>0</v>
      </c>
      <c r="K115" s="142"/>
      <c r="L115" s="35"/>
      <c r="M115" s="143" t="s">
        <v>32</v>
      </c>
      <c r="N115" s="144" t="s">
        <v>48</v>
      </c>
      <c r="P115" s="145">
        <f>O115*H115</f>
        <v>0</v>
      </c>
      <c r="Q115" s="145">
        <v>0</v>
      </c>
      <c r="R115" s="145">
        <f>Q115*H115</f>
        <v>0</v>
      </c>
      <c r="S115" s="145">
        <v>0</v>
      </c>
      <c r="T115" s="146">
        <f>S115*H115</f>
        <v>0</v>
      </c>
      <c r="AR115" s="147" t="s">
        <v>96</v>
      </c>
      <c r="AT115" s="147" t="s">
        <v>162</v>
      </c>
      <c r="AU115" s="147" t="s">
        <v>91</v>
      </c>
      <c r="AY115" s="19" t="s">
        <v>159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9" t="s">
        <v>91</v>
      </c>
      <c r="BK115" s="148">
        <f>ROUND(I115*H115,2)</f>
        <v>0</v>
      </c>
      <c r="BL115" s="19" t="s">
        <v>96</v>
      </c>
      <c r="BM115" s="147" t="s">
        <v>216</v>
      </c>
    </row>
    <row r="116" spans="2:65" s="1" customFormat="1" ht="11.25">
      <c r="B116" s="35"/>
      <c r="D116" s="149" t="s">
        <v>167</v>
      </c>
      <c r="F116" s="150" t="s">
        <v>217</v>
      </c>
      <c r="I116" s="151"/>
      <c r="L116" s="35"/>
      <c r="M116" s="152"/>
      <c r="T116" s="56"/>
      <c r="AT116" s="19" t="s">
        <v>167</v>
      </c>
      <c r="AU116" s="19" t="s">
        <v>91</v>
      </c>
    </row>
    <row r="117" spans="2:65" s="1" customFormat="1" ht="49.15" customHeight="1">
      <c r="B117" s="35"/>
      <c r="C117" s="135" t="s">
        <v>218</v>
      </c>
      <c r="D117" s="135" t="s">
        <v>162</v>
      </c>
      <c r="E117" s="136" t="s">
        <v>219</v>
      </c>
      <c r="F117" s="137" t="s">
        <v>220</v>
      </c>
      <c r="G117" s="138" t="s">
        <v>211</v>
      </c>
      <c r="H117" s="139">
        <v>4</v>
      </c>
      <c r="I117" s="140"/>
      <c r="J117" s="141">
        <f>ROUND(I117*H117,2)</f>
        <v>0</v>
      </c>
      <c r="K117" s="142"/>
      <c r="L117" s="35"/>
      <c r="M117" s="143" t="s">
        <v>32</v>
      </c>
      <c r="N117" s="144" t="s">
        <v>48</v>
      </c>
      <c r="P117" s="145">
        <f>O117*H117</f>
        <v>0</v>
      </c>
      <c r="Q117" s="145">
        <v>5.765E-2</v>
      </c>
      <c r="R117" s="145">
        <f>Q117*H117</f>
        <v>0.2306</v>
      </c>
      <c r="S117" s="145">
        <v>0</v>
      </c>
      <c r="T117" s="146">
        <f>S117*H117</f>
        <v>0</v>
      </c>
      <c r="AR117" s="147" t="s">
        <v>96</v>
      </c>
      <c r="AT117" s="147" t="s">
        <v>162</v>
      </c>
      <c r="AU117" s="147" t="s">
        <v>91</v>
      </c>
      <c r="AY117" s="19" t="s">
        <v>159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9" t="s">
        <v>91</v>
      </c>
      <c r="BK117" s="148">
        <f>ROUND(I117*H117,2)</f>
        <v>0</v>
      </c>
      <c r="BL117" s="19" t="s">
        <v>96</v>
      </c>
      <c r="BM117" s="147" t="s">
        <v>221</v>
      </c>
    </row>
    <row r="118" spans="2:65" s="1" customFormat="1" ht="11.25">
      <c r="B118" s="35"/>
      <c r="D118" s="149" t="s">
        <v>167</v>
      </c>
      <c r="F118" s="150" t="s">
        <v>222</v>
      </c>
      <c r="I118" s="151"/>
      <c r="L118" s="35"/>
      <c r="M118" s="152"/>
      <c r="T118" s="56"/>
      <c r="AT118" s="19" t="s">
        <v>167</v>
      </c>
      <c r="AU118" s="19" t="s">
        <v>91</v>
      </c>
    </row>
    <row r="119" spans="2:65" s="1" customFormat="1" ht="16.5" customHeight="1">
      <c r="B119" s="35"/>
      <c r="C119" s="135" t="s">
        <v>8</v>
      </c>
      <c r="D119" s="135" t="s">
        <v>162</v>
      </c>
      <c r="E119" s="136" t="s">
        <v>223</v>
      </c>
      <c r="F119" s="137" t="s">
        <v>224</v>
      </c>
      <c r="G119" s="138" t="s">
        <v>225</v>
      </c>
      <c r="H119" s="139">
        <v>1</v>
      </c>
      <c r="I119" s="140"/>
      <c r="J119" s="141">
        <f>ROUND(I119*H119,2)</f>
        <v>0</v>
      </c>
      <c r="K119" s="142"/>
      <c r="L119" s="35"/>
      <c r="M119" s="143" t="s">
        <v>32</v>
      </c>
      <c r="N119" s="144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96</v>
      </c>
      <c r="AT119" s="147" t="s">
        <v>162</v>
      </c>
      <c r="AU119" s="147" t="s">
        <v>91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226</v>
      </c>
    </row>
    <row r="120" spans="2:65" s="11" customFormat="1" ht="22.9" customHeight="1">
      <c r="B120" s="123"/>
      <c r="D120" s="124" t="s">
        <v>75</v>
      </c>
      <c r="E120" s="133" t="s">
        <v>227</v>
      </c>
      <c r="F120" s="133" t="s">
        <v>228</v>
      </c>
      <c r="I120" s="126"/>
      <c r="J120" s="134">
        <f>BK120</f>
        <v>0</v>
      </c>
      <c r="L120" s="123"/>
      <c r="M120" s="128"/>
      <c r="P120" s="129">
        <f>SUM(P121:P122)</f>
        <v>0</v>
      </c>
      <c r="R120" s="129">
        <f>SUM(R121:R122)</f>
        <v>0</v>
      </c>
      <c r="T120" s="130">
        <f>SUM(T121:T122)</f>
        <v>0</v>
      </c>
      <c r="AR120" s="124" t="s">
        <v>84</v>
      </c>
      <c r="AT120" s="131" t="s">
        <v>75</v>
      </c>
      <c r="AU120" s="131" t="s">
        <v>84</v>
      </c>
      <c r="AY120" s="124" t="s">
        <v>159</v>
      </c>
      <c r="BK120" s="132">
        <f>SUM(BK121:BK122)</f>
        <v>0</v>
      </c>
    </row>
    <row r="121" spans="2:65" s="1" customFormat="1" ht="24.2" customHeight="1">
      <c r="B121" s="35"/>
      <c r="C121" s="135" t="s">
        <v>229</v>
      </c>
      <c r="D121" s="135" t="s">
        <v>162</v>
      </c>
      <c r="E121" s="136" t="s">
        <v>230</v>
      </c>
      <c r="F121" s="137" t="s">
        <v>231</v>
      </c>
      <c r="G121" s="138" t="s">
        <v>180</v>
      </c>
      <c r="H121" s="139">
        <v>1</v>
      </c>
      <c r="I121" s="140"/>
      <c r="J121" s="141">
        <f>ROUND(I121*H121,2)</f>
        <v>0</v>
      </c>
      <c r="K121" s="142"/>
      <c r="L121" s="35"/>
      <c r="M121" s="143" t="s">
        <v>32</v>
      </c>
      <c r="N121" s="144" t="s">
        <v>48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96</v>
      </c>
      <c r="AT121" s="147" t="s">
        <v>162</v>
      </c>
      <c r="AU121" s="147" t="s">
        <v>91</v>
      </c>
      <c r="AY121" s="19" t="s">
        <v>159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9" t="s">
        <v>91</v>
      </c>
      <c r="BK121" s="148">
        <f>ROUND(I121*H121,2)</f>
        <v>0</v>
      </c>
      <c r="BL121" s="19" t="s">
        <v>96</v>
      </c>
      <c r="BM121" s="147" t="s">
        <v>232</v>
      </c>
    </row>
    <row r="122" spans="2:65" s="1" customFormat="1" ht="11.25">
      <c r="B122" s="35"/>
      <c r="D122" s="149" t="s">
        <v>167</v>
      </c>
      <c r="F122" s="150" t="s">
        <v>233</v>
      </c>
      <c r="I122" s="151"/>
      <c r="L122" s="35"/>
      <c r="M122" s="167"/>
      <c r="N122" s="168"/>
      <c r="O122" s="168"/>
      <c r="P122" s="168"/>
      <c r="Q122" s="168"/>
      <c r="R122" s="168"/>
      <c r="S122" s="168"/>
      <c r="T122" s="169"/>
      <c r="AT122" s="19" t="s">
        <v>167</v>
      </c>
      <c r="AU122" s="19" t="s">
        <v>91</v>
      </c>
    </row>
    <row r="123" spans="2:65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5"/>
    </row>
  </sheetData>
  <sheetProtection algorithmName="SHA-512" hashValue="LVGK5Fq/GMAbPzOgiQsXN04BPk7WpbsbtwWKtJBZw8ms/gncEvAHySIgmhkhXNR78mDLTZDqD91fWbrWQRWLPg==" saltValue="2uu5qQ/X8JkNhs7DN9Fcz/EuDGENPPT2lmdP6913dTl3tm4GTxXa48c/GKycMqXV6jiHAZWDI71ugWTvVXNAVQ==" spinCount="100000" sheet="1" objects="1" scenarios="1" formatColumns="0" formatRows="0" autoFilter="0"/>
  <autoFilter ref="C84:K122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99" r:id="rId4" xr:uid="{00000000-0004-0000-0100-000003000000}"/>
    <hyperlink ref="F101" r:id="rId5" xr:uid="{00000000-0004-0000-0100-000004000000}"/>
    <hyperlink ref="F104" r:id="rId6" xr:uid="{00000000-0004-0000-0100-000005000000}"/>
    <hyperlink ref="F106" r:id="rId7" xr:uid="{00000000-0004-0000-0100-000006000000}"/>
    <hyperlink ref="F110" r:id="rId8" xr:uid="{00000000-0004-0000-0100-000007000000}"/>
    <hyperlink ref="F114" r:id="rId9" xr:uid="{00000000-0004-0000-0100-000008000000}"/>
    <hyperlink ref="F116" r:id="rId10" xr:uid="{00000000-0004-0000-0100-000009000000}"/>
    <hyperlink ref="F118" r:id="rId11" xr:uid="{00000000-0004-0000-0100-00000A000000}"/>
    <hyperlink ref="F122" r:id="rId12" xr:uid="{00000000-0004-0000-01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92</v>
      </c>
      <c r="AZ2" s="170" t="s">
        <v>234</v>
      </c>
      <c r="BA2" s="170" t="s">
        <v>235</v>
      </c>
      <c r="BB2" s="170" t="s">
        <v>165</v>
      </c>
      <c r="BC2" s="170" t="s">
        <v>236</v>
      </c>
      <c r="BD2" s="170" t="s">
        <v>93</v>
      </c>
    </row>
    <row r="3" spans="2:5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  <c r="AZ3" s="170" t="s">
        <v>237</v>
      </c>
      <c r="BA3" s="170" t="s">
        <v>238</v>
      </c>
      <c r="BB3" s="170" t="s">
        <v>165</v>
      </c>
      <c r="BC3" s="170" t="s">
        <v>239</v>
      </c>
      <c r="BD3" s="170" t="s">
        <v>93</v>
      </c>
    </row>
    <row r="4" spans="2:56" ht="24.95" customHeight="1">
      <c r="B4" s="22"/>
      <c r="D4" s="23" t="s">
        <v>131</v>
      </c>
      <c r="L4" s="22"/>
      <c r="M4" s="93" t="s">
        <v>10</v>
      </c>
      <c r="AT4" s="19" t="s">
        <v>4</v>
      </c>
      <c r="AZ4" s="170" t="s">
        <v>240</v>
      </c>
      <c r="BA4" s="170" t="s">
        <v>241</v>
      </c>
      <c r="BB4" s="170" t="s">
        <v>165</v>
      </c>
      <c r="BC4" s="170" t="s">
        <v>242</v>
      </c>
      <c r="BD4" s="170" t="s">
        <v>93</v>
      </c>
    </row>
    <row r="5" spans="2:56" ht="6.95" customHeight="1">
      <c r="B5" s="22"/>
      <c r="L5" s="22"/>
      <c r="AZ5" s="170" t="s">
        <v>243</v>
      </c>
      <c r="BA5" s="170" t="s">
        <v>244</v>
      </c>
      <c r="BB5" s="170" t="s">
        <v>165</v>
      </c>
      <c r="BC5" s="170" t="s">
        <v>245</v>
      </c>
      <c r="BD5" s="170" t="s">
        <v>93</v>
      </c>
    </row>
    <row r="6" spans="2:56" ht="12" customHeight="1">
      <c r="B6" s="22"/>
      <c r="D6" s="29" t="s">
        <v>16</v>
      </c>
      <c r="L6" s="22"/>
      <c r="AZ6" s="170" t="s">
        <v>246</v>
      </c>
      <c r="BA6" s="170" t="s">
        <v>247</v>
      </c>
      <c r="BB6" s="170" t="s">
        <v>165</v>
      </c>
      <c r="BC6" s="170" t="s">
        <v>248</v>
      </c>
      <c r="BD6" s="170" t="s">
        <v>93</v>
      </c>
    </row>
    <row r="7" spans="2:5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  <c r="AZ7" s="170" t="s">
        <v>249</v>
      </c>
      <c r="BA7" s="170" t="s">
        <v>250</v>
      </c>
      <c r="BB7" s="170" t="s">
        <v>165</v>
      </c>
      <c r="BC7" s="170" t="s">
        <v>251</v>
      </c>
      <c r="BD7" s="170" t="s">
        <v>93</v>
      </c>
    </row>
    <row r="8" spans="2:56" ht="12" customHeight="1">
      <c r="B8" s="22"/>
      <c r="D8" s="29" t="s">
        <v>132</v>
      </c>
      <c r="L8" s="22"/>
      <c r="AZ8" s="170" t="s">
        <v>252</v>
      </c>
      <c r="BA8" s="170" t="s">
        <v>253</v>
      </c>
      <c r="BB8" s="170" t="s">
        <v>165</v>
      </c>
      <c r="BC8" s="170" t="s">
        <v>254</v>
      </c>
      <c r="BD8" s="170" t="s">
        <v>93</v>
      </c>
    </row>
    <row r="9" spans="2:56" s="1" customFormat="1" ht="16.5" customHeight="1">
      <c r="B9" s="35"/>
      <c r="E9" s="350" t="s">
        <v>255</v>
      </c>
      <c r="F9" s="352"/>
      <c r="G9" s="352"/>
      <c r="H9" s="352"/>
      <c r="L9" s="35"/>
      <c r="AZ9" s="170" t="s">
        <v>256</v>
      </c>
      <c r="BA9" s="170" t="s">
        <v>257</v>
      </c>
      <c r="BB9" s="170" t="s">
        <v>258</v>
      </c>
      <c r="BC9" s="170" t="s">
        <v>259</v>
      </c>
      <c r="BD9" s="170" t="s">
        <v>93</v>
      </c>
    </row>
    <row r="10" spans="2:56" s="1" customFormat="1" ht="12" customHeight="1">
      <c r="B10" s="35"/>
      <c r="D10" s="29" t="s">
        <v>260</v>
      </c>
      <c r="L10" s="35"/>
      <c r="AZ10" s="170" t="s">
        <v>261</v>
      </c>
      <c r="BA10" s="170" t="s">
        <v>262</v>
      </c>
      <c r="BB10" s="170" t="s">
        <v>165</v>
      </c>
      <c r="BC10" s="170" t="s">
        <v>263</v>
      </c>
      <c r="BD10" s="170" t="s">
        <v>93</v>
      </c>
    </row>
    <row r="11" spans="2:56" s="1" customFormat="1" ht="16.5" customHeight="1">
      <c r="B11" s="35"/>
      <c r="E11" s="314" t="s">
        <v>264</v>
      </c>
      <c r="F11" s="352"/>
      <c r="G11" s="352"/>
      <c r="H11" s="352"/>
      <c r="L11" s="35"/>
      <c r="AZ11" s="170" t="s">
        <v>265</v>
      </c>
      <c r="BA11" s="170" t="s">
        <v>266</v>
      </c>
      <c r="BB11" s="170" t="s">
        <v>165</v>
      </c>
      <c r="BC11" s="170" t="s">
        <v>267</v>
      </c>
      <c r="BD11" s="170" t="s">
        <v>93</v>
      </c>
    </row>
    <row r="12" spans="2:56" s="1" customFormat="1" ht="11.25">
      <c r="B12" s="35"/>
      <c r="L12" s="35"/>
      <c r="AZ12" s="170" t="s">
        <v>268</v>
      </c>
      <c r="BA12" s="170" t="s">
        <v>269</v>
      </c>
      <c r="BB12" s="170" t="s">
        <v>165</v>
      </c>
      <c r="BC12" s="170" t="s">
        <v>270</v>
      </c>
      <c r="BD12" s="170" t="s">
        <v>93</v>
      </c>
    </row>
    <row r="13" spans="2:5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  <c r="AZ13" s="170" t="s">
        <v>271</v>
      </c>
      <c r="BA13" s="170" t="s">
        <v>272</v>
      </c>
      <c r="BB13" s="170" t="s">
        <v>165</v>
      </c>
      <c r="BC13" s="170" t="s">
        <v>273</v>
      </c>
      <c r="BD13" s="170" t="s">
        <v>93</v>
      </c>
    </row>
    <row r="14" spans="2:5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  <c r="AZ14" s="170" t="s">
        <v>274</v>
      </c>
      <c r="BA14" s="170" t="s">
        <v>275</v>
      </c>
      <c r="BB14" s="170" t="s">
        <v>165</v>
      </c>
      <c r="BC14" s="170" t="s">
        <v>276</v>
      </c>
      <c r="BD14" s="170" t="s">
        <v>93</v>
      </c>
    </row>
    <row r="15" spans="2:56" s="1" customFormat="1" ht="10.9" customHeight="1">
      <c r="B15" s="35"/>
      <c r="L15" s="35"/>
      <c r="AZ15" s="170" t="s">
        <v>277</v>
      </c>
      <c r="BA15" s="170" t="s">
        <v>278</v>
      </c>
      <c r="BB15" s="170" t="s">
        <v>165</v>
      </c>
      <c r="BC15" s="170" t="s">
        <v>279</v>
      </c>
      <c r="BD15" s="170" t="s">
        <v>93</v>
      </c>
    </row>
    <row r="16" spans="2:56" s="1" customFormat="1" ht="12" customHeight="1">
      <c r="B16" s="35"/>
      <c r="D16" s="29" t="s">
        <v>30</v>
      </c>
      <c r="I16" s="29" t="s">
        <v>31</v>
      </c>
      <c r="J16" s="27" t="str">
        <f>IF('Rekapitulace stavby'!AN10="","",'Rekapitulace stavby'!AN10)</f>
        <v/>
      </c>
      <c r="L16" s="35"/>
      <c r="AZ16" s="170" t="s">
        <v>280</v>
      </c>
      <c r="BA16" s="170" t="s">
        <v>281</v>
      </c>
      <c r="BB16" s="170" t="s">
        <v>165</v>
      </c>
      <c r="BC16" s="170" t="s">
        <v>282</v>
      </c>
      <c r="BD16" s="170" t="s">
        <v>93</v>
      </c>
    </row>
    <row r="17" spans="2:56" s="1" customFormat="1" ht="18" customHeight="1">
      <c r="B17" s="35"/>
      <c r="E17" s="27" t="str">
        <f>IF('Rekapitulace stavby'!E11="","",'Rekapitulace stavby'!E11)</f>
        <v xml:space="preserve"> </v>
      </c>
      <c r="I17" s="29" t="s">
        <v>34</v>
      </c>
      <c r="J17" s="27" t="str">
        <f>IF('Rekapitulace stavby'!AN11="","",'Rekapitulace stavby'!AN11)</f>
        <v/>
      </c>
      <c r="L17" s="35"/>
      <c r="AZ17" s="170" t="s">
        <v>283</v>
      </c>
      <c r="BA17" s="170" t="s">
        <v>284</v>
      </c>
      <c r="BB17" s="170" t="s">
        <v>165</v>
      </c>
      <c r="BC17" s="170" t="s">
        <v>285</v>
      </c>
      <c r="BD17" s="170" t="s">
        <v>93</v>
      </c>
    </row>
    <row r="18" spans="2:56" s="1" customFormat="1" ht="6.95" customHeight="1">
      <c r="B18" s="35"/>
      <c r="L18" s="35"/>
      <c r="AZ18" s="170" t="s">
        <v>286</v>
      </c>
      <c r="BA18" s="170" t="s">
        <v>287</v>
      </c>
      <c r="BB18" s="170" t="s">
        <v>165</v>
      </c>
      <c r="BC18" s="170" t="s">
        <v>288</v>
      </c>
      <c r="BD18" s="170" t="s">
        <v>93</v>
      </c>
    </row>
    <row r="19" spans="2:56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  <c r="AZ19" s="170" t="s">
        <v>289</v>
      </c>
      <c r="BA19" s="170" t="s">
        <v>290</v>
      </c>
      <c r="BB19" s="170" t="s">
        <v>165</v>
      </c>
      <c r="BC19" s="170" t="s">
        <v>291</v>
      </c>
      <c r="BD19" s="170" t="s">
        <v>93</v>
      </c>
    </row>
    <row r="20" spans="2:56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  <c r="AZ20" s="170" t="s">
        <v>292</v>
      </c>
      <c r="BA20" s="170" t="s">
        <v>293</v>
      </c>
      <c r="BB20" s="170" t="s">
        <v>165</v>
      </c>
      <c r="BC20" s="170" t="s">
        <v>294</v>
      </c>
      <c r="BD20" s="170" t="s">
        <v>93</v>
      </c>
    </row>
    <row r="21" spans="2:56" s="1" customFormat="1" ht="6.95" customHeight="1">
      <c r="B21" s="35"/>
      <c r="L21" s="35"/>
      <c r="AZ21" s="170" t="s">
        <v>295</v>
      </c>
      <c r="BA21" s="170" t="s">
        <v>296</v>
      </c>
      <c r="BB21" s="170" t="s">
        <v>165</v>
      </c>
      <c r="BC21" s="170" t="s">
        <v>297</v>
      </c>
      <c r="BD21" s="170" t="s">
        <v>93</v>
      </c>
    </row>
    <row r="22" spans="2:56" s="1" customFormat="1" ht="12" customHeight="1">
      <c r="B22" s="35"/>
      <c r="D22" s="29" t="s">
        <v>37</v>
      </c>
      <c r="I22" s="29" t="s">
        <v>31</v>
      </c>
      <c r="J22" s="27" t="str">
        <f>IF('Rekapitulace stavby'!AN16="","",'Rekapitulace stavby'!AN16)</f>
        <v/>
      </c>
      <c r="L22" s="35"/>
      <c r="AZ22" s="170" t="s">
        <v>298</v>
      </c>
      <c r="BA22" s="170" t="s">
        <v>299</v>
      </c>
      <c r="BB22" s="170" t="s">
        <v>165</v>
      </c>
      <c r="BC22" s="170" t="s">
        <v>300</v>
      </c>
      <c r="BD22" s="170" t="s">
        <v>93</v>
      </c>
    </row>
    <row r="23" spans="2:56" s="1" customFormat="1" ht="18" customHeight="1">
      <c r="B23" s="35"/>
      <c r="E23" s="27" t="str">
        <f>IF('Rekapitulace stavby'!E17="","",'Rekapitulace stavby'!E17)</f>
        <v xml:space="preserve"> </v>
      </c>
      <c r="I23" s="29" t="s">
        <v>34</v>
      </c>
      <c r="J23" s="27" t="str">
        <f>IF('Rekapitulace stavby'!AN17="","",'Rekapitulace stavby'!AN17)</f>
        <v/>
      </c>
      <c r="L23" s="35"/>
      <c r="AZ23" s="170" t="s">
        <v>301</v>
      </c>
      <c r="BA23" s="170" t="s">
        <v>302</v>
      </c>
      <c r="BB23" s="170" t="s">
        <v>165</v>
      </c>
      <c r="BC23" s="170" t="s">
        <v>303</v>
      </c>
      <c r="BD23" s="170" t="s">
        <v>93</v>
      </c>
    </row>
    <row r="24" spans="2:56" s="1" customFormat="1" ht="6.95" customHeight="1">
      <c r="B24" s="35"/>
      <c r="L24" s="35"/>
      <c r="AZ24" s="170" t="s">
        <v>304</v>
      </c>
      <c r="BA24" s="170" t="s">
        <v>305</v>
      </c>
      <c r="BB24" s="170" t="s">
        <v>165</v>
      </c>
      <c r="BC24" s="170" t="s">
        <v>306</v>
      </c>
      <c r="BD24" s="170" t="s">
        <v>93</v>
      </c>
    </row>
    <row r="25" spans="2:56" s="1" customFormat="1" ht="12" customHeight="1">
      <c r="B25" s="35"/>
      <c r="D25" s="29" t="s">
        <v>39</v>
      </c>
      <c r="I25" s="29" t="s">
        <v>31</v>
      </c>
      <c r="J25" s="27" t="str">
        <f>IF('Rekapitulace stavby'!AN19="","",'Rekapitulace stavby'!AN19)</f>
        <v/>
      </c>
      <c r="L25" s="35"/>
      <c r="AZ25" s="170" t="s">
        <v>307</v>
      </c>
      <c r="BA25" s="170" t="s">
        <v>308</v>
      </c>
      <c r="BB25" s="170" t="s">
        <v>165</v>
      </c>
      <c r="BC25" s="170" t="s">
        <v>309</v>
      </c>
      <c r="BD25" s="170" t="s">
        <v>93</v>
      </c>
    </row>
    <row r="26" spans="2:56" s="1" customFormat="1" ht="18" customHeight="1">
      <c r="B26" s="35"/>
      <c r="E26" s="27" t="str">
        <f>IF('Rekapitulace stavby'!E20="","",'Rekapitulace stavby'!E20)</f>
        <v xml:space="preserve"> </v>
      </c>
      <c r="I26" s="29" t="s">
        <v>34</v>
      </c>
      <c r="J26" s="27" t="str">
        <f>IF('Rekapitulace stavby'!AN20="","",'Rekapitulace stavby'!AN20)</f>
        <v/>
      </c>
      <c r="L26" s="35"/>
      <c r="AZ26" s="170" t="s">
        <v>310</v>
      </c>
      <c r="BA26" s="170" t="s">
        <v>311</v>
      </c>
      <c r="BB26" s="170" t="s">
        <v>258</v>
      </c>
      <c r="BC26" s="170" t="s">
        <v>312</v>
      </c>
      <c r="BD26" s="170" t="s">
        <v>93</v>
      </c>
    </row>
    <row r="27" spans="2:56" s="1" customFormat="1" ht="6.95" customHeight="1">
      <c r="B27" s="35"/>
      <c r="L27" s="35"/>
      <c r="AZ27" s="170" t="s">
        <v>313</v>
      </c>
      <c r="BA27" s="170" t="s">
        <v>314</v>
      </c>
      <c r="BB27" s="170" t="s">
        <v>165</v>
      </c>
      <c r="BC27" s="170" t="s">
        <v>315</v>
      </c>
      <c r="BD27" s="170" t="s">
        <v>93</v>
      </c>
    </row>
    <row r="28" spans="2:56" s="1" customFormat="1" ht="12" customHeight="1">
      <c r="B28" s="35"/>
      <c r="D28" s="29" t="s">
        <v>40</v>
      </c>
      <c r="L28" s="35"/>
      <c r="AZ28" s="170" t="s">
        <v>316</v>
      </c>
      <c r="BA28" s="170" t="s">
        <v>317</v>
      </c>
      <c r="BB28" s="170" t="s">
        <v>258</v>
      </c>
      <c r="BC28" s="170" t="s">
        <v>318</v>
      </c>
      <c r="BD28" s="170" t="s">
        <v>93</v>
      </c>
    </row>
    <row r="29" spans="2:56" s="7" customFormat="1" ht="16.5" customHeight="1">
      <c r="B29" s="94"/>
      <c r="E29" s="325" t="s">
        <v>32</v>
      </c>
      <c r="F29" s="325"/>
      <c r="G29" s="325"/>
      <c r="H29" s="325"/>
      <c r="L29" s="94"/>
      <c r="AZ29" s="171" t="s">
        <v>319</v>
      </c>
      <c r="BA29" s="171" t="s">
        <v>320</v>
      </c>
      <c r="BB29" s="171" t="s">
        <v>165</v>
      </c>
      <c r="BC29" s="171" t="s">
        <v>321</v>
      </c>
      <c r="BD29" s="171" t="s">
        <v>93</v>
      </c>
    </row>
    <row r="30" spans="2:56" s="1" customFormat="1" ht="6.95" customHeight="1">
      <c r="B30" s="35"/>
      <c r="L30" s="35"/>
      <c r="AZ30" s="170" t="s">
        <v>322</v>
      </c>
      <c r="BA30" s="170" t="s">
        <v>323</v>
      </c>
      <c r="BB30" s="170" t="s">
        <v>165</v>
      </c>
      <c r="BC30" s="170" t="s">
        <v>324</v>
      </c>
      <c r="BD30" s="170" t="s">
        <v>93</v>
      </c>
    </row>
    <row r="31" spans="2:56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  <c r="AZ31" s="170" t="s">
        <v>325</v>
      </c>
      <c r="BA31" s="170" t="s">
        <v>326</v>
      </c>
      <c r="BB31" s="170" t="s">
        <v>165</v>
      </c>
      <c r="BC31" s="170" t="s">
        <v>327</v>
      </c>
      <c r="BD31" s="170" t="s">
        <v>93</v>
      </c>
    </row>
    <row r="32" spans="2:56" s="1" customFormat="1" ht="25.35" customHeight="1">
      <c r="B32" s="35"/>
      <c r="D32" s="95" t="s">
        <v>42</v>
      </c>
      <c r="J32" s="66">
        <f>ROUND(J169, 2)</f>
        <v>0</v>
      </c>
      <c r="L32" s="35"/>
      <c r="AZ32" s="170" t="s">
        <v>328</v>
      </c>
      <c r="BA32" s="170" t="s">
        <v>329</v>
      </c>
      <c r="BB32" s="170" t="s">
        <v>165</v>
      </c>
      <c r="BC32" s="170" t="s">
        <v>330</v>
      </c>
      <c r="BD32" s="170" t="s">
        <v>93</v>
      </c>
    </row>
    <row r="33" spans="2:56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  <c r="AZ33" s="170" t="s">
        <v>331</v>
      </c>
      <c r="BA33" s="170" t="s">
        <v>332</v>
      </c>
      <c r="BB33" s="170" t="s">
        <v>258</v>
      </c>
      <c r="BC33" s="170" t="s">
        <v>333</v>
      </c>
      <c r="BD33" s="170" t="s">
        <v>93</v>
      </c>
    </row>
    <row r="34" spans="2:56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  <c r="AZ34" s="170" t="s">
        <v>334</v>
      </c>
      <c r="BA34" s="170" t="s">
        <v>335</v>
      </c>
      <c r="BB34" s="170" t="s">
        <v>258</v>
      </c>
      <c r="BC34" s="170" t="s">
        <v>336</v>
      </c>
      <c r="BD34" s="170" t="s">
        <v>93</v>
      </c>
    </row>
    <row r="35" spans="2:56" s="1" customFormat="1" ht="14.45" customHeight="1">
      <c r="B35" s="35"/>
      <c r="D35" s="55" t="s">
        <v>46</v>
      </c>
      <c r="E35" s="29" t="s">
        <v>47</v>
      </c>
      <c r="F35" s="86">
        <f>ROUND((SUM(BE169:BE2432)),  2)</f>
        <v>0</v>
      </c>
      <c r="I35" s="96">
        <v>0.21</v>
      </c>
      <c r="J35" s="86">
        <f>ROUND(((SUM(BE169:BE2432))*I35),  2)</f>
        <v>0</v>
      </c>
      <c r="L35" s="35"/>
      <c r="AZ35" s="170" t="s">
        <v>337</v>
      </c>
      <c r="BA35" s="170" t="s">
        <v>338</v>
      </c>
      <c r="BB35" s="170" t="s">
        <v>165</v>
      </c>
      <c r="BC35" s="170" t="s">
        <v>339</v>
      </c>
      <c r="BD35" s="170" t="s">
        <v>93</v>
      </c>
    </row>
    <row r="36" spans="2:56" s="1" customFormat="1" ht="14.45" customHeight="1">
      <c r="B36" s="35"/>
      <c r="E36" s="29" t="s">
        <v>48</v>
      </c>
      <c r="F36" s="86">
        <f>ROUND((SUM(BF169:BF2432)),  2)</f>
        <v>0</v>
      </c>
      <c r="I36" s="96">
        <v>0.12</v>
      </c>
      <c r="J36" s="86">
        <f>ROUND(((SUM(BF169:BF2432))*I36),  2)</f>
        <v>0</v>
      </c>
      <c r="L36" s="35"/>
      <c r="AZ36" s="170" t="s">
        <v>340</v>
      </c>
      <c r="BA36" s="170" t="s">
        <v>341</v>
      </c>
      <c r="BB36" s="170" t="s">
        <v>258</v>
      </c>
      <c r="BC36" s="170" t="s">
        <v>342</v>
      </c>
      <c r="BD36" s="170" t="s">
        <v>93</v>
      </c>
    </row>
    <row r="37" spans="2:56" s="1" customFormat="1" ht="14.45" hidden="1" customHeight="1">
      <c r="B37" s="35"/>
      <c r="E37" s="29" t="s">
        <v>49</v>
      </c>
      <c r="F37" s="86">
        <f>ROUND((SUM(BG169:BG2432)),  2)</f>
        <v>0</v>
      </c>
      <c r="I37" s="96">
        <v>0.21</v>
      </c>
      <c r="J37" s="86">
        <f>0</f>
        <v>0</v>
      </c>
      <c r="L37" s="35"/>
      <c r="AZ37" s="170" t="s">
        <v>343</v>
      </c>
      <c r="BA37" s="170" t="s">
        <v>344</v>
      </c>
      <c r="BB37" s="170" t="s">
        <v>258</v>
      </c>
      <c r="BC37" s="170" t="s">
        <v>345</v>
      </c>
      <c r="BD37" s="170" t="s">
        <v>93</v>
      </c>
    </row>
    <row r="38" spans="2:56" s="1" customFormat="1" ht="14.45" hidden="1" customHeight="1">
      <c r="B38" s="35"/>
      <c r="E38" s="29" t="s">
        <v>50</v>
      </c>
      <c r="F38" s="86">
        <f>ROUND((SUM(BH169:BH2432)),  2)</f>
        <v>0</v>
      </c>
      <c r="I38" s="96">
        <v>0.12</v>
      </c>
      <c r="J38" s="86">
        <f>0</f>
        <v>0</v>
      </c>
      <c r="L38" s="35"/>
      <c r="AZ38" s="170" t="s">
        <v>346</v>
      </c>
      <c r="BA38" s="170" t="s">
        <v>347</v>
      </c>
      <c r="BB38" s="170" t="s">
        <v>258</v>
      </c>
      <c r="BC38" s="170" t="s">
        <v>348</v>
      </c>
      <c r="BD38" s="170" t="s">
        <v>93</v>
      </c>
    </row>
    <row r="39" spans="2:56" s="1" customFormat="1" ht="14.45" hidden="1" customHeight="1">
      <c r="B39" s="35"/>
      <c r="E39" s="29" t="s">
        <v>51</v>
      </c>
      <c r="F39" s="86">
        <f>ROUND((SUM(BI169:BI2432)),  2)</f>
        <v>0</v>
      </c>
      <c r="I39" s="96">
        <v>0</v>
      </c>
      <c r="J39" s="86">
        <f>0</f>
        <v>0</v>
      </c>
      <c r="L39" s="35"/>
      <c r="AZ39" s="170" t="s">
        <v>349</v>
      </c>
      <c r="BA39" s="170" t="s">
        <v>350</v>
      </c>
      <c r="BB39" s="170" t="s">
        <v>258</v>
      </c>
      <c r="BC39" s="170" t="s">
        <v>351</v>
      </c>
      <c r="BD39" s="170" t="s">
        <v>93</v>
      </c>
    </row>
    <row r="40" spans="2:56" s="1" customFormat="1" ht="6.95" customHeight="1">
      <c r="B40" s="35"/>
      <c r="L40" s="35"/>
      <c r="AZ40" s="170" t="s">
        <v>352</v>
      </c>
      <c r="BA40" s="170" t="s">
        <v>353</v>
      </c>
      <c r="BB40" s="170" t="s">
        <v>258</v>
      </c>
      <c r="BC40" s="170" t="s">
        <v>354</v>
      </c>
      <c r="BD40" s="170" t="s">
        <v>93</v>
      </c>
    </row>
    <row r="41" spans="2:56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  <c r="AZ41" s="170" t="s">
        <v>355</v>
      </c>
      <c r="BA41" s="170" t="s">
        <v>356</v>
      </c>
      <c r="BB41" s="170" t="s">
        <v>258</v>
      </c>
      <c r="BC41" s="170" t="s">
        <v>357</v>
      </c>
      <c r="BD41" s="170" t="s">
        <v>93</v>
      </c>
    </row>
    <row r="42" spans="2:56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  <c r="AZ42" s="170" t="s">
        <v>358</v>
      </c>
      <c r="BA42" s="170" t="s">
        <v>359</v>
      </c>
      <c r="BB42" s="170" t="s">
        <v>258</v>
      </c>
      <c r="BC42" s="170" t="s">
        <v>360</v>
      </c>
      <c r="BD42" s="170" t="s">
        <v>93</v>
      </c>
    </row>
    <row r="43" spans="2:56" ht="11.25">
      <c r="AZ43" s="170" t="s">
        <v>361</v>
      </c>
      <c r="BA43" s="170" t="s">
        <v>362</v>
      </c>
      <c r="BB43" s="170" t="s">
        <v>258</v>
      </c>
      <c r="BC43" s="170" t="s">
        <v>363</v>
      </c>
      <c r="BD43" s="170" t="s">
        <v>93</v>
      </c>
    </row>
    <row r="44" spans="2:56" ht="11.25">
      <c r="AZ44" s="170" t="s">
        <v>364</v>
      </c>
      <c r="BA44" s="170" t="s">
        <v>365</v>
      </c>
      <c r="BB44" s="170" t="s">
        <v>165</v>
      </c>
      <c r="BC44" s="170" t="s">
        <v>366</v>
      </c>
      <c r="BD44" s="170" t="s">
        <v>93</v>
      </c>
    </row>
    <row r="45" spans="2:56" ht="11.25">
      <c r="AZ45" s="170" t="s">
        <v>367</v>
      </c>
      <c r="BA45" s="170" t="s">
        <v>368</v>
      </c>
      <c r="BB45" s="170" t="s">
        <v>32</v>
      </c>
      <c r="BC45" s="170" t="s">
        <v>369</v>
      </c>
      <c r="BD45" s="170" t="s">
        <v>93</v>
      </c>
    </row>
    <row r="46" spans="2:56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  <c r="AZ46" s="170" t="s">
        <v>370</v>
      </c>
      <c r="BA46" s="170" t="s">
        <v>371</v>
      </c>
      <c r="BB46" s="170" t="s">
        <v>165</v>
      </c>
      <c r="BC46" s="170" t="s">
        <v>372</v>
      </c>
      <c r="BD46" s="170" t="s">
        <v>93</v>
      </c>
    </row>
    <row r="47" spans="2:56" s="1" customFormat="1" ht="24.95" customHeight="1">
      <c r="B47" s="35"/>
      <c r="C47" s="23" t="s">
        <v>134</v>
      </c>
      <c r="L47" s="35"/>
      <c r="AZ47" s="170" t="s">
        <v>373</v>
      </c>
      <c r="BA47" s="170" t="s">
        <v>374</v>
      </c>
      <c r="BB47" s="170" t="s">
        <v>32</v>
      </c>
      <c r="BC47" s="170" t="s">
        <v>375</v>
      </c>
      <c r="BD47" s="170" t="s">
        <v>93</v>
      </c>
    </row>
    <row r="48" spans="2:56" s="1" customFormat="1" ht="6.95" customHeight="1">
      <c r="B48" s="35"/>
      <c r="L48" s="35"/>
      <c r="AZ48" s="170" t="s">
        <v>376</v>
      </c>
      <c r="BA48" s="170" t="s">
        <v>377</v>
      </c>
      <c r="BB48" s="170" t="s">
        <v>165</v>
      </c>
      <c r="BC48" s="170" t="s">
        <v>378</v>
      </c>
      <c r="BD48" s="170" t="s">
        <v>93</v>
      </c>
    </row>
    <row r="49" spans="2:56" s="1" customFormat="1" ht="12" customHeight="1">
      <c r="B49" s="35"/>
      <c r="C49" s="29" t="s">
        <v>16</v>
      </c>
      <c r="L49" s="35"/>
      <c r="AZ49" s="170" t="s">
        <v>379</v>
      </c>
      <c r="BA49" s="170" t="s">
        <v>380</v>
      </c>
      <c r="BB49" s="170" t="s">
        <v>165</v>
      </c>
      <c r="BC49" s="170" t="s">
        <v>381</v>
      </c>
      <c r="BD49" s="170" t="s">
        <v>93</v>
      </c>
    </row>
    <row r="50" spans="2:56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  <c r="AZ50" s="170" t="s">
        <v>382</v>
      </c>
      <c r="BA50" s="170" t="s">
        <v>383</v>
      </c>
      <c r="BB50" s="170" t="s">
        <v>258</v>
      </c>
      <c r="BC50" s="170" t="s">
        <v>384</v>
      </c>
      <c r="BD50" s="170" t="s">
        <v>93</v>
      </c>
    </row>
    <row r="51" spans="2:56" ht="12" customHeight="1">
      <c r="B51" s="22"/>
      <c r="C51" s="29" t="s">
        <v>132</v>
      </c>
      <c r="L51" s="22"/>
      <c r="AZ51" s="170" t="s">
        <v>385</v>
      </c>
      <c r="BA51" s="170" t="s">
        <v>386</v>
      </c>
      <c r="BB51" s="170" t="s">
        <v>258</v>
      </c>
      <c r="BC51" s="170" t="s">
        <v>387</v>
      </c>
      <c r="BD51" s="170" t="s">
        <v>93</v>
      </c>
    </row>
    <row r="52" spans="2:56" s="1" customFormat="1" ht="16.5" customHeight="1">
      <c r="B52" s="35"/>
      <c r="E52" s="350" t="s">
        <v>255</v>
      </c>
      <c r="F52" s="352"/>
      <c r="G52" s="352"/>
      <c r="H52" s="352"/>
      <c r="L52" s="35"/>
      <c r="AZ52" s="170" t="s">
        <v>388</v>
      </c>
      <c r="BA52" s="170" t="s">
        <v>389</v>
      </c>
      <c r="BB52" s="170" t="s">
        <v>258</v>
      </c>
      <c r="BC52" s="170" t="s">
        <v>390</v>
      </c>
      <c r="BD52" s="170" t="s">
        <v>93</v>
      </c>
    </row>
    <row r="53" spans="2:56" s="1" customFormat="1" ht="12" customHeight="1">
      <c r="B53" s="35"/>
      <c r="C53" s="29" t="s">
        <v>260</v>
      </c>
      <c r="L53" s="35"/>
      <c r="AZ53" s="170" t="s">
        <v>391</v>
      </c>
      <c r="BA53" s="170" t="s">
        <v>392</v>
      </c>
      <c r="BB53" s="170" t="s">
        <v>258</v>
      </c>
      <c r="BC53" s="170" t="s">
        <v>393</v>
      </c>
      <c r="BD53" s="170" t="s">
        <v>93</v>
      </c>
    </row>
    <row r="54" spans="2:56" s="1" customFormat="1" ht="16.5" customHeight="1">
      <c r="B54" s="35"/>
      <c r="E54" s="314" t="str">
        <f>E11</f>
        <v>1 - Stavební práce</v>
      </c>
      <c r="F54" s="352"/>
      <c r="G54" s="352"/>
      <c r="H54" s="352"/>
      <c r="L54" s="35"/>
      <c r="AZ54" s="170" t="s">
        <v>394</v>
      </c>
      <c r="BA54" s="170" t="s">
        <v>395</v>
      </c>
      <c r="BB54" s="170" t="s">
        <v>258</v>
      </c>
      <c r="BC54" s="170" t="s">
        <v>396</v>
      </c>
      <c r="BD54" s="170" t="s">
        <v>93</v>
      </c>
    </row>
    <row r="55" spans="2:56" s="1" customFormat="1" ht="6.95" customHeight="1">
      <c r="B55" s="35"/>
      <c r="L55" s="35"/>
      <c r="AZ55" s="170" t="s">
        <v>397</v>
      </c>
      <c r="BA55" s="170" t="s">
        <v>398</v>
      </c>
      <c r="BB55" s="170" t="s">
        <v>165</v>
      </c>
      <c r="BC55" s="170" t="s">
        <v>399</v>
      </c>
      <c r="BD55" s="170" t="s">
        <v>93</v>
      </c>
    </row>
    <row r="56" spans="2:56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  <c r="AZ56" s="170" t="s">
        <v>400</v>
      </c>
      <c r="BA56" s="170" t="s">
        <v>401</v>
      </c>
      <c r="BB56" s="170" t="s">
        <v>258</v>
      </c>
      <c r="BC56" s="170" t="s">
        <v>402</v>
      </c>
      <c r="BD56" s="170" t="s">
        <v>93</v>
      </c>
    </row>
    <row r="57" spans="2:56" s="1" customFormat="1" ht="6.95" customHeight="1">
      <c r="B57" s="35"/>
      <c r="L57" s="35"/>
      <c r="AZ57" s="170" t="s">
        <v>403</v>
      </c>
      <c r="BA57" s="170" t="s">
        <v>404</v>
      </c>
      <c r="BB57" s="170" t="s">
        <v>258</v>
      </c>
      <c r="BC57" s="170" t="s">
        <v>405</v>
      </c>
      <c r="BD57" s="170" t="s">
        <v>93</v>
      </c>
    </row>
    <row r="58" spans="2:56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  <c r="AZ58" s="170" t="s">
        <v>406</v>
      </c>
      <c r="BA58" s="170" t="s">
        <v>407</v>
      </c>
      <c r="BB58" s="170" t="s">
        <v>165</v>
      </c>
      <c r="BC58" s="170" t="s">
        <v>408</v>
      </c>
      <c r="BD58" s="170" t="s">
        <v>93</v>
      </c>
    </row>
    <row r="59" spans="2:56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  <c r="AZ59" s="170" t="s">
        <v>409</v>
      </c>
      <c r="BA59" s="170" t="s">
        <v>410</v>
      </c>
      <c r="BB59" s="170" t="s">
        <v>165</v>
      </c>
      <c r="BC59" s="170" t="s">
        <v>411</v>
      </c>
      <c r="BD59" s="170" t="s">
        <v>93</v>
      </c>
    </row>
    <row r="60" spans="2:56" s="1" customFormat="1" ht="10.35" customHeight="1">
      <c r="B60" s="35"/>
      <c r="L60" s="35"/>
      <c r="AZ60" s="170" t="s">
        <v>412</v>
      </c>
      <c r="BA60" s="170" t="s">
        <v>413</v>
      </c>
      <c r="BB60" s="170" t="s">
        <v>258</v>
      </c>
      <c r="BC60" s="170" t="s">
        <v>414</v>
      </c>
      <c r="BD60" s="170" t="s">
        <v>93</v>
      </c>
    </row>
    <row r="61" spans="2:56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  <c r="AZ61" s="170" t="s">
        <v>415</v>
      </c>
      <c r="BA61" s="170" t="s">
        <v>416</v>
      </c>
      <c r="BB61" s="170" t="s">
        <v>165</v>
      </c>
      <c r="BC61" s="170" t="s">
        <v>417</v>
      </c>
      <c r="BD61" s="170" t="s">
        <v>93</v>
      </c>
    </row>
    <row r="62" spans="2:56" s="1" customFormat="1" ht="10.35" customHeight="1">
      <c r="B62" s="35"/>
      <c r="L62" s="35"/>
      <c r="AZ62" s="170" t="s">
        <v>418</v>
      </c>
      <c r="BA62" s="170" t="s">
        <v>404</v>
      </c>
      <c r="BB62" s="170" t="s">
        <v>258</v>
      </c>
      <c r="BC62" s="170" t="s">
        <v>419</v>
      </c>
      <c r="BD62" s="170" t="s">
        <v>93</v>
      </c>
    </row>
    <row r="63" spans="2:56" s="1" customFormat="1" ht="22.9" customHeight="1">
      <c r="B63" s="35"/>
      <c r="C63" s="105" t="s">
        <v>74</v>
      </c>
      <c r="J63" s="66">
        <f>J169</f>
        <v>0</v>
      </c>
      <c r="L63" s="35"/>
      <c r="AU63" s="19" t="s">
        <v>137</v>
      </c>
      <c r="AZ63" s="170" t="s">
        <v>420</v>
      </c>
      <c r="BA63" s="170" t="s">
        <v>421</v>
      </c>
      <c r="BB63" s="170" t="s">
        <v>165</v>
      </c>
      <c r="BC63" s="170" t="s">
        <v>422</v>
      </c>
      <c r="BD63" s="170" t="s">
        <v>93</v>
      </c>
    </row>
    <row r="64" spans="2:56" s="8" customFormat="1" ht="24.95" customHeight="1">
      <c r="B64" s="106"/>
      <c r="D64" s="107" t="s">
        <v>141</v>
      </c>
      <c r="E64" s="108"/>
      <c r="F64" s="108"/>
      <c r="G64" s="108"/>
      <c r="H64" s="108"/>
      <c r="I64" s="108"/>
      <c r="J64" s="109">
        <f>J170</f>
        <v>0</v>
      </c>
      <c r="L64" s="106"/>
      <c r="AZ64" s="172" t="s">
        <v>423</v>
      </c>
      <c r="BA64" s="172" t="s">
        <v>413</v>
      </c>
      <c r="BB64" s="172" t="s">
        <v>258</v>
      </c>
      <c r="BC64" s="172" t="s">
        <v>424</v>
      </c>
      <c r="BD64" s="172" t="s">
        <v>93</v>
      </c>
    </row>
    <row r="65" spans="2:56" s="9" customFormat="1" ht="19.899999999999999" customHeight="1">
      <c r="B65" s="110"/>
      <c r="D65" s="111" t="s">
        <v>142</v>
      </c>
      <c r="E65" s="112"/>
      <c r="F65" s="112"/>
      <c r="G65" s="112"/>
      <c r="H65" s="112"/>
      <c r="I65" s="112"/>
      <c r="J65" s="113">
        <f>J171</f>
        <v>0</v>
      </c>
      <c r="L65" s="110"/>
      <c r="AZ65" s="173" t="s">
        <v>425</v>
      </c>
      <c r="BA65" s="173" t="s">
        <v>404</v>
      </c>
      <c r="BB65" s="173" t="s">
        <v>258</v>
      </c>
      <c r="BC65" s="173" t="s">
        <v>426</v>
      </c>
      <c r="BD65" s="173" t="s">
        <v>93</v>
      </c>
    </row>
    <row r="66" spans="2:56" s="9" customFormat="1" ht="14.85" customHeight="1">
      <c r="B66" s="110"/>
      <c r="D66" s="111" t="s">
        <v>427</v>
      </c>
      <c r="E66" s="112"/>
      <c r="F66" s="112"/>
      <c r="G66" s="112"/>
      <c r="H66" s="112"/>
      <c r="I66" s="112"/>
      <c r="J66" s="113">
        <f>J172</f>
        <v>0</v>
      </c>
      <c r="L66" s="110"/>
      <c r="AZ66" s="173" t="s">
        <v>428</v>
      </c>
      <c r="BA66" s="173" t="s">
        <v>429</v>
      </c>
      <c r="BB66" s="173" t="s">
        <v>165</v>
      </c>
      <c r="BC66" s="173" t="s">
        <v>430</v>
      </c>
      <c r="BD66" s="173" t="s">
        <v>93</v>
      </c>
    </row>
    <row r="67" spans="2:56" s="9" customFormat="1" ht="14.85" customHeight="1">
      <c r="B67" s="110"/>
      <c r="D67" s="111" t="s">
        <v>431</v>
      </c>
      <c r="E67" s="112"/>
      <c r="F67" s="112"/>
      <c r="G67" s="112"/>
      <c r="H67" s="112"/>
      <c r="I67" s="112"/>
      <c r="J67" s="113">
        <f>J184</f>
        <v>0</v>
      </c>
      <c r="L67" s="110"/>
      <c r="AZ67" s="173" t="s">
        <v>432</v>
      </c>
      <c r="BA67" s="173" t="s">
        <v>433</v>
      </c>
      <c r="BB67" s="173" t="s">
        <v>258</v>
      </c>
      <c r="BC67" s="173" t="s">
        <v>434</v>
      </c>
      <c r="BD67" s="173" t="s">
        <v>93</v>
      </c>
    </row>
    <row r="68" spans="2:56" s="9" customFormat="1" ht="14.85" customHeight="1">
      <c r="B68" s="110"/>
      <c r="D68" s="111" t="s">
        <v>435</v>
      </c>
      <c r="E68" s="112"/>
      <c r="F68" s="112"/>
      <c r="G68" s="112"/>
      <c r="H68" s="112"/>
      <c r="I68" s="112"/>
      <c r="J68" s="113">
        <f>J207</f>
        <v>0</v>
      </c>
      <c r="L68" s="110"/>
      <c r="AZ68" s="173" t="s">
        <v>436</v>
      </c>
      <c r="BA68" s="173" t="s">
        <v>437</v>
      </c>
      <c r="BB68" s="173" t="s">
        <v>165</v>
      </c>
      <c r="BC68" s="173" t="s">
        <v>438</v>
      </c>
      <c r="BD68" s="173" t="s">
        <v>93</v>
      </c>
    </row>
    <row r="69" spans="2:56" s="9" customFormat="1" ht="14.85" customHeight="1">
      <c r="B69" s="110"/>
      <c r="D69" s="111" t="s">
        <v>439</v>
      </c>
      <c r="E69" s="112"/>
      <c r="F69" s="112"/>
      <c r="G69" s="112"/>
      <c r="H69" s="112"/>
      <c r="I69" s="112"/>
      <c r="J69" s="113">
        <f>J229</f>
        <v>0</v>
      </c>
      <c r="L69" s="110"/>
      <c r="AZ69" s="173" t="s">
        <v>440</v>
      </c>
      <c r="BA69" s="173" t="s">
        <v>433</v>
      </c>
      <c r="BB69" s="173" t="s">
        <v>258</v>
      </c>
      <c r="BC69" s="173" t="s">
        <v>441</v>
      </c>
      <c r="BD69" s="173" t="s">
        <v>93</v>
      </c>
    </row>
    <row r="70" spans="2:56" s="9" customFormat="1" ht="19.899999999999999" customHeight="1">
      <c r="B70" s="110"/>
      <c r="D70" s="111" t="s">
        <v>442</v>
      </c>
      <c r="E70" s="112"/>
      <c r="F70" s="112"/>
      <c r="G70" s="112"/>
      <c r="H70" s="112"/>
      <c r="I70" s="112"/>
      <c r="J70" s="113">
        <f>J244</f>
        <v>0</v>
      </c>
      <c r="L70" s="110"/>
      <c r="AZ70" s="173" t="s">
        <v>443</v>
      </c>
      <c r="BA70" s="173" t="s">
        <v>444</v>
      </c>
      <c r="BB70" s="173" t="s">
        <v>165</v>
      </c>
      <c r="BC70" s="173" t="s">
        <v>445</v>
      </c>
      <c r="BD70" s="173" t="s">
        <v>93</v>
      </c>
    </row>
    <row r="71" spans="2:56" s="9" customFormat="1" ht="14.85" customHeight="1">
      <c r="B71" s="110"/>
      <c r="D71" s="111" t="s">
        <v>446</v>
      </c>
      <c r="E71" s="112"/>
      <c r="F71" s="112"/>
      <c r="G71" s="112"/>
      <c r="H71" s="112"/>
      <c r="I71" s="112"/>
      <c r="J71" s="113">
        <f>J245</f>
        <v>0</v>
      </c>
      <c r="L71" s="110"/>
      <c r="AZ71" s="173" t="s">
        <v>447</v>
      </c>
      <c r="BA71" s="173" t="s">
        <v>448</v>
      </c>
      <c r="BB71" s="173" t="s">
        <v>258</v>
      </c>
      <c r="BC71" s="173" t="s">
        <v>449</v>
      </c>
      <c r="BD71" s="173" t="s">
        <v>93</v>
      </c>
    </row>
    <row r="72" spans="2:56" s="9" customFormat="1" ht="14.85" customHeight="1">
      <c r="B72" s="110"/>
      <c r="D72" s="111" t="s">
        <v>450</v>
      </c>
      <c r="E72" s="112"/>
      <c r="F72" s="112"/>
      <c r="G72" s="112"/>
      <c r="H72" s="112"/>
      <c r="I72" s="112"/>
      <c r="J72" s="113">
        <f>J265</f>
        <v>0</v>
      </c>
      <c r="L72" s="110"/>
      <c r="AZ72" s="173" t="s">
        <v>451</v>
      </c>
      <c r="BA72" s="173" t="s">
        <v>452</v>
      </c>
      <c r="BB72" s="173" t="s">
        <v>165</v>
      </c>
      <c r="BC72" s="173" t="s">
        <v>453</v>
      </c>
      <c r="BD72" s="173" t="s">
        <v>93</v>
      </c>
    </row>
    <row r="73" spans="2:56" s="9" customFormat="1" ht="14.85" customHeight="1">
      <c r="B73" s="110"/>
      <c r="D73" s="111" t="s">
        <v>454</v>
      </c>
      <c r="E73" s="112"/>
      <c r="F73" s="112"/>
      <c r="G73" s="112"/>
      <c r="H73" s="112"/>
      <c r="I73" s="112"/>
      <c r="J73" s="113">
        <f>J312</f>
        <v>0</v>
      </c>
      <c r="L73" s="110"/>
      <c r="AZ73" s="173" t="s">
        <v>455</v>
      </c>
      <c r="BA73" s="173" t="s">
        <v>456</v>
      </c>
      <c r="BB73" s="173" t="s">
        <v>165</v>
      </c>
      <c r="BC73" s="173" t="s">
        <v>457</v>
      </c>
      <c r="BD73" s="173" t="s">
        <v>93</v>
      </c>
    </row>
    <row r="74" spans="2:56" s="9" customFormat="1" ht="14.85" customHeight="1">
      <c r="B74" s="110"/>
      <c r="D74" s="111" t="s">
        <v>458</v>
      </c>
      <c r="E74" s="112"/>
      <c r="F74" s="112"/>
      <c r="G74" s="112"/>
      <c r="H74" s="112"/>
      <c r="I74" s="112"/>
      <c r="J74" s="113">
        <f>J328</f>
        <v>0</v>
      </c>
      <c r="L74" s="110"/>
      <c r="AZ74" s="173" t="s">
        <v>459</v>
      </c>
      <c r="BA74" s="173" t="s">
        <v>460</v>
      </c>
      <c r="BB74" s="173" t="s">
        <v>165</v>
      </c>
      <c r="BC74" s="173" t="s">
        <v>461</v>
      </c>
      <c r="BD74" s="173" t="s">
        <v>93</v>
      </c>
    </row>
    <row r="75" spans="2:56" s="9" customFormat="1" ht="14.85" customHeight="1">
      <c r="B75" s="110"/>
      <c r="D75" s="111" t="s">
        <v>462</v>
      </c>
      <c r="E75" s="112"/>
      <c r="F75" s="112"/>
      <c r="G75" s="112"/>
      <c r="H75" s="112"/>
      <c r="I75" s="112"/>
      <c r="J75" s="113">
        <f>J332</f>
        <v>0</v>
      </c>
      <c r="L75" s="110"/>
      <c r="AZ75" s="173" t="s">
        <v>463</v>
      </c>
      <c r="BA75" s="173" t="s">
        <v>464</v>
      </c>
      <c r="BB75" s="173" t="s">
        <v>165</v>
      </c>
      <c r="BC75" s="173" t="s">
        <v>465</v>
      </c>
      <c r="BD75" s="173" t="s">
        <v>93</v>
      </c>
    </row>
    <row r="76" spans="2:56" s="9" customFormat="1" ht="19.899999999999999" customHeight="1">
      <c r="B76" s="110"/>
      <c r="D76" s="111" t="s">
        <v>466</v>
      </c>
      <c r="E76" s="112"/>
      <c r="F76" s="112"/>
      <c r="G76" s="112"/>
      <c r="H76" s="112"/>
      <c r="I76" s="112"/>
      <c r="J76" s="113">
        <f>J349</f>
        <v>0</v>
      </c>
      <c r="L76" s="110"/>
      <c r="AZ76" s="173" t="s">
        <v>467</v>
      </c>
      <c r="BA76" s="173" t="s">
        <v>468</v>
      </c>
      <c r="BB76" s="173" t="s">
        <v>165</v>
      </c>
      <c r="BC76" s="173" t="s">
        <v>469</v>
      </c>
      <c r="BD76" s="173" t="s">
        <v>93</v>
      </c>
    </row>
    <row r="77" spans="2:56" s="9" customFormat="1" ht="14.85" customHeight="1">
      <c r="B77" s="110"/>
      <c r="D77" s="111" t="s">
        <v>470</v>
      </c>
      <c r="E77" s="112"/>
      <c r="F77" s="112"/>
      <c r="G77" s="112"/>
      <c r="H77" s="112"/>
      <c r="I77" s="112"/>
      <c r="J77" s="113">
        <f>J412</f>
        <v>0</v>
      </c>
      <c r="L77" s="110"/>
      <c r="AZ77" s="173" t="s">
        <v>471</v>
      </c>
      <c r="BA77" s="173" t="s">
        <v>472</v>
      </c>
      <c r="BB77" s="173" t="s">
        <v>258</v>
      </c>
      <c r="BC77" s="173" t="s">
        <v>473</v>
      </c>
      <c r="BD77" s="173" t="s">
        <v>93</v>
      </c>
    </row>
    <row r="78" spans="2:56" s="9" customFormat="1" ht="14.85" customHeight="1">
      <c r="B78" s="110"/>
      <c r="D78" s="111" t="s">
        <v>474</v>
      </c>
      <c r="E78" s="112"/>
      <c r="F78" s="112"/>
      <c r="G78" s="112"/>
      <c r="H78" s="112"/>
      <c r="I78" s="112"/>
      <c r="J78" s="113">
        <f>J453</f>
        <v>0</v>
      </c>
      <c r="L78" s="110"/>
      <c r="AZ78" s="173" t="s">
        <v>475</v>
      </c>
      <c r="BA78" s="173" t="s">
        <v>476</v>
      </c>
      <c r="BB78" s="173" t="s">
        <v>258</v>
      </c>
      <c r="BC78" s="173" t="s">
        <v>477</v>
      </c>
      <c r="BD78" s="173" t="s">
        <v>93</v>
      </c>
    </row>
    <row r="79" spans="2:56" s="9" customFormat="1" ht="14.85" customHeight="1">
      <c r="B79" s="110"/>
      <c r="D79" s="111" t="s">
        <v>478</v>
      </c>
      <c r="E79" s="112"/>
      <c r="F79" s="112"/>
      <c r="G79" s="112"/>
      <c r="H79" s="112"/>
      <c r="I79" s="112"/>
      <c r="J79" s="113">
        <f>J464</f>
        <v>0</v>
      </c>
      <c r="L79" s="110"/>
      <c r="AZ79" s="173" t="s">
        <v>479</v>
      </c>
      <c r="BA79" s="173" t="s">
        <v>480</v>
      </c>
      <c r="BB79" s="173" t="s">
        <v>165</v>
      </c>
      <c r="BC79" s="173" t="s">
        <v>481</v>
      </c>
      <c r="BD79" s="173" t="s">
        <v>93</v>
      </c>
    </row>
    <row r="80" spans="2:56" s="9" customFormat="1" ht="19.899999999999999" customHeight="1">
      <c r="B80" s="110"/>
      <c r="D80" s="111" t="s">
        <v>482</v>
      </c>
      <c r="E80" s="112"/>
      <c r="F80" s="112"/>
      <c r="G80" s="112"/>
      <c r="H80" s="112"/>
      <c r="I80" s="112"/>
      <c r="J80" s="113">
        <f>J638</f>
        <v>0</v>
      </c>
      <c r="L80" s="110"/>
      <c r="AZ80" s="173" t="s">
        <v>483</v>
      </c>
      <c r="BA80" s="173" t="s">
        <v>484</v>
      </c>
      <c r="BB80" s="173" t="s">
        <v>165</v>
      </c>
      <c r="BC80" s="173" t="s">
        <v>485</v>
      </c>
      <c r="BD80" s="173" t="s">
        <v>93</v>
      </c>
    </row>
    <row r="81" spans="2:12" s="9" customFormat="1" ht="14.85" customHeight="1">
      <c r="B81" s="110"/>
      <c r="D81" s="111" t="s">
        <v>486</v>
      </c>
      <c r="E81" s="112"/>
      <c r="F81" s="112"/>
      <c r="G81" s="112"/>
      <c r="H81" s="112"/>
      <c r="I81" s="112"/>
      <c r="J81" s="113">
        <f>J639</f>
        <v>0</v>
      </c>
      <c r="L81" s="110"/>
    </row>
    <row r="82" spans="2:12" s="9" customFormat="1" ht="14.85" customHeight="1">
      <c r="B82" s="110"/>
      <c r="D82" s="111" t="s">
        <v>487</v>
      </c>
      <c r="E82" s="112"/>
      <c r="F82" s="112"/>
      <c r="G82" s="112"/>
      <c r="H82" s="112"/>
      <c r="I82" s="112"/>
      <c r="J82" s="113">
        <f>J795</f>
        <v>0</v>
      </c>
      <c r="L82" s="110"/>
    </row>
    <row r="83" spans="2:12" s="9" customFormat="1" ht="19.899999999999999" customHeight="1">
      <c r="B83" s="110"/>
      <c r="D83" s="111" t="s">
        <v>488</v>
      </c>
      <c r="E83" s="112"/>
      <c r="F83" s="112"/>
      <c r="G83" s="112"/>
      <c r="H83" s="112"/>
      <c r="I83" s="112"/>
      <c r="J83" s="113">
        <f>J839</f>
        <v>0</v>
      </c>
      <c r="L83" s="110"/>
    </row>
    <row r="84" spans="2:12" s="9" customFormat="1" ht="14.85" customHeight="1">
      <c r="B84" s="110"/>
      <c r="D84" s="111" t="s">
        <v>489</v>
      </c>
      <c r="E84" s="112"/>
      <c r="F84" s="112"/>
      <c r="G84" s="112"/>
      <c r="H84" s="112"/>
      <c r="I84" s="112"/>
      <c r="J84" s="113">
        <f>J840</f>
        <v>0</v>
      </c>
      <c r="L84" s="110"/>
    </row>
    <row r="85" spans="2:12" s="9" customFormat="1" ht="21.75" customHeight="1">
      <c r="B85" s="110"/>
      <c r="D85" s="111" t="s">
        <v>490</v>
      </c>
      <c r="E85" s="112"/>
      <c r="F85" s="112"/>
      <c r="G85" s="112"/>
      <c r="H85" s="112"/>
      <c r="I85" s="112"/>
      <c r="J85" s="113">
        <f>J874</f>
        <v>0</v>
      </c>
      <c r="L85" s="110"/>
    </row>
    <row r="86" spans="2:12" s="9" customFormat="1" ht="14.85" customHeight="1">
      <c r="B86" s="110"/>
      <c r="D86" s="111" t="s">
        <v>491</v>
      </c>
      <c r="E86" s="112"/>
      <c r="F86" s="112"/>
      <c r="G86" s="112"/>
      <c r="H86" s="112"/>
      <c r="I86" s="112"/>
      <c r="J86" s="113">
        <f>J883</f>
        <v>0</v>
      </c>
      <c r="L86" s="110"/>
    </row>
    <row r="87" spans="2:12" s="9" customFormat="1" ht="21.75" customHeight="1">
      <c r="B87" s="110"/>
      <c r="D87" s="111" t="s">
        <v>492</v>
      </c>
      <c r="E87" s="112"/>
      <c r="F87" s="112"/>
      <c r="G87" s="112"/>
      <c r="H87" s="112"/>
      <c r="I87" s="112"/>
      <c r="J87" s="113">
        <f>J884</f>
        <v>0</v>
      </c>
      <c r="L87" s="110"/>
    </row>
    <row r="88" spans="2:12" s="9" customFormat="1" ht="21.75" customHeight="1">
      <c r="B88" s="110"/>
      <c r="D88" s="111" t="s">
        <v>493</v>
      </c>
      <c r="E88" s="112"/>
      <c r="F88" s="112"/>
      <c r="G88" s="112"/>
      <c r="H88" s="112"/>
      <c r="I88" s="112"/>
      <c r="J88" s="113">
        <f>J914</f>
        <v>0</v>
      </c>
      <c r="L88" s="110"/>
    </row>
    <row r="89" spans="2:12" s="9" customFormat="1" ht="21.75" customHeight="1">
      <c r="B89" s="110"/>
      <c r="D89" s="111" t="s">
        <v>494</v>
      </c>
      <c r="E89" s="112"/>
      <c r="F89" s="112"/>
      <c r="G89" s="112"/>
      <c r="H89" s="112"/>
      <c r="I89" s="112"/>
      <c r="J89" s="113">
        <f>J933</f>
        <v>0</v>
      </c>
      <c r="L89" s="110"/>
    </row>
    <row r="90" spans="2:12" s="9" customFormat="1" ht="21.75" customHeight="1">
      <c r="B90" s="110"/>
      <c r="D90" s="111" t="s">
        <v>495</v>
      </c>
      <c r="E90" s="112"/>
      <c r="F90" s="112"/>
      <c r="G90" s="112"/>
      <c r="H90" s="112"/>
      <c r="I90" s="112"/>
      <c r="J90" s="113">
        <f>J974</f>
        <v>0</v>
      </c>
      <c r="L90" s="110"/>
    </row>
    <row r="91" spans="2:12" s="9" customFormat="1" ht="21.75" customHeight="1">
      <c r="B91" s="110"/>
      <c r="D91" s="111" t="s">
        <v>496</v>
      </c>
      <c r="E91" s="112"/>
      <c r="F91" s="112"/>
      <c r="G91" s="112"/>
      <c r="H91" s="112"/>
      <c r="I91" s="112"/>
      <c r="J91" s="113">
        <f>J991</f>
        <v>0</v>
      </c>
      <c r="L91" s="110"/>
    </row>
    <row r="92" spans="2:12" s="9" customFormat="1" ht="21.75" customHeight="1">
      <c r="B92" s="110"/>
      <c r="D92" s="111" t="s">
        <v>497</v>
      </c>
      <c r="E92" s="112"/>
      <c r="F92" s="112"/>
      <c r="G92" s="112"/>
      <c r="H92" s="112"/>
      <c r="I92" s="112"/>
      <c r="J92" s="113">
        <f>J1013</f>
        <v>0</v>
      </c>
      <c r="L92" s="110"/>
    </row>
    <row r="93" spans="2:12" s="9" customFormat="1" ht="14.85" customHeight="1">
      <c r="B93" s="110"/>
      <c r="D93" s="111" t="s">
        <v>498</v>
      </c>
      <c r="E93" s="112"/>
      <c r="F93" s="112"/>
      <c r="G93" s="112"/>
      <c r="H93" s="112"/>
      <c r="I93" s="112"/>
      <c r="J93" s="113">
        <f>J1022</f>
        <v>0</v>
      </c>
      <c r="L93" s="110"/>
    </row>
    <row r="94" spans="2:12" s="9" customFormat="1" ht="21.75" customHeight="1">
      <c r="B94" s="110"/>
      <c r="D94" s="111" t="s">
        <v>499</v>
      </c>
      <c r="E94" s="112"/>
      <c r="F94" s="112"/>
      <c r="G94" s="112"/>
      <c r="H94" s="112"/>
      <c r="I94" s="112"/>
      <c r="J94" s="113">
        <f>J1056</f>
        <v>0</v>
      </c>
      <c r="L94" s="110"/>
    </row>
    <row r="95" spans="2:12" s="9" customFormat="1" ht="21.75" customHeight="1">
      <c r="B95" s="110"/>
      <c r="D95" s="111" t="s">
        <v>500</v>
      </c>
      <c r="E95" s="112"/>
      <c r="F95" s="112"/>
      <c r="G95" s="112"/>
      <c r="H95" s="112"/>
      <c r="I95" s="112"/>
      <c r="J95" s="113">
        <f>J1085</f>
        <v>0</v>
      </c>
      <c r="L95" s="110"/>
    </row>
    <row r="96" spans="2:12" s="9" customFormat="1" ht="21.75" customHeight="1">
      <c r="B96" s="110"/>
      <c r="D96" s="111" t="s">
        <v>501</v>
      </c>
      <c r="E96" s="112"/>
      <c r="F96" s="112"/>
      <c r="G96" s="112"/>
      <c r="H96" s="112"/>
      <c r="I96" s="112"/>
      <c r="J96" s="113">
        <f>J1095</f>
        <v>0</v>
      </c>
      <c r="L96" s="110"/>
    </row>
    <row r="97" spans="2:12" s="9" customFormat="1" ht="21.75" customHeight="1">
      <c r="B97" s="110"/>
      <c r="D97" s="111" t="s">
        <v>502</v>
      </c>
      <c r="E97" s="112"/>
      <c r="F97" s="112"/>
      <c r="G97" s="112"/>
      <c r="H97" s="112"/>
      <c r="I97" s="112"/>
      <c r="J97" s="113">
        <f>J1122</f>
        <v>0</v>
      </c>
      <c r="L97" s="110"/>
    </row>
    <row r="98" spans="2:12" s="9" customFormat="1" ht="21.75" customHeight="1">
      <c r="B98" s="110"/>
      <c r="D98" s="111" t="s">
        <v>503</v>
      </c>
      <c r="E98" s="112"/>
      <c r="F98" s="112"/>
      <c r="G98" s="112"/>
      <c r="H98" s="112"/>
      <c r="I98" s="112"/>
      <c r="J98" s="113">
        <f>J1128</f>
        <v>0</v>
      </c>
      <c r="L98" s="110"/>
    </row>
    <row r="99" spans="2:12" s="9" customFormat="1" ht="14.85" customHeight="1">
      <c r="B99" s="110"/>
      <c r="D99" s="111" t="s">
        <v>504</v>
      </c>
      <c r="E99" s="112"/>
      <c r="F99" s="112"/>
      <c r="G99" s="112"/>
      <c r="H99" s="112"/>
      <c r="I99" s="112"/>
      <c r="J99" s="113">
        <f>J1135</f>
        <v>0</v>
      </c>
      <c r="L99" s="110"/>
    </row>
    <row r="100" spans="2:12" s="9" customFormat="1" ht="19.899999999999999" customHeight="1">
      <c r="B100" s="110"/>
      <c r="D100" s="111" t="s">
        <v>505</v>
      </c>
      <c r="E100" s="112"/>
      <c r="F100" s="112"/>
      <c r="G100" s="112"/>
      <c r="H100" s="112"/>
      <c r="I100" s="112"/>
      <c r="J100" s="113">
        <f>J1142</f>
        <v>0</v>
      </c>
      <c r="L100" s="110"/>
    </row>
    <row r="101" spans="2:12" s="9" customFormat="1" ht="19.899999999999999" customHeight="1">
      <c r="B101" s="110"/>
      <c r="D101" s="111" t="s">
        <v>506</v>
      </c>
      <c r="E101" s="112"/>
      <c r="F101" s="112"/>
      <c r="G101" s="112"/>
      <c r="H101" s="112"/>
      <c r="I101" s="112"/>
      <c r="J101" s="113">
        <f>J1169</f>
        <v>0</v>
      </c>
      <c r="L101" s="110"/>
    </row>
    <row r="102" spans="2:12" s="9" customFormat="1" ht="19.899999999999999" customHeight="1">
      <c r="B102" s="110"/>
      <c r="D102" s="111" t="s">
        <v>143</v>
      </c>
      <c r="E102" s="112"/>
      <c r="F102" s="112"/>
      <c r="G102" s="112"/>
      <c r="H102" s="112"/>
      <c r="I102" s="112"/>
      <c r="J102" s="113">
        <f>J1209</f>
        <v>0</v>
      </c>
      <c r="L102" s="110"/>
    </row>
    <row r="103" spans="2:12" s="8" customFormat="1" ht="24.95" customHeight="1">
      <c r="B103" s="106"/>
      <c r="D103" s="107" t="s">
        <v>507</v>
      </c>
      <c r="E103" s="108"/>
      <c r="F103" s="108"/>
      <c r="G103" s="108"/>
      <c r="H103" s="108"/>
      <c r="I103" s="108"/>
      <c r="J103" s="109">
        <f>J1212</f>
        <v>0</v>
      </c>
      <c r="L103" s="106"/>
    </row>
    <row r="104" spans="2:12" s="9" customFormat="1" ht="19.899999999999999" customHeight="1">
      <c r="B104" s="110"/>
      <c r="D104" s="111" t="s">
        <v>508</v>
      </c>
      <c r="E104" s="112"/>
      <c r="F104" s="112"/>
      <c r="G104" s="112"/>
      <c r="H104" s="112"/>
      <c r="I104" s="112"/>
      <c r="J104" s="113">
        <f>J1213</f>
        <v>0</v>
      </c>
      <c r="L104" s="110"/>
    </row>
    <row r="105" spans="2:12" s="9" customFormat="1" ht="14.85" customHeight="1">
      <c r="B105" s="110"/>
      <c r="D105" s="111" t="s">
        <v>509</v>
      </c>
      <c r="E105" s="112"/>
      <c r="F105" s="112"/>
      <c r="G105" s="112"/>
      <c r="H105" s="112"/>
      <c r="I105" s="112"/>
      <c r="J105" s="113">
        <f>J1225</f>
        <v>0</v>
      </c>
      <c r="L105" s="110"/>
    </row>
    <row r="106" spans="2:12" s="9" customFormat="1" ht="19.899999999999999" customHeight="1">
      <c r="B106" s="110"/>
      <c r="D106" s="111" t="s">
        <v>510</v>
      </c>
      <c r="E106" s="112"/>
      <c r="F106" s="112"/>
      <c r="G106" s="112"/>
      <c r="H106" s="112"/>
      <c r="I106" s="112"/>
      <c r="J106" s="113">
        <f>J1255</f>
        <v>0</v>
      </c>
      <c r="L106" s="110"/>
    </row>
    <row r="107" spans="2:12" s="9" customFormat="1" ht="14.85" customHeight="1">
      <c r="B107" s="110"/>
      <c r="D107" s="111" t="s">
        <v>511</v>
      </c>
      <c r="E107" s="112"/>
      <c r="F107" s="112"/>
      <c r="G107" s="112"/>
      <c r="H107" s="112"/>
      <c r="I107" s="112"/>
      <c r="J107" s="113">
        <f>J1258</f>
        <v>0</v>
      </c>
      <c r="L107" s="110"/>
    </row>
    <row r="108" spans="2:12" s="9" customFormat="1" ht="14.85" customHeight="1">
      <c r="B108" s="110"/>
      <c r="D108" s="111" t="s">
        <v>512</v>
      </c>
      <c r="E108" s="112"/>
      <c r="F108" s="112"/>
      <c r="G108" s="112"/>
      <c r="H108" s="112"/>
      <c r="I108" s="112"/>
      <c r="J108" s="113">
        <f>J1303</f>
        <v>0</v>
      </c>
      <c r="L108" s="110"/>
    </row>
    <row r="109" spans="2:12" s="9" customFormat="1" ht="14.85" customHeight="1">
      <c r="B109" s="110"/>
      <c r="D109" s="111" t="s">
        <v>513</v>
      </c>
      <c r="E109" s="112"/>
      <c r="F109" s="112"/>
      <c r="G109" s="112"/>
      <c r="H109" s="112"/>
      <c r="I109" s="112"/>
      <c r="J109" s="113">
        <f>J1358</f>
        <v>0</v>
      </c>
      <c r="L109" s="110"/>
    </row>
    <row r="110" spans="2:12" s="9" customFormat="1" ht="14.85" customHeight="1">
      <c r="B110" s="110"/>
      <c r="D110" s="111" t="s">
        <v>514</v>
      </c>
      <c r="E110" s="112"/>
      <c r="F110" s="112"/>
      <c r="G110" s="112"/>
      <c r="H110" s="112"/>
      <c r="I110" s="112"/>
      <c r="J110" s="113">
        <f>J1384</f>
        <v>0</v>
      </c>
      <c r="L110" s="110"/>
    </row>
    <row r="111" spans="2:12" s="9" customFormat="1" ht="14.85" customHeight="1">
      <c r="B111" s="110"/>
      <c r="D111" s="111" t="s">
        <v>515</v>
      </c>
      <c r="E111" s="112"/>
      <c r="F111" s="112"/>
      <c r="G111" s="112"/>
      <c r="H111" s="112"/>
      <c r="I111" s="112"/>
      <c r="J111" s="113">
        <f>J1417</f>
        <v>0</v>
      </c>
      <c r="L111" s="110"/>
    </row>
    <row r="112" spans="2:12" s="9" customFormat="1" ht="14.85" customHeight="1">
      <c r="B112" s="110"/>
      <c r="D112" s="111" t="s">
        <v>516</v>
      </c>
      <c r="E112" s="112"/>
      <c r="F112" s="112"/>
      <c r="G112" s="112"/>
      <c r="H112" s="112"/>
      <c r="I112" s="112"/>
      <c r="J112" s="113">
        <f>J1440</f>
        <v>0</v>
      </c>
      <c r="L112" s="110"/>
    </row>
    <row r="113" spans="2:12" s="9" customFormat="1" ht="19.899999999999999" customHeight="1">
      <c r="B113" s="110"/>
      <c r="D113" s="111" t="s">
        <v>517</v>
      </c>
      <c r="E113" s="112"/>
      <c r="F113" s="112"/>
      <c r="G113" s="112"/>
      <c r="H113" s="112"/>
      <c r="I113" s="112"/>
      <c r="J113" s="113">
        <f>J1469</f>
        <v>0</v>
      </c>
      <c r="L113" s="110"/>
    </row>
    <row r="114" spans="2:12" s="9" customFormat="1" ht="14.85" customHeight="1">
      <c r="B114" s="110"/>
      <c r="D114" s="111" t="s">
        <v>518</v>
      </c>
      <c r="E114" s="112"/>
      <c r="F114" s="112"/>
      <c r="G114" s="112"/>
      <c r="H114" s="112"/>
      <c r="I114" s="112"/>
      <c r="J114" s="113">
        <f>J1472</f>
        <v>0</v>
      </c>
      <c r="L114" s="110"/>
    </row>
    <row r="115" spans="2:12" s="9" customFormat="1" ht="14.85" customHeight="1">
      <c r="B115" s="110"/>
      <c r="D115" s="111" t="s">
        <v>519</v>
      </c>
      <c r="E115" s="112"/>
      <c r="F115" s="112"/>
      <c r="G115" s="112"/>
      <c r="H115" s="112"/>
      <c r="I115" s="112"/>
      <c r="J115" s="113">
        <f>J1499</f>
        <v>0</v>
      </c>
      <c r="L115" s="110"/>
    </row>
    <row r="116" spans="2:12" s="9" customFormat="1" ht="14.85" customHeight="1">
      <c r="B116" s="110"/>
      <c r="D116" s="111" t="s">
        <v>520</v>
      </c>
      <c r="E116" s="112"/>
      <c r="F116" s="112"/>
      <c r="G116" s="112"/>
      <c r="H116" s="112"/>
      <c r="I116" s="112"/>
      <c r="J116" s="113">
        <f>J1584</f>
        <v>0</v>
      </c>
      <c r="L116" s="110"/>
    </row>
    <row r="117" spans="2:12" s="9" customFormat="1" ht="19.899999999999999" customHeight="1">
      <c r="B117" s="110"/>
      <c r="D117" s="111" t="s">
        <v>521</v>
      </c>
      <c r="E117" s="112"/>
      <c r="F117" s="112"/>
      <c r="G117" s="112"/>
      <c r="H117" s="112"/>
      <c r="I117" s="112"/>
      <c r="J117" s="113">
        <f>J1590</f>
        <v>0</v>
      </c>
      <c r="L117" s="110"/>
    </row>
    <row r="118" spans="2:12" s="9" customFormat="1" ht="19.899999999999999" customHeight="1">
      <c r="B118" s="110"/>
      <c r="D118" s="111" t="s">
        <v>522</v>
      </c>
      <c r="E118" s="112"/>
      <c r="F118" s="112"/>
      <c r="G118" s="112"/>
      <c r="H118" s="112"/>
      <c r="I118" s="112"/>
      <c r="J118" s="113">
        <f>J1593</f>
        <v>0</v>
      </c>
      <c r="L118" s="110"/>
    </row>
    <row r="119" spans="2:12" s="9" customFormat="1" ht="19.899999999999999" customHeight="1">
      <c r="B119" s="110"/>
      <c r="D119" s="111" t="s">
        <v>523</v>
      </c>
      <c r="E119" s="112"/>
      <c r="F119" s="112"/>
      <c r="G119" s="112"/>
      <c r="H119" s="112"/>
      <c r="I119" s="112"/>
      <c r="J119" s="113">
        <f>J1635</f>
        <v>0</v>
      </c>
      <c r="L119" s="110"/>
    </row>
    <row r="120" spans="2:12" s="9" customFormat="1" ht="19.899999999999999" customHeight="1">
      <c r="B120" s="110"/>
      <c r="D120" s="111" t="s">
        <v>524</v>
      </c>
      <c r="E120" s="112"/>
      <c r="F120" s="112"/>
      <c r="G120" s="112"/>
      <c r="H120" s="112"/>
      <c r="I120" s="112"/>
      <c r="J120" s="113">
        <f>J1648</f>
        <v>0</v>
      </c>
      <c r="L120" s="110"/>
    </row>
    <row r="121" spans="2:12" s="9" customFormat="1" ht="14.85" customHeight="1">
      <c r="B121" s="110"/>
      <c r="D121" s="111" t="s">
        <v>525</v>
      </c>
      <c r="E121" s="112"/>
      <c r="F121" s="112"/>
      <c r="G121" s="112"/>
      <c r="H121" s="112"/>
      <c r="I121" s="112"/>
      <c r="J121" s="113">
        <f>J1665</f>
        <v>0</v>
      </c>
      <c r="L121" s="110"/>
    </row>
    <row r="122" spans="2:12" s="9" customFormat="1" ht="14.85" customHeight="1">
      <c r="B122" s="110"/>
      <c r="D122" s="111" t="s">
        <v>526</v>
      </c>
      <c r="E122" s="112"/>
      <c r="F122" s="112"/>
      <c r="G122" s="112"/>
      <c r="H122" s="112"/>
      <c r="I122" s="112"/>
      <c r="J122" s="113">
        <f>J1682</f>
        <v>0</v>
      </c>
      <c r="L122" s="110"/>
    </row>
    <row r="123" spans="2:12" s="9" customFormat="1" ht="19.899999999999999" customHeight="1">
      <c r="B123" s="110"/>
      <c r="D123" s="111" t="s">
        <v>527</v>
      </c>
      <c r="E123" s="112"/>
      <c r="F123" s="112"/>
      <c r="G123" s="112"/>
      <c r="H123" s="112"/>
      <c r="I123" s="112"/>
      <c r="J123" s="113">
        <f>J1703</f>
        <v>0</v>
      </c>
      <c r="L123" s="110"/>
    </row>
    <row r="124" spans="2:12" s="9" customFormat="1" ht="14.85" customHeight="1">
      <c r="B124" s="110"/>
      <c r="D124" s="111" t="s">
        <v>528</v>
      </c>
      <c r="E124" s="112"/>
      <c r="F124" s="112"/>
      <c r="G124" s="112"/>
      <c r="H124" s="112"/>
      <c r="I124" s="112"/>
      <c r="J124" s="113">
        <f>J1709</f>
        <v>0</v>
      </c>
      <c r="L124" s="110"/>
    </row>
    <row r="125" spans="2:12" s="9" customFormat="1" ht="14.85" customHeight="1">
      <c r="B125" s="110"/>
      <c r="D125" s="111" t="s">
        <v>529</v>
      </c>
      <c r="E125" s="112"/>
      <c r="F125" s="112"/>
      <c r="G125" s="112"/>
      <c r="H125" s="112"/>
      <c r="I125" s="112"/>
      <c r="J125" s="113">
        <f>J1752</f>
        <v>0</v>
      </c>
      <c r="L125" s="110"/>
    </row>
    <row r="126" spans="2:12" s="9" customFormat="1" ht="19.899999999999999" customHeight="1">
      <c r="B126" s="110"/>
      <c r="D126" s="111" t="s">
        <v>530</v>
      </c>
      <c r="E126" s="112"/>
      <c r="F126" s="112"/>
      <c r="G126" s="112"/>
      <c r="H126" s="112"/>
      <c r="I126" s="112"/>
      <c r="J126" s="113">
        <f>J1761</f>
        <v>0</v>
      </c>
      <c r="L126" s="110"/>
    </row>
    <row r="127" spans="2:12" s="9" customFormat="1" ht="14.85" customHeight="1">
      <c r="B127" s="110"/>
      <c r="D127" s="111" t="s">
        <v>531</v>
      </c>
      <c r="E127" s="112"/>
      <c r="F127" s="112"/>
      <c r="G127" s="112"/>
      <c r="H127" s="112"/>
      <c r="I127" s="112"/>
      <c r="J127" s="113">
        <f>J1764</f>
        <v>0</v>
      </c>
      <c r="L127" s="110"/>
    </row>
    <row r="128" spans="2:12" s="9" customFormat="1" ht="14.85" customHeight="1">
      <c r="B128" s="110"/>
      <c r="D128" s="111" t="s">
        <v>532</v>
      </c>
      <c r="E128" s="112"/>
      <c r="F128" s="112"/>
      <c r="G128" s="112"/>
      <c r="H128" s="112"/>
      <c r="I128" s="112"/>
      <c r="J128" s="113">
        <f>J1778</f>
        <v>0</v>
      </c>
      <c r="L128" s="110"/>
    </row>
    <row r="129" spans="2:12" s="9" customFormat="1" ht="14.85" customHeight="1">
      <c r="B129" s="110"/>
      <c r="D129" s="111" t="s">
        <v>533</v>
      </c>
      <c r="E129" s="112"/>
      <c r="F129" s="112"/>
      <c r="G129" s="112"/>
      <c r="H129" s="112"/>
      <c r="I129" s="112"/>
      <c r="J129" s="113">
        <f>J1818</f>
        <v>0</v>
      </c>
      <c r="L129" s="110"/>
    </row>
    <row r="130" spans="2:12" s="9" customFormat="1" ht="19.899999999999999" customHeight="1">
      <c r="B130" s="110"/>
      <c r="D130" s="111" t="s">
        <v>534</v>
      </c>
      <c r="E130" s="112"/>
      <c r="F130" s="112"/>
      <c r="G130" s="112"/>
      <c r="H130" s="112"/>
      <c r="I130" s="112"/>
      <c r="J130" s="113">
        <f>J1821</f>
        <v>0</v>
      </c>
      <c r="L130" s="110"/>
    </row>
    <row r="131" spans="2:12" s="9" customFormat="1" ht="14.85" customHeight="1">
      <c r="B131" s="110"/>
      <c r="D131" s="111" t="s">
        <v>535</v>
      </c>
      <c r="E131" s="112"/>
      <c r="F131" s="112"/>
      <c r="G131" s="112"/>
      <c r="H131" s="112"/>
      <c r="I131" s="112"/>
      <c r="J131" s="113">
        <f>J1837</f>
        <v>0</v>
      </c>
      <c r="L131" s="110"/>
    </row>
    <row r="132" spans="2:12" s="9" customFormat="1" ht="14.85" customHeight="1">
      <c r="B132" s="110"/>
      <c r="D132" s="111" t="s">
        <v>536</v>
      </c>
      <c r="E132" s="112"/>
      <c r="F132" s="112"/>
      <c r="G132" s="112"/>
      <c r="H132" s="112"/>
      <c r="I132" s="112"/>
      <c r="J132" s="113">
        <f>J1843</f>
        <v>0</v>
      </c>
      <c r="L132" s="110"/>
    </row>
    <row r="133" spans="2:12" s="9" customFormat="1" ht="14.85" customHeight="1">
      <c r="B133" s="110"/>
      <c r="D133" s="111" t="s">
        <v>537</v>
      </c>
      <c r="E133" s="112"/>
      <c r="F133" s="112"/>
      <c r="G133" s="112"/>
      <c r="H133" s="112"/>
      <c r="I133" s="112"/>
      <c r="J133" s="113">
        <f>J1870</f>
        <v>0</v>
      </c>
      <c r="L133" s="110"/>
    </row>
    <row r="134" spans="2:12" s="9" customFormat="1" ht="19.899999999999999" customHeight="1">
      <c r="B134" s="110"/>
      <c r="D134" s="111" t="s">
        <v>538</v>
      </c>
      <c r="E134" s="112"/>
      <c r="F134" s="112"/>
      <c r="G134" s="112"/>
      <c r="H134" s="112"/>
      <c r="I134" s="112"/>
      <c r="J134" s="113">
        <f>J1992</f>
        <v>0</v>
      </c>
      <c r="L134" s="110"/>
    </row>
    <row r="135" spans="2:12" s="9" customFormat="1" ht="14.85" customHeight="1">
      <c r="B135" s="110"/>
      <c r="D135" s="111" t="s">
        <v>539</v>
      </c>
      <c r="E135" s="112"/>
      <c r="F135" s="112"/>
      <c r="G135" s="112"/>
      <c r="H135" s="112"/>
      <c r="I135" s="112"/>
      <c r="J135" s="113">
        <f>J2024</f>
        <v>0</v>
      </c>
      <c r="L135" s="110"/>
    </row>
    <row r="136" spans="2:12" s="9" customFormat="1" ht="14.85" customHeight="1">
      <c r="B136" s="110"/>
      <c r="D136" s="111" t="s">
        <v>540</v>
      </c>
      <c r="E136" s="112"/>
      <c r="F136" s="112"/>
      <c r="G136" s="112"/>
      <c r="H136" s="112"/>
      <c r="I136" s="112"/>
      <c r="J136" s="113">
        <f>J2036</f>
        <v>0</v>
      </c>
      <c r="L136" s="110"/>
    </row>
    <row r="137" spans="2:12" s="9" customFormat="1" ht="14.85" customHeight="1">
      <c r="B137" s="110"/>
      <c r="D137" s="111" t="s">
        <v>541</v>
      </c>
      <c r="E137" s="112"/>
      <c r="F137" s="112"/>
      <c r="G137" s="112"/>
      <c r="H137" s="112"/>
      <c r="I137" s="112"/>
      <c r="J137" s="113">
        <f>J2061</f>
        <v>0</v>
      </c>
      <c r="L137" s="110"/>
    </row>
    <row r="138" spans="2:12" s="9" customFormat="1" ht="19.899999999999999" customHeight="1">
      <c r="B138" s="110"/>
      <c r="D138" s="111" t="s">
        <v>542</v>
      </c>
      <c r="E138" s="112"/>
      <c r="F138" s="112"/>
      <c r="G138" s="112"/>
      <c r="H138" s="112"/>
      <c r="I138" s="112"/>
      <c r="J138" s="113">
        <f>J2070</f>
        <v>0</v>
      </c>
      <c r="L138" s="110"/>
    </row>
    <row r="139" spans="2:12" s="9" customFormat="1" ht="14.85" customHeight="1">
      <c r="B139" s="110"/>
      <c r="D139" s="111" t="s">
        <v>543</v>
      </c>
      <c r="E139" s="112"/>
      <c r="F139" s="112"/>
      <c r="G139" s="112"/>
      <c r="H139" s="112"/>
      <c r="I139" s="112"/>
      <c r="J139" s="113">
        <f>J2125</f>
        <v>0</v>
      </c>
      <c r="L139" s="110"/>
    </row>
    <row r="140" spans="2:12" s="9" customFormat="1" ht="19.899999999999999" customHeight="1">
      <c r="B140" s="110"/>
      <c r="D140" s="111" t="s">
        <v>544</v>
      </c>
      <c r="E140" s="112"/>
      <c r="F140" s="112"/>
      <c r="G140" s="112"/>
      <c r="H140" s="112"/>
      <c r="I140" s="112"/>
      <c r="J140" s="113">
        <f>J2178</f>
        <v>0</v>
      </c>
      <c r="L140" s="110"/>
    </row>
    <row r="141" spans="2:12" s="9" customFormat="1" ht="19.899999999999999" customHeight="1">
      <c r="B141" s="110"/>
      <c r="D141" s="111" t="s">
        <v>545</v>
      </c>
      <c r="E141" s="112"/>
      <c r="F141" s="112"/>
      <c r="G141" s="112"/>
      <c r="H141" s="112"/>
      <c r="I141" s="112"/>
      <c r="J141" s="113">
        <f>J2192</f>
        <v>0</v>
      </c>
      <c r="L141" s="110"/>
    </row>
    <row r="142" spans="2:12" s="9" customFormat="1" ht="19.899999999999999" customHeight="1">
      <c r="B142" s="110"/>
      <c r="D142" s="111" t="s">
        <v>546</v>
      </c>
      <c r="E142" s="112"/>
      <c r="F142" s="112"/>
      <c r="G142" s="112"/>
      <c r="H142" s="112"/>
      <c r="I142" s="112"/>
      <c r="J142" s="113">
        <f>J2217</f>
        <v>0</v>
      </c>
      <c r="L142" s="110"/>
    </row>
    <row r="143" spans="2:12" s="9" customFormat="1" ht="19.899999999999999" customHeight="1">
      <c r="B143" s="110"/>
      <c r="D143" s="111" t="s">
        <v>547</v>
      </c>
      <c r="E143" s="112"/>
      <c r="F143" s="112"/>
      <c r="G143" s="112"/>
      <c r="H143" s="112"/>
      <c r="I143" s="112"/>
      <c r="J143" s="113">
        <f>J2288</f>
        <v>0</v>
      </c>
      <c r="L143" s="110"/>
    </row>
    <row r="144" spans="2:12" s="9" customFormat="1" ht="14.85" customHeight="1">
      <c r="B144" s="110"/>
      <c r="D144" s="111" t="s">
        <v>548</v>
      </c>
      <c r="E144" s="112"/>
      <c r="F144" s="112"/>
      <c r="G144" s="112"/>
      <c r="H144" s="112"/>
      <c r="I144" s="112"/>
      <c r="J144" s="113">
        <f>J2343</f>
        <v>0</v>
      </c>
      <c r="L144" s="110"/>
    </row>
    <row r="145" spans="2:12" s="9" customFormat="1" ht="19.899999999999999" customHeight="1">
      <c r="B145" s="110"/>
      <c r="D145" s="111" t="s">
        <v>549</v>
      </c>
      <c r="E145" s="112"/>
      <c r="F145" s="112"/>
      <c r="G145" s="112"/>
      <c r="H145" s="112"/>
      <c r="I145" s="112"/>
      <c r="J145" s="113">
        <f>J2358</f>
        <v>0</v>
      </c>
      <c r="L145" s="110"/>
    </row>
    <row r="146" spans="2:12" s="9" customFormat="1" ht="19.899999999999999" customHeight="1">
      <c r="B146" s="110"/>
      <c r="D146" s="111" t="s">
        <v>550</v>
      </c>
      <c r="E146" s="112"/>
      <c r="F146" s="112"/>
      <c r="G146" s="112"/>
      <c r="H146" s="112"/>
      <c r="I146" s="112"/>
      <c r="J146" s="113">
        <f>J2364</f>
        <v>0</v>
      </c>
      <c r="L146" s="110"/>
    </row>
    <row r="147" spans="2:12" s="9" customFormat="1" ht="19.899999999999999" customHeight="1">
      <c r="B147" s="110"/>
      <c r="D147" s="111" t="s">
        <v>551</v>
      </c>
      <c r="E147" s="112"/>
      <c r="F147" s="112"/>
      <c r="G147" s="112"/>
      <c r="H147" s="112"/>
      <c r="I147" s="112"/>
      <c r="J147" s="113">
        <f>J2401</f>
        <v>0</v>
      </c>
      <c r="L147" s="110"/>
    </row>
    <row r="148" spans="2:12" s="1" customFormat="1" ht="21.75" customHeight="1">
      <c r="B148" s="35"/>
      <c r="L148" s="35"/>
    </row>
    <row r="149" spans="2:12" s="1" customFormat="1" ht="6.95" customHeight="1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5"/>
    </row>
    <row r="153" spans="2:12" s="1" customFormat="1" ht="6.95" customHeight="1"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35"/>
    </row>
    <row r="154" spans="2:12" s="1" customFormat="1" ht="24.95" customHeight="1">
      <c r="B154" s="35"/>
      <c r="C154" s="23" t="s">
        <v>144</v>
      </c>
      <c r="L154" s="35"/>
    </row>
    <row r="155" spans="2:12" s="1" customFormat="1" ht="6.95" customHeight="1">
      <c r="B155" s="35"/>
      <c r="L155" s="35"/>
    </row>
    <row r="156" spans="2:12" s="1" customFormat="1" ht="12" customHeight="1">
      <c r="B156" s="35"/>
      <c r="C156" s="29" t="s">
        <v>16</v>
      </c>
      <c r="L156" s="35"/>
    </row>
    <row r="157" spans="2:12" s="1" customFormat="1" ht="26.25" customHeight="1">
      <c r="B157" s="35"/>
      <c r="E157" s="350" t="str">
        <f>E7</f>
        <v>Komunitní dům sociální služby Domova Na cestě – Hlinsko_rev DPS</v>
      </c>
      <c r="F157" s="351"/>
      <c r="G157" s="351"/>
      <c r="H157" s="351"/>
      <c r="L157" s="35"/>
    </row>
    <row r="158" spans="2:12" ht="12" customHeight="1">
      <c r="B158" s="22"/>
      <c r="C158" s="29" t="s">
        <v>132</v>
      </c>
      <c r="L158" s="22"/>
    </row>
    <row r="159" spans="2:12" s="1" customFormat="1" ht="16.5" customHeight="1">
      <c r="B159" s="35"/>
      <c r="E159" s="350" t="s">
        <v>255</v>
      </c>
      <c r="F159" s="352"/>
      <c r="G159" s="352"/>
      <c r="H159" s="352"/>
      <c r="L159" s="35"/>
    </row>
    <row r="160" spans="2:12" s="1" customFormat="1" ht="12" customHeight="1">
      <c r="B160" s="35"/>
      <c r="C160" s="29" t="s">
        <v>260</v>
      </c>
      <c r="L160" s="35"/>
    </row>
    <row r="161" spans="2:65" s="1" customFormat="1" ht="16.5" customHeight="1">
      <c r="B161" s="35"/>
      <c r="E161" s="314" t="str">
        <f>E11</f>
        <v>1 - Stavební práce</v>
      </c>
      <c r="F161" s="352"/>
      <c r="G161" s="352"/>
      <c r="H161" s="352"/>
      <c r="L161" s="35"/>
    </row>
    <row r="162" spans="2:65" s="1" customFormat="1" ht="6.95" customHeight="1">
      <c r="B162" s="35"/>
      <c r="L162" s="35"/>
    </row>
    <row r="163" spans="2:65" s="1" customFormat="1" ht="12" customHeight="1">
      <c r="B163" s="35"/>
      <c r="C163" s="29" t="s">
        <v>22</v>
      </c>
      <c r="F163" s="27" t="str">
        <f>F14</f>
        <v xml:space="preserve"> </v>
      </c>
      <c r="I163" s="29" t="s">
        <v>24</v>
      </c>
      <c r="J163" s="52" t="str">
        <f>IF(J14="","",J14)</f>
        <v>15. 7. 2024</v>
      </c>
      <c r="L163" s="35"/>
    </row>
    <row r="164" spans="2:65" s="1" customFormat="1" ht="6.95" customHeight="1">
      <c r="B164" s="35"/>
      <c r="L164" s="35"/>
    </row>
    <row r="165" spans="2:65" s="1" customFormat="1" ht="15.2" customHeight="1">
      <c r="B165" s="35"/>
      <c r="C165" s="29" t="s">
        <v>30</v>
      </c>
      <c r="F165" s="27" t="str">
        <f>E17</f>
        <v xml:space="preserve"> </v>
      </c>
      <c r="I165" s="29" t="s">
        <v>37</v>
      </c>
      <c r="J165" s="33" t="str">
        <f>E23</f>
        <v xml:space="preserve"> </v>
      </c>
      <c r="L165" s="35"/>
    </row>
    <row r="166" spans="2:65" s="1" customFormat="1" ht="15.2" customHeight="1">
      <c r="B166" s="35"/>
      <c r="C166" s="29" t="s">
        <v>35</v>
      </c>
      <c r="F166" s="27" t="str">
        <f>IF(E20="","",E20)</f>
        <v>Vyplň údaj</v>
      </c>
      <c r="I166" s="29" t="s">
        <v>39</v>
      </c>
      <c r="J166" s="33" t="str">
        <f>E26</f>
        <v xml:space="preserve"> </v>
      </c>
      <c r="L166" s="35"/>
    </row>
    <row r="167" spans="2:65" s="1" customFormat="1" ht="10.35" customHeight="1">
      <c r="B167" s="35"/>
      <c r="L167" s="35"/>
    </row>
    <row r="168" spans="2:65" s="10" customFormat="1" ht="29.25" customHeight="1">
      <c r="B168" s="114"/>
      <c r="C168" s="115" t="s">
        <v>145</v>
      </c>
      <c r="D168" s="116" t="s">
        <v>61</v>
      </c>
      <c r="E168" s="116" t="s">
        <v>57</v>
      </c>
      <c r="F168" s="116" t="s">
        <v>58</v>
      </c>
      <c r="G168" s="116" t="s">
        <v>146</v>
      </c>
      <c r="H168" s="116" t="s">
        <v>147</v>
      </c>
      <c r="I168" s="116" t="s">
        <v>148</v>
      </c>
      <c r="J168" s="117" t="s">
        <v>136</v>
      </c>
      <c r="K168" s="118" t="s">
        <v>149</v>
      </c>
      <c r="L168" s="114"/>
      <c r="M168" s="59" t="s">
        <v>32</v>
      </c>
      <c r="N168" s="60" t="s">
        <v>46</v>
      </c>
      <c r="O168" s="60" t="s">
        <v>150</v>
      </c>
      <c r="P168" s="60" t="s">
        <v>151</v>
      </c>
      <c r="Q168" s="60" t="s">
        <v>152</v>
      </c>
      <c r="R168" s="60" t="s">
        <v>153</v>
      </c>
      <c r="S168" s="60" t="s">
        <v>154</v>
      </c>
      <c r="T168" s="61" t="s">
        <v>155</v>
      </c>
    </row>
    <row r="169" spans="2:65" s="1" customFormat="1" ht="22.9" customHeight="1">
      <c r="B169" s="35"/>
      <c r="C169" s="64" t="s">
        <v>156</v>
      </c>
      <c r="J169" s="119">
        <f>BK169</f>
        <v>0</v>
      </c>
      <c r="L169" s="35"/>
      <c r="M169" s="62"/>
      <c r="N169" s="53"/>
      <c r="O169" s="53"/>
      <c r="P169" s="120">
        <f>P170+P1212</f>
        <v>0</v>
      </c>
      <c r="Q169" s="53"/>
      <c r="R169" s="120">
        <f>R170+R1212</f>
        <v>2702.3542377203394</v>
      </c>
      <c r="S169" s="53"/>
      <c r="T169" s="121">
        <f>T170+T1212</f>
        <v>5.1801140000000002E-2</v>
      </c>
      <c r="AT169" s="19" t="s">
        <v>75</v>
      </c>
      <c r="AU169" s="19" t="s">
        <v>137</v>
      </c>
      <c r="BK169" s="122">
        <f>BK170+BK1212</f>
        <v>0</v>
      </c>
    </row>
    <row r="170" spans="2:65" s="11" customFormat="1" ht="25.9" customHeight="1">
      <c r="B170" s="123"/>
      <c r="D170" s="124" t="s">
        <v>75</v>
      </c>
      <c r="E170" s="125" t="s">
        <v>200</v>
      </c>
      <c r="F170" s="125" t="s">
        <v>201</v>
      </c>
      <c r="I170" s="126"/>
      <c r="J170" s="127">
        <f>BK170</f>
        <v>0</v>
      </c>
      <c r="L170" s="123"/>
      <c r="M170" s="128"/>
      <c r="P170" s="129">
        <f>P171+P244+P349+P638+P839+P1142+P1169+P1209</f>
        <v>0</v>
      </c>
      <c r="R170" s="129">
        <f>R171+R244+R349+R638+R839+R1142+R1169+R1209</f>
        <v>2496.575981965962</v>
      </c>
      <c r="T170" s="130">
        <f>T171+T244+T349+T638+T839+T1142+T1169+T1209</f>
        <v>3.9228200000000005E-3</v>
      </c>
      <c r="AR170" s="124" t="s">
        <v>84</v>
      </c>
      <c r="AT170" s="131" t="s">
        <v>75</v>
      </c>
      <c r="AU170" s="131" t="s">
        <v>76</v>
      </c>
      <c r="AY170" s="124" t="s">
        <v>159</v>
      </c>
      <c r="BK170" s="132">
        <f>BK171+BK244+BK349+BK638+BK839+BK1142+BK1169+BK1209</f>
        <v>0</v>
      </c>
    </row>
    <row r="171" spans="2:65" s="11" customFormat="1" ht="22.9" customHeight="1">
      <c r="B171" s="123"/>
      <c r="D171" s="124" t="s">
        <v>75</v>
      </c>
      <c r="E171" s="133" t="s">
        <v>84</v>
      </c>
      <c r="F171" s="133" t="s">
        <v>202</v>
      </c>
      <c r="I171" s="126"/>
      <c r="J171" s="134">
        <f>BK171</f>
        <v>0</v>
      </c>
      <c r="L171" s="123"/>
      <c r="M171" s="128"/>
      <c r="P171" s="129">
        <f>P172+P184+P207+P229</f>
        <v>0</v>
      </c>
      <c r="R171" s="129">
        <f>R172+R184+R207+R229</f>
        <v>0</v>
      </c>
      <c r="T171" s="130">
        <f>T172+T184+T207+T229</f>
        <v>0</v>
      </c>
      <c r="AR171" s="124" t="s">
        <v>84</v>
      </c>
      <c r="AT171" s="131" t="s">
        <v>75</v>
      </c>
      <c r="AU171" s="131" t="s">
        <v>84</v>
      </c>
      <c r="AY171" s="124" t="s">
        <v>159</v>
      </c>
      <c r="BK171" s="132">
        <f>BK172+BK184+BK207+BK229</f>
        <v>0</v>
      </c>
    </row>
    <row r="172" spans="2:65" s="11" customFormat="1" ht="20.85" customHeight="1">
      <c r="B172" s="123"/>
      <c r="D172" s="124" t="s">
        <v>75</v>
      </c>
      <c r="E172" s="133" t="s">
        <v>218</v>
      </c>
      <c r="F172" s="133" t="s">
        <v>552</v>
      </c>
      <c r="I172" s="126"/>
      <c r="J172" s="134">
        <f>BK172</f>
        <v>0</v>
      </c>
      <c r="L172" s="123"/>
      <c r="M172" s="128"/>
      <c r="P172" s="129">
        <f>SUM(P173:P183)</f>
        <v>0</v>
      </c>
      <c r="R172" s="129">
        <f>SUM(R173:R183)</f>
        <v>0</v>
      </c>
      <c r="T172" s="130">
        <f>SUM(T173:T183)</f>
        <v>0</v>
      </c>
      <c r="AR172" s="124" t="s">
        <v>84</v>
      </c>
      <c r="AT172" s="131" t="s">
        <v>75</v>
      </c>
      <c r="AU172" s="131" t="s">
        <v>91</v>
      </c>
      <c r="AY172" s="124" t="s">
        <v>159</v>
      </c>
      <c r="BK172" s="132">
        <f>SUM(BK173:BK183)</f>
        <v>0</v>
      </c>
    </row>
    <row r="173" spans="2:65" s="1" customFormat="1" ht="24.2" customHeight="1">
      <c r="B173" s="35"/>
      <c r="C173" s="135" t="s">
        <v>84</v>
      </c>
      <c r="D173" s="135" t="s">
        <v>162</v>
      </c>
      <c r="E173" s="136" t="s">
        <v>553</v>
      </c>
      <c r="F173" s="137" t="s">
        <v>554</v>
      </c>
      <c r="G173" s="138" t="s">
        <v>165</v>
      </c>
      <c r="H173" s="139">
        <v>976.5</v>
      </c>
      <c r="I173" s="140"/>
      <c r="J173" s="141">
        <f>ROUND(I173*H173,2)</f>
        <v>0</v>
      </c>
      <c r="K173" s="142"/>
      <c r="L173" s="35"/>
      <c r="M173" s="143" t="s">
        <v>32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96</v>
      </c>
      <c r="AT173" s="147" t="s">
        <v>162</v>
      </c>
      <c r="AU173" s="147" t="s">
        <v>93</v>
      </c>
      <c r="AY173" s="19" t="s">
        <v>159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9" t="s">
        <v>91</v>
      </c>
      <c r="BK173" s="148">
        <f>ROUND(I173*H173,2)</f>
        <v>0</v>
      </c>
      <c r="BL173" s="19" t="s">
        <v>96</v>
      </c>
      <c r="BM173" s="147" t="s">
        <v>555</v>
      </c>
    </row>
    <row r="174" spans="2:65" s="1" customFormat="1" ht="11.25">
      <c r="B174" s="35"/>
      <c r="D174" s="149" t="s">
        <v>167</v>
      </c>
      <c r="F174" s="150" t="s">
        <v>556</v>
      </c>
      <c r="I174" s="151"/>
      <c r="L174" s="35"/>
      <c r="M174" s="152"/>
      <c r="T174" s="56"/>
      <c r="AT174" s="19" t="s">
        <v>167</v>
      </c>
      <c r="AU174" s="19" t="s">
        <v>93</v>
      </c>
    </row>
    <row r="175" spans="2:65" s="13" customFormat="1" ht="11.25">
      <c r="B175" s="160"/>
      <c r="D175" s="154" t="s">
        <v>169</v>
      </c>
      <c r="E175" s="161" t="s">
        <v>32</v>
      </c>
      <c r="F175" s="162" t="s">
        <v>379</v>
      </c>
      <c r="H175" s="163">
        <v>976.5</v>
      </c>
      <c r="I175" s="164"/>
      <c r="L175" s="160"/>
      <c r="M175" s="165"/>
      <c r="T175" s="166"/>
      <c r="AT175" s="161" t="s">
        <v>169</v>
      </c>
      <c r="AU175" s="161" t="s">
        <v>93</v>
      </c>
      <c r="AV175" s="13" t="s">
        <v>91</v>
      </c>
      <c r="AW175" s="13" t="s">
        <v>38</v>
      </c>
      <c r="AX175" s="13" t="s">
        <v>84</v>
      </c>
      <c r="AY175" s="161" t="s">
        <v>159</v>
      </c>
    </row>
    <row r="176" spans="2:65" s="1" customFormat="1" ht="62.65" customHeight="1">
      <c r="B176" s="35"/>
      <c r="C176" s="135" t="s">
        <v>91</v>
      </c>
      <c r="D176" s="135" t="s">
        <v>162</v>
      </c>
      <c r="E176" s="136" t="s">
        <v>557</v>
      </c>
      <c r="F176" s="137" t="s">
        <v>558</v>
      </c>
      <c r="G176" s="138" t="s">
        <v>559</v>
      </c>
      <c r="H176" s="139">
        <v>195.3</v>
      </c>
      <c r="I176" s="140"/>
      <c r="J176" s="141">
        <f>ROUND(I176*H176,2)</f>
        <v>0</v>
      </c>
      <c r="K176" s="142"/>
      <c r="L176" s="35"/>
      <c r="M176" s="143" t="s">
        <v>32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96</v>
      </c>
      <c r="AT176" s="147" t="s">
        <v>162</v>
      </c>
      <c r="AU176" s="147" t="s">
        <v>93</v>
      </c>
      <c r="AY176" s="19" t="s">
        <v>159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9" t="s">
        <v>91</v>
      </c>
      <c r="BK176" s="148">
        <f>ROUND(I176*H176,2)</f>
        <v>0</v>
      </c>
      <c r="BL176" s="19" t="s">
        <v>96</v>
      </c>
      <c r="BM176" s="147" t="s">
        <v>560</v>
      </c>
    </row>
    <row r="177" spans="2:65" s="1" customFormat="1" ht="11.25">
      <c r="B177" s="35"/>
      <c r="D177" s="149" t="s">
        <v>167</v>
      </c>
      <c r="F177" s="150" t="s">
        <v>561</v>
      </c>
      <c r="I177" s="151"/>
      <c r="L177" s="35"/>
      <c r="M177" s="152"/>
      <c r="T177" s="56"/>
      <c r="AT177" s="19" t="s">
        <v>167</v>
      </c>
      <c r="AU177" s="19" t="s">
        <v>93</v>
      </c>
    </row>
    <row r="178" spans="2:65" s="1" customFormat="1" ht="19.5">
      <c r="B178" s="35"/>
      <c r="D178" s="154" t="s">
        <v>562</v>
      </c>
      <c r="F178" s="174" t="s">
        <v>563</v>
      </c>
      <c r="I178" s="151"/>
      <c r="L178" s="35"/>
      <c r="M178" s="152"/>
      <c r="T178" s="56"/>
      <c r="AT178" s="19" t="s">
        <v>562</v>
      </c>
      <c r="AU178" s="19" t="s">
        <v>93</v>
      </c>
    </row>
    <row r="179" spans="2:65" s="13" customFormat="1" ht="11.25">
      <c r="B179" s="160"/>
      <c r="D179" s="154" t="s">
        <v>169</v>
      </c>
      <c r="E179" s="161" t="s">
        <v>32</v>
      </c>
      <c r="F179" s="162" t="s">
        <v>564</v>
      </c>
      <c r="H179" s="163">
        <v>195.3</v>
      </c>
      <c r="I179" s="164"/>
      <c r="L179" s="160"/>
      <c r="M179" s="165"/>
      <c r="T179" s="166"/>
      <c r="AT179" s="161" t="s">
        <v>169</v>
      </c>
      <c r="AU179" s="161" t="s">
        <v>93</v>
      </c>
      <c r="AV179" s="13" t="s">
        <v>91</v>
      </c>
      <c r="AW179" s="13" t="s">
        <v>38</v>
      </c>
      <c r="AX179" s="13" t="s">
        <v>84</v>
      </c>
      <c r="AY179" s="161" t="s">
        <v>159</v>
      </c>
    </row>
    <row r="180" spans="2:65" s="1" customFormat="1" ht="44.25" customHeight="1">
      <c r="B180" s="35"/>
      <c r="C180" s="135" t="s">
        <v>93</v>
      </c>
      <c r="D180" s="135" t="s">
        <v>162</v>
      </c>
      <c r="E180" s="136" t="s">
        <v>565</v>
      </c>
      <c r="F180" s="137" t="s">
        <v>566</v>
      </c>
      <c r="G180" s="138" t="s">
        <v>559</v>
      </c>
      <c r="H180" s="139">
        <v>195.3</v>
      </c>
      <c r="I180" s="140"/>
      <c r="J180" s="141">
        <f>ROUND(I180*H180,2)</f>
        <v>0</v>
      </c>
      <c r="K180" s="142"/>
      <c r="L180" s="35"/>
      <c r="M180" s="143" t="s">
        <v>32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96</v>
      </c>
      <c r="AT180" s="147" t="s">
        <v>162</v>
      </c>
      <c r="AU180" s="147" t="s">
        <v>93</v>
      </c>
      <c r="AY180" s="19" t="s">
        <v>159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9" t="s">
        <v>91</v>
      </c>
      <c r="BK180" s="148">
        <f>ROUND(I180*H180,2)</f>
        <v>0</v>
      </c>
      <c r="BL180" s="19" t="s">
        <v>96</v>
      </c>
      <c r="BM180" s="147" t="s">
        <v>567</v>
      </c>
    </row>
    <row r="181" spans="2:65" s="1" customFormat="1" ht="11.25">
      <c r="B181" s="35"/>
      <c r="D181" s="149" t="s">
        <v>167</v>
      </c>
      <c r="F181" s="150" t="s">
        <v>568</v>
      </c>
      <c r="I181" s="151"/>
      <c r="L181" s="35"/>
      <c r="M181" s="152"/>
      <c r="T181" s="56"/>
      <c r="AT181" s="19" t="s">
        <v>167</v>
      </c>
      <c r="AU181" s="19" t="s">
        <v>93</v>
      </c>
    </row>
    <row r="182" spans="2:65" s="1" customFormat="1" ht="37.9" customHeight="1">
      <c r="B182" s="35"/>
      <c r="C182" s="135" t="s">
        <v>96</v>
      </c>
      <c r="D182" s="135" t="s">
        <v>162</v>
      </c>
      <c r="E182" s="136" t="s">
        <v>569</v>
      </c>
      <c r="F182" s="137" t="s">
        <v>570</v>
      </c>
      <c r="G182" s="138" t="s">
        <v>165</v>
      </c>
      <c r="H182" s="139">
        <v>976.5</v>
      </c>
      <c r="I182" s="140"/>
      <c r="J182" s="141">
        <f>ROUND(I182*H182,2)</f>
        <v>0</v>
      </c>
      <c r="K182" s="142"/>
      <c r="L182" s="35"/>
      <c r="M182" s="143" t="s">
        <v>32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96</v>
      </c>
      <c r="AT182" s="147" t="s">
        <v>162</v>
      </c>
      <c r="AU182" s="147" t="s">
        <v>93</v>
      </c>
      <c r="AY182" s="19" t="s">
        <v>159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9" t="s">
        <v>91</v>
      </c>
      <c r="BK182" s="148">
        <f>ROUND(I182*H182,2)</f>
        <v>0</v>
      </c>
      <c r="BL182" s="19" t="s">
        <v>96</v>
      </c>
      <c r="BM182" s="147" t="s">
        <v>571</v>
      </c>
    </row>
    <row r="183" spans="2:65" s="1" customFormat="1" ht="11.25">
      <c r="B183" s="35"/>
      <c r="D183" s="149" t="s">
        <v>167</v>
      </c>
      <c r="F183" s="150" t="s">
        <v>572</v>
      </c>
      <c r="I183" s="151"/>
      <c r="L183" s="35"/>
      <c r="M183" s="152"/>
      <c r="T183" s="56"/>
      <c r="AT183" s="19" t="s">
        <v>167</v>
      </c>
      <c r="AU183" s="19" t="s">
        <v>93</v>
      </c>
    </row>
    <row r="184" spans="2:65" s="11" customFormat="1" ht="20.85" customHeight="1">
      <c r="B184" s="123"/>
      <c r="D184" s="124" t="s">
        <v>75</v>
      </c>
      <c r="E184" s="133" t="s">
        <v>8</v>
      </c>
      <c r="F184" s="133" t="s">
        <v>573</v>
      </c>
      <c r="I184" s="126"/>
      <c r="J184" s="134">
        <f>BK184</f>
        <v>0</v>
      </c>
      <c r="L184" s="123"/>
      <c r="M184" s="128"/>
      <c r="P184" s="129">
        <f>SUM(P185:P206)</f>
        <v>0</v>
      </c>
      <c r="R184" s="129">
        <f>SUM(R185:R206)</f>
        <v>0</v>
      </c>
      <c r="T184" s="130">
        <f>SUM(T185:T206)</f>
        <v>0</v>
      </c>
      <c r="AR184" s="124" t="s">
        <v>84</v>
      </c>
      <c r="AT184" s="131" t="s">
        <v>75</v>
      </c>
      <c r="AU184" s="131" t="s">
        <v>91</v>
      </c>
      <c r="AY184" s="124" t="s">
        <v>159</v>
      </c>
      <c r="BK184" s="132">
        <f>SUM(BK185:BK206)</f>
        <v>0</v>
      </c>
    </row>
    <row r="185" spans="2:65" s="1" customFormat="1" ht="49.15" customHeight="1">
      <c r="B185" s="35"/>
      <c r="C185" s="135" t="s">
        <v>99</v>
      </c>
      <c r="D185" s="135" t="s">
        <v>162</v>
      </c>
      <c r="E185" s="136" t="s">
        <v>574</v>
      </c>
      <c r="F185" s="137" t="s">
        <v>575</v>
      </c>
      <c r="G185" s="138" t="s">
        <v>559</v>
      </c>
      <c r="H185" s="139">
        <v>1598.7650000000001</v>
      </c>
      <c r="I185" s="140"/>
      <c r="J185" s="141">
        <f>ROUND(I185*H185,2)</f>
        <v>0</v>
      </c>
      <c r="K185" s="142"/>
      <c r="L185" s="35"/>
      <c r="M185" s="143" t="s">
        <v>32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96</v>
      </c>
      <c r="AT185" s="147" t="s">
        <v>162</v>
      </c>
      <c r="AU185" s="147" t="s">
        <v>93</v>
      </c>
      <c r="AY185" s="19" t="s">
        <v>159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9" t="s">
        <v>91</v>
      </c>
      <c r="BK185" s="148">
        <f>ROUND(I185*H185,2)</f>
        <v>0</v>
      </c>
      <c r="BL185" s="19" t="s">
        <v>96</v>
      </c>
      <c r="BM185" s="147" t="s">
        <v>576</v>
      </c>
    </row>
    <row r="186" spans="2:65" s="1" customFormat="1" ht="11.25">
      <c r="B186" s="35"/>
      <c r="D186" s="149" t="s">
        <v>167</v>
      </c>
      <c r="F186" s="150" t="s">
        <v>577</v>
      </c>
      <c r="I186" s="151"/>
      <c r="L186" s="35"/>
      <c r="M186" s="152"/>
      <c r="T186" s="56"/>
      <c r="AT186" s="19" t="s">
        <v>167</v>
      </c>
      <c r="AU186" s="19" t="s">
        <v>93</v>
      </c>
    </row>
    <row r="187" spans="2:65" s="13" customFormat="1" ht="11.25">
      <c r="B187" s="160"/>
      <c r="D187" s="154" t="s">
        <v>169</v>
      </c>
      <c r="E187" s="161" t="s">
        <v>32</v>
      </c>
      <c r="F187" s="162" t="s">
        <v>578</v>
      </c>
      <c r="H187" s="163">
        <v>1906.61</v>
      </c>
      <c r="I187" s="164"/>
      <c r="L187" s="160"/>
      <c r="M187" s="165"/>
      <c r="T187" s="166"/>
      <c r="AT187" s="161" t="s">
        <v>169</v>
      </c>
      <c r="AU187" s="161" t="s">
        <v>93</v>
      </c>
      <c r="AV187" s="13" t="s">
        <v>91</v>
      </c>
      <c r="AW187" s="13" t="s">
        <v>38</v>
      </c>
      <c r="AX187" s="13" t="s">
        <v>76</v>
      </c>
      <c r="AY187" s="161" t="s">
        <v>159</v>
      </c>
    </row>
    <row r="188" spans="2:65" s="13" customFormat="1" ht="11.25">
      <c r="B188" s="160"/>
      <c r="D188" s="154" t="s">
        <v>169</v>
      </c>
      <c r="E188" s="161" t="s">
        <v>32</v>
      </c>
      <c r="F188" s="162" t="s">
        <v>579</v>
      </c>
      <c r="H188" s="163">
        <v>-195.3</v>
      </c>
      <c r="I188" s="164"/>
      <c r="L188" s="160"/>
      <c r="M188" s="165"/>
      <c r="T188" s="166"/>
      <c r="AT188" s="161" t="s">
        <v>169</v>
      </c>
      <c r="AU188" s="161" t="s">
        <v>93</v>
      </c>
      <c r="AV188" s="13" t="s">
        <v>91</v>
      </c>
      <c r="AW188" s="13" t="s">
        <v>38</v>
      </c>
      <c r="AX188" s="13" t="s">
        <v>76</v>
      </c>
      <c r="AY188" s="161" t="s">
        <v>159</v>
      </c>
    </row>
    <row r="189" spans="2:65" s="13" customFormat="1" ht="11.25">
      <c r="B189" s="160"/>
      <c r="D189" s="154" t="s">
        <v>169</v>
      </c>
      <c r="E189" s="161" t="s">
        <v>32</v>
      </c>
      <c r="F189" s="162" t="s">
        <v>580</v>
      </c>
      <c r="H189" s="163">
        <v>-112.545</v>
      </c>
      <c r="I189" s="164"/>
      <c r="L189" s="160"/>
      <c r="M189" s="165"/>
      <c r="T189" s="166"/>
      <c r="AT189" s="161" t="s">
        <v>169</v>
      </c>
      <c r="AU189" s="161" t="s">
        <v>93</v>
      </c>
      <c r="AV189" s="13" t="s">
        <v>91</v>
      </c>
      <c r="AW189" s="13" t="s">
        <v>38</v>
      </c>
      <c r="AX189" s="13" t="s">
        <v>76</v>
      </c>
      <c r="AY189" s="161" t="s">
        <v>159</v>
      </c>
    </row>
    <row r="190" spans="2:65" s="14" customFormat="1" ht="11.25">
      <c r="B190" s="175"/>
      <c r="D190" s="154" t="s">
        <v>169</v>
      </c>
      <c r="E190" s="176" t="s">
        <v>32</v>
      </c>
      <c r="F190" s="177" t="s">
        <v>581</v>
      </c>
      <c r="H190" s="178">
        <v>1598.7650000000001</v>
      </c>
      <c r="I190" s="179"/>
      <c r="L190" s="175"/>
      <c r="M190" s="180"/>
      <c r="T190" s="181"/>
      <c r="AT190" s="176" t="s">
        <v>169</v>
      </c>
      <c r="AU190" s="176" t="s">
        <v>93</v>
      </c>
      <c r="AV190" s="14" t="s">
        <v>96</v>
      </c>
      <c r="AW190" s="14" t="s">
        <v>38</v>
      </c>
      <c r="AX190" s="14" t="s">
        <v>84</v>
      </c>
      <c r="AY190" s="176" t="s">
        <v>159</v>
      </c>
    </row>
    <row r="191" spans="2:65" s="1" customFormat="1" ht="44.25" customHeight="1">
      <c r="B191" s="35"/>
      <c r="C191" s="135" t="s">
        <v>102</v>
      </c>
      <c r="D191" s="135" t="s">
        <v>162</v>
      </c>
      <c r="E191" s="136" t="s">
        <v>582</v>
      </c>
      <c r="F191" s="137" t="s">
        <v>583</v>
      </c>
      <c r="G191" s="138" t="s">
        <v>559</v>
      </c>
      <c r="H191" s="139">
        <v>5</v>
      </c>
      <c r="I191" s="140"/>
      <c r="J191" s="141">
        <f>ROUND(I191*H191,2)</f>
        <v>0</v>
      </c>
      <c r="K191" s="142"/>
      <c r="L191" s="35"/>
      <c r="M191" s="143" t="s">
        <v>32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96</v>
      </c>
      <c r="AT191" s="147" t="s">
        <v>162</v>
      </c>
      <c r="AU191" s="147" t="s">
        <v>93</v>
      </c>
      <c r="AY191" s="19" t="s">
        <v>159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9" t="s">
        <v>91</v>
      </c>
      <c r="BK191" s="148">
        <f>ROUND(I191*H191,2)</f>
        <v>0</v>
      </c>
      <c r="BL191" s="19" t="s">
        <v>96</v>
      </c>
      <c r="BM191" s="147" t="s">
        <v>584</v>
      </c>
    </row>
    <row r="192" spans="2:65" s="1" customFormat="1" ht="11.25">
      <c r="B192" s="35"/>
      <c r="D192" s="149" t="s">
        <v>167</v>
      </c>
      <c r="F192" s="150" t="s">
        <v>585</v>
      </c>
      <c r="I192" s="151"/>
      <c r="L192" s="35"/>
      <c r="M192" s="152"/>
      <c r="T192" s="56"/>
      <c r="AT192" s="19" t="s">
        <v>167</v>
      </c>
      <c r="AU192" s="19" t="s">
        <v>93</v>
      </c>
    </row>
    <row r="193" spans="2:65" s="13" customFormat="1" ht="11.25">
      <c r="B193" s="160"/>
      <c r="D193" s="154" t="s">
        <v>169</v>
      </c>
      <c r="E193" s="161" t="s">
        <v>32</v>
      </c>
      <c r="F193" s="162" t="s">
        <v>586</v>
      </c>
      <c r="H193" s="163">
        <v>5</v>
      </c>
      <c r="I193" s="164"/>
      <c r="L193" s="160"/>
      <c r="M193" s="165"/>
      <c r="T193" s="166"/>
      <c r="AT193" s="161" t="s">
        <v>169</v>
      </c>
      <c r="AU193" s="161" t="s">
        <v>93</v>
      </c>
      <c r="AV193" s="13" t="s">
        <v>91</v>
      </c>
      <c r="AW193" s="13" t="s">
        <v>38</v>
      </c>
      <c r="AX193" s="13" t="s">
        <v>76</v>
      </c>
      <c r="AY193" s="161" t="s">
        <v>159</v>
      </c>
    </row>
    <row r="194" spans="2:65" s="14" customFormat="1" ht="11.25">
      <c r="B194" s="175"/>
      <c r="D194" s="154" t="s">
        <v>169</v>
      </c>
      <c r="E194" s="176" t="s">
        <v>32</v>
      </c>
      <c r="F194" s="177" t="s">
        <v>581</v>
      </c>
      <c r="H194" s="178">
        <v>5</v>
      </c>
      <c r="I194" s="179"/>
      <c r="L194" s="175"/>
      <c r="M194" s="180"/>
      <c r="T194" s="181"/>
      <c r="AT194" s="176" t="s">
        <v>169</v>
      </c>
      <c r="AU194" s="176" t="s">
        <v>93</v>
      </c>
      <c r="AV194" s="14" t="s">
        <v>96</v>
      </c>
      <c r="AW194" s="14" t="s">
        <v>38</v>
      </c>
      <c r="AX194" s="14" t="s">
        <v>84</v>
      </c>
      <c r="AY194" s="176" t="s">
        <v>159</v>
      </c>
    </row>
    <row r="195" spans="2:65" s="1" customFormat="1" ht="44.25" customHeight="1">
      <c r="B195" s="35"/>
      <c r="C195" s="135" t="s">
        <v>105</v>
      </c>
      <c r="D195" s="135" t="s">
        <v>162</v>
      </c>
      <c r="E195" s="136" t="s">
        <v>587</v>
      </c>
      <c r="F195" s="137" t="s">
        <v>588</v>
      </c>
      <c r="G195" s="138" t="s">
        <v>559</v>
      </c>
      <c r="H195" s="139">
        <v>74.634</v>
      </c>
      <c r="I195" s="140"/>
      <c r="J195" s="141">
        <f>ROUND(I195*H195,2)</f>
        <v>0</v>
      </c>
      <c r="K195" s="142"/>
      <c r="L195" s="35"/>
      <c r="M195" s="143" t="s">
        <v>32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96</v>
      </c>
      <c r="AT195" s="147" t="s">
        <v>162</v>
      </c>
      <c r="AU195" s="147" t="s">
        <v>93</v>
      </c>
      <c r="AY195" s="19" t="s">
        <v>159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9" t="s">
        <v>91</v>
      </c>
      <c r="BK195" s="148">
        <f>ROUND(I195*H195,2)</f>
        <v>0</v>
      </c>
      <c r="BL195" s="19" t="s">
        <v>96</v>
      </c>
      <c r="BM195" s="147" t="s">
        <v>589</v>
      </c>
    </row>
    <row r="196" spans="2:65" s="1" customFormat="1" ht="11.25">
      <c r="B196" s="35"/>
      <c r="D196" s="149" t="s">
        <v>167</v>
      </c>
      <c r="F196" s="150" t="s">
        <v>590</v>
      </c>
      <c r="I196" s="151"/>
      <c r="L196" s="35"/>
      <c r="M196" s="152"/>
      <c r="T196" s="56"/>
      <c r="AT196" s="19" t="s">
        <v>167</v>
      </c>
      <c r="AU196" s="19" t="s">
        <v>93</v>
      </c>
    </row>
    <row r="197" spans="2:65" s="13" customFormat="1" ht="11.25">
      <c r="B197" s="160"/>
      <c r="D197" s="154" t="s">
        <v>169</v>
      </c>
      <c r="E197" s="161" t="s">
        <v>32</v>
      </c>
      <c r="F197" s="162" t="s">
        <v>591</v>
      </c>
      <c r="H197" s="163">
        <v>4.8499999999999996</v>
      </c>
      <c r="I197" s="164"/>
      <c r="L197" s="160"/>
      <c r="M197" s="165"/>
      <c r="T197" s="166"/>
      <c r="AT197" s="161" t="s">
        <v>169</v>
      </c>
      <c r="AU197" s="161" t="s">
        <v>93</v>
      </c>
      <c r="AV197" s="13" t="s">
        <v>91</v>
      </c>
      <c r="AW197" s="13" t="s">
        <v>38</v>
      </c>
      <c r="AX197" s="13" t="s">
        <v>76</v>
      </c>
      <c r="AY197" s="161" t="s">
        <v>159</v>
      </c>
    </row>
    <row r="198" spans="2:65" s="13" customFormat="1" ht="11.25">
      <c r="B198" s="160"/>
      <c r="D198" s="154" t="s">
        <v>169</v>
      </c>
      <c r="E198" s="161" t="s">
        <v>32</v>
      </c>
      <c r="F198" s="162" t="s">
        <v>592</v>
      </c>
      <c r="H198" s="163">
        <v>5.6639999999999997</v>
      </c>
      <c r="I198" s="164"/>
      <c r="L198" s="160"/>
      <c r="M198" s="165"/>
      <c r="T198" s="166"/>
      <c r="AT198" s="161" t="s">
        <v>169</v>
      </c>
      <c r="AU198" s="161" t="s">
        <v>93</v>
      </c>
      <c r="AV198" s="13" t="s">
        <v>91</v>
      </c>
      <c r="AW198" s="13" t="s">
        <v>38</v>
      </c>
      <c r="AX198" s="13" t="s">
        <v>76</v>
      </c>
      <c r="AY198" s="161" t="s">
        <v>159</v>
      </c>
    </row>
    <row r="199" spans="2:65" s="13" customFormat="1" ht="11.25">
      <c r="B199" s="160"/>
      <c r="D199" s="154" t="s">
        <v>169</v>
      </c>
      <c r="E199" s="161" t="s">
        <v>32</v>
      </c>
      <c r="F199" s="162" t="s">
        <v>593</v>
      </c>
      <c r="H199" s="163">
        <v>15.06</v>
      </c>
      <c r="I199" s="164"/>
      <c r="L199" s="160"/>
      <c r="M199" s="165"/>
      <c r="T199" s="166"/>
      <c r="AT199" s="161" t="s">
        <v>169</v>
      </c>
      <c r="AU199" s="161" t="s">
        <v>93</v>
      </c>
      <c r="AV199" s="13" t="s">
        <v>91</v>
      </c>
      <c r="AW199" s="13" t="s">
        <v>38</v>
      </c>
      <c r="AX199" s="13" t="s">
        <v>76</v>
      </c>
      <c r="AY199" s="161" t="s">
        <v>159</v>
      </c>
    </row>
    <row r="200" spans="2:65" s="13" customFormat="1" ht="11.25">
      <c r="B200" s="160"/>
      <c r="D200" s="154" t="s">
        <v>169</v>
      </c>
      <c r="E200" s="161" t="s">
        <v>32</v>
      </c>
      <c r="F200" s="162" t="s">
        <v>594</v>
      </c>
      <c r="H200" s="163">
        <v>49.06</v>
      </c>
      <c r="I200" s="164"/>
      <c r="L200" s="160"/>
      <c r="M200" s="165"/>
      <c r="T200" s="166"/>
      <c r="AT200" s="161" t="s">
        <v>169</v>
      </c>
      <c r="AU200" s="161" t="s">
        <v>93</v>
      </c>
      <c r="AV200" s="13" t="s">
        <v>91</v>
      </c>
      <c r="AW200" s="13" t="s">
        <v>38</v>
      </c>
      <c r="AX200" s="13" t="s">
        <v>76</v>
      </c>
      <c r="AY200" s="161" t="s">
        <v>159</v>
      </c>
    </row>
    <row r="201" spans="2:65" s="14" customFormat="1" ht="11.25">
      <c r="B201" s="175"/>
      <c r="D201" s="154" t="s">
        <v>169</v>
      </c>
      <c r="E201" s="176" t="s">
        <v>32</v>
      </c>
      <c r="F201" s="177" t="s">
        <v>581</v>
      </c>
      <c r="H201" s="178">
        <v>74.634</v>
      </c>
      <c r="I201" s="179"/>
      <c r="L201" s="175"/>
      <c r="M201" s="180"/>
      <c r="T201" s="181"/>
      <c r="AT201" s="176" t="s">
        <v>169</v>
      </c>
      <c r="AU201" s="176" t="s">
        <v>93</v>
      </c>
      <c r="AV201" s="14" t="s">
        <v>96</v>
      </c>
      <c r="AW201" s="14" t="s">
        <v>38</v>
      </c>
      <c r="AX201" s="14" t="s">
        <v>84</v>
      </c>
      <c r="AY201" s="176" t="s">
        <v>159</v>
      </c>
    </row>
    <row r="202" spans="2:65" s="1" customFormat="1" ht="49.15" customHeight="1">
      <c r="B202" s="35"/>
      <c r="C202" s="135" t="s">
        <v>108</v>
      </c>
      <c r="D202" s="135" t="s">
        <v>162</v>
      </c>
      <c r="E202" s="136" t="s">
        <v>595</v>
      </c>
      <c r="F202" s="137" t="s">
        <v>596</v>
      </c>
      <c r="G202" s="138" t="s">
        <v>559</v>
      </c>
      <c r="H202" s="139">
        <v>32.914999999999999</v>
      </c>
      <c r="I202" s="140"/>
      <c r="J202" s="141">
        <f>ROUND(I202*H202,2)</f>
        <v>0</v>
      </c>
      <c r="K202" s="142"/>
      <c r="L202" s="35"/>
      <c r="M202" s="143" t="s">
        <v>32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96</v>
      </c>
      <c r="AT202" s="147" t="s">
        <v>162</v>
      </c>
      <c r="AU202" s="147" t="s">
        <v>93</v>
      </c>
      <c r="AY202" s="19" t="s">
        <v>159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9" t="s">
        <v>91</v>
      </c>
      <c r="BK202" s="148">
        <f>ROUND(I202*H202,2)</f>
        <v>0</v>
      </c>
      <c r="BL202" s="19" t="s">
        <v>96</v>
      </c>
      <c r="BM202" s="147" t="s">
        <v>597</v>
      </c>
    </row>
    <row r="203" spans="2:65" s="1" customFormat="1" ht="11.25">
      <c r="B203" s="35"/>
      <c r="D203" s="149" t="s">
        <v>167</v>
      </c>
      <c r="F203" s="150" t="s">
        <v>598</v>
      </c>
      <c r="I203" s="151"/>
      <c r="L203" s="35"/>
      <c r="M203" s="152"/>
      <c r="T203" s="56"/>
      <c r="AT203" s="19" t="s">
        <v>167</v>
      </c>
      <c r="AU203" s="19" t="s">
        <v>93</v>
      </c>
    </row>
    <row r="204" spans="2:65" s="13" customFormat="1" ht="11.25">
      <c r="B204" s="160"/>
      <c r="D204" s="154" t="s">
        <v>169</v>
      </c>
      <c r="E204" s="161" t="s">
        <v>32</v>
      </c>
      <c r="F204" s="162" t="s">
        <v>599</v>
      </c>
      <c r="H204" s="163">
        <v>30.664999999999999</v>
      </c>
      <c r="I204" s="164"/>
      <c r="L204" s="160"/>
      <c r="M204" s="165"/>
      <c r="T204" s="166"/>
      <c r="AT204" s="161" t="s">
        <v>169</v>
      </c>
      <c r="AU204" s="161" t="s">
        <v>93</v>
      </c>
      <c r="AV204" s="13" t="s">
        <v>91</v>
      </c>
      <c r="AW204" s="13" t="s">
        <v>38</v>
      </c>
      <c r="AX204" s="13" t="s">
        <v>76</v>
      </c>
      <c r="AY204" s="161" t="s">
        <v>159</v>
      </c>
    </row>
    <row r="205" spans="2:65" s="13" customFormat="1" ht="11.25">
      <c r="B205" s="160"/>
      <c r="D205" s="154" t="s">
        <v>169</v>
      </c>
      <c r="E205" s="161" t="s">
        <v>32</v>
      </c>
      <c r="F205" s="162" t="s">
        <v>600</v>
      </c>
      <c r="H205" s="163">
        <v>2.25</v>
      </c>
      <c r="I205" s="164"/>
      <c r="L205" s="160"/>
      <c r="M205" s="165"/>
      <c r="T205" s="166"/>
      <c r="AT205" s="161" t="s">
        <v>169</v>
      </c>
      <c r="AU205" s="161" t="s">
        <v>93</v>
      </c>
      <c r="AV205" s="13" t="s">
        <v>91</v>
      </c>
      <c r="AW205" s="13" t="s">
        <v>38</v>
      </c>
      <c r="AX205" s="13" t="s">
        <v>76</v>
      </c>
      <c r="AY205" s="161" t="s">
        <v>159</v>
      </c>
    </row>
    <row r="206" spans="2:65" s="14" customFormat="1" ht="11.25">
      <c r="B206" s="175"/>
      <c r="D206" s="154" t="s">
        <v>169</v>
      </c>
      <c r="E206" s="176" t="s">
        <v>32</v>
      </c>
      <c r="F206" s="177" t="s">
        <v>581</v>
      </c>
      <c r="H206" s="178">
        <v>32.914999999999999</v>
      </c>
      <c r="I206" s="179"/>
      <c r="L206" s="175"/>
      <c r="M206" s="180"/>
      <c r="T206" s="181"/>
      <c r="AT206" s="176" t="s">
        <v>169</v>
      </c>
      <c r="AU206" s="176" t="s">
        <v>93</v>
      </c>
      <c r="AV206" s="14" t="s">
        <v>96</v>
      </c>
      <c r="AW206" s="14" t="s">
        <v>38</v>
      </c>
      <c r="AX206" s="14" t="s">
        <v>84</v>
      </c>
      <c r="AY206" s="176" t="s">
        <v>159</v>
      </c>
    </row>
    <row r="207" spans="2:65" s="11" customFormat="1" ht="20.85" customHeight="1">
      <c r="B207" s="123"/>
      <c r="D207" s="124" t="s">
        <v>75</v>
      </c>
      <c r="E207" s="133" t="s">
        <v>229</v>
      </c>
      <c r="F207" s="133" t="s">
        <v>601</v>
      </c>
      <c r="I207" s="126"/>
      <c r="J207" s="134">
        <f>BK207</f>
        <v>0</v>
      </c>
      <c r="L207" s="123"/>
      <c r="M207" s="128"/>
      <c r="P207" s="129">
        <f>SUM(P208:P228)</f>
        <v>0</v>
      </c>
      <c r="R207" s="129">
        <f>SUM(R208:R228)</f>
        <v>0</v>
      </c>
      <c r="T207" s="130">
        <f>SUM(T208:T228)</f>
        <v>0</v>
      </c>
      <c r="AR207" s="124" t="s">
        <v>84</v>
      </c>
      <c r="AT207" s="131" t="s">
        <v>75</v>
      </c>
      <c r="AU207" s="131" t="s">
        <v>91</v>
      </c>
      <c r="AY207" s="124" t="s">
        <v>159</v>
      </c>
      <c r="BK207" s="132">
        <f>SUM(BK208:BK228)</f>
        <v>0</v>
      </c>
    </row>
    <row r="208" spans="2:65" s="1" customFormat="1" ht="44.25" customHeight="1">
      <c r="B208" s="35"/>
      <c r="C208" s="135" t="s">
        <v>111</v>
      </c>
      <c r="D208" s="135" t="s">
        <v>162</v>
      </c>
      <c r="E208" s="136" t="s">
        <v>602</v>
      </c>
      <c r="F208" s="137" t="s">
        <v>603</v>
      </c>
      <c r="G208" s="138" t="s">
        <v>559</v>
      </c>
      <c r="H208" s="139">
        <v>402.17700000000002</v>
      </c>
      <c r="I208" s="140"/>
      <c r="J208" s="141">
        <f>ROUND(I208*H208,2)</f>
        <v>0</v>
      </c>
      <c r="K208" s="142"/>
      <c r="L208" s="35"/>
      <c r="M208" s="143" t="s">
        <v>32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96</v>
      </c>
      <c r="AT208" s="147" t="s">
        <v>162</v>
      </c>
      <c r="AU208" s="147" t="s">
        <v>93</v>
      </c>
      <c r="AY208" s="19" t="s">
        <v>159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9" t="s">
        <v>91</v>
      </c>
      <c r="BK208" s="148">
        <f>ROUND(I208*H208,2)</f>
        <v>0</v>
      </c>
      <c r="BL208" s="19" t="s">
        <v>96</v>
      </c>
      <c r="BM208" s="147" t="s">
        <v>604</v>
      </c>
    </row>
    <row r="209" spans="2:51" s="1" customFormat="1" ht="11.25">
      <c r="B209" s="35"/>
      <c r="D209" s="149" t="s">
        <v>167</v>
      </c>
      <c r="F209" s="150" t="s">
        <v>605</v>
      </c>
      <c r="I209" s="151"/>
      <c r="L209" s="35"/>
      <c r="M209" s="152"/>
      <c r="T209" s="56"/>
      <c r="AT209" s="19" t="s">
        <v>167</v>
      </c>
      <c r="AU209" s="19" t="s">
        <v>93</v>
      </c>
    </row>
    <row r="210" spans="2:51" s="12" customFormat="1" ht="11.25">
      <c r="B210" s="153"/>
      <c r="D210" s="154" t="s">
        <v>169</v>
      </c>
      <c r="E210" s="155" t="s">
        <v>32</v>
      </c>
      <c r="F210" s="156" t="s">
        <v>606</v>
      </c>
      <c r="H210" s="155" t="s">
        <v>32</v>
      </c>
      <c r="I210" s="157"/>
      <c r="L210" s="153"/>
      <c r="M210" s="158"/>
      <c r="T210" s="159"/>
      <c r="AT210" s="155" t="s">
        <v>169</v>
      </c>
      <c r="AU210" s="155" t="s">
        <v>93</v>
      </c>
      <c r="AV210" s="12" t="s">
        <v>84</v>
      </c>
      <c r="AW210" s="12" t="s">
        <v>38</v>
      </c>
      <c r="AX210" s="12" t="s">
        <v>76</v>
      </c>
      <c r="AY210" s="155" t="s">
        <v>159</v>
      </c>
    </row>
    <row r="211" spans="2:51" s="13" customFormat="1" ht="11.25">
      <c r="B211" s="160"/>
      <c r="D211" s="154" t="s">
        <v>169</v>
      </c>
      <c r="E211" s="161" t="s">
        <v>32</v>
      </c>
      <c r="F211" s="162" t="s">
        <v>607</v>
      </c>
      <c r="H211" s="163">
        <v>125.7</v>
      </c>
      <c r="I211" s="164"/>
      <c r="L211" s="160"/>
      <c r="M211" s="165"/>
      <c r="T211" s="166"/>
      <c r="AT211" s="161" t="s">
        <v>169</v>
      </c>
      <c r="AU211" s="161" t="s">
        <v>93</v>
      </c>
      <c r="AV211" s="13" t="s">
        <v>91</v>
      </c>
      <c r="AW211" s="13" t="s">
        <v>38</v>
      </c>
      <c r="AX211" s="13" t="s">
        <v>76</v>
      </c>
      <c r="AY211" s="161" t="s">
        <v>159</v>
      </c>
    </row>
    <row r="212" spans="2:51" s="13" customFormat="1" ht="11.25">
      <c r="B212" s="160"/>
      <c r="D212" s="154" t="s">
        <v>169</v>
      </c>
      <c r="E212" s="161" t="s">
        <v>32</v>
      </c>
      <c r="F212" s="162" t="s">
        <v>608</v>
      </c>
      <c r="H212" s="163">
        <v>25</v>
      </c>
      <c r="I212" s="164"/>
      <c r="L212" s="160"/>
      <c r="M212" s="165"/>
      <c r="T212" s="166"/>
      <c r="AT212" s="161" t="s">
        <v>169</v>
      </c>
      <c r="AU212" s="161" t="s">
        <v>93</v>
      </c>
      <c r="AV212" s="13" t="s">
        <v>91</v>
      </c>
      <c r="AW212" s="13" t="s">
        <v>38</v>
      </c>
      <c r="AX212" s="13" t="s">
        <v>76</v>
      </c>
      <c r="AY212" s="161" t="s">
        <v>159</v>
      </c>
    </row>
    <row r="213" spans="2:51" s="12" customFormat="1" ht="11.25">
      <c r="B213" s="153"/>
      <c r="D213" s="154" t="s">
        <v>169</v>
      </c>
      <c r="E213" s="155" t="s">
        <v>32</v>
      </c>
      <c r="F213" s="156" t="s">
        <v>609</v>
      </c>
      <c r="H213" s="155" t="s">
        <v>32</v>
      </c>
      <c r="I213" s="157"/>
      <c r="L213" s="153"/>
      <c r="M213" s="158"/>
      <c r="T213" s="159"/>
      <c r="AT213" s="155" t="s">
        <v>169</v>
      </c>
      <c r="AU213" s="155" t="s">
        <v>93</v>
      </c>
      <c r="AV213" s="12" t="s">
        <v>84</v>
      </c>
      <c r="AW213" s="12" t="s">
        <v>38</v>
      </c>
      <c r="AX213" s="12" t="s">
        <v>76</v>
      </c>
      <c r="AY213" s="155" t="s">
        <v>159</v>
      </c>
    </row>
    <row r="214" spans="2:51" s="13" customFormat="1" ht="11.25">
      <c r="B214" s="160"/>
      <c r="D214" s="154" t="s">
        <v>169</v>
      </c>
      <c r="E214" s="161" t="s">
        <v>32</v>
      </c>
      <c r="F214" s="162" t="s">
        <v>610</v>
      </c>
      <c r="H214" s="163">
        <v>7.6449999999999996</v>
      </c>
      <c r="I214" s="164"/>
      <c r="L214" s="160"/>
      <c r="M214" s="165"/>
      <c r="T214" s="166"/>
      <c r="AT214" s="161" t="s">
        <v>169</v>
      </c>
      <c r="AU214" s="161" t="s">
        <v>93</v>
      </c>
      <c r="AV214" s="13" t="s">
        <v>91</v>
      </c>
      <c r="AW214" s="13" t="s">
        <v>38</v>
      </c>
      <c r="AX214" s="13" t="s">
        <v>76</v>
      </c>
      <c r="AY214" s="161" t="s">
        <v>159</v>
      </c>
    </row>
    <row r="215" spans="2:51" s="13" customFormat="1" ht="11.25">
      <c r="B215" s="160"/>
      <c r="D215" s="154" t="s">
        <v>169</v>
      </c>
      <c r="E215" s="161" t="s">
        <v>32</v>
      </c>
      <c r="F215" s="162" t="s">
        <v>611</v>
      </c>
      <c r="H215" s="163">
        <v>22.518000000000001</v>
      </c>
      <c r="I215" s="164"/>
      <c r="L215" s="160"/>
      <c r="M215" s="165"/>
      <c r="T215" s="166"/>
      <c r="AT215" s="161" t="s">
        <v>169</v>
      </c>
      <c r="AU215" s="161" t="s">
        <v>93</v>
      </c>
      <c r="AV215" s="13" t="s">
        <v>91</v>
      </c>
      <c r="AW215" s="13" t="s">
        <v>38</v>
      </c>
      <c r="AX215" s="13" t="s">
        <v>76</v>
      </c>
      <c r="AY215" s="161" t="s">
        <v>159</v>
      </c>
    </row>
    <row r="216" spans="2:51" s="13" customFormat="1" ht="11.25">
      <c r="B216" s="160"/>
      <c r="D216" s="154" t="s">
        <v>169</v>
      </c>
      <c r="E216" s="161" t="s">
        <v>32</v>
      </c>
      <c r="F216" s="162" t="s">
        <v>612</v>
      </c>
      <c r="H216" s="163">
        <v>47.981000000000002</v>
      </c>
      <c r="I216" s="164"/>
      <c r="L216" s="160"/>
      <c r="M216" s="165"/>
      <c r="T216" s="166"/>
      <c r="AT216" s="161" t="s">
        <v>169</v>
      </c>
      <c r="AU216" s="161" t="s">
        <v>93</v>
      </c>
      <c r="AV216" s="13" t="s">
        <v>91</v>
      </c>
      <c r="AW216" s="13" t="s">
        <v>38</v>
      </c>
      <c r="AX216" s="13" t="s">
        <v>76</v>
      </c>
      <c r="AY216" s="161" t="s">
        <v>159</v>
      </c>
    </row>
    <row r="217" spans="2:51" s="13" customFormat="1" ht="11.25">
      <c r="B217" s="160"/>
      <c r="D217" s="154" t="s">
        <v>169</v>
      </c>
      <c r="E217" s="161" t="s">
        <v>32</v>
      </c>
      <c r="F217" s="162" t="s">
        <v>613</v>
      </c>
      <c r="H217" s="163">
        <v>148.786</v>
      </c>
      <c r="I217" s="164"/>
      <c r="L217" s="160"/>
      <c r="M217" s="165"/>
      <c r="T217" s="166"/>
      <c r="AT217" s="161" t="s">
        <v>169</v>
      </c>
      <c r="AU217" s="161" t="s">
        <v>93</v>
      </c>
      <c r="AV217" s="13" t="s">
        <v>91</v>
      </c>
      <c r="AW217" s="13" t="s">
        <v>38</v>
      </c>
      <c r="AX217" s="13" t="s">
        <v>76</v>
      </c>
      <c r="AY217" s="161" t="s">
        <v>159</v>
      </c>
    </row>
    <row r="218" spans="2:51" s="12" customFormat="1" ht="11.25">
      <c r="B218" s="153"/>
      <c r="D218" s="154" t="s">
        <v>169</v>
      </c>
      <c r="E218" s="155" t="s">
        <v>32</v>
      </c>
      <c r="F218" s="156" t="s">
        <v>614</v>
      </c>
      <c r="H218" s="155" t="s">
        <v>32</v>
      </c>
      <c r="I218" s="157"/>
      <c r="L218" s="153"/>
      <c r="M218" s="158"/>
      <c r="T218" s="159"/>
      <c r="AT218" s="155" t="s">
        <v>169</v>
      </c>
      <c r="AU218" s="155" t="s">
        <v>93</v>
      </c>
      <c r="AV218" s="12" t="s">
        <v>84</v>
      </c>
      <c r="AW218" s="12" t="s">
        <v>38</v>
      </c>
      <c r="AX218" s="12" t="s">
        <v>76</v>
      </c>
      <c r="AY218" s="155" t="s">
        <v>159</v>
      </c>
    </row>
    <row r="219" spans="2:51" s="13" customFormat="1" ht="33.75">
      <c r="B219" s="160"/>
      <c r="D219" s="154" t="s">
        <v>169</v>
      </c>
      <c r="E219" s="161" t="s">
        <v>32</v>
      </c>
      <c r="F219" s="162" t="s">
        <v>615</v>
      </c>
      <c r="H219" s="163">
        <v>3.3959999999999999</v>
      </c>
      <c r="I219" s="164"/>
      <c r="L219" s="160"/>
      <c r="M219" s="165"/>
      <c r="T219" s="166"/>
      <c r="AT219" s="161" t="s">
        <v>169</v>
      </c>
      <c r="AU219" s="161" t="s">
        <v>93</v>
      </c>
      <c r="AV219" s="13" t="s">
        <v>91</v>
      </c>
      <c r="AW219" s="13" t="s">
        <v>38</v>
      </c>
      <c r="AX219" s="13" t="s">
        <v>76</v>
      </c>
      <c r="AY219" s="161" t="s">
        <v>159</v>
      </c>
    </row>
    <row r="220" spans="2:51" s="13" customFormat="1" ht="22.5">
      <c r="B220" s="160"/>
      <c r="D220" s="154" t="s">
        <v>169</v>
      </c>
      <c r="E220" s="161" t="s">
        <v>32</v>
      </c>
      <c r="F220" s="162" t="s">
        <v>616</v>
      </c>
      <c r="H220" s="163">
        <v>9.5839999999999996</v>
      </c>
      <c r="I220" s="164"/>
      <c r="L220" s="160"/>
      <c r="M220" s="165"/>
      <c r="T220" s="166"/>
      <c r="AT220" s="161" t="s">
        <v>169</v>
      </c>
      <c r="AU220" s="161" t="s">
        <v>93</v>
      </c>
      <c r="AV220" s="13" t="s">
        <v>91</v>
      </c>
      <c r="AW220" s="13" t="s">
        <v>38</v>
      </c>
      <c r="AX220" s="13" t="s">
        <v>76</v>
      </c>
      <c r="AY220" s="161" t="s">
        <v>159</v>
      </c>
    </row>
    <row r="221" spans="2:51" s="13" customFormat="1" ht="22.5">
      <c r="B221" s="160"/>
      <c r="D221" s="154" t="s">
        <v>169</v>
      </c>
      <c r="E221" s="161" t="s">
        <v>32</v>
      </c>
      <c r="F221" s="162" t="s">
        <v>617</v>
      </c>
      <c r="H221" s="163">
        <v>5.4589999999999996</v>
      </c>
      <c r="I221" s="164"/>
      <c r="L221" s="160"/>
      <c r="M221" s="165"/>
      <c r="T221" s="166"/>
      <c r="AT221" s="161" t="s">
        <v>169</v>
      </c>
      <c r="AU221" s="161" t="s">
        <v>93</v>
      </c>
      <c r="AV221" s="13" t="s">
        <v>91</v>
      </c>
      <c r="AW221" s="13" t="s">
        <v>38</v>
      </c>
      <c r="AX221" s="13" t="s">
        <v>76</v>
      </c>
      <c r="AY221" s="161" t="s">
        <v>159</v>
      </c>
    </row>
    <row r="222" spans="2:51" s="13" customFormat="1" ht="22.5">
      <c r="B222" s="160"/>
      <c r="D222" s="154" t="s">
        <v>169</v>
      </c>
      <c r="E222" s="161" t="s">
        <v>32</v>
      </c>
      <c r="F222" s="162" t="s">
        <v>618</v>
      </c>
      <c r="H222" s="163">
        <v>17.318000000000001</v>
      </c>
      <c r="I222" s="164"/>
      <c r="L222" s="160"/>
      <c r="M222" s="165"/>
      <c r="T222" s="166"/>
      <c r="AT222" s="161" t="s">
        <v>169</v>
      </c>
      <c r="AU222" s="161" t="s">
        <v>93</v>
      </c>
      <c r="AV222" s="13" t="s">
        <v>91</v>
      </c>
      <c r="AW222" s="13" t="s">
        <v>38</v>
      </c>
      <c r="AX222" s="13" t="s">
        <v>76</v>
      </c>
      <c r="AY222" s="161" t="s">
        <v>159</v>
      </c>
    </row>
    <row r="223" spans="2:51" s="13" customFormat="1" ht="22.5">
      <c r="B223" s="160"/>
      <c r="D223" s="154" t="s">
        <v>169</v>
      </c>
      <c r="E223" s="161" t="s">
        <v>32</v>
      </c>
      <c r="F223" s="162" t="s">
        <v>619</v>
      </c>
      <c r="H223" s="163">
        <v>-11.21</v>
      </c>
      <c r="I223" s="164"/>
      <c r="L223" s="160"/>
      <c r="M223" s="165"/>
      <c r="T223" s="166"/>
      <c r="AT223" s="161" t="s">
        <v>169</v>
      </c>
      <c r="AU223" s="161" t="s">
        <v>93</v>
      </c>
      <c r="AV223" s="13" t="s">
        <v>91</v>
      </c>
      <c r="AW223" s="13" t="s">
        <v>38</v>
      </c>
      <c r="AX223" s="13" t="s">
        <v>76</v>
      </c>
      <c r="AY223" s="161" t="s">
        <v>159</v>
      </c>
    </row>
    <row r="224" spans="2:51" s="14" customFormat="1" ht="11.25">
      <c r="B224" s="175"/>
      <c r="D224" s="154" t="s">
        <v>169</v>
      </c>
      <c r="E224" s="176" t="s">
        <v>32</v>
      </c>
      <c r="F224" s="177" t="s">
        <v>581</v>
      </c>
      <c r="H224" s="178">
        <v>402.17700000000002</v>
      </c>
      <c r="I224" s="179"/>
      <c r="L224" s="175"/>
      <c r="M224" s="180"/>
      <c r="T224" s="181"/>
      <c r="AT224" s="176" t="s">
        <v>169</v>
      </c>
      <c r="AU224" s="176" t="s">
        <v>93</v>
      </c>
      <c r="AV224" s="14" t="s">
        <v>96</v>
      </c>
      <c r="AW224" s="14" t="s">
        <v>38</v>
      </c>
      <c r="AX224" s="14" t="s">
        <v>84</v>
      </c>
      <c r="AY224" s="176" t="s">
        <v>159</v>
      </c>
    </row>
    <row r="225" spans="2:65" s="1" customFormat="1" ht="55.5" customHeight="1">
      <c r="B225" s="35"/>
      <c r="C225" s="135" t="s">
        <v>114</v>
      </c>
      <c r="D225" s="135" t="s">
        <v>162</v>
      </c>
      <c r="E225" s="136" t="s">
        <v>620</v>
      </c>
      <c r="F225" s="137" t="s">
        <v>621</v>
      </c>
      <c r="G225" s="138" t="s">
        <v>559</v>
      </c>
      <c r="H225" s="139">
        <v>402.17700000000002</v>
      </c>
      <c r="I225" s="140"/>
      <c r="J225" s="141">
        <f>ROUND(I225*H225,2)</f>
        <v>0</v>
      </c>
      <c r="K225" s="142"/>
      <c r="L225" s="35"/>
      <c r="M225" s="143" t="s">
        <v>32</v>
      </c>
      <c r="N225" s="144" t="s">
        <v>48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96</v>
      </c>
      <c r="AT225" s="147" t="s">
        <v>162</v>
      </c>
      <c r="AU225" s="147" t="s">
        <v>93</v>
      </c>
      <c r="AY225" s="19" t="s">
        <v>159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9" t="s">
        <v>91</v>
      </c>
      <c r="BK225" s="148">
        <f>ROUND(I225*H225,2)</f>
        <v>0</v>
      </c>
      <c r="BL225" s="19" t="s">
        <v>96</v>
      </c>
      <c r="BM225" s="147" t="s">
        <v>622</v>
      </c>
    </row>
    <row r="226" spans="2:65" s="1" customFormat="1" ht="11.25">
      <c r="B226" s="35"/>
      <c r="D226" s="149" t="s">
        <v>167</v>
      </c>
      <c r="F226" s="150" t="s">
        <v>623</v>
      </c>
      <c r="I226" s="151"/>
      <c r="L226" s="35"/>
      <c r="M226" s="152"/>
      <c r="T226" s="56"/>
      <c r="AT226" s="19" t="s">
        <v>167</v>
      </c>
      <c r="AU226" s="19" t="s">
        <v>93</v>
      </c>
    </row>
    <row r="227" spans="2:65" s="1" customFormat="1" ht="44.25" customHeight="1">
      <c r="B227" s="35"/>
      <c r="C227" s="135" t="s">
        <v>218</v>
      </c>
      <c r="D227" s="135" t="s">
        <v>162</v>
      </c>
      <c r="E227" s="136" t="s">
        <v>565</v>
      </c>
      <c r="F227" s="137" t="s">
        <v>566</v>
      </c>
      <c r="G227" s="138" t="s">
        <v>559</v>
      </c>
      <c r="H227" s="139">
        <v>402.17700000000002</v>
      </c>
      <c r="I227" s="140"/>
      <c r="J227" s="141">
        <f>ROUND(I227*H227,2)</f>
        <v>0</v>
      </c>
      <c r="K227" s="142"/>
      <c r="L227" s="35"/>
      <c r="M227" s="143" t="s">
        <v>32</v>
      </c>
      <c r="N227" s="144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96</v>
      </c>
      <c r="AT227" s="147" t="s">
        <v>162</v>
      </c>
      <c r="AU227" s="147" t="s">
        <v>93</v>
      </c>
      <c r="AY227" s="19" t="s">
        <v>159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9" t="s">
        <v>91</v>
      </c>
      <c r="BK227" s="148">
        <f>ROUND(I227*H227,2)</f>
        <v>0</v>
      </c>
      <c r="BL227" s="19" t="s">
        <v>96</v>
      </c>
      <c r="BM227" s="147" t="s">
        <v>624</v>
      </c>
    </row>
    <row r="228" spans="2:65" s="1" customFormat="1" ht="11.25">
      <c r="B228" s="35"/>
      <c r="D228" s="149" t="s">
        <v>167</v>
      </c>
      <c r="F228" s="150" t="s">
        <v>568</v>
      </c>
      <c r="I228" s="151"/>
      <c r="L228" s="35"/>
      <c r="M228" s="152"/>
      <c r="T228" s="56"/>
      <c r="AT228" s="19" t="s">
        <v>167</v>
      </c>
      <c r="AU228" s="19" t="s">
        <v>93</v>
      </c>
    </row>
    <row r="229" spans="2:65" s="11" customFormat="1" ht="20.85" customHeight="1">
      <c r="B229" s="123"/>
      <c r="D229" s="124" t="s">
        <v>75</v>
      </c>
      <c r="E229" s="133" t="s">
        <v>625</v>
      </c>
      <c r="F229" s="133" t="s">
        <v>626</v>
      </c>
      <c r="I229" s="126"/>
      <c r="J229" s="134">
        <f>BK229</f>
        <v>0</v>
      </c>
      <c r="L229" s="123"/>
      <c r="M229" s="128"/>
      <c r="P229" s="129">
        <f>SUM(P230:P243)</f>
        <v>0</v>
      </c>
      <c r="R229" s="129">
        <f>SUM(R230:R243)</f>
        <v>0</v>
      </c>
      <c r="T229" s="130">
        <f>SUM(T230:T243)</f>
        <v>0</v>
      </c>
      <c r="AR229" s="124" t="s">
        <v>84</v>
      </c>
      <c r="AT229" s="131" t="s">
        <v>75</v>
      </c>
      <c r="AU229" s="131" t="s">
        <v>91</v>
      </c>
      <c r="AY229" s="124" t="s">
        <v>159</v>
      </c>
      <c r="BK229" s="132">
        <f>SUM(BK230:BK243)</f>
        <v>0</v>
      </c>
    </row>
    <row r="230" spans="2:65" s="1" customFormat="1" ht="62.65" customHeight="1">
      <c r="B230" s="35"/>
      <c r="C230" s="135" t="s">
        <v>8</v>
      </c>
      <c r="D230" s="135" t="s">
        <v>162</v>
      </c>
      <c r="E230" s="136" t="s">
        <v>627</v>
      </c>
      <c r="F230" s="137" t="s">
        <v>628</v>
      </c>
      <c r="G230" s="138" t="s">
        <v>559</v>
      </c>
      <c r="H230" s="139">
        <v>1309.068</v>
      </c>
      <c r="I230" s="140"/>
      <c r="J230" s="141">
        <f>ROUND(I230*H230,2)</f>
        <v>0</v>
      </c>
      <c r="K230" s="142"/>
      <c r="L230" s="35"/>
      <c r="M230" s="143" t="s">
        <v>32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96</v>
      </c>
      <c r="AT230" s="147" t="s">
        <v>162</v>
      </c>
      <c r="AU230" s="147" t="s">
        <v>93</v>
      </c>
      <c r="AY230" s="19" t="s">
        <v>159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9" t="s">
        <v>91</v>
      </c>
      <c r="BK230" s="148">
        <f>ROUND(I230*H230,2)</f>
        <v>0</v>
      </c>
      <c r="BL230" s="19" t="s">
        <v>96</v>
      </c>
      <c r="BM230" s="147" t="s">
        <v>629</v>
      </c>
    </row>
    <row r="231" spans="2:65" s="1" customFormat="1" ht="11.25">
      <c r="B231" s="35"/>
      <c r="D231" s="149" t="s">
        <v>167</v>
      </c>
      <c r="F231" s="150" t="s">
        <v>630</v>
      </c>
      <c r="I231" s="151"/>
      <c r="L231" s="35"/>
      <c r="M231" s="152"/>
      <c r="T231" s="56"/>
      <c r="AT231" s="19" t="s">
        <v>167</v>
      </c>
      <c r="AU231" s="19" t="s">
        <v>93</v>
      </c>
    </row>
    <row r="232" spans="2:65" s="12" customFormat="1" ht="11.25">
      <c r="B232" s="153"/>
      <c r="D232" s="154" t="s">
        <v>169</v>
      </c>
      <c r="E232" s="155" t="s">
        <v>32</v>
      </c>
      <c r="F232" s="156" t="s">
        <v>631</v>
      </c>
      <c r="H232" s="155" t="s">
        <v>32</v>
      </c>
      <c r="I232" s="157"/>
      <c r="L232" s="153"/>
      <c r="M232" s="158"/>
      <c r="T232" s="159"/>
      <c r="AT232" s="155" t="s">
        <v>169</v>
      </c>
      <c r="AU232" s="155" t="s">
        <v>93</v>
      </c>
      <c r="AV232" s="12" t="s">
        <v>84</v>
      </c>
      <c r="AW232" s="12" t="s">
        <v>38</v>
      </c>
      <c r="AX232" s="12" t="s">
        <v>76</v>
      </c>
      <c r="AY232" s="155" t="s">
        <v>159</v>
      </c>
    </row>
    <row r="233" spans="2:65" s="12" customFormat="1" ht="11.25">
      <c r="B233" s="153"/>
      <c r="D233" s="154" t="s">
        <v>169</v>
      </c>
      <c r="E233" s="155" t="s">
        <v>32</v>
      </c>
      <c r="F233" s="156" t="s">
        <v>632</v>
      </c>
      <c r="H233" s="155" t="s">
        <v>32</v>
      </c>
      <c r="I233" s="157"/>
      <c r="L233" s="153"/>
      <c r="M233" s="158"/>
      <c r="T233" s="159"/>
      <c r="AT233" s="155" t="s">
        <v>169</v>
      </c>
      <c r="AU233" s="155" t="s">
        <v>93</v>
      </c>
      <c r="AV233" s="12" t="s">
        <v>84</v>
      </c>
      <c r="AW233" s="12" t="s">
        <v>38</v>
      </c>
      <c r="AX233" s="12" t="s">
        <v>76</v>
      </c>
      <c r="AY233" s="155" t="s">
        <v>159</v>
      </c>
    </row>
    <row r="234" spans="2:65" s="13" customFormat="1" ht="11.25">
      <c r="B234" s="160"/>
      <c r="D234" s="154" t="s">
        <v>169</v>
      </c>
      <c r="E234" s="161" t="s">
        <v>32</v>
      </c>
      <c r="F234" s="162" t="s">
        <v>633</v>
      </c>
      <c r="H234" s="163">
        <v>1711.2449999999999</v>
      </c>
      <c r="I234" s="164"/>
      <c r="L234" s="160"/>
      <c r="M234" s="165"/>
      <c r="T234" s="166"/>
      <c r="AT234" s="161" t="s">
        <v>169</v>
      </c>
      <c r="AU234" s="161" t="s">
        <v>93</v>
      </c>
      <c r="AV234" s="13" t="s">
        <v>91</v>
      </c>
      <c r="AW234" s="13" t="s">
        <v>38</v>
      </c>
      <c r="AX234" s="13" t="s">
        <v>76</v>
      </c>
      <c r="AY234" s="161" t="s">
        <v>159</v>
      </c>
    </row>
    <row r="235" spans="2:65" s="13" customFormat="1" ht="11.25">
      <c r="B235" s="160"/>
      <c r="D235" s="154" t="s">
        <v>169</v>
      </c>
      <c r="E235" s="161" t="s">
        <v>32</v>
      </c>
      <c r="F235" s="162" t="s">
        <v>634</v>
      </c>
      <c r="H235" s="163">
        <v>-402.17700000000002</v>
      </c>
      <c r="I235" s="164"/>
      <c r="L235" s="160"/>
      <c r="M235" s="165"/>
      <c r="T235" s="166"/>
      <c r="AT235" s="161" t="s">
        <v>169</v>
      </c>
      <c r="AU235" s="161" t="s">
        <v>93</v>
      </c>
      <c r="AV235" s="13" t="s">
        <v>91</v>
      </c>
      <c r="AW235" s="13" t="s">
        <v>38</v>
      </c>
      <c r="AX235" s="13" t="s">
        <v>76</v>
      </c>
      <c r="AY235" s="161" t="s">
        <v>159</v>
      </c>
    </row>
    <row r="236" spans="2:65" s="14" customFormat="1" ht="11.25">
      <c r="B236" s="175"/>
      <c r="D236" s="154" t="s">
        <v>169</v>
      </c>
      <c r="E236" s="176" t="s">
        <v>32</v>
      </c>
      <c r="F236" s="177" t="s">
        <v>581</v>
      </c>
      <c r="H236" s="178">
        <v>1309.068</v>
      </c>
      <c r="I236" s="179"/>
      <c r="L236" s="175"/>
      <c r="M236" s="180"/>
      <c r="T236" s="181"/>
      <c r="AT236" s="176" t="s">
        <v>169</v>
      </c>
      <c r="AU236" s="176" t="s">
        <v>93</v>
      </c>
      <c r="AV236" s="14" t="s">
        <v>96</v>
      </c>
      <c r="AW236" s="14" t="s">
        <v>38</v>
      </c>
      <c r="AX236" s="14" t="s">
        <v>84</v>
      </c>
      <c r="AY236" s="176" t="s">
        <v>159</v>
      </c>
    </row>
    <row r="237" spans="2:65" s="1" customFormat="1" ht="66.75" customHeight="1">
      <c r="B237" s="35"/>
      <c r="C237" s="135" t="s">
        <v>229</v>
      </c>
      <c r="D237" s="135" t="s">
        <v>162</v>
      </c>
      <c r="E237" s="136" t="s">
        <v>635</v>
      </c>
      <c r="F237" s="137" t="s">
        <v>636</v>
      </c>
      <c r="G237" s="138" t="s">
        <v>559</v>
      </c>
      <c r="H237" s="139">
        <v>2618.136</v>
      </c>
      <c r="I237" s="140"/>
      <c r="J237" s="141">
        <f>ROUND(I237*H237,2)</f>
        <v>0</v>
      </c>
      <c r="K237" s="142"/>
      <c r="L237" s="35"/>
      <c r="M237" s="143" t="s">
        <v>32</v>
      </c>
      <c r="N237" s="144" t="s">
        <v>48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96</v>
      </c>
      <c r="AT237" s="147" t="s">
        <v>162</v>
      </c>
      <c r="AU237" s="147" t="s">
        <v>93</v>
      </c>
      <c r="AY237" s="19" t="s">
        <v>159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9" t="s">
        <v>91</v>
      </c>
      <c r="BK237" s="148">
        <f>ROUND(I237*H237,2)</f>
        <v>0</v>
      </c>
      <c r="BL237" s="19" t="s">
        <v>96</v>
      </c>
      <c r="BM237" s="147" t="s">
        <v>637</v>
      </c>
    </row>
    <row r="238" spans="2:65" s="1" customFormat="1" ht="11.25">
      <c r="B238" s="35"/>
      <c r="D238" s="149" t="s">
        <v>167</v>
      </c>
      <c r="F238" s="150" t="s">
        <v>638</v>
      </c>
      <c r="I238" s="151"/>
      <c r="L238" s="35"/>
      <c r="M238" s="152"/>
      <c r="T238" s="56"/>
      <c r="AT238" s="19" t="s">
        <v>167</v>
      </c>
      <c r="AU238" s="19" t="s">
        <v>93</v>
      </c>
    </row>
    <row r="239" spans="2:65" s="1" customFormat="1" ht="29.25">
      <c r="B239" s="35"/>
      <c r="D239" s="154" t="s">
        <v>562</v>
      </c>
      <c r="F239" s="174" t="s">
        <v>639</v>
      </c>
      <c r="I239" s="151"/>
      <c r="L239" s="35"/>
      <c r="M239" s="152"/>
      <c r="T239" s="56"/>
      <c r="AT239" s="19" t="s">
        <v>562</v>
      </c>
      <c r="AU239" s="19" t="s">
        <v>93</v>
      </c>
    </row>
    <row r="240" spans="2:65" s="13" customFormat="1" ht="11.25">
      <c r="B240" s="160"/>
      <c r="D240" s="154" t="s">
        <v>169</v>
      </c>
      <c r="F240" s="162" t="s">
        <v>640</v>
      </c>
      <c r="H240" s="163">
        <v>2618.136</v>
      </c>
      <c r="I240" s="164"/>
      <c r="L240" s="160"/>
      <c r="M240" s="165"/>
      <c r="T240" s="166"/>
      <c r="AT240" s="161" t="s">
        <v>169</v>
      </c>
      <c r="AU240" s="161" t="s">
        <v>93</v>
      </c>
      <c r="AV240" s="13" t="s">
        <v>91</v>
      </c>
      <c r="AW240" s="13" t="s">
        <v>4</v>
      </c>
      <c r="AX240" s="13" t="s">
        <v>84</v>
      </c>
      <c r="AY240" s="161" t="s">
        <v>159</v>
      </c>
    </row>
    <row r="241" spans="2:65" s="1" customFormat="1" ht="44.25" customHeight="1">
      <c r="B241" s="35"/>
      <c r="C241" s="135" t="s">
        <v>641</v>
      </c>
      <c r="D241" s="135" t="s">
        <v>162</v>
      </c>
      <c r="E241" s="136" t="s">
        <v>196</v>
      </c>
      <c r="F241" s="137" t="s">
        <v>197</v>
      </c>
      <c r="G241" s="138" t="s">
        <v>180</v>
      </c>
      <c r="H241" s="139">
        <v>2356.3220000000001</v>
      </c>
      <c r="I241" s="140"/>
      <c r="J241" s="141">
        <f>ROUND(I241*H241,2)</f>
        <v>0</v>
      </c>
      <c r="K241" s="142"/>
      <c r="L241" s="35"/>
      <c r="M241" s="143" t="s">
        <v>32</v>
      </c>
      <c r="N241" s="144" t="s">
        <v>48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96</v>
      </c>
      <c r="AT241" s="147" t="s">
        <v>162</v>
      </c>
      <c r="AU241" s="147" t="s">
        <v>93</v>
      </c>
      <c r="AY241" s="19" t="s">
        <v>159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9" t="s">
        <v>91</v>
      </c>
      <c r="BK241" s="148">
        <f>ROUND(I241*H241,2)</f>
        <v>0</v>
      </c>
      <c r="BL241" s="19" t="s">
        <v>96</v>
      </c>
      <c r="BM241" s="147" t="s">
        <v>642</v>
      </c>
    </row>
    <row r="242" spans="2:65" s="1" customFormat="1" ht="11.25">
      <c r="B242" s="35"/>
      <c r="D242" s="149" t="s">
        <v>167</v>
      </c>
      <c r="F242" s="150" t="s">
        <v>199</v>
      </c>
      <c r="I242" s="151"/>
      <c r="L242" s="35"/>
      <c r="M242" s="152"/>
      <c r="T242" s="56"/>
      <c r="AT242" s="19" t="s">
        <v>167</v>
      </c>
      <c r="AU242" s="19" t="s">
        <v>93</v>
      </c>
    </row>
    <row r="243" spans="2:65" s="13" customFormat="1" ht="11.25">
      <c r="B243" s="160"/>
      <c r="D243" s="154" t="s">
        <v>169</v>
      </c>
      <c r="F243" s="162" t="s">
        <v>643</v>
      </c>
      <c r="H243" s="163">
        <v>2356.3220000000001</v>
      </c>
      <c r="I243" s="164"/>
      <c r="L243" s="160"/>
      <c r="M243" s="165"/>
      <c r="T243" s="166"/>
      <c r="AT243" s="161" t="s">
        <v>169</v>
      </c>
      <c r="AU243" s="161" t="s">
        <v>93</v>
      </c>
      <c r="AV243" s="13" t="s">
        <v>91</v>
      </c>
      <c r="AW243" s="13" t="s">
        <v>4</v>
      </c>
      <c r="AX243" s="13" t="s">
        <v>84</v>
      </c>
      <c r="AY243" s="161" t="s">
        <v>159</v>
      </c>
    </row>
    <row r="244" spans="2:65" s="11" customFormat="1" ht="22.9" customHeight="1">
      <c r="B244" s="123"/>
      <c r="D244" s="124" t="s">
        <v>75</v>
      </c>
      <c r="E244" s="133" t="s">
        <v>91</v>
      </c>
      <c r="F244" s="133" t="s">
        <v>644</v>
      </c>
      <c r="I244" s="126"/>
      <c r="J244" s="134">
        <f>BK244</f>
        <v>0</v>
      </c>
      <c r="L244" s="123"/>
      <c r="M244" s="128"/>
      <c r="P244" s="129">
        <f>P245+P265+P312+P328+P332</f>
        <v>0</v>
      </c>
      <c r="R244" s="129">
        <f>R245+R265+R312+R328+R332</f>
        <v>860.52440002673518</v>
      </c>
      <c r="T244" s="130">
        <f>T245+T265+T312+T328+T332</f>
        <v>0</v>
      </c>
      <c r="AR244" s="124" t="s">
        <v>84</v>
      </c>
      <c r="AT244" s="131" t="s">
        <v>75</v>
      </c>
      <c r="AU244" s="131" t="s">
        <v>84</v>
      </c>
      <c r="AY244" s="124" t="s">
        <v>159</v>
      </c>
      <c r="BK244" s="132">
        <f>BK245+BK265+BK312+BK328+BK332</f>
        <v>0</v>
      </c>
    </row>
    <row r="245" spans="2:65" s="11" customFormat="1" ht="20.85" customHeight="1">
      <c r="B245" s="123"/>
      <c r="D245" s="124" t="s">
        <v>75</v>
      </c>
      <c r="E245" s="133" t="s">
        <v>645</v>
      </c>
      <c r="F245" s="133" t="s">
        <v>646</v>
      </c>
      <c r="I245" s="126"/>
      <c r="J245" s="134">
        <f>BK245</f>
        <v>0</v>
      </c>
      <c r="L245" s="123"/>
      <c r="M245" s="128"/>
      <c r="P245" s="129">
        <f>SUM(P246:P264)</f>
        <v>0</v>
      </c>
      <c r="R245" s="129">
        <f>SUM(R246:R264)</f>
        <v>225.56806043699999</v>
      </c>
      <c r="T245" s="130">
        <f>SUM(T246:T264)</f>
        <v>0</v>
      </c>
      <c r="AR245" s="124" t="s">
        <v>84</v>
      </c>
      <c r="AT245" s="131" t="s">
        <v>75</v>
      </c>
      <c r="AU245" s="131" t="s">
        <v>91</v>
      </c>
      <c r="AY245" s="124" t="s">
        <v>159</v>
      </c>
      <c r="BK245" s="132">
        <f>SUM(BK246:BK264)</f>
        <v>0</v>
      </c>
    </row>
    <row r="246" spans="2:65" s="1" customFormat="1" ht="37.9" customHeight="1">
      <c r="B246" s="35"/>
      <c r="C246" s="135" t="s">
        <v>625</v>
      </c>
      <c r="D246" s="135" t="s">
        <v>162</v>
      </c>
      <c r="E246" s="136" t="s">
        <v>647</v>
      </c>
      <c r="F246" s="137" t="s">
        <v>648</v>
      </c>
      <c r="G246" s="138" t="s">
        <v>559</v>
      </c>
      <c r="H246" s="139">
        <v>104.321</v>
      </c>
      <c r="I246" s="140"/>
      <c r="J246" s="141">
        <f>ROUND(I246*H246,2)</f>
        <v>0</v>
      </c>
      <c r="K246" s="142"/>
      <c r="L246" s="35"/>
      <c r="M246" s="143" t="s">
        <v>32</v>
      </c>
      <c r="N246" s="144" t="s">
        <v>48</v>
      </c>
      <c r="P246" s="145">
        <f>O246*H246</f>
        <v>0</v>
      </c>
      <c r="Q246" s="145">
        <v>2.16</v>
      </c>
      <c r="R246" s="145">
        <f>Q246*H246</f>
        <v>225.33336</v>
      </c>
      <c r="S246" s="145">
        <v>0</v>
      </c>
      <c r="T246" s="146">
        <f>S246*H246</f>
        <v>0</v>
      </c>
      <c r="AR246" s="147" t="s">
        <v>96</v>
      </c>
      <c r="AT246" s="147" t="s">
        <v>162</v>
      </c>
      <c r="AU246" s="147" t="s">
        <v>93</v>
      </c>
      <c r="AY246" s="19" t="s">
        <v>159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9" t="s">
        <v>91</v>
      </c>
      <c r="BK246" s="148">
        <f>ROUND(I246*H246,2)</f>
        <v>0</v>
      </c>
      <c r="BL246" s="19" t="s">
        <v>96</v>
      </c>
      <c r="BM246" s="147" t="s">
        <v>649</v>
      </c>
    </row>
    <row r="247" spans="2:65" s="1" customFormat="1" ht="11.25">
      <c r="B247" s="35"/>
      <c r="D247" s="149" t="s">
        <v>167</v>
      </c>
      <c r="F247" s="150" t="s">
        <v>650</v>
      </c>
      <c r="I247" s="151"/>
      <c r="L247" s="35"/>
      <c r="M247" s="152"/>
      <c r="T247" s="56"/>
      <c r="AT247" s="19" t="s">
        <v>167</v>
      </c>
      <c r="AU247" s="19" t="s">
        <v>93</v>
      </c>
    </row>
    <row r="248" spans="2:65" s="13" customFormat="1" ht="11.25">
      <c r="B248" s="160"/>
      <c r="D248" s="154" t="s">
        <v>169</v>
      </c>
      <c r="E248" s="161" t="s">
        <v>32</v>
      </c>
      <c r="F248" s="162" t="s">
        <v>651</v>
      </c>
      <c r="H248" s="163">
        <v>6.9749999999999996</v>
      </c>
      <c r="I248" s="164"/>
      <c r="L248" s="160"/>
      <c r="M248" s="165"/>
      <c r="T248" s="166"/>
      <c r="AT248" s="161" t="s">
        <v>169</v>
      </c>
      <c r="AU248" s="161" t="s">
        <v>93</v>
      </c>
      <c r="AV248" s="13" t="s">
        <v>91</v>
      </c>
      <c r="AW248" s="13" t="s">
        <v>38</v>
      </c>
      <c r="AX248" s="13" t="s">
        <v>76</v>
      </c>
      <c r="AY248" s="161" t="s">
        <v>159</v>
      </c>
    </row>
    <row r="249" spans="2:65" s="13" customFormat="1" ht="11.25">
      <c r="B249" s="160"/>
      <c r="D249" s="154" t="s">
        <v>169</v>
      </c>
      <c r="E249" s="161" t="s">
        <v>32</v>
      </c>
      <c r="F249" s="162" t="s">
        <v>652</v>
      </c>
      <c r="H249" s="163">
        <v>6.8250000000000002</v>
      </c>
      <c r="I249" s="164"/>
      <c r="L249" s="160"/>
      <c r="M249" s="165"/>
      <c r="T249" s="166"/>
      <c r="AT249" s="161" t="s">
        <v>169</v>
      </c>
      <c r="AU249" s="161" t="s">
        <v>93</v>
      </c>
      <c r="AV249" s="13" t="s">
        <v>91</v>
      </c>
      <c r="AW249" s="13" t="s">
        <v>38</v>
      </c>
      <c r="AX249" s="13" t="s">
        <v>76</v>
      </c>
      <c r="AY249" s="161" t="s">
        <v>159</v>
      </c>
    </row>
    <row r="250" spans="2:65" s="13" customFormat="1" ht="11.25">
      <c r="B250" s="160"/>
      <c r="D250" s="154" t="s">
        <v>169</v>
      </c>
      <c r="E250" s="161" t="s">
        <v>32</v>
      </c>
      <c r="F250" s="162" t="s">
        <v>653</v>
      </c>
      <c r="H250" s="163">
        <v>6.8630000000000004</v>
      </c>
      <c r="I250" s="164"/>
      <c r="L250" s="160"/>
      <c r="M250" s="165"/>
      <c r="T250" s="166"/>
      <c r="AT250" s="161" t="s">
        <v>169</v>
      </c>
      <c r="AU250" s="161" t="s">
        <v>93</v>
      </c>
      <c r="AV250" s="13" t="s">
        <v>91</v>
      </c>
      <c r="AW250" s="13" t="s">
        <v>38</v>
      </c>
      <c r="AX250" s="13" t="s">
        <v>76</v>
      </c>
      <c r="AY250" s="161" t="s">
        <v>159</v>
      </c>
    </row>
    <row r="251" spans="2:65" s="13" customFormat="1" ht="11.25">
      <c r="B251" s="160"/>
      <c r="D251" s="154" t="s">
        <v>169</v>
      </c>
      <c r="E251" s="161" t="s">
        <v>32</v>
      </c>
      <c r="F251" s="162" t="s">
        <v>654</v>
      </c>
      <c r="H251" s="163">
        <v>4.0940000000000003</v>
      </c>
      <c r="I251" s="164"/>
      <c r="L251" s="160"/>
      <c r="M251" s="165"/>
      <c r="T251" s="166"/>
      <c r="AT251" s="161" t="s">
        <v>169</v>
      </c>
      <c r="AU251" s="161" t="s">
        <v>93</v>
      </c>
      <c r="AV251" s="13" t="s">
        <v>91</v>
      </c>
      <c r="AW251" s="13" t="s">
        <v>38</v>
      </c>
      <c r="AX251" s="13" t="s">
        <v>76</v>
      </c>
      <c r="AY251" s="161" t="s">
        <v>159</v>
      </c>
    </row>
    <row r="252" spans="2:65" s="13" customFormat="1" ht="11.25">
      <c r="B252" s="160"/>
      <c r="D252" s="154" t="s">
        <v>169</v>
      </c>
      <c r="E252" s="161" t="s">
        <v>32</v>
      </c>
      <c r="F252" s="162" t="s">
        <v>655</v>
      </c>
      <c r="H252" s="163">
        <v>14.013</v>
      </c>
      <c r="I252" s="164"/>
      <c r="L252" s="160"/>
      <c r="M252" s="165"/>
      <c r="T252" s="166"/>
      <c r="AT252" s="161" t="s">
        <v>169</v>
      </c>
      <c r="AU252" s="161" t="s">
        <v>93</v>
      </c>
      <c r="AV252" s="13" t="s">
        <v>91</v>
      </c>
      <c r="AW252" s="13" t="s">
        <v>38</v>
      </c>
      <c r="AX252" s="13" t="s">
        <v>76</v>
      </c>
      <c r="AY252" s="161" t="s">
        <v>159</v>
      </c>
    </row>
    <row r="253" spans="2:65" s="13" customFormat="1" ht="11.25">
      <c r="B253" s="160"/>
      <c r="D253" s="154" t="s">
        <v>169</v>
      </c>
      <c r="E253" s="161" t="s">
        <v>32</v>
      </c>
      <c r="F253" s="162" t="s">
        <v>656</v>
      </c>
      <c r="H253" s="163">
        <v>2.48</v>
      </c>
      <c r="I253" s="164"/>
      <c r="L253" s="160"/>
      <c r="M253" s="165"/>
      <c r="T253" s="166"/>
      <c r="AT253" s="161" t="s">
        <v>169</v>
      </c>
      <c r="AU253" s="161" t="s">
        <v>93</v>
      </c>
      <c r="AV253" s="13" t="s">
        <v>91</v>
      </c>
      <c r="AW253" s="13" t="s">
        <v>38</v>
      </c>
      <c r="AX253" s="13" t="s">
        <v>76</v>
      </c>
      <c r="AY253" s="161" t="s">
        <v>159</v>
      </c>
    </row>
    <row r="254" spans="2:65" s="13" customFormat="1" ht="11.25">
      <c r="B254" s="160"/>
      <c r="D254" s="154" t="s">
        <v>169</v>
      </c>
      <c r="E254" s="161" t="s">
        <v>32</v>
      </c>
      <c r="F254" s="162" t="s">
        <v>657</v>
      </c>
      <c r="H254" s="163">
        <v>11.826000000000001</v>
      </c>
      <c r="I254" s="164"/>
      <c r="L254" s="160"/>
      <c r="M254" s="165"/>
      <c r="T254" s="166"/>
      <c r="AT254" s="161" t="s">
        <v>169</v>
      </c>
      <c r="AU254" s="161" t="s">
        <v>93</v>
      </c>
      <c r="AV254" s="13" t="s">
        <v>91</v>
      </c>
      <c r="AW254" s="13" t="s">
        <v>38</v>
      </c>
      <c r="AX254" s="13" t="s">
        <v>76</v>
      </c>
      <c r="AY254" s="161" t="s">
        <v>159</v>
      </c>
    </row>
    <row r="255" spans="2:65" s="13" customFormat="1" ht="11.25">
      <c r="B255" s="160"/>
      <c r="D255" s="154" t="s">
        <v>169</v>
      </c>
      <c r="E255" s="161" t="s">
        <v>32</v>
      </c>
      <c r="F255" s="162" t="s">
        <v>658</v>
      </c>
      <c r="H255" s="163">
        <v>12.718</v>
      </c>
      <c r="I255" s="164"/>
      <c r="L255" s="160"/>
      <c r="M255" s="165"/>
      <c r="T255" s="166"/>
      <c r="AT255" s="161" t="s">
        <v>169</v>
      </c>
      <c r="AU255" s="161" t="s">
        <v>93</v>
      </c>
      <c r="AV255" s="13" t="s">
        <v>91</v>
      </c>
      <c r="AW255" s="13" t="s">
        <v>38</v>
      </c>
      <c r="AX255" s="13" t="s">
        <v>76</v>
      </c>
      <c r="AY255" s="161" t="s">
        <v>159</v>
      </c>
    </row>
    <row r="256" spans="2:65" s="13" customFormat="1" ht="11.25">
      <c r="B256" s="160"/>
      <c r="D256" s="154" t="s">
        <v>169</v>
      </c>
      <c r="E256" s="161" t="s">
        <v>32</v>
      </c>
      <c r="F256" s="162" t="s">
        <v>659</v>
      </c>
      <c r="H256" s="163">
        <v>5.6529999999999996</v>
      </c>
      <c r="I256" s="164"/>
      <c r="L256" s="160"/>
      <c r="M256" s="165"/>
      <c r="T256" s="166"/>
      <c r="AT256" s="161" t="s">
        <v>169</v>
      </c>
      <c r="AU256" s="161" t="s">
        <v>93</v>
      </c>
      <c r="AV256" s="13" t="s">
        <v>91</v>
      </c>
      <c r="AW256" s="13" t="s">
        <v>38</v>
      </c>
      <c r="AX256" s="13" t="s">
        <v>76</v>
      </c>
      <c r="AY256" s="161" t="s">
        <v>159</v>
      </c>
    </row>
    <row r="257" spans="2:65" s="13" customFormat="1" ht="11.25">
      <c r="B257" s="160"/>
      <c r="D257" s="154" t="s">
        <v>169</v>
      </c>
      <c r="E257" s="161" t="s">
        <v>32</v>
      </c>
      <c r="F257" s="162" t="s">
        <v>660</v>
      </c>
      <c r="H257" s="163">
        <v>32.874000000000002</v>
      </c>
      <c r="I257" s="164"/>
      <c r="L257" s="160"/>
      <c r="M257" s="165"/>
      <c r="T257" s="166"/>
      <c r="AT257" s="161" t="s">
        <v>169</v>
      </c>
      <c r="AU257" s="161" t="s">
        <v>93</v>
      </c>
      <c r="AV257" s="13" t="s">
        <v>91</v>
      </c>
      <c r="AW257" s="13" t="s">
        <v>38</v>
      </c>
      <c r="AX257" s="13" t="s">
        <v>76</v>
      </c>
      <c r="AY257" s="161" t="s">
        <v>159</v>
      </c>
    </row>
    <row r="258" spans="2:65" s="14" customFormat="1" ht="11.25">
      <c r="B258" s="175"/>
      <c r="D258" s="154" t="s">
        <v>169</v>
      </c>
      <c r="E258" s="176" t="s">
        <v>32</v>
      </c>
      <c r="F258" s="177" t="s">
        <v>581</v>
      </c>
      <c r="H258" s="178">
        <v>104.321</v>
      </c>
      <c r="I258" s="179"/>
      <c r="L258" s="175"/>
      <c r="M258" s="180"/>
      <c r="T258" s="181"/>
      <c r="AT258" s="176" t="s">
        <v>169</v>
      </c>
      <c r="AU258" s="176" t="s">
        <v>93</v>
      </c>
      <c r="AV258" s="14" t="s">
        <v>96</v>
      </c>
      <c r="AW258" s="14" t="s">
        <v>38</v>
      </c>
      <c r="AX258" s="14" t="s">
        <v>84</v>
      </c>
      <c r="AY258" s="176" t="s">
        <v>159</v>
      </c>
    </row>
    <row r="259" spans="2:65" s="1" customFormat="1" ht="37.9" customHeight="1">
      <c r="B259" s="35"/>
      <c r="C259" s="135" t="s">
        <v>661</v>
      </c>
      <c r="D259" s="135" t="s">
        <v>162</v>
      </c>
      <c r="E259" s="136" t="s">
        <v>662</v>
      </c>
      <c r="F259" s="137" t="s">
        <v>663</v>
      </c>
      <c r="G259" s="138" t="s">
        <v>165</v>
      </c>
      <c r="H259" s="139">
        <v>516.56299999999999</v>
      </c>
      <c r="I259" s="140"/>
      <c r="J259" s="141">
        <f>ROUND(I259*H259,2)</f>
        <v>0</v>
      </c>
      <c r="K259" s="142"/>
      <c r="L259" s="35"/>
      <c r="M259" s="143" t="s">
        <v>32</v>
      </c>
      <c r="N259" s="144" t="s">
        <v>48</v>
      </c>
      <c r="P259" s="145">
        <f>O259*H259</f>
        <v>0</v>
      </c>
      <c r="Q259" s="145">
        <v>9.8999999999999994E-5</v>
      </c>
      <c r="R259" s="145">
        <f>Q259*H259</f>
        <v>5.1139736999999998E-2</v>
      </c>
      <c r="S259" s="145">
        <v>0</v>
      </c>
      <c r="T259" s="146">
        <f>S259*H259</f>
        <v>0</v>
      </c>
      <c r="AR259" s="147" t="s">
        <v>96</v>
      </c>
      <c r="AT259" s="147" t="s">
        <v>162</v>
      </c>
      <c r="AU259" s="147" t="s">
        <v>93</v>
      </c>
      <c r="AY259" s="19" t="s">
        <v>159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9" t="s">
        <v>91</v>
      </c>
      <c r="BK259" s="148">
        <f>ROUND(I259*H259,2)</f>
        <v>0</v>
      </c>
      <c r="BL259" s="19" t="s">
        <v>96</v>
      </c>
      <c r="BM259" s="147" t="s">
        <v>664</v>
      </c>
    </row>
    <row r="260" spans="2:65" s="1" customFormat="1" ht="11.25">
      <c r="B260" s="35"/>
      <c r="D260" s="149" t="s">
        <v>167</v>
      </c>
      <c r="F260" s="150" t="s">
        <v>665</v>
      </c>
      <c r="I260" s="151"/>
      <c r="L260" s="35"/>
      <c r="M260" s="152"/>
      <c r="T260" s="56"/>
      <c r="AT260" s="19" t="s">
        <v>167</v>
      </c>
      <c r="AU260" s="19" t="s">
        <v>93</v>
      </c>
    </row>
    <row r="261" spans="2:65" s="1" customFormat="1" ht="19.5">
      <c r="B261" s="35"/>
      <c r="D261" s="154" t="s">
        <v>562</v>
      </c>
      <c r="F261" s="174" t="s">
        <v>666</v>
      </c>
      <c r="I261" s="151"/>
      <c r="L261" s="35"/>
      <c r="M261" s="152"/>
      <c r="T261" s="56"/>
      <c r="AT261" s="19" t="s">
        <v>562</v>
      </c>
      <c r="AU261" s="19" t="s">
        <v>93</v>
      </c>
    </row>
    <row r="262" spans="2:65" s="13" customFormat="1" ht="11.25">
      <c r="B262" s="160"/>
      <c r="D262" s="154" t="s">
        <v>169</v>
      </c>
      <c r="E262" s="161" t="s">
        <v>32</v>
      </c>
      <c r="F262" s="162" t="s">
        <v>313</v>
      </c>
      <c r="H262" s="163">
        <v>516.56299999999999</v>
      </c>
      <c r="I262" s="164"/>
      <c r="L262" s="160"/>
      <c r="M262" s="165"/>
      <c r="T262" s="166"/>
      <c r="AT262" s="161" t="s">
        <v>169</v>
      </c>
      <c r="AU262" s="161" t="s">
        <v>93</v>
      </c>
      <c r="AV262" s="13" t="s">
        <v>91</v>
      </c>
      <c r="AW262" s="13" t="s">
        <v>38</v>
      </c>
      <c r="AX262" s="13" t="s">
        <v>84</v>
      </c>
      <c r="AY262" s="161" t="s">
        <v>159</v>
      </c>
    </row>
    <row r="263" spans="2:65" s="1" customFormat="1" ht="24.2" customHeight="1">
      <c r="B263" s="35"/>
      <c r="C263" s="182" t="s">
        <v>667</v>
      </c>
      <c r="D263" s="182" t="s">
        <v>668</v>
      </c>
      <c r="E263" s="183" t="s">
        <v>669</v>
      </c>
      <c r="F263" s="184" t="s">
        <v>670</v>
      </c>
      <c r="G263" s="185" t="s">
        <v>165</v>
      </c>
      <c r="H263" s="186">
        <v>611.86900000000003</v>
      </c>
      <c r="I263" s="187"/>
      <c r="J263" s="188">
        <f>ROUND(I263*H263,2)</f>
        <v>0</v>
      </c>
      <c r="K263" s="189"/>
      <c r="L263" s="190"/>
      <c r="M263" s="191" t="s">
        <v>32</v>
      </c>
      <c r="N263" s="192" t="s">
        <v>48</v>
      </c>
      <c r="P263" s="145">
        <f>O263*H263</f>
        <v>0</v>
      </c>
      <c r="Q263" s="145">
        <v>2.9999999999999997E-4</v>
      </c>
      <c r="R263" s="145">
        <f>Q263*H263</f>
        <v>0.18356069999999999</v>
      </c>
      <c r="S263" s="145">
        <v>0</v>
      </c>
      <c r="T263" s="146">
        <f>S263*H263</f>
        <v>0</v>
      </c>
      <c r="AR263" s="147" t="s">
        <v>108</v>
      </c>
      <c r="AT263" s="147" t="s">
        <v>668</v>
      </c>
      <c r="AU263" s="147" t="s">
        <v>93</v>
      </c>
      <c r="AY263" s="19" t="s">
        <v>159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9" t="s">
        <v>91</v>
      </c>
      <c r="BK263" s="148">
        <f>ROUND(I263*H263,2)</f>
        <v>0</v>
      </c>
      <c r="BL263" s="19" t="s">
        <v>96</v>
      </c>
      <c r="BM263" s="147" t="s">
        <v>671</v>
      </c>
    </row>
    <row r="264" spans="2:65" s="13" customFormat="1" ht="11.25">
      <c r="B264" s="160"/>
      <c r="D264" s="154" t="s">
        <v>169</v>
      </c>
      <c r="F264" s="162" t="s">
        <v>672</v>
      </c>
      <c r="H264" s="163">
        <v>611.86900000000003</v>
      </c>
      <c r="I264" s="164"/>
      <c r="L264" s="160"/>
      <c r="M264" s="165"/>
      <c r="T264" s="166"/>
      <c r="AT264" s="161" t="s">
        <v>169</v>
      </c>
      <c r="AU264" s="161" t="s">
        <v>93</v>
      </c>
      <c r="AV264" s="13" t="s">
        <v>91</v>
      </c>
      <c r="AW264" s="13" t="s">
        <v>4</v>
      </c>
      <c r="AX264" s="13" t="s">
        <v>84</v>
      </c>
      <c r="AY264" s="161" t="s">
        <v>159</v>
      </c>
    </row>
    <row r="265" spans="2:65" s="11" customFormat="1" ht="20.85" customHeight="1">
      <c r="B265" s="123"/>
      <c r="D265" s="124" t="s">
        <v>75</v>
      </c>
      <c r="E265" s="133" t="s">
        <v>673</v>
      </c>
      <c r="F265" s="133" t="s">
        <v>674</v>
      </c>
      <c r="I265" s="126"/>
      <c r="J265" s="134">
        <f>BK265</f>
        <v>0</v>
      </c>
      <c r="L265" s="123"/>
      <c r="M265" s="128"/>
      <c r="P265" s="129">
        <f>SUM(P266:P311)</f>
        <v>0</v>
      </c>
      <c r="R265" s="129">
        <f>SUM(R266:R311)</f>
        <v>365.78338551609602</v>
      </c>
      <c r="T265" s="130">
        <f>SUM(T266:T311)</f>
        <v>0</v>
      </c>
      <c r="AR265" s="124" t="s">
        <v>84</v>
      </c>
      <c r="AT265" s="131" t="s">
        <v>75</v>
      </c>
      <c r="AU265" s="131" t="s">
        <v>91</v>
      </c>
      <c r="AY265" s="124" t="s">
        <v>159</v>
      </c>
      <c r="BK265" s="132">
        <f>SUM(BK266:BK311)</f>
        <v>0</v>
      </c>
    </row>
    <row r="266" spans="2:65" s="1" customFormat="1" ht="24.2" customHeight="1">
      <c r="B266" s="35"/>
      <c r="C266" s="135" t="s">
        <v>675</v>
      </c>
      <c r="D266" s="135" t="s">
        <v>162</v>
      </c>
      <c r="E266" s="136" t="s">
        <v>676</v>
      </c>
      <c r="F266" s="137" t="s">
        <v>677</v>
      </c>
      <c r="G266" s="138" t="s">
        <v>559</v>
      </c>
      <c r="H266" s="139">
        <v>102.824</v>
      </c>
      <c r="I266" s="140"/>
      <c r="J266" s="141">
        <f>ROUND(I266*H266,2)</f>
        <v>0</v>
      </c>
      <c r="K266" s="142"/>
      <c r="L266" s="35"/>
      <c r="M266" s="143" t="s">
        <v>32</v>
      </c>
      <c r="N266" s="144" t="s">
        <v>48</v>
      </c>
      <c r="P266" s="145">
        <f>O266*H266</f>
        <v>0</v>
      </c>
      <c r="Q266" s="145">
        <v>2.3010222040000001</v>
      </c>
      <c r="R266" s="145">
        <f>Q266*H266</f>
        <v>236.600307104096</v>
      </c>
      <c r="S266" s="145">
        <v>0</v>
      </c>
      <c r="T266" s="146">
        <f>S266*H266</f>
        <v>0</v>
      </c>
      <c r="AR266" s="147" t="s">
        <v>96</v>
      </c>
      <c r="AT266" s="147" t="s">
        <v>162</v>
      </c>
      <c r="AU266" s="147" t="s">
        <v>93</v>
      </c>
      <c r="AY266" s="19" t="s">
        <v>159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9" t="s">
        <v>91</v>
      </c>
      <c r="BK266" s="148">
        <f>ROUND(I266*H266,2)</f>
        <v>0</v>
      </c>
      <c r="BL266" s="19" t="s">
        <v>96</v>
      </c>
      <c r="BM266" s="147" t="s">
        <v>678</v>
      </c>
    </row>
    <row r="267" spans="2:65" s="1" customFormat="1" ht="11.25">
      <c r="B267" s="35"/>
      <c r="D267" s="149" t="s">
        <v>167</v>
      </c>
      <c r="F267" s="150" t="s">
        <v>679</v>
      </c>
      <c r="I267" s="151"/>
      <c r="L267" s="35"/>
      <c r="M267" s="152"/>
      <c r="T267" s="56"/>
      <c r="AT267" s="19" t="s">
        <v>167</v>
      </c>
      <c r="AU267" s="19" t="s">
        <v>93</v>
      </c>
    </row>
    <row r="268" spans="2:65" s="12" customFormat="1" ht="11.25">
      <c r="B268" s="153"/>
      <c r="D268" s="154" t="s">
        <v>169</v>
      </c>
      <c r="E268" s="155" t="s">
        <v>32</v>
      </c>
      <c r="F268" s="156" t="s">
        <v>680</v>
      </c>
      <c r="H268" s="155" t="s">
        <v>32</v>
      </c>
      <c r="I268" s="157"/>
      <c r="L268" s="153"/>
      <c r="M268" s="158"/>
      <c r="T268" s="159"/>
      <c r="AT268" s="155" t="s">
        <v>169</v>
      </c>
      <c r="AU268" s="155" t="s">
        <v>93</v>
      </c>
      <c r="AV268" s="12" t="s">
        <v>84</v>
      </c>
      <c r="AW268" s="12" t="s">
        <v>38</v>
      </c>
      <c r="AX268" s="12" t="s">
        <v>76</v>
      </c>
      <c r="AY268" s="155" t="s">
        <v>159</v>
      </c>
    </row>
    <row r="269" spans="2:65" s="13" customFormat="1" ht="11.25">
      <c r="B269" s="160"/>
      <c r="D269" s="154" t="s">
        <v>169</v>
      </c>
      <c r="E269" s="161" t="s">
        <v>32</v>
      </c>
      <c r="F269" s="162" t="s">
        <v>681</v>
      </c>
      <c r="H269" s="163">
        <v>10.063000000000001</v>
      </c>
      <c r="I269" s="164"/>
      <c r="L269" s="160"/>
      <c r="M269" s="165"/>
      <c r="T269" s="166"/>
      <c r="AT269" s="161" t="s">
        <v>169</v>
      </c>
      <c r="AU269" s="161" t="s">
        <v>93</v>
      </c>
      <c r="AV269" s="13" t="s">
        <v>91</v>
      </c>
      <c r="AW269" s="13" t="s">
        <v>38</v>
      </c>
      <c r="AX269" s="13" t="s">
        <v>76</v>
      </c>
      <c r="AY269" s="161" t="s">
        <v>159</v>
      </c>
    </row>
    <row r="270" spans="2:65" s="13" customFormat="1" ht="11.25">
      <c r="B270" s="160"/>
      <c r="D270" s="154" t="s">
        <v>169</v>
      </c>
      <c r="E270" s="161" t="s">
        <v>32</v>
      </c>
      <c r="F270" s="162" t="s">
        <v>682</v>
      </c>
      <c r="H270" s="163">
        <v>10.484999999999999</v>
      </c>
      <c r="I270" s="164"/>
      <c r="L270" s="160"/>
      <c r="M270" s="165"/>
      <c r="T270" s="166"/>
      <c r="AT270" s="161" t="s">
        <v>169</v>
      </c>
      <c r="AU270" s="161" t="s">
        <v>93</v>
      </c>
      <c r="AV270" s="13" t="s">
        <v>91</v>
      </c>
      <c r="AW270" s="13" t="s">
        <v>38</v>
      </c>
      <c r="AX270" s="13" t="s">
        <v>76</v>
      </c>
      <c r="AY270" s="161" t="s">
        <v>159</v>
      </c>
    </row>
    <row r="271" spans="2:65" s="13" customFormat="1" ht="11.25">
      <c r="B271" s="160"/>
      <c r="D271" s="154" t="s">
        <v>169</v>
      </c>
      <c r="E271" s="161" t="s">
        <v>32</v>
      </c>
      <c r="F271" s="162" t="s">
        <v>683</v>
      </c>
      <c r="H271" s="163">
        <v>7.3579999999999997</v>
      </c>
      <c r="I271" s="164"/>
      <c r="L271" s="160"/>
      <c r="M271" s="165"/>
      <c r="T271" s="166"/>
      <c r="AT271" s="161" t="s">
        <v>169</v>
      </c>
      <c r="AU271" s="161" t="s">
        <v>93</v>
      </c>
      <c r="AV271" s="13" t="s">
        <v>91</v>
      </c>
      <c r="AW271" s="13" t="s">
        <v>38</v>
      </c>
      <c r="AX271" s="13" t="s">
        <v>76</v>
      </c>
      <c r="AY271" s="161" t="s">
        <v>159</v>
      </c>
    </row>
    <row r="272" spans="2:65" s="13" customFormat="1" ht="11.25">
      <c r="B272" s="160"/>
      <c r="D272" s="154" t="s">
        <v>169</v>
      </c>
      <c r="E272" s="161" t="s">
        <v>32</v>
      </c>
      <c r="F272" s="162" t="s">
        <v>684</v>
      </c>
      <c r="H272" s="163">
        <v>3.8780000000000001</v>
      </c>
      <c r="I272" s="164"/>
      <c r="L272" s="160"/>
      <c r="M272" s="165"/>
      <c r="T272" s="166"/>
      <c r="AT272" s="161" t="s">
        <v>169</v>
      </c>
      <c r="AU272" s="161" t="s">
        <v>93</v>
      </c>
      <c r="AV272" s="13" t="s">
        <v>91</v>
      </c>
      <c r="AW272" s="13" t="s">
        <v>38</v>
      </c>
      <c r="AX272" s="13" t="s">
        <v>76</v>
      </c>
      <c r="AY272" s="161" t="s">
        <v>159</v>
      </c>
    </row>
    <row r="273" spans="2:51" s="13" customFormat="1" ht="11.25">
      <c r="B273" s="160"/>
      <c r="D273" s="154" t="s">
        <v>169</v>
      </c>
      <c r="E273" s="161" t="s">
        <v>32</v>
      </c>
      <c r="F273" s="162" t="s">
        <v>685</v>
      </c>
      <c r="H273" s="163">
        <v>3.2210000000000001</v>
      </c>
      <c r="I273" s="164"/>
      <c r="L273" s="160"/>
      <c r="M273" s="165"/>
      <c r="T273" s="166"/>
      <c r="AT273" s="161" t="s">
        <v>169</v>
      </c>
      <c r="AU273" s="161" t="s">
        <v>93</v>
      </c>
      <c r="AV273" s="13" t="s">
        <v>91</v>
      </c>
      <c r="AW273" s="13" t="s">
        <v>38</v>
      </c>
      <c r="AX273" s="13" t="s">
        <v>76</v>
      </c>
      <c r="AY273" s="161" t="s">
        <v>159</v>
      </c>
    </row>
    <row r="274" spans="2:51" s="13" customFormat="1" ht="11.25">
      <c r="B274" s="160"/>
      <c r="D274" s="154" t="s">
        <v>169</v>
      </c>
      <c r="E274" s="161" t="s">
        <v>32</v>
      </c>
      <c r="F274" s="162" t="s">
        <v>686</v>
      </c>
      <c r="H274" s="163">
        <v>0.50600000000000001</v>
      </c>
      <c r="I274" s="164"/>
      <c r="L274" s="160"/>
      <c r="M274" s="165"/>
      <c r="T274" s="166"/>
      <c r="AT274" s="161" t="s">
        <v>169</v>
      </c>
      <c r="AU274" s="161" t="s">
        <v>93</v>
      </c>
      <c r="AV274" s="13" t="s">
        <v>91</v>
      </c>
      <c r="AW274" s="13" t="s">
        <v>38</v>
      </c>
      <c r="AX274" s="13" t="s">
        <v>76</v>
      </c>
      <c r="AY274" s="161" t="s">
        <v>159</v>
      </c>
    </row>
    <row r="275" spans="2:51" s="13" customFormat="1" ht="11.25">
      <c r="B275" s="160"/>
      <c r="D275" s="154" t="s">
        <v>169</v>
      </c>
      <c r="E275" s="161" t="s">
        <v>32</v>
      </c>
      <c r="F275" s="162" t="s">
        <v>687</v>
      </c>
      <c r="H275" s="163">
        <v>2.0249999999999999</v>
      </c>
      <c r="I275" s="164"/>
      <c r="L275" s="160"/>
      <c r="M275" s="165"/>
      <c r="T275" s="166"/>
      <c r="AT275" s="161" t="s">
        <v>169</v>
      </c>
      <c r="AU275" s="161" t="s">
        <v>93</v>
      </c>
      <c r="AV275" s="13" t="s">
        <v>91</v>
      </c>
      <c r="AW275" s="13" t="s">
        <v>38</v>
      </c>
      <c r="AX275" s="13" t="s">
        <v>76</v>
      </c>
      <c r="AY275" s="161" t="s">
        <v>159</v>
      </c>
    </row>
    <row r="276" spans="2:51" s="12" customFormat="1" ht="11.25">
      <c r="B276" s="153"/>
      <c r="D276" s="154" t="s">
        <v>169</v>
      </c>
      <c r="E276" s="155" t="s">
        <v>32</v>
      </c>
      <c r="F276" s="156" t="s">
        <v>688</v>
      </c>
      <c r="H276" s="155" t="s">
        <v>32</v>
      </c>
      <c r="I276" s="157"/>
      <c r="L276" s="153"/>
      <c r="M276" s="158"/>
      <c r="T276" s="159"/>
      <c r="AT276" s="155" t="s">
        <v>169</v>
      </c>
      <c r="AU276" s="155" t="s">
        <v>93</v>
      </c>
      <c r="AV276" s="12" t="s">
        <v>84</v>
      </c>
      <c r="AW276" s="12" t="s">
        <v>38</v>
      </c>
      <c r="AX276" s="12" t="s">
        <v>76</v>
      </c>
      <c r="AY276" s="155" t="s">
        <v>159</v>
      </c>
    </row>
    <row r="277" spans="2:51" s="13" customFormat="1" ht="11.25">
      <c r="B277" s="160"/>
      <c r="D277" s="154" t="s">
        <v>169</v>
      </c>
      <c r="E277" s="161" t="s">
        <v>32</v>
      </c>
      <c r="F277" s="162" t="s">
        <v>689</v>
      </c>
      <c r="H277" s="163">
        <v>4.9560000000000004</v>
      </c>
      <c r="I277" s="164"/>
      <c r="L277" s="160"/>
      <c r="M277" s="165"/>
      <c r="T277" s="166"/>
      <c r="AT277" s="161" t="s">
        <v>169</v>
      </c>
      <c r="AU277" s="161" t="s">
        <v>93</v>
      </c>
      <c r="AV277" s="13" t="s">
        <v>91</v>
      </c>
      <c r="AW277" s="13" t="s">
        <v>38</v>
      </c>
      <c r="AX277" s="13" t="s">
        <v>76</v>
      </c>
      <c r="AY277" s="161" t="s">
        <v>159</v>
      </c>
    </row>
    <row r="278" spans="2:51" s="12" customFormat="1" ht="11.25">
      <c r="B278" s="153"/>
      <c r="D278" s="154" t="s">
        <v>169</v>
      </c>
      <c r="E278" s="155" t="s">
        <v>32</v>
      </c>
      <c r="F278" s="156" t="s">
        <v>690</v>
      </c>
      <c r="H278" s="155" t="s">
        <v>32</v>
      </c>
      <c r="I278" s="157"/>
      <c r="L278" s="153"/>
      <c r="M278" s="158"/>
      <c r="T278" s="159"/>
      <c r="AT278" s="155" t="s">
        <v>169</v>
      </c>
      <c r="AU278" s="155" t="s">
        <v>93</v>
      </c>
      <c r="AV278" s="12" t="s">
        <v>84</v>
      </c>
      <c r="AW278" s="12" t="s">
        <v>38</v>
      </c>
      <c r="AX278" s="12" t="s">
        <v>76</v>
      </c>
      <c r="AY278" s="155" t="s">
        <v>159</v>
      </c>
    </row>
    <row r="279" spans="2:51" s="13" customFormat="1" ht="11.25">
      <c r="B279" s="160"/>
      <c r="D279" s="154" t="s">
        <v>169</v>
      </c>
      <c r="E279" s="161" t="s">
        <v>32</v>
      </c>
      <c r="F279" s="162" t="s">
        <v>691</v>
      </c>
      <c r="H279" s="163">
        <v>11.305</v>
      </c>
      <c r="I279" s="164"/>
      <c r="L279" s="160"/>
      <c r="M279" s="165"/>
      <c r="T279" s="166"/>
      <c r="AT279" s="161" t="s">
        <v>169</v>
      </c>
      <c r="AU279" s="161" t="s">
        <v>93</v>
      </c>
      <c r="AV279" s="13" t="s">
        <v>91</v>
      </c>
      <c r="AW279" s="13" t="s">
        <v>38</v>
      </c>
      <c r="AX279" s="13" t="s">
        <v>76</v>
      </c>
      <c r="AY279" s="161" t="s">
        <v>159</v>
      </c>
    </row>
    <row r="280" spans="2:51" s="13" customFormat="1" ht="11.25">
      <c r="B280" s="160"/>
      <c r="D280" s="154" t="s">
        <v>169</v>
      </c>
      <c r="E280" s="161" t="s">
        <v>32</v>
      </c>
      <c r="F280" s="162" t="s">
        <v>692</v>
      </c>
      <c r="H280" s="163">
        <v>1.9079999999999999</v>
      </c>
      <c r="I280" s="164"/>
      <c r="L280" s="160"/>
      <c r="M280" s="165"/>
      <c r="T280" s="166"/>
      <c r="AT280" s="161" t="s">
        <v>169</v>
      </c>
      <c r="AU280" s="161" t="s">
        <v>93</v>
      </c>
      <c r="AV280" s="13" t="s">
        <v>91</v>
      </c>
      <c r="AW280" s="13" t="s">
        <v>38</v>
      </c>
      <c r="AX280" s="13" t="s">
        <v>76</v>
      </c>
      <c r="AY280" s="161" t="s">
        <v>159</v>
      </c>
    </row>
    <row r="281" spans="2:51" s="12" customFormat="1" ht="11.25">
      <c r="B281" s="153"/>
      <c r="D281" s="154" t="s">
        <v>169</v>
      </c>
      <c r="E281" s="155" t="s">
        <v>32</v>
      </c>
      <c r="F281" s="156" t="s">
        <v>693</v>
      </c>
      <c r="H281" s="155" t="s">
        <v>32</v>
      </c>
      <c r="I281" s="157"/>
      <c r="L281" s="153"/>
      <c r="M281" s="158"/>
      <c r="T281" s="159"/>
      <c r="AT281" s="155" t="s">
        <v>169</v>
      </c>
      <c r="AU281" s="155" t="s">
        <v>93</v>
      </c>
      <c r="AV281" s="12" t="s">
        <v>84</v>
      </c>
      <c r="AW281" s="12" t="s">
        <v>38</v>
      </c>
      <c r="AX281" s="12" t="s">
        <v>76</v>
      </c>
      <c r="AY281" s="155" t="s">
        <v>159</v>
      </c>
    </row>
    <row r="282" spans="2:51" s="12" customFormat="1" ht="11.25">
      <c r="B282" s="153"/>
      <c r="D282" s="154" t="s">
        <v>169</v>
      </c>
      <c r="E282" s="155" t="s">
        <v>32</v>
      </c>
      <c r="F282" s="156" t="s">
        <v>694</v>
      </c>
      <c r="H282" s="155" t="s">
        <v>32</v>
      </c>
      <c r="I282" s="157"/>
      <c r="L282" s="153"/>
      <c r="M282" s="158"/>
      <c r="T282" s="159"/>
      <c r="AT282" s="155" t="s">
        <v>169</v>
      </c>
      <c r="AU282" s="155" t="s">
        <v>93</v>
      </c>
      <c r="AV282" s="12" t="s">
        <v>84</v>
      </c>
      <c r="AW282" s="12" t="s">
        <v>38</v>
      </c>
      <c r="AX282" s="12" t="s">
        <v>76</v>
      </c>
      <c r="AY282" s="155" t="s">
        <v>159</v>
      </c>
    </row>
    <row r="283" spans="2:51" s="13" customFormat="1" ht="11.25">
      <c r="B283" s="160"/>
      <c r="D283" s="154" t="s">
        <v>169</v>
      </c>
      <c r="E283" s="161" t="s">
        <v>32</v>
      </c>
      <c r="F283" s="162" t="s">
        <v>695</v>
      </c>
      <c r="H283" s="163">
        <v>2.7</v>
      </c>
      <c r="I283" s="164"/>
      <c r="L283" s="160"/>
      <c r="M283" s="165"/>
      <c r="T283" s="166"/>
      <c r="AT283" s="161" t="s">
        <v>169</v>
      </c>
      <c r="AU283" s="161" t="s">
        <v>93</v>
      </c>
      <c r="AV283" s="13" t="s">
        <v>91</v>
      </c>
      <c r="AW283" s="13" t="s">
        <v>38</v>
      </c>
      <c r="AX283" s="13" t="s">
        <v>76</v>
      </c>
      <c r="AY283" s="161" t="s">
        <v>159</v>
      </c>
    </row>
    <row r="284" spans="2:51" s="13" customFormat="1" ht="22.5">
      <c r="B284" s="160"/>
      <c r="D284" s="154" t="s">
        <v>169</v>
      </c>
      <c r="E284" s="161" t="s">
        <v>32</v>
      </c>
      <c r="F284" s="162" t="s">
        <v>696</v>
      </c>
      <c r="H284" s="163">
        <v>19.163</v>
      </c>
      <c r="I284" s="164"/>
      <c r="L284" s="160"/>
      <c r="M284" s="165"/>
      <c r="T284" s="166"/>
      <c r="AT284" s="161" t="s">
        <v>169</v>
      </c>
      <c r="AU284" s="161" t="s">
        <v>93</v>
      </c>
      <c r="AV284" s="13" t="s">
        <v>91</v>
      </c>
      <c r="AW284" s="13" t="s">
        <v>38</v>
      </c>
      <c r="AX284" s="13" t="s">
        <v>76</v>
      </c>
      <c r="AY284" s="161" t="s">
        <v>159</v>
      </c>
    </row>
    <row r="285" spans="2:51" s="12" customFormat="1" ht="11.25">
      <c r="B285" s="153"/>
      <c r="D285" s="154" t="s">
        <v>169</v>
      </c>
      <c r="E285" s="155" t="s">
        <v>32</v>
      </c>
      <c r="F285" s="156" t="s">
        <v>697</v>
      </c>
      <c r="H285" s="155" t="s">
        <v>32</v>
      </c>
      <c r="I285" s="157"/>
      <c r="L285" s="153"/>
      <c r="M285" s="158"/>
      <c r="T285" s="159"/>
      <c r="AT285" s="155" t="s">
        <v>169</v>
      </c>
      <c r="AU285" s="155" t="s">
        <v>93</v>
      </c>
      <c r="AV285" s="12" t="s">
        <v>84</v>
      </c>
      <c r="AW285" s="12" t="s">
        <v>38</v>
      </c>
      <c r="AX285" s="12" t="s">
        <v>76</v>
      </c>
      <c r="AY285" s="155" t="s">
        <v>159</v>
      </c>
    </row>
    <row r="286" spans="2:51" s="13" customFormat="1" ht="22.5">
      <c r="B286" s="160"/>
      <c r="D286" s="154" t="s">
        <v>169</v>
      </c>
      <c r="E286" s="161" t="s">
        <v>32</v>
      </c>
      <c r="F286" s="162" t="s">
        <v>698</v>
      </c>
      <c r="H286" s="163">
        <v>15.365</v>
      </c>
      <c r="I286" s="164"/>
      <c r="L286" s="160"/>
      <c r="M286" s="165"/>
      <c r="T286" s="166"/>
      <c r="AT286" s="161" t="s">
        <v>169</v>
      </c>
      <c r="AU286" s="161" t="s">
        <v>93</v>
      </c>
      <c r="AV286" s="13" t="s">
        <v>91</v>
      </c>
      <c r="AW286" s="13" t="s">
        <v>38</v>
      </c>
      <c r="AX286" s="13" t="s">
        <v>76</v>
      </c>
      <c r="AY286" s="161" t="s">
        <v>159</v>
      </c>
    </row>
    <row r="287" spans="2:51" s="13" customFormat="1" ht="11.25">
      <c r="B287" s="160"/>
      <c r="D287" s="154" t="s">
        <v>169</v>
      </c>
      <c r="E287" s="161" t="s">
        <v>32</v>
      </c>
      <c r="F287" s="162" t="s">
        <v>699</v>
      </c>
      <c r="H287" s="163">
        <v>4.9950000000000001</v>
      </c>
      <c r="I287" s="164"/>
      <c r="L287" s="160"/>
      <c r="M287" s="165"/>
      <c r="T287" s="166"/>
      <c r="AT287" s="161" t="s">
        <v>169</v>
      </c>
      <c r="AU287" s="161" t="s">
        <v>93</v>
      </c>
      <c r="AV287" s="13" t="s">
        <v>91</v>
      </c>
      <c r="AW287" s="13" t="s">
        <v>38</v>
      </c>
      <c r="AX287" s="13" t="s">
        <v>76</v>
      </c>
      <c r="AY287" s="161" t="s">
        <v>159</v>
      </c>
    </row>
    <row r="288" spans="2:51" s="14" customFormat="1" ht="11.25">
      <c r="B288" s="175"/>
      <c r="D288" s="154" t="s">
        <v>169</v>
      </c>
      <c r="E288" s="176" t="s">
        <v>32</v>
      </c>
      <c r="F288" s="177" t="s">
        <v>581</v>
      </c>
      <c r="H288" s="178">
        <v>97.927999999999997</v>
      </c>
      <c r="I288" s="179"/>
      <c r="L288" s="175"/>
      <c r="M288" s="180"/>
      <c r="T288" s="181"/>
      <c r="AT288" s="176" t="s">
        <v>169</v>
      </c>
      <c r="AU288" s="176" t="s">
        <v>93</v>
      </c>
      <c r="AV288" s="14" t="s">
        <v>96</v>
      </c>
      <c r="AW288" s="14" t="s">
        <v>38</v>
      </c>
      <c r="AX288" s="14" t="s">
        <v>84</v>
      </c>
      <c r="AY288" s="176" t="s">
        <v>159</v>
      </c>
    </row>
    <row r="289" spans="2:65" s="13" customFormat="1" ht="11.25">
      <c r="B289" s="160"/>
      <c r="D289" s="154" t="s">
        <v>169</v>
      </c>
      <c r="F289" s="162" t="s">
        <v>700</v>
      </c>
      <c r="H289" s="163">
        <v>102.824</v>
      </c>
      <c r="I289" s="164"/>
      <c r="L289" s="160"/>
      <c r="M289" s="165"/>
      <c r="T289" s="166"/>
      <c r="AT289" s="161" t="s">
        <v>169</v>
      </c>
      <c r="AU289" s="161" t="s">
        <v>93</v>
      </c>
      <c r="AV289" s="13" t="s">
        <v>91</v>
      </c>
      <c r="AW289" s="13" t="s">
        <v>4</v>
      </c>
      <c r="AX289" s="13" t="s">
        <v>84</v>
      </c>
      <c r="AY289" s="161" t="s">
        <v>159</v>
      </c>
    </row>
    <row r="290" spans="2:65" s="1" customFormat="1" ht="44.25" customHeight="1">
      <c r="B290" s="35"/>
      <c r="C290" s="135" t="s">
        <v>701</v>
      </c>
      <c r="D290" s="135" t="s">
        <v>162</v>
      </c>
      <c r="E290" s="136" t="s">
        <v>702</v>
      </c>
      <c r="F290" s="137" t="s">
        <v>703</v>
      </c>
      <c r="G290" s="138" t="s">
        <v>165</v>
      </c>
      <c r="H290" s="139">
        <v>202.185</v>
      </c>
      <c r="I290" s="140"/>
      <c r="J290" s="141">
        <f>ROUND(I290*H290,2)</f>
        <v>0</v>
      </c>
      <c r="K290" s="142"/>
      <c r="L290" s="35"/>
      <c r="M290" s="143" t="s">
        <v>32</v>
      </c>
      <c r="N290" s="144" t="s">
        <v>48</v>
      </c>
      <c r="P290" s="145">
        <f>O290*H290</f>
        <v>0</v>
      </c>
      <c r="Q290" s="145">
        <v>0.61208119999999999</v>
      </c>
      <c r="R290" s="145">
        <f>Q290*H290</f>
        <v>123.753637422</v>
      </c>
      <c r="S290" s="145">
        <v>0</v>
      </c>
      <c r="T290" s="146">
        <f>S290*H290</f>
        <v>0</v>
      </c>
      <c r="AR290" s="147" t="s">
        <v>96</v>
      </c>
      <c r="AT290" s="147" t="s">
        <v>162</v>
      </c>
      <c r="AU290" s="147" t="s">
        <v>93</v>
      </c>
      <c r="AY290" s="19" t="s">
        <v>159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9" t="s">
        <v>91</v>
      </c>
      <c r="BK290" s="148">
        <f>ROUND(I290*H290,2)</f>
        <v>0</v>
      </c>
      <c r="BL290" s="19" t="s">
        <v>96</v>
      </c>
      <c r="BM290" s="147" t="s">
        <v>704</v>
      </c>
    </row>
    <row r="291" spans="2:65" s="1" customFormat="1" ht="11.25">
      <c r="B291" s="35"/>
      <c r="D291" s="149" t="s">
        <v>167</v>
      </c>
      <c r="F291" s="150" t="s">
        <v>705</v>
      </c>
      <c r="I291" s="151"/>
      <c r="L291" s="35"/>
      <c r="M291" s="152"/>
      <c r="T291" s="56"/>
      <c r="AT291" s="19" t="s">
        <v>167</v>
      </c>
      <c r="AU291" s="19" t="s">
        <v>93</v>
      </c>
    </row>
    <row r="292" spans="2:65" s="12" customFormat="1" ht="11.25">
      <c r="B292" s="153"/>
      <c r="D292" s="154" t="s">
        <v>169</v>
      </c>
      <c r="E292" s="155" t="s">
        <v>32</v>
      </c>
      <c r="F292" s="156" t="s">
        <v>680</v>
      </c>
      <c r="H292" s="155" t="s">
        <v>32</v>
      </c>
      <c r="I292" s="157"/>
      <c r="L292" s="153"/>
      <c r="M292" s="158"/>
      <c r="T292" s="159"/>
      <c r="AT292" s="155" t="s">
        <v>169</v>
      </c>
      <c r="AU292" s="155" t="s">
        <v>93</v>
      </c>
      <c r="AV292" s="12" t="s">
        <v>84</v>
      </c>
      <c r="AW292" s="12" t="s">
        <v>38</v>
      </c>
      <c r="AX292" s="12" t="s">
        <v>76</v>
      </c>
      <c r="AY292" s="155" t="s">
        <v>159</v>
      </c>
    </row>
    <row r="293" spans="2:65" s="13" customFormat="1" ht="11.25">
      <c r="B293" s="160"/>
      <c r="D293" s="154" t="s">
        <v>169</v>
      </c>
      <c r="E293" s="161" t="s">
        <v>32</v>
      </c>
      <c r="F293" s="162" t="s">
        <v>706</v>
      </c>
      <c r="H293" s="163">
        <v>38.075000000000003</v>
      </c>
      <c r="I293" s="164"/>
      <c r="L293" s="160"/>
      <c r="M293" s="165"/>
      <c r="T293" s="166"/>
      <c r="AT293" s="161" t="s">
        <v>169</v>
      </c>
      <c r="AU293" s="161" t="s">
        <v>93</v>
      </c>
      <c r="AV293" s="13" t="s">
        <v>91</v>
      </c>
      <c r="AW293" s="13" t="s">
        <v>38</v>
      </c>
      <c r="AX293" s="13" t="s">
        <v>76</v>
      </c>
      <c r="AY293" s="161" t="s">
        <v>159</v>
      </c>
    </row>
    <row r="294" spans="2:65" s="13" customFormat="1" ht="11.25">
      <c r="B294" s="160"/>
      <c r="D294" s="154" t="s">
        <v>169</v>
      </c>
      <c r="E294" s="161" t="s">
        <v>32</v>
      </c>
      <c r="F294" s="162" t="s">
        <v>707</v>
      </c>
      <c r="H294" s="163">
        <v>13.95</v>
      </c>
      <c r="I294" s="164"/>
      <c r="L294" s="160"/>
      <c r="M294" s="165"/>
      <c r="T294" s="166"/>
      <c r="AT294" s="161" t="s">
        <v>169</v>
      </c>
      <c r="AU294" s="161" t="s">
        <v>93</v>
      </c>
      <c r="AV294" s="13" t="s">
        <v>91</v>
      </c>
      <c r="AW294" s="13" t="s">
        <v>38</v>
      </c>
      <c r="AX294" s="13" t="s">
        <v>76</v>
      </c>
      <c r="AY294" s="161" t="s">
        <v>159</v>
      </c>
    </row>
    <row r="295" spans="2:65" s="12" customFormat="1" ht="11.25">
      <c r="B295" s="153"/>
      <c r="D295" s="154" t="s">
        <v>169</v>
      </c>
      <c r="E295" s="155" t="s">
        <v>32</v>
      </c>
      <c r="F295" s="156" t="s">
        <v>688</v>
      </c>
      <c r="H295" s="155" t="s">
        <v>32</v>
      </c>
      <c r="I295" s="157"/>
      <c r="L295" s="153"/>
      <c r="M295" s="158"/>
      <c r="T295" s="159"/>
      <c r="AT295" s="155" t="s">
        <v>169</v>
      </c>
      <c r="AU295" s="155" t="s">
        <v>93</v>
      </c>
      <c r="AV295" s="12" t="s">
        <v>84</v>
      </c>
      <c r="AW295" s="12" t="s">
        <v>38</v>
      </c>
      <c r="AX295" s="12" t="s">
        <v>76</v>
      </c>
      <c r="AY295" s="155" t="s">
        <v>159</v>
      </c>
    </row>
    <row r="296" spans="2:65" s="13" customFormat="1" ht="11.25">
      <c r="B296" s="160"/>
      <c r="D296" s="154" t="s">
        <v>169</v>
      </c>
      <c r="E296" s="161" t="s">
        <v>32</v>
      </c>
      <c r="F296" s="162" t="s">
        <v>708</v>
      </c>
      <c r="H296" s="163">
        <v>13.96</v>
      </c>
      <c r="I296" s="164"/>
      <c r="L296" s="160"/>
      <c r="M296" s="165"/>
      <c r="T296" s="166"/>
      <c r="AT296" s="161" t="s">
        <v>169</v>
      </c>
      <c r="AU296" s="161" t="s">
        <v>93</v>
      </c>
      <c r="AV296" s="13" t="s">
        <v>91</v>
      </c>
      <c r="AW296" s="13" t="s">
        <v>38</v>
      </c>
      <c r="AX296" s="13" t="s">
        <v>76</v>
      </c>
      <c r="AY296" s="161" t="s">
        <v>159</v>
      </c>
    </row>
    <row r="297" spans="2:65" s="12" customFormat="1" ht="11.25">
      <c r="B297" s="153"/>
      <c r="D297" s="154" t="s">
        <v>169</v>
      </c>
      <c r="E297" s="155" t="s">
        <v>32</v>
      </c>
      <c r="F297" s="156" t="s">
        <v>690</v>
      </c>
      <c r="H297" s="155" t="s">
        <v>32</v>
      </c>
      <c r="I297" s="157"/>
      <c r="L297" s="153"/>
      <c r="M297" s="158"/>
      <c r="T297" s="159"/>
      <c r="AT297" s="155" t="s">
        <v>169</v>
      </c>
      <c r="AU297" s="155" t="s">
        <v>93</v>
      </c>
      <c r="AV297" s="12" t="s">
        <v>84</v>
      </c>
      <c r="AW297" s="12" t="s">
        <v>38</v>
      </c>
      <c r="AX297" s="12" t="s">
        <v>76</v>
      </c>
      <c r="AY297" s="155" t="s">
        <v>159</v>
      </c>
    </row>
    <row r="298" spans="2:65" s="13" customFormat="1" ht="22.5">
      <c r="B298" s="160"/>
      <c r="D298" s="154" t="s">
        <v>169</v>
      </c>
      <c r="E298" s="161" t="s">
        <v>32</v>
      </c>
      <c r="F298" s="162" t="s">
        <v>709</v>
      </c>
      <c r="H298" s="163">
        <v>24.225000000000001</v>
      </c>
      <c r="I298" s="164"/>
      <c r="L298" s="160"/>
      <c r="M298" s="165"/>
      <c r="T298" s="166"/>
      <c r="AT298" s="161" t="s">
        <v>169</v>
      </c>
      <c r="AU298" s="161" t="s">
        <v>93</v>
      </c>
      <c r="AV298" s="13" t="s">
        <v>91</v>
      </c>
      <c r="AW298" s="13" t="s">
        <v>38</v>
      </c>
      <c r="AX298" s="13" t="s">
        <v>76</v>
      </c>
      <c r="AY298" s="161" t="s">
        <v>159</v>
      </c>
    </row>
    <row r="299" spans="2:65" s="13" customFormat="1" ht="11.25">
      <c r="B299" s="160"/>
      <c r="D299" s="154" t="s">
        <v>169</v>
      </c>
      <c r="E299" s="161" t="s">
        <v>32</v>
      </c>
      <c r="F299" s="162" t="s">
        <v>710</v>
      </c>
      <c r="H299" s="163">
        <v>4.4249999999999998</v>
      </c>
      <c r="I299" s="164"/>
      <c r="L299" s="160"/>
      <c r="M299" s="165"/>
      <c r="T299" s="166"/>
      <c r="AT299" s="161" t="s">
        <v>169</v>
      </c>
      <c r="AU299" s="161" t="s">
        <v>93</v>
      </c>
      <c r="AV299" s="13" t="s">
        <v>91</v>
      </c>
      <c r="AW299" s="13" t="s">
        <v>38</v>
      </c>
      <c r="AX299" s="13" t="s">
        <v>76</v>
      </c>
      <c r="AY299" s="161" t="s">
        <v>159</v>
      </c>
    </row>
    <row r="300" spans="2:65" s="12" customFormat="1" ht="11.25">
      <c r="B300" s="153"/>
      <c r="D300" s="154" t="s">
        <v>169</v>
      </c>
      <c r="E300" s="155" t="s">
        <v>32</v>
      </c>
      <c r="F300" s="156" t="s">
        <v>693</v>
      </c>
      <c r="H300" s="155" t="s">
        <v>32</v>
      </c>
      <c r="I300" s="157"/>
      <c r="L300" s="153"/>
      <c r="M300" s="158"/>
      <c r="T300" s="159"/>
      <c r="AT300" s="155" t="s">
        <v>169</v>
      </c>
      <c r="AU300" s="155" t="s">
        <v>93</v>
      </c>
      <c r="AV300" s="12" t="s">
        <v>84</v>
      </c>
      <c r="AW300" s="12" t="s">
        <v>38</v>
      </c>
      <c r="AX300" s="12" t="s">
        <v>76</v>
      </c>
      <c r="AY300" s="155" t="s">
        <v>159</v>
      </c>
    </row>
    <row r="301" spans="2:65" s="12" customFormat="1" ht="11.25">
      <c r="B301" s="153"/>
      <c r="D301" s="154" t="s">
        <v>169</v>
      </c>
      <c r="E301" s="155" t="s">
        <v>32</v>
      </c>
      <c r="F301" s="156" t="s">
        <v>694</v>
      </c>
      <c r="H301" s="155" t="s">
        <v>32</v>
      </c>
      <c r="I301" s="157"/>
      <c r="L301" s="153"/>
      <c r="M301" s="158"/>
      <c r="T301" s="159"/>
      <c r="AT301" s="155" t="s">
        <v>169</v>
      </c>
      <c r="AU301" s="155" t="s">
        <v>93</v>
      </c>
      <c r="AV301" s="12" t="s">
        <v>84</v>
      </c>
      <c r="AW301" s="12" t="s">
        <v>38</v>
      </c>
      <c r="AX301" s="12" t="s">
        <v>76</v>
      </c>
      <c r="AY301" s="155" t="s">
        <v>159</v>
      </c>
    </row>
    <row r="302" spans="2:65" s="13" customFormat="1" ht="11.25">
      <c r="B302" s="160"/>
      <c r="D302" s="154" t="s">
        <v>169</v>
      </c>
      <c r="E302" s="161" t="s">
        <v>32</v>
      </c>
      <c r="F302" s="162" t="s">
        <v>711</v>
      </c>
      <c r="H302" s="163">
        <v>70.8</v>
      </c>
      <c r="I302" s="164"/>
      <c r="L302" s="160"/>
      <c r="M302" s="165"/>
      <c r="T302" s="166"/>
      <c r="AT302" s="161" t="s">
        <v>169</v>
      </c>
      <c r="AU302" s="161" t="s">
        <v>93</v>
      </c>
      <c r="AV302" s="13" t="s">
        <v>91</v>
      </c>
      <c r="AW302" s="13" t="s">
        <v>38</v>
      </c>
      <c r="AX302" s="13" t="s">
        <v>76</v>
      </c>
      <c r="AY302" s="161" t="s">
        <v>159</v>
      </c>
    </row>
    <row r="303" spans="2:65" s="12" customFormat="1" ht="11.25">
      <c r="B303" s="153"/>
      <c r="D303" s="154" t="s">
        <v>169</v>
      </c>
      <c r="E303" s="155" t="s">
        <v>32</v>
      </c>
      <c r="F303" s="156" t="s">
        <v>697</v>
      </c>
      <c r="H303" s="155" t="s">
        <v>32</v>
      </c>
      <c r="I303" s="157"/>
      <c r="L303" s="153"/>
      <c r="M303" s="158"/>
      <c r="T303" s="159"/>
      <c r="AT303" s="155" t="s">
        <v>169</v>
      </c>
      <c r="AU303" s="155" t="s">
        <v>93</v>
      </c>
      <c r="AV303" s="12" t="s">
        <v>84</v>
      </c>
      <c r="AW303" s="12" t="s">
        <v>38</v>
      </c>
      <c r="AX303" s="12" t="s">
        <v>76</v>
      </c>
      <c r="AY303" s="155" t="s">
        <v>159</v>
      </c>
    </row>
    <row r="304" spans="2:65" s="13" customFormat="1" ht="11.25">
      <c r="B304" s="160"/>
      <c r="D304" s="154" t="s">
        <v>169</v>
      </c>
      <c r="E304" s="161" t="s">
        <v>32</v>
      </c>
      <c r="F304" s="162" t="s">
        <v>712</v>
      </c>
      <c r="H304" s="163">
        <v>36.75</v>
      </c>
      <c r="I304" s="164"/>
      <c r="L304" s="160"/>
      <c r="M304" s="165"/>
      <c r="T304" s="166"/>
      <c r="AT304" s="161" t="s">
        <v>169</v>
      </c>
      <c r="AU304" s="161" t="s">
        <v>93</v>
      </c>
      <c r="AV304" s="13" t="s">
        <v>91</v>
      </c>
      <c r="AW304" s="13" t="s">
        <v>38</v>
      </c>
      <c r="AX304" s="13" t="s">
        <v>76</v>
      </c>
      <c r="AY304" s="161" t="s">
        <v>159</v>
      </c>
    </row>
    <row r="305" spans="2:65" s="14" customFormat="1" ht="11.25">
      <c r="B305" s="175"/>
      <c r="D305" s="154" t="s">
        <v>169</v>
      </c>
      <c r="E305" s="176" t="s">
        <v>32</v>
      </c>
      <c r="F305" s="177" t="s">
        <v>581</v>
      </c>
      <c r="H305" s="178">
        <v>202.185</v>
      </c>
      <c r="I305" s="179"/>
      <c r="L305" s="175"/>
      <c r="M305" s="180"/>
      <c r="T305" s="181"/>
      <c r="AT305" s="176" t="s">
        <v>169</v>
      </c>
      <c r="AU305" s="176" t="s">
        <v>93</v>
      </c>
      <c r="AV305" s="14" t="s">
        <v>96</v>
      </c>
      <c r="AW305" s="14" t="s">
        <v>38</v>
      </c>
      <c r="AX305" s="14" t="s">
        <v>84</v>
      </c>
      <c r="AY305" s="176" t="s">
        <v>159</v>
      </c>
    </row>
    <row r="306" spans="2:65" s="1" customFormat="1" ht="55.5" customHeight="1">
      <c r="B306" s="35"/>
      <c r="C306" s="135" t="s">
        <v>713</v>
      </c>
      <c r="D306" s="135" t="s">
        <v>162</v>
      </c>
      <c r="E306" s="136" t="s">
        <v>714</v>
      </c>
      <c r="F306" s="137" t="s">
        <v>715</v>
      </c>
      <c r="G306" s="138" t="s">
        <v>180</v>
      </c>
      <c r="H306" s="139">
        <v>5.125</v>
      </c>
      <c r="I306" s="140"/>
      <c r="J306" s="141">
        <f>ROUND(I306*H306,2)</f>
        <v>0</v>
      </c>
      <c r="K306" s="142"/>
      <c r="L306" s="35"/>
      <c r="M306" s="143" t="s">
        <v>32</v>
      </c>
      <c r="N306" s="144" t="s">
        <v>48</v>
      </c>
      <c r="P306" s="145">
        <f>O306*H306</f>
        <v>0</v>
      </c>
      <c r="Q306" s="145">
        <v>1.05940312</v>
      </c>
      <c r="R306" s="145">
        <f>Q306*H306</f>
        <v>5.4294409899999998</v>
      </c>
      <c r="S306" s="145">
        <v>0</v>
      </c>
      <c r="T306" s="146">
        <f>S306*H306</f>
        <v>0</v>
      </c>
      <c r="AR306" s="147" t="s">
        <v>96</v>
      </c>
      <c r="AT306" s="147" t="s">
        <v>162</v>
      </c>
      <c r="AU306" s="147" t="s">
        <v>93</v>
      </c>
      <c r="AY306" s="19" t="s">
        <v>159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9" t="s">
        <v>91</v>
      </c>
      <c r="BK306" s="148">
        <f>ROUND(I306*H306,2)</f>
        <v>0</v>
      </c>
      <c r="BL306" s="19" t="s">
        <v>96</v>
      </c>
      <c r="BM306" s="147" t="s">
        <v>716</v>
      </c>
    </row>
    <row r="307" spans="2:65" s="1" customFormat="1" ht="11.25">
      <c r="B307" s="35"/>
      <c r="D307" s="149" t="s">
        <v>167</v>
      </c>
      <c r="F307" s="150" t="s">
        <v>717</v>
      </c>
      <c r="I307" s="151"/>
      <c r="L307" s="35"/>
      <c r="M307" s="152"/>
      <c r="T307" s="56"/>
      <c r="AT307" s="19" t="s">
        <v>167</v>
      </c>
      <c r="AU307" s="19" t="s">
        <v>93</v>
      </c>
    </row>
    <row r="308" spans="2:65" s="13" customFormat="1" ht="11.25">
      <c r="B308" s="160"/>
      <c r="D308" s="154" t="s">
        <v>169</v>
      </c>
      <c r="E308" s="161" t="s">
        <v>32</v>
      </c>
      <c r="F308" s="162" t="s">
        <v>718</v>
      </c>
      <c r="H308" s="163">
        <v>1.1359999999999999</v>
      </c>
      <c r="I308" s="164"/>
      <c r="L308" s="160"/>
      <c r="M308" s="165"/>
      <c r="T308" s="166"/>
      <c r="AT308" s="161" t="s">
        <v>169</v>
      </c>
      <c r="AU308" s="161" t="s">
        <v>93</v>
      </c>
      <c r="AV308" s="13" t="s">
        <v>91</v>
      </c>
      <c r="AW308" s="13" t="s">
        <v>38</v>
      </c>
      <c r="AX308" s="13" t="s">
        <v>76</v>
      </c>
      <c r="AY308" s="161" t="s">
        <v>159</v>
      </c>
    </row>
    <row r="309" spans="2:65" s="13" customFormat="1" ht="11.25">
      <c r="B309" s="160"/>
      <c r="D309" s="154" t="s">
        <v>169</v>
      </c>
      <c r="E309" s="161" t="s">
        <v>32</v>
      </c>
      <c r="F309" s="162" t="s">
        <v>719</v>
      </c>
      <c r="H309" s="163">
        <v>3.75</v>
      </c>
      <c r="I309" s="164"/>
      <c r="L309" s="160"/>
      <c r="M309" s="165"/>
      <c r="T309" s="166"/>
      <c r="AT309" s="161" t="s">
        <v>169</v>
      </c>
      <c r="AU309" s="161" t="s">
        <v>93</v>
      </c>
      <c r="AV309" s="13" t="s">
        <v>91</v>
      </c>
      <c r="AW309" s="13" t="s">
        <v>38</v>
      </c>
      <c r="AX309" s="13" t="s">
        <v>76</v>
      </c>
      <c r="AY309" s="161" t="s">
        <v>159</v>
      </c>
    </row>
    <row r="310" spans="2:65" s="13" customFormat="1" ht="11.25">
      <c r="B310" s="160"/>
      <c r="D310" s="154" t="s">
        <v>169</v>
      </c>
      <c r="E310" s="161" t="s">
        <v>32</v>
      </c>
      <c r="F310" s="162" t="s">
        <v>720</v>
      </c>
      <c r="H310" s="163">
        <v>0.23899999999999999</v>
      </c>
      <c r="I310" s="164"/>
      <c r="L310" s="160"/>
      <c r="M310" s="165"/>
      <c r="T310" s="166"/>
      <c r="AT310" s="161" t="s">
        <v>169</v>
      </c>
      <c r="AU310" s="161" t="s">
        <v>93</v>
      </c>
      <c r="AV310" s="13" t="s">
        <v>91</v>
      </c>
      <c r="AW310" s="13" t="s">
        <v>38</v>
      </c>
      <c r="AX310" s="13" t="s">
        <v>76</v>
      </c>
      <c r="AY310" s="161" t="s">
        <v>159</v>
      </c>
    </row>
    <row r="311" spans="2:65" s="14" customFormat="1" ht="11.25">
      <c r="B311" s="175"/>
      <c r="D311" s="154" t="s">
        <v>169</v>
      </c>
      <c r="E311" s="176" t="s">
        <v>32</v>
      </c>
      <c r="F311" s="177" t="s">
        <v>581</v>
      </c>
      <c r="H311" s="178">
        <v>5.125</v>
      </c>
      <c r="I311" s="179"/>
      <c r="L311" s="175"/>
      <c r="M311" s="180"/>
      <c r="T311" s="181"/>
      <c r="AT311" s="176" t="s">
        <v>169</v>
      </c>
      <c r="AU311" s="176" t="s">
        <v>93</v>
      </c>
      <c r="AV311" s="14" t="s">
        <v>96</v>
      </c>
      <c r="AW311" s="14" t="s">
        <v>38</v>
      </c>
      <c r="AX311" s="14" t="s">
        <v>84</v>
      </c>
      <c r="AY311" s="176" t="s">
        <v>159</v>
      </c>
    </row>
    <row r="312" spans="2:65" s="11" customFormat="1" ht="20.85" customHeight="1">
      <c r="B312" s="123"/>
      <c r="D312" s="124" t="s">
        <v>75</v>
      </c>
      <c r="E312" s="133" t="s">
        <v>721</v>
      </c>
      <c r="F312" s="133" t="s">
        <v>722</v>
      </c>
      <c r="I312" s="126"/>
      <c r="J312" s="134">
        <f>BK312</f>
        <v>0</v>
      </c>
      <c r="L312" s="123"/>
      <c r="M312" s="128"/>
      <c r="P312" s="129">
        <f>SUM(P313:P327)</f>
        <v>0</v>
      </c>
      <c r="R312" s="129">
        <f>SUM(R313:R327)</f>
        <v>262.36909160963927</v>
      </c>
      <c r="T312" s="130">
        <f>SUM(T313:T327)</f>
        <v>0</v>
      </c>
      <c r="AR312" s="124" t="s">
        <v>84</v>
      </c>
      <c r="AT312" s="131" t="s">
        <v>75</v>
      </c>
      <c r="AU312" s="131" t="s">
        <v>91</v>
      </c>
      <c r="AY312" s="124" t="s">
        <v>159</v>
      </c>
      <c r="BK312" s="132">
        <f>SUM(BK313:BK327)</f>
        <v>0</v>
      </c>
    </row>
    <row r="313" spans="2:65" s="1" customFormat="1" ht="33" customHeight="1">
      <c r="B313" s="35"/>
      <c r="C313" s="135" t="s">
        <v>7</v>
      </c>
      <c r="D313" s="135" t="s">
        <v>162</v>
      </c>
      <c r="E313" s="136" t="s">
        <v>723</v>
      </c>
      <c r="F313" s="137" t="s">
        <v>724</v>
      </c>
      <c r="G313" s="138" t="s">
        <v>559</v>
      </c>
      <c r="H313" s="139">
        <v>103.313</v>
      </c>
      <c r="I313" s="140"/>
      <c r="J313" s="141">
        <f>ROUND(I313*H313,2)</f>
        <v>0</v>
      </c>
      <c r="K313" s="142"/>
      <c r="L313" s="35"/>
      <c r="M313" s="143" t="s">
        <v>32</v>
      </c>
      <c r="N313" s="144" t="s">
        <v>48</v>
      </c>
      <c r="P313" s="145">
        <f>O313*H313</f>
        <v>0</v>
      </c>
      <c r="Q313" s="145">
        <v>2.5018699999999998</v>
      </c>
      <c r="R313" s="145">
        <f>Q313*H313</f>
        <v>258.47569530999999</v>
      </c>
      <c r="S313" s="145">
        <v>0</v>
      </c>
      <c r="T313" s="146">
        <f>S313*H313</f>
        <v>0</v>
      </c>
      <c r="AR313" s="147" t="s">
        <v>96</v>
      </c>
      <c r="AT313" s="147" t="s">
        <v>162</v>
      </c>
      <c r="AU313" s="147" t="s">
        <v>93</v>
      </c>
      <c r="AY313" s="19" t="s">
        <v>159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9" t="s">
        <v>91</v>
      </c>
      <c r="BK313" s="148">
        <f>ROUND(I313*H313,2)</f>
        <v>0</v>
      </c>
      <c r="BL313" s="19" t="s">
        <v>96</v>
      </c>
      <c r="BM313" s="147" t="s">
        <v>725</v>
      </c>
    </row>
    <row r="314" spans="2:65" s="1" customFormat="1" ht="11.25">
      <c r="B314" s="35"/>
      <c r="D314" s="149" t="s">
        <v>167</v>
      </c>
      <c r="F314" s="150" t="s">
        <v>726</v>
      </c>
      <c r="I314" s="151"/>
      <c r="L314" s="35"/>
      <c r="M314" s="152"/>
      <c r="T314" s="56"/>
      <c r="AT314" s="19" t="s">
        <v>167</v>
      </c>
      <c r="AU314" s="19" t="s">
        <v>93</v>
      </c>
    </row>
    <row r="315" spans="2:65" s="13" customFormat="1" ht="11.25">
      <c r="B315" s="160"/>
      <c r="D315" s="154" t="s">
        <v>169</v>
      </c>
      <c r="E315" s="161" t="s">
        <v>32</v>
      </c>
      <c r="F315" s="162" t="s">
        <v>727</v>
      </c>
      <c r="H315" s="163">
        <v>103.313</v>
      </c>
      <c r="I315" s="164"/>
      <c r="L315" s="160"/>
      <c r="M315" s="165"/>
      <c r="T315" s="166"/>
      <c r="AT315" s="161" t="s">
        <v>169</v>
      </c>
      <c r="AU315" s="161" t="s">
        <v>93</v>
      </c>
      <c r="AV315" s="13" t="s">
        <v>91</v>
      </c>
      <c r="AW315" s="13" t="s">
        <v>38</v>
      </c>
      <c r="AX315" s="13" t="s">
        <v>84</v>
      </c>
      <c r="AY315" s="161" t="s">
        <v>159</v>
      </c>
    </row>
    <row r="316" spans="2:65" s="1" customFormat="1" ht="37.9" customHeight="1">
      <c r="B316" s="35"/>
      <c r="C316" s="135" t="s">
        <v>673</v>
      </c>
      <c r="D316" s="135" t="s">
        <v>162</v>
      </c>
      <c r="E316" s="136" t="s">
        <v>728</v>
      </c>
      <c r="F316" s="137" t="s">
        <v>729</v>
      </c>
      <c r="G316" s="138" t="s">
        <v>559</v>
      </c>
      <c r="H316" s="139">
        <v>103.313</v>
      </c>
      <c r="I316" s="140"/>
      <c r="J316" s="141">
        <f>ROUND(I316*H316,2)</f>
        <v>0</v>
      </c>
      <c r="K316" s="142"/>
      <c r="L316" s="35"/>
      <c r="M316" s="143" t="s">
        <v>32</v>
      </c>
      <c r="N316" s="144" t="s">
        <v>48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96</v>
      </c>
      <c r="AT316" s="147" t="s">
        <v>162</v>
      </c>
      <c r="AU316" s="147" t="s">
        <v>93</v>
      </c>
      <c r="AY316" s="19" t="s">
        <v>159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9" t="s">
        <v>91</v>
      </c>
      <c r="BK316" s="148">
        <f>ROUND(I316*H316,2)</f>
        <v>0</v>
      </c>
      <c r="BL316" s="19" t="s">
        <v>96</v>
      </c>
      <c r="BM316" s="147" t="s">
        <v>730</v>
      </c>
    </row>
    <row r="317" spans="2:65" s="1" customFormat="1" ht="11.25">
      <c r="B317" s="35"/>
      <c r="D317" s="149" t="s">
        <v>167</v>
      </c>
      <c r="F317" s="150" t="s">
        <v>731</v>
      </c>
      <c r="I317" s="151"/>
      <c r="L317" s="35"/>
      <c r="M317" s="152"/>
      <c r="T317" s="56"/>
      <c r="AT317" s="19" t="s">
        <v>167</v>
      </c>
      <c r="AU317" s="19" t="s">
        <v>93</v>
      </c>
    </row>
    <row r="318" spans="2:65" s="1" customFormat="1" ht="44.25" customHeight="1">
      <c r="B318" s="35"/>
      <c r="C318" s="135" t="s">
        <v>732</v>
      </c>
      <c r="D318" s="135" t="s">
        <v>162</v>
      </c>
      <c r="E318" s="136" t="s">
        <v>733</v>
      </c>
      <c r="F318" s="137" t="s">
        <v>734</v>
      </c>
      <c r="G318" s="138" t="s">
        <v>559</v>
      </c>
      <c r="H318" s="139">
        <v>103.313</v>
      </c>
      <c r="I318" s="140"/>
      <c r="J318" s="141">
        <f>ROUND(I318*H318,2)</f>
        <v>0</v>
      </c>
      <c r="K318" s="142"/>
      <c r="L318" s="35"/>
      <c r="M318" s="143" t="s">
        <v>32</v>
      </c>
      <c r="N318" s="144" t="s">
        <v>48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96</v>
      </c>
      <c r="AT318" s="147" t="s">
        <v>162</v>
      </c>
      <c r="AU318" s="147" t="s">
        <v>93</v>
      </c>
      <c r="AY318" s="19" t="s">
        <v>159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9" t="s">
        <v>91</v>
      </c>
      <c r="BK318" s="148">
        <f>ROUND(I318*H318,2)</f>
        <v>0</v>
      </c>
      <c r="BL318" s="19" t="s">
        <v>96</v>
      </c>
      <c r="BM318" s="147" t="s">
        <v>735</v>
      </c>
    </row>
    <row r="319" spans="2:65" s="1" customFormat="1" ht="11.25">
      <c r="B319" s="35"/>
      <c r="D319" s="149" t="s">
        <v>167</v>
      </c>
      <c r="F319" s="150" t="s">
        <v>736</v>
      </c>
      <c r="I319" s="151"/>
      <c r="L319" s="35"/>
      <c r="M319" s="152"/>
      <c r="T319" s="56"/>
      <c r="AT319" s="19" t="s">
        <v>167</v>
      </c>
      <c r="AU319" s="19" t="s">
        <v>93</v>
      </c>
    </row>
    <row r="320" spans="2:65" s="1" customFormat="1" ht="16.5" customHeight="1">
      <c r="B320" s="35"/>
      <c r="C320" s="135" t="s">
        <v>721</v>
      </c>
      <c r="D320" s="135" t="s">
        <v>162</v>
      </c>
      <c r="E320" s="136" t="s">
        <v>737</v>
      </c>
      <c r="F320" s="137" t="s">
        <v>738</v>
      </c>
      <c r="G320" s="138" t="s">
        <v>165</v>
      </c>
      <c r="H320" s="139">
        <v>92.204999999999998</v>
      </c>
      <c r="I320" s="140"/>
      <c r="J320" s="141">
        <f>ROUND(I320*H320,2)</f>
        <v>0</v>
      </c>
      <c r="K320" s="142"/>
      <c r="L320" s="35"/>
      <c r="M320" s="143" t="s">
        <v>32</v>
      </c>
      <c r="N320" s="144" t="s">
        <v>48</v>
      </c>
      <c r="P320" s="145">
        <f>O320*H320</f>
        <v>0</v>
      </c>
      <c r="Q320" s="145">
        <v>1.60725E-2</v>
      </c>
      <c r="R320" s="145">
        <f>Q320*H320</f>
        <v>1.4819648624999999</v>
      </c>
      <c r="S320" s="145">
        <v>0</v>
      </c>
      <c r="T320" s="146">
        <f>S320*H320</f>
        <v>0</v>
      </c>
      <c r="AR320" s="147" t="s">
        <v>96</v>
      </c>
      <c r="AT320" s="147" t="s">
        <v>162</v>
      </c>
      <c r="AU320" s="147" t="s">
        <v>93</v>
      </c>
      <c r="AY320" s="19" t="s">
        <v>159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9" t="s">
        <v>91</v>
      </c>
      <c r="BK320" s="148">
        <f>ROUND(I320*H320,2)</f>
        <v>0</v>
      </c>
      <c r="BL320" s="19" t="s">
        <v>96</v>
      </c>
      <c r="BM320" s="147" t="s">
        <v>739</v>
      </c>
    </row>
    <row r="321" spans="2:65" s="1" customFormat="1" ht="11.25">
      <c r="B321" s="35"/>
      <c r="D321" s="149" t="s">
        <v>167</v>
      </c>
      <c r="F321" s="150" t="s">
        <v>740</v>
      </c>
      <c r="I321" s="151"/>
      <c r="L321" s="35"/>
      <c r="M321" s="152"/>
      <c r="T321" s="56"/>
      <c r="AT321" s="19" t="s">
        <v>167</v>
      </c>
      <c r="AU321" s="19" t="s">
        <v>93</v>
      </c>
    </row>
    <row r="322" spans="2:65" s="13" customFormat="1" ht="11.25">
      <c r="B322" s="160"/>
      <c r="D322" s="154" t="s">
        <v>169</v>
      </c>
      <c r="E322" s="161" t="s">
        <v>32</v>
      </c>
      <c r="F322" s="162" t="s">
        <v>741</v>
      </c>
      <c r="H322" s="163">
        <v>92.204999999999998</v>
      </c>
      <c r="I322" s="164"/>
      <c r="L322" s="160"/>
      <c r="M322" s="165"/>
      <c r="T322" s="166"/>
      <c r="AT322" s="161" t="s">
        <v>169</v>
      </c>
      <c r="AU322" s="161" t="s">
        <v>93</v>
      </c>
      <c r="AV322" s="13" t="s">
        <v>91</v>
      </c>
      <c r="AW322" s="13" t="s">
        <v>38</v>
      </c>
      <c r="AX322" s="13" t="s">
        <v>84</v>
      </c>
      <c r="AY322" s="161" t="s">
        <v>159</v>
      </c>
    </row>
    <row r="323" spans="2:65" s="1" customFormat="1" ht="16.5" customHeight="1">
      <c r="B323" s="35"/>
      <c r="C323" s="135" t="s">
        <v>742</v>
      </c>
      <c r="D323" s="135" t="s">
        <v>162</v>
      </c>
      <c r="E323" s="136" t="s">
        <v>743</v>
      </c>
      <c r="F323" s="137" t="s">
        <v>744</v>
      </c>
      <c r="G323" s="138" t="s">
        <v>165</v>
      </c>
      <c r="H323" s="139">
        <v>92.204999999999998</v>
      </c>
      <c r="I323" s="140"/>
      <c r="J323" s="141">
        <f>ROUND(I323*H323,2)</f>
        <v>0</v>
      </c>
      <c r="K323" s="142"/>
      <c r="L323" s="35"/>
      <c r="M323" s="143" t="s">
        <v>32</v>
      </c>
      <c r="N323" s="144" t="s">
        <v>48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96</v>
      </c>
      <c r="AT323" s="147" t="s">
        <v>162</v>
      </c>
      <c r="AU323" s="147" t="s">
        <v>93</v>
      </c>
      <c r="AY323" s="19" t="s">
        <v>159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9" t="s">
        <v>91</v>
      </c>
      <c r="BK323" s="148">
        <f>ROUND(I323*H323,2)</f>
        <v>0</v>
      </c>
      <c r="BL323" s="19" t="s">
        <v>96</v>
      </c>
      <c r="BM323" s="147" t="s">
        <v>745</v>
      </c>
    </row>
    <row r="324" spans="2:65" s="1" customFormat="1" ht="11.25">
      <c r="B324" s="35"/>
      <c r="D324" s="149" t="s">
        <v>167</v>
      </c>
      <c r="F324" s="150" t="s">
        <v>746</v>
      </c>
      <c r="I324" s="151"/>
      <c r="L324" s="35"/>
      <c r="M324" s="152"/>
      <c r="T324" s="56"/>
      <c r="AT324" s="19" t="s">
        <v>167</v>
      </c>
      <c r="AU324" s="19" t="s">
        <v>93</v>
      </c>
    </row>
    <row r="325" spans="2:65" s="1" customFormat="1" ht="21.75" customHeight="1">
      <c r="B325" s="35"/>
      <c r="C325" s="135" t="s">
        <v>747</v>
      </c>
      <c r="D325" s="135" t="s">
        <v>162</v>
      </c>
      <c r="E325" s="136" t="s">
        <v>748</v>
      </c>
      <c r="F325" s="137" t="s">
        <v>749</v>
      </c>
      <c r="G325" s="138" t="s">
        <v>180</v>
      </c>
      <c r="H325" s="139">
        <v>2.2690000000000001</v>
      </c>
      <c r="I325" s="140"/>
      <c r="J325" s="141">
        <f>ROUND(I325*H325,2)</f>
        <v>0</v>
      </c>
      <c r="K325" s="142"/>
      <c r="L325" s="35"/>
      <c r="M325" s="143" t="s">
        <v>32</v>
      </c>
      <c r="N325" s="144" t="s">
        <v>48</v>
      </c>
      <c r="P325" s="145">
        <f>O325*H325</f>
        <v>0</v>
      </c>
      <c r="Q325" s="145">
        <v>1.0627727796999999</v>
      </c>
      <c r="R325" s="145">
        <f>Q325*H325</f>
        <v>2.4114314371393002</v>
      </c>
      <c r="S325" s="145">
        <v>0</v>
      </c>
      <c r="T325" s="146">
        <f>S325*H325</f>
        <v>0</v>
      </c>
      <c r="AR325" s="147" t="s">
        <v>96</v>
      </c>
      <c r="AT325" s="147" t="s">
        <v>162</v>
      </c>
      <c r="AU325" s="147" t="s">
        <v>93</v>
      </c>
      <c r="AY325" s="19" t="s">
        <v>159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9" t="s">
        <v>91</v>
      </c>
      <c r="BK325" s="148">
        <f>ROUND(I325*H325,2)</f>
        <v>0</v>
      </c>
      <c r="BL325" s="19" t="s">
        <v>96</v>
      </c>
      <c r="BM325" s="147" t="s">
        <v>750</v>
      </c>
    </row>
    <row r="326" spans="2:65" s="1" customFormat="1" ht="11.25">
      <c r="B326" s="35"/>
      <c r="D326" s="149" t="s">
        <v>167</v>
      </c>
      <c r="F326" s="150" t="s">
        <v>751</v>
      </c>
      <c r="I326" s="151"/>
      <c r="L326" s="35"/>
      <c r="M326" s="152"/>
      <c r="T326" s="56"/>
      <c r="AT326" s="19" t="s">
        <v>167</v>
      </c>
      <c r="AU326" s="19" t="s">
        <v>93</v>
      </c>
    </row>
    <row r="327" spans="2:65" s="13" customFormat="1" ht="11.25">
      <c r="B327" s="160"/>
      <c r="D327" s="154" t="s">
        <v>169</v>
      </c>
      <c r="E327" s="161" t="s">
        <v>32</v>
      </c>
      <c r="F327" s="162" t="s">
        <v>752</v>
      </c>
      <c r="H327" s="163">
        <v>2.2690000000000001</v>
      </c>
      <c r="I327" s="164"/>
      <c r="L327" s="160"/>
      <c r="M327" s="165"/>
      <c r="T327" s="166"/>
      <c r="AT327" s="161" t="s">
        <v>169</v>
      </c>
      <c r="AU327" s="161" t="s">
        <v>93</v>
      </c>
      <c r="AV327" s="13" t="s">
        <v>91</v>
      </c>
      <c r="AW327" s="13" t="s">
        <v>38</v>
      </c>
      <c r="AX327" s="13" t="s">
        <v>84</v>
      </c>
      <c r="AY327" s="161" t="s">
        <v>159</v>
      </c>
    </row>
    <row r="328" spans="2:65" s="11" customFormat="1" ht="20.85" customHeight="1">
      <c r="B328" s="123"/>
      <c r="D328" s="124" t="s">
        <v>75</v>
      </c>
      <c r="E328" s="133" t="s">
        <v>742</v>
      </c>
      <c r="F328" s="133" t="s">
        <v>753</v>
      </c>
      <c r="I328" s="126"/>
      <c r="J328" s="134">
        <f>BK328</f>
        <v>0</v>
      </c>
      <c r="L328" s="123"/>
      <c r="M328" s="128"/>
      <c r="P328" s="129">
        <f>SUM(P329:P331)</f>
        <v>0</v>
      </c>
      <c r="R328" s="129">
        <f>SUM(R329:R331)</f>
        <v>0</v>
      </c>
      <c r="T328" s="130">
        <f>SUM(T329:T331)</f>
        <v>0</v>
      </c>
      <c r="AR328" s="124" t="s">
        <v>84</v>
      </c>
      <c r="AT328" s="131" t="s">
        <v>75</v>
      </c>
      <c r="AU328" s="131" t="s">
        <v>91</v>
      </c>
      <c r="AY328" s="124" t="s">
        <v>159</v>
      </c>
      <c r="BK328" s="132">
        <f>SUM(BK329:BK331)</f>
        <v>0</v>
      </c>
    </row>
    <row r="329" spans="2:65" s="1" customFormat="1" ht="24.2" customHeight="1">
      <c r="B329" s="35"/>
      <c r="C329" s="135" t="s">
        <v>754</v>
      </c>
      <c r="D329" s="135" t="s">
        <v>162</v>
      </c>
      <c r="E329" s="136" t="s">
        <v>755</v>
      </c>
      <c r="F329" s="137" t="s">
        <v>756</v>
      </c>
      <c r="G329" s="138" t="s">
        <v>757</v>
      </c>
      <c r="H329" s="139">
        <v>25</v>
      </c>
      <c r="I329" s="140"/>
      <c r="J329" s="141">
        <f>ROUND(I329*H329,2)</f>
        <v>0</v>
      </c>
      <c r="K329" s="142"/>
      <c r="L329" s="35"/>
      <c r="M329" s="143" t="s">
        <v>32</v>
      </c>
      <c r="N329" s="144" t="s">
        <v>48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96</v>
      </c>
      <c r="AT329" s="147" t="s">
        <v>162</v>
      </c>
      <c r="AU329" s="147" t="s">
        <v>93</v>
      </c>
      <c r="AY329" s="19" t="s">
        <v>159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9" t="s">
        <v>91</v>
      </c>
      <c r="BK329" s="148">
        <f>ROUND(I329*H329,2)</f>
        <v>0</v>
      </c>
      <c r="BL329" s="19" t="s">
        <v>96</v>
      </c>
      <c r="BM329" s="147" t="s">
        <v>758</v>
      </c>
    </row>
    <row r="330" spans="2:65" s="1" customFormat="1" ht="24.2" customHeight="1">
      <c r="B330" s="35"/>
      <c r="C330" s="135" t="s">
        <v>759</v>
      </c>
      <c r="D330" s="135" t="s">
        <v>162</v>
      </c>
      <c r="E330" s="136" t="s">
        <v>760</v>
      </c>
      <c r="F330" s="137" t="s">
        <v>761</v>
      </c>
      <c r="G330" s="138" t="s">
        <v>757</v>
      </c>
      <c r="H330" s="139">
        <v>25</v>
      </c>
      <c r="I330" s="140"/>
      <c r="J330" s="141">
        <f>ROUND(I330*H330,2)</f>
        <v>0</v>
      </c>
      <c r="K330" s="142"/>
      <c r="L330" s="35"/>
      <c r="M330" s="143" t="s">
        <v>32</v>
      </c>
      <c r="N330" s="144" t="s">
        <v>48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96</v>
      </c>
      <c r="AT330" s="147" t="s">
        <v>162</v>
      </c>
      <c r="AU330" s="147" t="s">
        <v>93</v>
      </c>
      <c r="AY330" s="19" t="s">
        <v>159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9" t="s">
        <v>91</v>
      </c>
      <c r="BK330" s="148">
        <f>ROUND(I330*H330,2)</f>
        <v>0</v>
      </c>
      <c r="BL330" s="19" t="s">
        <v>96</v>
      </c>
      <c r="BM330" s="147" t="s">
        <v>762</v>
      </c>
    </row>
    <row r="331" spans="2:65" s="1" customFormat="1" ht="24.2" customHeight="1">
      <c r="B331" s="35"/>
      <c r="C331" s="135" t="s">
        <v>763</v>
      </c>
      <c r="D331" s="135" t="s">
        <v>162</v>
      </c>
      <c r="E331" s="136" t="s">
        <v>764</v>
      </c>
      <c r="F331" s="137" t="s">
        <v>765</v>
      </c>
      <c r="G331" s="138" t="s">
        <v>757</v>
      </c>
      <c r="H331" s="139">
        <v>10</v>
      </c>
      <c r="I331" s="140"/>
      <c r="J331" s="141">
        <f>ROUND(I331*H331,2)</f>
        <v>0</v>
      </c>
      <c r="K331" s="142"/>
      <c r="L331" s="35"/>
      <c r="M331" s="143" t="s">
        <v>32</v>
      </c>
      <c r="N331" s="144" t="s">
        <v>48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96</v>
      </c>
      <c r="AT331" s="147" t="s">
        <v>162</v>
      </c>
      <c r="AU331" s="147" t="s">
        <v>93</v>
      </c>
      <c r="AY331" s="19" t="s">
        <v>159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9" t="s">
        <v>91</v>
      </c>
      <c r="BK331" s="148">
        <f>ROUND(I331*H331,2)</f>
        <v>0</v>
      </c>
      <c r="BL331" s="19" t="s">
        <v>96</v>
      </c>
      <c r="BM331" s="147" t="s">
        <v>766</v>
      </c>
    </row>
    <row r="332" spans="2:65" s="11" customFormat="1" ht="20.85" customHeight="1">
      <c r="B332" s="123"/>
      <c r="D332" s="124" t="s">
        <v>75</v>
      </c>
      <c r="E332" s="133" t="s">
        <v>754</v>
      </c>
      <c r="F332" s="133" t="s">
        <v>767</v>
      </c>
      <c r="I332" s="126"/>
      <c r="J332" s="134">
        <f>BK332</f>
        <v>0</v>
      </c>
      <c r="L332" s="123"/>
      <c r="M332" s="128"/>
      <c r="P332" s="129">
        <f>SUM(P333:P348)</f>
        <v>0</v>
      </c>
      <c r="R332" s="129">
        <f>SUM(R333:R348)</f>
        <v>6.8038624639999998</v>
      </c>
      <c r="T332" s="130">
        <f>SUM(T333:T348)</f>
        <v>0</v>
      </c>
      <c r="AR332" s="124" t="s">
        <v>84</v>
      </c>
      <c r="AT332" s="131" t="s">
        <v>75</v>
      </c>
      <c r="AU332" s="131" t="s">
        <v>91</v>
      </c>
      <c r="AY332" s="124" t="s">
        <v>159</v>
      </c>
      <c r="BK332" s="132">
        <f>SUM(BK333:BK348)</f>
        <v>0</v>
      </c>
    </row>
    <row r="333" spans="2:65" s="1" customFormat="1" ht="66.75" customHeight="1">
      <c r="B333" s="35"/>
      <c r="C333" s="135" t="s">
        <v>768</v>
      </c>
      <c r="D333" s="135" t="s">
        <v>162</v>
      </c>
      <c r="E333" s="136" t="s">
        <v>769</v>
      </c>
      <c r="F333" s="137" t="s">
        <v>770</v>
      </c>
      <c r="G333" s="138" t="s">
        <v>559</v>
      </c>
      <c r="H333" s="139">
        <v>4.1219999999999999</v>
      </c>
      <c r="I333" s="140"/>
      <c r="J333" s="141">
        <f>ROUND(I333*H333,2)</f>
        <v>0</v>
      </c>
      <c r="K333" s="142"/>
      <c r="L333" s="35"/>
      <c r="M333" s="143" t="s">
        <v>32</v>
      </c>
      <c r="N333" s="144" t="s">
        <v>48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96</v>
      </c>
      <c r="AT333" s="147" t="s">
        <v>162</v>
      </c>
      <c r="AU333" s="147" t="s">
        <v>93</v>
      </c>
      <c r="AY333" s="19" t="s">
        <v>159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9" t="s">
        <v>91</v>
      </c>
      <c r="BK333" s="148">
        <f>ROUND(I333*H333,2)</f>
        <v>0</v>
      </c>
      <c r="BL333" s="19" t="s">
        <v>96</v>
      </c>
      <c r="BM333" s="147" t="s">
        <v>771</v>
      </c>
    </row>
    <row r="334" spans="2:65" s="1" customFormat="1" ht="11.25">
      <c r="B334" s="35"/>
      <c r="D334" s="149" t="s">
        <v>167</v>
      </c>
      <c r="F334" s="150" t="s">
        <v>772</v>
      </c>
      <c r="I334" s="151"/>
      <c r="L334" s="35"/>
      <c r="M334" s="152"/>
      <c r="T334" s="56"/>
      <c r="AT334" s="19" t="s">
        <v>167</v>
      </c>
      <c r="AU334" s="19" t="s">
        <v>93</v>
      </c>
    </row>
    <row r="335" spans="2:65" s="13" customFormat="1" ht="11.25">
      <c r="B335" s="160"/>
      <c r="D335" s="154" t="s">
        <v>169</v>
      </c>
      <c r="E335" s="161" t="s">
        <v>32</v>
      </c>
      <c r="F335" s="162" t="s">
        <v>773</v>
      </c>
      <c r="H335" s="163">
        <v>3.0779999999999998</v>
      </c>
      <c r="I335" s="164"/>
      <c r="L335" s="160"/>
      <c r="M335" s="165"/>
      <c r="T335" s="166"/>
      <c r="AT335" s="161" t="s">
        <v>169</v>
      </c>
      <c r="AU335" s="161" t="s">
        <v>93</v>
      </c>
      <c r="AV335" s="13" t="s">
        <v>91</v>
      </c>
      <c r="AW335" s="13" t="s">
        <v>38</v>
      </c>
      <c r="AX335" s="13" t="s">
        <v>76</v>
      </c>
      <c r="AY335" s="161" t="s">
        <v>159</v>
      </c>
    </row>
    <row r="336" spans="2:65" s="13" customFormat="1" ht="11.25">
      <c r="B336" s="160"/>
      <c r="D336" s="154" t="s">
        <v>169</v>
      </c>
      <c r="E336" s="161" t="s">
        <v>32</v>
      </c>
      <c r="F336" s="162" t="s">
        <v>774</v>
      </c>
      <c r="H336" s="163">
        <v>1.044</v>
      </c>
      <c r="I336" s="164"/>
      <c r="L336" s="160"/>
      <c r="M336" s="165"/>
      <c r="T336" s="166"/>
      <c r="AT336" s="161" t="s">
        <v>169</v>
      </c>
      <c r="AU336" s="161" t="s">
        <v>93</v>
      </c>
      <c r="AV336" s="13" t="s">
        <v>91</v>
      </c>
      <c r="AW336" s="13" t="s">
        <v>38</v>
      </c>
      <c r="AX336" s="13" t="s">
        <v>76</v>
      </c>
      <c r="AY336" s="161" t="s">
        <v>159</v>
      </c>
    </row>
    <row r="337" spans="2:65" s="14" customFormat="1" ht="11.25">
      <c r="B337" s="175"/>
      <c r="D337" s="154" t="s">
        <v>169</v>
      </c>
      <c r="E337" s="176" t="s">
        <v>32</v>
      </c>
      <c r="F337" s="177" t="s">
        <v>581</v>
      </c>
      <c r="H337" s="178">
        <v>4.1219999999999999</v>
      </c>
      <c r="I337" s="179"/>
      <c r="L337" s="175"/>
      <c r="M337" s="180"/>
      <c r="T337" s="181"/>
      <c r="AT337" s="176" t="s">
        <v>169</v>
      </c>
      <c r="AU337" s="176" t="s">
        <v>93</v>
      </c>
      <c r="AV337" s="14" t="s">
        <v>96</v>
      </c>
      <c r="AW337" s="14" t="s">
        <v>38</v>
      </c>
      <c r="AX337" s="14" t="s">
        <v>84</v>
      </c>
      <c r="AY337" s="176" t="s">
        <v>159</v>
      </c>
    </row>
    <row r="338" spans="2:65" s="1" customFormat="1" ht="16.5" customHeight="1">
      <c r="B338" s="35"/>
      <c r="C338" s="182" t="s">
        <v>775</v>
      </c>
      <c r="D338" s="182" t="s">
        <v>668</v>
      </c>
      <c r="E338" s="183" t="s">
        <v>776</v>
      </c>
      <c r="F338" s="184" t="s">
        <v>777</v>
      </c>
      <c r="G338" s="185" t="s">
        <v>180</v>
      </c>
      <c r="H338" s="186">
        <v>6.5949999999999998</v>
      </c>
      <c r="I338" s="187"/>
      <c r="J338" s="188">
        <f>ROUND(I338*H338,2)</f>
        <v>0</v>
      </c>
      <c r="K338" s="189"/>
      <c r="L338" s="190"/>
      <c r="M338" s="191" t="s">
        <v>32</v>
      </c>
      <c r="N338" s="192" t="s">
        <v>48</v>
      </c>
      <c r="P338" s="145">
        <f>O338*H338</f>
        <v>0</v>
      </c>
      <c r="Q338" s="145">
        <v>1</v>
      </c>
      <c r="R338" s="145">
        <f>Q338*H338</f>
        <v>6.5949999999999998</v>
      </c>
      <c r="S338" s="145">
        <v>0</v>
      </c>
      <c r="T338" s="146">
        <f>S338*H338</f>
        <v>0</v>
      </c>
      <c r="AR338" s="147" t="s">
        <v>108</v>
      </c>
      <c r="AT338" s="147" t="s">
        <v>668</v>
      </c>
      <c r="AU338" s="147" t="s">
        <v>93</v>
      </c>
      <c r="AY338" s="19" t="s">
        <v>159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9" t="s">
        <v>91</v>
      </c>
      <c r="BK338" s="148">
        <f>ROUND(I338*H338,2)</f>
        <v>0</v>
      </c>
      <c r="BL338" s="19" t="s">
        <v>96</v>
      </c>
      <c r="BM338" s="147" t="s">
        <v>778</v>
      </c>
    </row>
    <row r="339" spans="2:65" s="13" customFormat="1" ht="11.25">
      <c r="B339" s="160"/>
      <c r="D339" s="154" t="s">
        <v>169</v>
      </c>
      <c r="F339" s="162" t="s">
        <v>779</v>
      </c>
      <c r="H339" s="163">
        <v>6.5949999999999998</v>
      </c>
      <c r="I339" s="164"/>
      <c r="L339" s="160"/>
      <c r="M339" s="165"/>
      <c r="T339" s="166"/>
      <c r="AT339" s="161" t="s">
        <v>169</v>
      </c>
      <c r="AU339" s="161" t="s">
        <v>93</v>
      </c>
      <c r="AV339" s="13" t="s">
        <v>91</v>
      </c>
      <c r="AW339" s="13" t="s">
        <v>4</v>
      </c>
      <c r="AX339" s="13" t="s">
        <v>84</v>
      </c>
      <c r="AY339" s="161" t="s">
        <v>159</v>
      </c>
    </row>
    <row r="340" spans="2:65" s="1" customFormat="1" ht="44.25" customHeight="1">
      <c r="B340" s="35"/>
      <c r="C340" s="135" t="s">
        <v>780</v>
      </c>
      <c r="D340" s="135" t="s">
        <v>162</v>
      </c>
      <c r="E340" s="136" t="s">
        <v>781</v>
      </c>
      <c r="F340" s="137" t="s">
        <v>782</v>
      </c>
      <c r="G340" s="138" t="s">
        <v>783</v>
      </c>
      <c r="H340" s="139">
        <v>136.80000000000001</v>
      </c>
      <c r="I340" s="140"/>
      <c r="J340" s="141">
        <f>ROUND(I340*H340,2)</f>
        <v>0</v>
      </c>
      <c r="K340" s="142"/>
      <c r="L340" s="35"/>
      <c r="M340" s="143" t="s">
        <v>32</v>
      </c>
      <c r="N340" s="144" t="s">
        <v>48</v>
      </c>
      <c r="P340" s="145">
        <f>O340*H340</f>
        <v>0</v>
      </c>
      <c r="Q340" s="145">
        <v>3.3599999999999998E-4</v>
      </c>
      <c r="R340" s="145">
        <f>Q340*H340</f>
        <v>4.59648E-2</v>
      </c>
      <c r="S340" s="145">
        <v>0</v>
      </c>
      <c r="T340" s="146">
        <f>S340*H340</f>
        <v>0</v>
      </c>
      <c r="AR340" s="147" t="s">
        <v>96</v>
      </c>
      <c r="AT340" s="147" t="s">
        <v>162</v>
      </c>
      <c r="AU340" s="147" t="s">
        <v>93</v>
      </c>
      <c r="AY340" s="19" t="s">
        <v>159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9" t="s">
        <v>91</v>
      </c>
      <c r="BK340" s="148">
        <f>ROUND(I340*H340,2)</f>
        <v>0</v>
      </c>
      <c r="BL340" s="19" t="s">
        <v>96</v>
      </c>
      <c r="BM340" s="147" t="s">
        <v>784</v>
      </c>
    </row>
    <row r="341" spans="2:65" s="1" customFormat="1" ht="11.25">
      <c r="B341" s="35"/>
      <c r="D341" s="149" t="s">
        <v>167</v>
      </c>
      <c r="F341" s="150" t="s">
        <v>785</v>
      </c>
      <c r="I341" s="151"/>
      <c r="L341" s="35"/>
      <c r="M341" s="152"/>
      <c r="T341" s="56"/>
      <c r="AT341" s="19" t="s">
        <v>167</v>
      </c>
      <c r="AU341" s="19" t="s">
        <v>93</v>
      </c>
    </row>
    <row r="342" spans="2:65" s="13" customFormat="1" ht="11.25">
      <c r="B342" s="160"/>
      <c r="D342" s="154" t="s">
        <v>169</v>
      </c>
      <c r="E342" s="161" t="s">
        <v>32</v>
      </c>
      <c r="F342" s="162" t="s">
        <v>447</v>
      </c>
      <c r="H342" s="163">
        <v>136.80000000000001</v>
      </c>
      <c r="I342" s="164"/>
      <c r="L342" s="160"/>
      <c r="M342" s="165"/>
      <c r="T342" s="166"/>
      <c r="AT342" s="161" t="s">
        <v>169</v>
      </c>
      <c r="AU342" s="161" t="s">
        <v>93</v>
      </c>
      <c r="AV342" s="13" t="s">
        <v>91</v>
      </c>
      <c r="AW342" s="13" t="s">
        <v>38</v>
      </c>
      <c r="AX342" s="13" t="s">
        <v>84</v>
      </c>
      <c r="AY342" s="161" t="s">
        <v>159</v>
      </c>
    </row>
    <row r="343" spans="2:65" s="1" customFormat="1" ht="37.9" customHeight="1">
      <c r="B343" s="35"/>
      <c r="C343" s="135" t="s">
        <v>786</v>
      </c>
      <c r="D343" s="135" t="s">
        <v>162</v>
      </c>
      <c r="E343" s="136" t="s">
        <v>787</v>
      </c>
      <c r="F343" s="137" t="s">
        <v>788</v>
      </c>
      <c r="G343" s="138" t="s">
        <v>783</v>
      </c>
      <c r="H343" s="139">
        <v>46.4</v>
      </c>
      <c r="I343" s="140"/>
      <c r="J343" s="141">
        <f>ROUND(I343*H343,2)</f>
        <v>0</v>
      </c>
      <c r="K343" s="142"/>
      <c r="L343" s="35"/>
      <c r="M343" s="143" t="s">
        <v>32</v>
      </c>
      <c r="N343" s="144" t="s">
        <v>48</v>
      </c>
      <c r="P343" s="145">
        <f>O343*H343</f>
        <v>0</v>
      </c>
      <c r="Q343" s="145">
        <v>1.6267600000000001E-3</v>
      </c>
      <c r="R343" s="145">
        <f>Q343*H343</f>
        <v>7.5481664000000004E-2</v>
      </c>
      <c r="S343" s="145">
        <v>0</v>
      </c>
      <c r="T343" s="146">
        <f>S343*H343</f>
        <v>0</v>
      </c>
      <c r="AR343" s="147" t="s">
        <v>96</v>
      </c>
      <c r="AT343" s="147" t="s">
        <v>162</v>
      </c>
      <c r="AU343" s="147" t="s">
        <v>93</v>
      </c>
      <c r="AY343" s="19" t="s">
        <v>159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9" t="s">
        <v>91</v>
      </c>
      <c r="BK343" s="148">
        <f>ROUND(I343*H343,2)</f>
        <v>0</v>
      </c>
      <c r="BL343" s="19" t="s">
        <v>96</v>
      </c>
      <c r="BM343" s="147" t="s">
        <v>789</v>
      </c>
    </row>
    <row r="344" spans="2:65" s="1" customFormat="1" ht="11.25">
      <c r="B344" s="35"/>
      <c r="D344" s="149" t="s">
        <v>167</v>
      </c>
      <c r="F344" s="150" t="s">
        <v>790</v>
      </c>
      <c r="I344" s="151"/>
      <c r="L344" s="35"/>
      <c r="M344" s="152"/>
      <c r="T344" s="56"/>
      <c r="AT344" s="19" t="s">
        <v>167</v>
      </c>
      <c r="AU344" s="19" t="s">
        <v>93</v>
      </c>
    </row>
    <row r="345" spans="2:65" s="13" customFormat="1" ht="11.25">
      <c r="B345" s="160"/>
      <c r="D345" s="154" t="s">
        <v>169</v>
      </c>
      <c r="E345" s="161" t="s">
        <v>32</v>
      </c>
      <c r="F345" s="162" t="s">
        <v>475</v>
      </c>
      <c r="H345" s="163">
        <v>46.4</v>
      </c>
      <c r="I345" s="164"/>
      <c r="L345" s="160"/>
      <c r="M345" s="165"/>
      <c r="T345" s="166"/>
      <c r="AT345" s="161" t="s">
        <v>169</v>
      </c>
      <c r="AU345" s="161" t="s">
        <v>93</v>
      </c>
      <c r="AV345" s="13" t="s">
        <v>91</v>
      </c>
      <c r="AW345" s="13" t="s">
        <v>38</v>
      </c>
      <c r="AX345" s="13" t="s">
        <v>84</v>
      </c>
      <c r="AY345" s="161" t="s">
        <v>159</v>
      </c>
    </row>
    <row r="346" spans="2:65" s="1" customFormat="1" ht="24.2" customHeight="1">
      <c r="B346" s="35"/>
      <c r="C346" s="135" t="s">
        <v>791</v>
      </c>
      <c r="D346" s="135" t="s">
        <v>162</v>
      </c>
      <c r="E346" s="136" t="s">
        <v>792</v>
      </c>
      <c r="F346" s="137" t="s">
        <v>793</v>
      </c>
      <c r="G346" s="138" t="s">
        <v>783</v>
      </c>
      <c r="H346" s="139">
        <v>40</v>
      </c>
      <c r="I346" s="140"/>
      <c r="J346" s="141">
        <f>ROUND(I346*H346,2)</f>
        <v>0</v>
      </c>
      <c r="K346" s="142"/>
      <c r="L346" s="35"/>
      <c r="M346" s="143" t="s">
        <v>32</v>
      </c>
      <c r="N346" s="144" t="s">
        <v>48</v>
      </c>
      <c r="P346" s="145">
        <f>O346*H346</f>
        <v>0</v>
      </c>
      <c r="Q346" s="145">
        <v>2.1854000000000001E-3</v>
      </c>
      <c r="R346" s="145">
        <f>Q346*H346</f>
        <v>8.7416000000000008E-2</v>
      </c>
      <c r="S346" s="145">
        <v>0</v>
      </c>
      <c r="T346" s="146">
        <f>S346*H346</f>
        <v>0</v>
      </c>
      <c r="AR346" s="147" t="s">
        <v>96</v>
      </c>
      <c r="AT346" s="147" t="s">
        <v>162</v>
      </c>
      <c r="AU346" s="147" t="s">
        <v>93</v>
      </c>
      <c r="AY346" s="19" t="s">
        <v>159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9" t="s">
        <v>91</v>
      </c>
      <c r="BK346" s="148">
        <f>ROUND(I346*H346,2)</f>
        <v>0</v>
      </c>
      <c r="BL346" s="19" t="s">
        <v>96</v>
      </c>
      <c r="BM346" s="147" t="s">
        <v>794</v>
      </c>
    </row>
    <row r="347" spans="2:65" s="1" customFormat="1" ht="11.25">
      <c r="B347" s="35"/>
      <c r="D347" s="149" t="s">
        <v>167</v>
      </c>
      <c r="F347" s="150" t="s">
        <v>795</v>
      </c>
      <c r="I347" s="151"/>
      <c r="L347" s="35"/>
      <c r="M347" s="152"/>
      <c r="T347" s="56"/>
      <c r="AT347" s="19" t="s">
        <v>167</v>
      </c>
      <c r="AU347" s="19" t="s">
        <v>93</v>
      </c>
    </row>
    <row r="348" spans="2:65" s="13" customFormat="1" ht="11.25">
      <c r="B348" s="160"/>
      <c r="D348" s="154" t="s">
        <v>169</v>
      </c>
      <c r="E348" s="161" t="s">
        <v>32</v>
      </c>
      <c r="F348" s="162" t="s">
        <v>796</v>
      </c>
      <c r="H348" s="163">
        <v>40</v>
      </c>
      <c r="I348" s="164"/>
      <c r="L348" s="160"/>
      <c r="M348" s="165"/>
      <c r="T348" s="166"/>
      <c r="AT348" s="161" t="s">
        <v>169</v>
      </c>
      <c r="AU348" s="161" t="s">
        <v>93</v>
      </c>
      <c r="AV348" s="13" t="s">
        <v>91</v>
      </c>
      <c r="AW348" s="13" t="s">
        <v>38</v>
      </c>
      <c r="AX348" s="13" t="s">
        <v>84</v>
      </c>
      <c r="AY348" s="161" t="s">
        <v>159</v>
      </c>
    </row>
    <row r="349" spans="2:65" s="11" customFormat="1" ht="22.9" customHeight="1">
      <c r="B349" s="123"/>
      <c r="D349" s="124" t="s">
        <v>75</v>
      </c>
      <c r="E349" s="133" t="s">
        <v>93</v>
      </c>
      <c r="F349" s="133" t="s">
        <v>797</v>
      </c>
      <c r="I349" s="126"/>
      <c r="J349" s="134">
        <f>BK349</f>
        <v>0</v>
      </c>
      <c r="L349" s="123"/>
      <c r="M349" s="128"/>
      <c r="P349" s="129">
        <f>P350+SUM(P351:P412)+P453+P464</f>
        <v>0</v>
      </c>
      <c r="R349" s="129">
        <f>R350+SUM(R351:R412)+R453+R464</f>
        <v>674.13744507944159</v>
      </c>
      <c r="T349" s="130">
        <f>T350+SUM(T351:T412)+T453+T464</f>
        <v>0</v>
      </c>
      <c r="AR349" s="124" t="s">
        <v>84</v>
      </c>
      <c r="AT349" s="131" t="s">
        <v>75</v>
      </c>
      <c r="AU349" s="131" t="s">
        <v>84</v>
      </c>
      <c r="AY349" s="124" t="s">
        <v>159</v>
      </c>
      <c r="BK349" s="132">
        <f>BK350+SUM(BK351:BK412)+BK453+BK464</f>
        <v>0</v>
      </c>
    </row>
    <row r="350" spans="2:65" s="1" customFormat="1" ht="49.15" customHeight="1">
      <c r="B350" s="35"/>
      <c r="C350" s="135" t="s">
        <v>798</v>
      </c>
      <c r="D350" s="135" t="s">
        <v>162</v>
      </c>
      <c r="E350" s="136" t="s">
        <v>799</v>
      </c>
      <c r="F350" s="137" t="s">
        <v>800</v>
      </c>
      <c r="G350" s="138" t="s">
        <v>165</v>
      </c>
      <c r="H350" s="139">
        <v>177.91900000000001</v>
      </c>
      <c r="I350" s="140"/>
      <c r="J350" s="141">
        <f>ROUND(I350*H350,2)</f>
        <v>0</v>
      </c>
      <c r="K350" s="142"/>
      <c r="L350" s="35"/>
      <c r="M350" s="143" t="s">
        <v>32</v>
      </c>
      <c r="N350" s="144" t="s">
        <v>48</v>
      </c>
      <c r="P350" s="145">
        <f>O350*H350</f>
        <v>0</v>
      </c>
      <c r="Q350" s="145">
        <v>0.4708</v>
      </c>
      <c r="R350" s="145">
        <f>Q350*H350</f>
        <v>83.764265200000011</v>
      </c>
      <c r="S350" s="145">
        <v>0</v>
      </c>
      <c r="T350" s="146">
        <f>S350*H350</f>
        <v>0</v>
      </c>
      <c r="AR350" s="147" t="s">
        <v>96</v>
      </c>
      <c r="AT350" s="147" t="s">
        <v>162</v>
      </c>
      <c r="AU350" s="147" t="s">
        <v>91</v>
      </c>
      <c r="AY350" s="19" t="s">
        <v>159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9" t="s">
        <v>91</v>
      </c>
      <c r="BK350" s="148">
        <f>ROUND(I350*H350,2)</f>
        <v>0</v>
      </c>
      <c r="BL350" s="19" t="s">
        <v>96</v>
      </c>
      <c r="BM350" s="147" t="s">
        <v>801</v>
      </c>
    </row>
    <row r="351" spans="2:65" s="1" customFormat="1" ht="11.25">
      <c r="B351" s="35"/>
      <c r="D351" s="149" t="s">
        <v>167</v>
      </c>
      <c r="F351" s="150" t="s">
        <v>802</v>
      </c>
      <c r="I351" s="151"/>
      <c r="L351" s="35"/>
      <c r="M351" s="152"/>
      <c r="T351" s="56"/>
      <c r="AT351" s="19" t="s">
        <v>167</v>
      </c>
      <c r="AU351" s="19" t="s">
        <v>91</v>
      </c>
    </row>
    <row r="352" spans="2:65" s="12" customFormat="1" ht="11.25">
      <c r="B352" s="153"/>
      <c r="D352" s="154" t="s">
        <v>169</v>
      </c>
      <c r="E352" s="155" t="s">
        <v>32</v>
      </c>
      <c r="F352" s="156" t="s">
        <v>803</v>
      </c>
      <c r="H352" s="155" t="s">
        <v>32</v>
      </c>
      <c r="I352" s="157"/>
      <c r="L352" s="153"/>
      <c r="M352" s="158"/>
      <c r="T352" s="159"/>
      <c r="AT352" s="155" t="s">
        <v>169</v>
      </c>
      <c r="AU352" s="155" t="s">
        <v>91</v>
      </c>
      <c r="AV352" s="12" t="s">
        <v>84</v>
      </c>
      <c r="AW352" s="12" t="s">
        <v>38</v>
      </c>
      <c r="AX352" s="12" t="s">
        <v>76</v>
      </c>
      <c r="AY352" s="155" t="s">
        <v>159</v>
      </c>
    </row>
    <row r="353" spans="2:65" s="13" customFormat="1" ht="11.25">
      <c r="B353" s="160"/>
      <c r="D353" s="154" t="s">
        <v>169</v>
      </c>
      <c r="E353" s="161" t="s">
        <v>32</v>
      </c>
      <c r="F353" s="162" t="s">
        <v>804</v>
      </c>
      <c r="H353" s="163">
        <v>43.384</v>
      </c>
      <c r="I353" s="164"/>
      <c r="L353" s="160"/>
      <c r="M353" s="165"/>
      <c r="T353" s="166"/>
      <c r="AT353" s="161" t="s">
        <v>169</v>
      </c>
      <c r="AU353" s="161" t="s">
        <v>91</v>
      </c>
      <c r="AV353" s="13" t="s">
        <v>91</v>
      </c>
      <c r="AW353" s="13" t="s">
        <v>38</v>
      </c>
      <c r="AX353" s="13" t="s">
        <v>76</v>
      </c>
      <c r="AY353" s="161" t="s">
        <v>159</v>
      </c>
    </row>
    <row r="354" spans="2:65" s="13" customFormat="1" ht="33.75">
      <c r="B354" s="160"/>
      <c r="D354" s="154" t="s">
        <v>169</v>
      </c>
      <c r="E354" s="161" t="s">
        <v>32</v>
      </c>
      <c r="F354" s="162" t="s">
        <v>805</v>
      </c>
      <c r="H354" s="163">
        <v>33.909999999999997</v>
      </c>
      <c r="I354" s="164"/>
      <c r="L354" s="160"/>
      <c r="M354" s="165"/>
      <c r="T354" s="166"/>
      <c r="AT354" s="161" t="s">
        <v>169</v>
      </c>
      <c r="AU354" s="161" t="s">
        <v>91</v>
      </c>
      <c r="AV354" s="13" t="s">
        <v>91</v>
      </c>
      <c r="AW354" s="13" t="s">
        <v>38</v>
      </c>
      <c r="AX354" s="13" t="s">
        <v>76</v>
      </c>
      <c r="AY354" s="161" t="s">
        <v>159</v>
      </c>
    </row>
    <row r="355" spans="2:65" s="13" customFormat="1" ht="11.25">
      <c r="B355" s="160"/>
      <c r="D355" s="154" t="s">
        <v>169</v>
      </c>
      <c r="E355" s="161" t="s">
        <v>32</v>
      </c>
      <c r="F355" s="162" t="s">
        <v>806</v>
      </c>
      <c r="H355" s="163">
        <v>-2.15</v>
      </c>
      <c r="I355" s="164"/>
      <c r="L355" s="160"/>
      <c r="M355" s="165"/>
      <c r="T355" s="166"/>
      <c r="AT355" s="161" t="s">
        <v>169</v>
      </c>
      <c r="AU355" s="161" t="s">
        <v>91</v>
      </c>
      <c r="AV355" s="13" t="s">
        <v>91</v>
      </c>
      <c r="AW355" s="13" t="s">
        <v>38</v>
      </c>
      <c r="AX355" s="13" t="s">
        <v>76</v>
      </c>
      <c r="AY355" s="161" t="s">
        <v>159</v>
      </c>
    </row>
    <row r="356" spans="2:65" s="13" customFormat="1" ht="11.25">
      <c r="B356" s="160"/>
      <c r="D356" s="154" t="s">
        <v>169</v>
      </c>
      <c r="E356" s="161" t="s">
        <v>32</v>
      </c>
      <c r="F356" s="162" t="s">
        <v>807</v>
      </c>
      <c r="H356" s="163">
        <v>-2.25</v>
      </c>
      <c r="I356" s="164"/>
      <c r="L356" s="160"/>
      <c r="M356" s="165"/>
      <c r="T356" s="166"/>
      <c r="AT356" s="161" t="s">
        <v>169</v>
      </c>
      <c r="AU356" s="161" t="s">
        <v>91</v>
      </c>
      <c r="AV356" s="13" t="s">
        <v>91</v>
      </c>
      <c r="AW356" s="13" t="s">
        <v>38</v>
      </c>
      <c r="AX356" s="13" t="s">
        <v>76</v>
      </c>
      <c r="AY356" s="161" t="s">
        <v>159</v>
      </c>
    </row>
    <row r="357" spans="2:65" s="15" customFormat="1" ht="11.25">
      <c r="B357" s="193"/>
      <c r="D357" s="154" t="s">
        <v>169</v>
      </c>
      <c r="E357" s="194" t="s">
        <v>32</v>
      </c>
      <c r="F357" s="195" t="s">
        <v>808</v>
      </c>
      <c r="H357" s="196">
        <v>72.894000000000005</v>
      </c>
      <c r="I357" s="197"/>
      <c r="L357" s="193"/>
      <c r="M357" s="198"/>
      <c r="T357" s="199"/>
      <c r="AT357" s="194" t="s">
        <v>169</v>
      </c>
      <c r="AU357" s="194" t="s">
        <v>91</v>
      </c>
      <c r="AV357" s="15" t="s">
        <v>93</v>
      </c>
      <c r="AW357" s="15" t="s">
        <v>38</v>
      </c>
      <c r="AX357" s="15" t="s">
        <v>76</v>
      </c>
      <c r="AY357" s="194" t="s">
        <v>159</v>
      </c>
    </row>
    <row r="358" spans="2:65" s="12" customFormat="1" ht="11.25">
      <c r="B358" s="153"/>
      <c r="D358" s="154" t="s">
        <v>169</v>
      </c>
      <c r="E358" s="155" t="s">
        <v>32</v>
      </c>
      <c r="F358" s="156" t="s">
        <v>809</v>
      </c>
      <c r="H358" s="155" t="s">
        <v>32</v>
      </c>
      <c r="I358" s="157"/>
      <c r="L358" s="153"/>
      <c r="M358" s="158"/>
      <c r="T358" s="159"/>
      <c r="AT358" s="155" t="s">
        <v>169</v>
      </c>
      <c r="AU358" s="155" t="s">
        <v>91</v>
      </c>
      <c r="AV358" s="12" t="s">
        <v>84</v>
      </c>
      <c r="AW358" s="12" t="s">
        <v>38</v>
      </c>
      <c r="AX358" s="12" t="s">
        <v>76</v>
      </c>
      <c r="AY358" s="155" t="s">
        <v>159</v>
      </c>
    </row>
    <row r="359" spans="2:65" s="13" customFormat="1" ht="22.5">
      <c r="B359" s="160"/>
      <c r="D359" s="154" t="s">
        <v>169</v>
      </c>
      <c r="E359" s="161" t="s">
        <v>32</v>
      </c>
      <c r="F359" s="162" t="s">
        <v>810</v>
      </c>
      <c r="H359" s="163">
        <v>45.472999999999999</v>
      </c>
      <c r="I359" s="164"/>
      <c r="L359" s="160"/>
      <c r="M359" s="165"/>
      <c r="T359" s="166"/>
      <c r="AT359" s="161" t="s">
        <v>169</v>
      </c>
      <c r="AU359" s="161" t="s">
        <v>91</v>
      </c>
      <c r="AV359" s="13" t="s">
        <v>91</v>
      </c>
      <c r="AW359" s="13" t="s">
        <v>38</v>
      </c>
      <c r="AX359" s="13" t="s">
        <v>76</v>
      </c>
      <c r="AY359" s="161" t="s">
        <v>159</v>
      </c>
    </row>
    <row r="360" spans="2:65" s="13" customFormat="1" ht="22.5">
      <c r="B360" s="160"/>
      <c r="D360" s="154" t="s">
        <v>169</v>
      </c>
      <c r="E360" s="161" t="s">
        <v>32</v>
      </c>
      <c r="F360" s="162" t="s">
        <v>811</v>
      </c>
      <c r="H360" s="163">
        <v>100.11</v>
      </c>
      <c r="I360" s="164"/>
      <c r="L360" s="160"/>
      <c r="M360" s="165"/>
      <c r="T360" s="166"/>
      <c r="AT360" s="161" t="s">
        <v>169</v>
      </c>
      <c r="AU360" s="161" t="s">
        <v>91</v>
      </c>
      <c r="AV360" s="13" t="s">
        <v>91</v>
      </c>
      <c r="AW360" s="13" t="s">
        <v>38</v>
      </c>
      <c r="AX360" s="13" t="s">
        <v>76</v>
      </c>
      <c r="AY360" s="161" t="s">
        <v>159</v>
      </c>
    </row>
    <row r="361" spans="2:65" s="13" customFormat="1" ht="11.25">
      <c r="B361" s="160"/>
      <c r="D361" s="154" t="s">
        <v>169</v>
      </c>
      <c r="E361" s="161" t="s">
        <v>32</v>
      </c>
      <c r="F361" s="162" t="s">
        <v>812</v>
      </c>
      <c r="H361" s="163">
        <v>-47.048000000000002</v>
      </c>
      <c r="I361" s="164"/>
      <c r="L361" s="160"/>
      <c r="M361" s="165"/>
      <c r="T361" s="166"/>
      <c r="AT361" s="161" t="s">
        <v>169</v>
      </c>
      <c r="AU361" s="161" t="s">
        <v>91</v>
      </c>
      <c r="AV361" s="13" t="s">
        <v>91</v>
      </c>
      <c r="AW361" s="13" t="s">
        <v>38</v>
      </c>
      <c r="AX361" s="13" t="s">
        <v>76</v>
      </c>
      <c r="AY361" s="161" t="s">
        <v>159</v>
      </c>
    </row>
    <row r="362" spans="2:65" s="13" customFormat="1" ht="22.5">
      <c r="B362" s="160"/>
      <c r="D362" s="154" t="s">
        <v>169</v>
      </c>
      <c r="E362" s="161" t="s">
        <v>32</v>
      </c>
      <c r="F362" s="162" t="s">
        <v>813</v>
      </c>
      <c r="H362" s="163">
        <v>6.49</v>
      </c>
      <c r="I362" s="164"/>
      <c r="L362" s="160"/>
      <c r="M362" s="165"/>
      <c r="T362" s="166"/>
      <c r="AT362" s="161" t="s">
        <v>169</v>
      </c>
      <c r="AU362" s="161" t="s">
        <v>91</v>
      </c>
      <c r="AV362" s="13" t="s">
        <v>91</v>
      </c>
      <c r="AW362" s="13" t="s">
        <v>38</v>
      </c>
      <c r="AX362" s="13" t="s">
        <v>76</v>
      </c>
      <c r="AY362" s="161" t="s">
        <v>159</v>
      </c>
    </row>
    <row r="363" spans="2:65" s="15" customFormat="1" ht="11.25">
      <c r="B363" s="193"/>
      <c r="D363" s="154" t="s">
        <v>169</v>
      </c>
      <c r="E363" s="194" t="s">
        <v>32</v>
      </c>
      <c r="F363" s="195" t="s">
        <v>808</v>
      </c>
      <c r="H363" s="196">
        <v>105.02500000000001</v>
      </c>
      <c r="I363" s="197"/>
      <c r="L363" s="193"/>
      <c r="M363" s="198"/>
      <c r="T363" s="199"/>
      <c r="AT363" s="194" t="s">
        <v>169</v>
      </c>
      <c r="AU363" s="194" t="s">
        <v>91</v>
      </c>
      <c r="AV363" s="15" t="s">
        <v>93</v>
      </c>
      <c r="AW363" s="15" t="s">
        <v>38</v>
      </c>
      <c r="AX363" s="15" t="s">
        <v>76</v>
      </c>
      <c r="AY363" s="194" t="s">
        <v>159</v>
      </c>
    </row>
    <row r="364" spans="2:65" s="14" customFormat="1" ht="11.25">
      <c r="B364" s="175"/>
      <c r="D364" s="154" t="s">
        <v>169</v>
      </c>
      <c r="E364" s="176" t="s">
        <v>32</v>
      </c>
      <c r="F364" s="177" t="s">
        <v>581</v>
      </c>
      <c r="H364" s="178">
        <v>177.91900000000001</v>
      </c>
      <c r="I364" s="179"/>
      <c r="L364" s="175"/>
      <c r="M364" s="180"/>
      <c r="T364" s="181"/>
      <c r="AT364" s="176" t="s">
        <v>169</v>
      </c>
      <c r="AU364" s="176" t="s">
        <v>91</v>
      </c>
      <c r="AV364" s="14" t="s">
        <v>96</v>
      </c>
      <c r="AW364" s="14" t="s">
        <v>38</v>
      </c>
      <c r="AX364" s="14" t="s">
        <v>84</v>
      </c>
      <c r="AY364" s="176" t="s">
        <v>159</v>
      </c>
    </row>
    <row r="365" spans="2:65" s="1" customFormat="1" ht="24.2" customHeight="1">
      <c r="B365" s="35"/>
      <c r="C365" s="135" t="s">
        <v>814</v>
      </c>
      <c r="D365" s="135" t="s">
        <v>162</v>
      </c>
      <c r="E365" s="136" t="s">
        <v>815</v>
      </c>
      <c r="F365" s="137" t="s">
        <v>816</v>
      </c>
      <c r="G365" s="138" t="s">
        <v>783</v>
      </c>
      <c r="H365" s="139">
        <v>87.674999999999997</v>
      </c>
      <c r="I365" s="140"/>
      <c r="J365" s="141">
        <f>ROUND(I365*H365,2)</f>
        <v>0</v>
      </c>
      <c r="K365" s="142"/>
      <c r="L365" s="35"/>
      <c r="M365" s="143" t="s">
        <v>32</v>
      </c>
      <c r="N365" s="144" t="s">
        <v>48</v>
      </c>
      <c r="P365" s="145">
        <f>O365*H365</f>
        <v>0</v>
      </c>
      <c r="Q365" s="145">
        <v>4.9800000000000001E-3</v>
      </c>
      <c r="R365" s="145">
        <f>Q365*H365</f>
        <v>0.4366215</v>
      </c>
      <c r="S365" s="145">
        <v>0</v>
      </c>
      <c r="T365" s="146">
        <f>S365*H365</f>
        <v>0</v>
      </c>
      <c r="AR365" s="147" t="s">
        <v>96</v>
      </c>
      <c r="AT365" s="147" t="s">
        <v>162</v>
      </c>
      <c r="AU365" s="147" t="s">
        <v>91</v>
      </c>
      <c r="AY365" s="19" t="s">
        <v>159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9" t="s">
        <v>91</v>
      </c>
      <c r="BK365" s="148">
        <f>ROUND(I365*H365,2)</f>
        <v>0</v>
      </c>
      <c r="BL365" s="19" t="s">
        <v>96</v>
      </c>
      <c r="BM365" s="147" t="s">
        <v>817</v>
      </c>
    </row>
    <row r="366" spans="2:65" s="1" customFormat="1" ht="11.25">
      <c r="B366" s="35"/>
      <c r="D366" s="149" t="s">
        <v>167</v>
      </c>
      <c r="F366" s="150" t="s">
        <v>818</v>
      </c>
      <c r="I366" s="151"/>
      <c r="L366" s="35"/>
      <c r="M366" s="152"/>
      <c r="T366" s="56"/>
      <c r="AT366" s="19" t="s">
        <v>167</v>
      </c>
      <c r="AU366" s="19" t="s">
        <v>91</v>
      </c>
    </row>
    <row r="367" spans="2:65" s="12" customFormat="1" ht="11.25">
      <c r="B367" s="153"/>
      <c r="D367" s="154" t="s">
        <v>169</v>
      </c>
      <c r="E367" s="155" t="s">
        <v>32</v>
      </c>
      <c r="F367" s="156" t="s">
        <v>803</v>
      </c>
      <c r="H367" s="155" t="s">
        <v>32</v>
      </c>
      <c r="I367" s="157"/>
      <c r="L367" s="153"/>
      <c r="M367" s="158"/>
      <c r="T367" s="159"/>
      <c r="AT367" s="155" t="s">
        <v>169</v>
      </c>
      <c r="AU367" s="155" t="s">
        <v>91</v>
      </c>
      <c r="AV367" s="12" t="s">
        <v>84</v>
      </c>
      <c r="AW367" s="12" t="s">
        <v>38</v>
      </c>
      <c r="AX367" s="12" t="s">
        <v>76</v>
      </c>
      <c r="AY367" s="155" t="s">
        <v>159</v>
      </c>
    </row>
    <row r="368" spans="2:65" s="13" customFormat="1" ht="11.25">
      <c r="B368" s="160"/>
      <c r="D368" s="154" t="s">
        <v>169</v>
      </c>
      <c r="E368" s="161" t="s">
        <v>32</v>
      </c>
      <c r="F368" s="162" t="s">
        <v>819</v>
      </c>
      <c r="H368" s="163">
        <v>14.96</v>
      </c>
      <c r="I368" s="164"/>
      <c r="L368" s="160"/>
      <c r="M368" s="165"/>
      <c r="T368" s="166"/>
      <c r="AT368" s="161" t="s">
        <v>169</v>
      </c>
      <c r="AU368" s="161" t="s">
        <v>91</v>
      </c>
      <c r="AV368" s="13" t="s">
        <v>91</v>
      </c>
      <c r="AW368" s="13" t="s">
        <v>38</v>
      </c>
      <c r="AX368" s="13" t="s">
        <v>76</v>
      </c>
      <c r="AY368" s="161" t="s">
        <v>159</v>
      </c>
    </row>
    <row r="369" spans="2:65" s="15" customFormat="1" ht="11.25">
      <c r="B369" s="193"/>
      <c r="D369" s="154" t="s">
        <v>169</v>
      </c>
      <c r="E369" s="194" t="s">
        <v>32</v>
      </c>
      <c r="F369" s="195" t="s">
        <v>808</v>
      </c>
      <c r="H369" s="196">
        <v>14.96</v>
      </c>
      <c r="I369" s="197"/>
      <c r="L369" s="193"/>
      <c r="M369" s="198"/>
      <c r="T369" s="199"/>
      <c r="AT369" s="194" t="s">
        <v>169</v>
      </c>
      <c r="AU369" s="194" t="s">
        <v>91</v>
      </c>
      <c r="AV369" s="15" t="s">
        <v>93</v>
      </c>
      <c r="AW369" s="15" t="s">
        <v>38</v>
      </c>
      <c r="AX369" s="15" t="s">
        <v>76</v>
      </c>
      <c r="AY369" s="194" t="s">
        <v>159</v>
      </c>
    </row>
    <row r="370" spans="2:65" s="13" customFormat="1" ht="22.5">
      <c r="B370" s="160"/>
      <c r="D370" s="154" t="s">
        <v>169</v>
      </c>
      <c r="E370" s="161" t="s">
        <v>32</v>
      </c>
      <c r="F370" s="162" t="s">
        <v>820</v>
      </c>
      <c r="H370" s="163">
        <v>10.765000000000001</v>
      </c>
      <c r="I370" s="164"/>
      <c r="L370" s="160"/>
      <c r="M370" s="165"/>
      <c r="T370" s="166"/>
      <c r="AT370" s="161" t="s">
        <v>169</v>
      </c>
      <c r="AU370" s="161" t="s">
        <v>91</v>
      </c>
      <c r="AV370" s="13" t="s">
        <v>91</v>
      </c>
      <c r="AW370" s="13" t="s">
        <v>38</v>
      </c>
      <c r="AX370" s="13" t="s">
        <v>76</v>
      </c>
      <c r="AY370" s="161" t="s">
        <v>159</v>
      </c>
    </row>
    <row r="371" spans="2:65" s="15" customFormat="1" ht="11.25">
      <c r="B371" s="193"/>
      <c r="D371" s="154" t="s">
        <v>169</v>
      </c>
      <c r="E371" s="194" t="s">
        <v>32</v>
      </c>
      <c r="F371" s="195" t="s">
        <v>808</v>
      </c>
      <c r="H371" s="196">
        <v>10.765000000000001</v>
      </c>
      <c r="I371" s="197"/>
      <c r="L371" s="193"/>
      <c r="M371" s="198"/>
      <c r="T371" s="199"/>
      <c r="AT371" s="194" t="s">
        <v>169</v>
      </c>
      <c r="AU371" s="194" t="s">
        <v>91</v>
      </c>
      <c r="AV371" s="15" t="s">
        <v>93</v>
      </c>
      <c r="AW371" s="15" t="s">
        <v>38</v>
      </c>
      <c r="AX371" s="15" t="s">
        <v>76</v>
      </c>
      <c r="AY371" s="194" t="s">
        <v>159</v>
      </c>
    </row>
    <row r="372" spans="2:65" s="12" customFormat="1" ht="11.25">
      <c r="B372" s="153"/>
      <c r="D372" s="154" t="s">
        <v>169</v>
      </c>
      <c r="E372" s="155" t="s">
        <v>32</v>
      </c>
      <c r="F372" s="156" t="s">
        <v>809</v>
      </c>
      <c r="H372" s="155" t="s">
        <v>32</v>
      </c>
      <c r="I372" s="157"/>
      <c r="L372" s="153"/>
      <c r="M372" s="158"/>
      <c r="T372" s="159"/>
      <c r="AT372" s="155" t="s">
        <v>169</v>
      </c>
      <c r="AU372" s="155" t="s">
        <v>91</v>
      </c>
      <c r="AV372" s="12" t="s">
        <v>84</v>
      </c>
      <c r="AW372" s="12" t="s">
        <v>38</v>
      </c>
      <c r="AX372" s="12" t="s">
        <v>76</v>
      </c>
      <c r="AY372" s="155" t="s">
        <v>159</v>
      </c>
    </row>
    <row r="373" spans="2:65" s="13" customFormat="1" ht="22.5">
      <c r="B373" s="160"/>
      <c r="D373" s="154" t="s">
        <v>169</v>
      </c>
      <c r="E373" s="161" t="s">
        <v>32</v>
      </c>
      <c r="F373" s="162" t="s">
        <v>821</v>
      </c>
      <c r="H373" s="163">
        <v>19.350000000000001</v>
      </c>
      <c r="I373" s="164"/>
      <c r="L373" s="160"/>
      <c r="M373" s="165"/>
      <c r="T373" s="166"/>
      <c r="AT373" s="161" t="s">
        <v>169</v>
      </c>
      <c r="AU373" s="161" t="s">
        <v>91</v>
      </c>
      <c r="AV373" s="13" t="s">
        <v>91</v>
      </c>
      <c r="AW373" s="13" t="s">
        <v>38</v>
      </c>
      <c r="AX373" s="13" t="s">
        <v>76</v>
      </c>
      <c r="AY373" s="161" t="s">
        <v>159</v>
      </c>
    </row>
    <row r="374" spans="2:65" s="13" customFormat="1" ht="22.5">
      <c r="B374" s="160"/>
      <c r="D374" s="154" t="s">
        <v>169</v>
      </c>
      <c r="E374" s="161" t="s">
        <v>32</v>
      </c>
      <c r="F374" s="162" t="s">
        <v>822</v>
      </c>
      <c r="H374" s="163">
        <v>42.6</v>
      </c>
      <c r="I374" s="164"/>
      <c r="L374" s="160"/>
      <c r="M374" s="165"/>
      <c r="T374" s="166"/>
      <c r="AT374" s="161" t="s">
        <v>169</v>
      </c>
      <c r="AU374" s="161" t="s">
        <v>91</v>
      </c>
      <c r="AV374" s="13" t="s">
        <v>91</v>
      </c>
      <c r="AW374" s="13" t="s">
        <v>38</v>
      </c>
      <c r="AX374" s="13" t="s">
        <v>76</v>
      </c>
      <c r="AY374" s="161" t="s">
        <v>159</v>
      </c>
    </row>
    <row r="375" spans="2:65" s="15" customFormat="1" ht="11.25">
      <c r="B375" s="193"/>
      <c r="D375" s="154" t="s">
        <v>169</v>
      </c>
      <c r="E375" s="194" t="s">
        <v>32</v>
      </c>
      <c r="F375" s="195" t="s">
        <v>808</v>
      </c>
      <c r="H375" s="196">
        <v>61.95</v>
      </c>
      <c r="I375" s="197"/>
      <c r="L375" s="193"/>
      <c r="M375" s="198"/>
      <c r="T375" s="199"/>
      <c r="AT375" s="194" t="s">
        <v>169</v>
      </c>
      <c r="AU375" s="194" t="s">
        <v>91</v>
      </c>
      <c r="AV375" s="15" t="s">
        <v>93</v>
      </c>
      <c r="AW375" s="15" t="s">
        <v>38</v>
      </c>
      <c r="AX375" s="15" t="s">
        <v>76</v>
      </c>
      <c r="AY375" s="194" t="s">
        <v>159</v>
      </c>
    </row>
    <row r="376" spans="2:65" s="14" customFormat="1" ht="11.25">
      <c r="B376" s="175"/>
      <c r="D376" s="154" t="s">
        <v>169</v>
      </c>
      <c r="E376" s="176" t="s">
        <v>32</v>
      </c>
      <c r="F376" s="177" t="s">
        <v>581</v>
      </c>
      <c r="H376" s="178">
        <v>87.674999999999997</v>
      </c>
      <c r="I376" s="179"/>
      <c r="L376" s="175"/>
      <c r="M376" s="180"/>
      <c r="T376" s="181"/>
      <c r="AT376" s="176" t="s">
        <v>169</v>
      </c>
      <c r="AU376" s="176" t="s">
        <v>91</v>
      </c>
      <c r="AV376" s="14" t="s">
        <v>96</v>
      </c>
      <c r="AW376" s="14" t="s">
        <v>38</v>
      </c>
      <c r="AX376" s="14" t="s">
        <v>84</v>
      </c>
      <c r="AY376" s="176" t="s">
        <v>159</v>
      </c>
    </row>
    <row r="377" spans="2:65" s="1" customFormat="1" ht="49.15" customHeight="1">
      <c r="B377" s="35"/>
      <c r="C377" s="135" t="s">
        <v>823</v>
      </c>
      <c r="D377" s="135" t="s">
        <v>162</v>
      </c>
      <c r="E377" s="136" t="s">
        <v>824</v>
      </c>
      <c r="F377" s="137" t="s">
        <v>825</v>
      </c>
      <c r="G377" s="138" t="s">
        <v>165</v>
      </c>
      <c r="H377" s="139">
        <v>766.17</v>
      </c>
      <c r="I377" s="140"/>
      <c r="J377" s="141">
        <f>ROUND(I377*H377,2)</f>
        <v>0</v>
      </c>
      <c r="K377" s="142"/>
      <c r="L377" s="35"/>
      <c r="M377" s="143" t="s">
        <v>32</v>
      </c>
      <c r="N377" s="144" t="s">
        <v>48</v>
      </c>
      <c r="P377" s="145">
        <f>O377*H377</f>
        <v>0</v>
      </c>
      <c r="Q377" s="145">
        <v>0.56496000000000002</v>
      </c>
      <c r="R377" s="145">
        <f>Q377*H377</f>
        <v>432.85540320000001</v>
      </c>
      <c r="S377" s="145">
        <v>0</v>
      </c>
      <c r="T377" s="146">
        <f>S377*H377</f>
        <v>0</v>
      </c>
      <c r="AR377" s="147" t="s">
        <v>96</v>
      </c>
      <c r="AT377" s="147" t="s">
        <v>162</v>
      </c>
      <c r="AU377" s="147" t="s">
        <v>91</v>
      </c>
      <c r="AY377" s="19" t="s">
        <v>159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9" t="s">
        <v>91</v>
      </c>
      <c r="BK377" s="148">
        <f>ROUND(I377*H377,2)</f>
        <v>0</v>
      </c>
      <c r="BL377" s="19" t="s">
        <v>96</v>
      </c>
      <c r="BM377" s="147" t="s">
        <v>826</v>
      </c>
    </row>
    <row r="378" spans="2:65" s="1" customFormat="1" ht="11.25">
      <c r="B378" s="35"/>
      <c r="D378" s="149" t="s">
        <v>167</v>
      </c>
      <c r="F378" s="150" t="s">
        <v>827</v>
      </c>
      <c r="I378" s="151"/>
      <c r="L378" s="35"/>
      <c r="M378" s="152"/>
      <c r="T378" s="56"/>
      <c r="AT378" s="19" t="s">
        <v>167</v>
      </c>
      <c r="AU378" s="19" t="s">
        <v>91</v>
      </c>
    </row>
    <row r="379" spans="2:65" s="12" customFormat="1" ht="11.25">
      <c r="B379" s="153"/>
      <c r="D379" s="154" t="s">
        <v>169</v>
      </c>
      <c r="E379" s="155" t="s">
        <v>32</v>
      </c>
      <c r="F379" s="156" t="s">
        <v>803</v>
      </c>
      <c r="H379" s="155" t="s">
        <v>32</v>
      </c>
      <c r="I379" s="157"/>
      <c r="L379" s="153"/>
      <c r="M379" s="158"/>
      <c r="T379" s="159"/>
      <c r="AT379" s="155" t="s">
        <v>169</v>
      </c>
      <c r="AU379" s="155" t="s">
        <v>91</v>
      </c>
      <c r="AV379" s="12" t="s">
        <v>84</v>
      </c>
      <c r="AW379" s="12" t="s">
        <v>38</v>
      </c>
      <c r="AX379" s="12" t="s">
        <v>76</v>
      </c>
      <c r="AY379" s="155" t="s">
        <v>159</v>
      </c>
    </row>
    <row r="380" spans="2:65" s="13" customFormat="1" ht="11.25">
      <c r="B380" s="160"/>
      <c r="D380" s="154" t="s">
        <v>169</v>
      </c>
      <c r="E380" s="161" t="s">
        <v>32</v>
      </c>
      <c r="F380" s="162" t="s">
        <v>828</v>
      </c>
      <c r="H380" s="163">
        <v>32.335000000000001</v>
      </c>
      <c r="I380" s="164"/>
      <c r="L380" s="160"/>
      <c r="M380" s="165"/>
      <c r="T380" s="166"/>
      <c r="AT380" s="161" t="s">
        <v>169</v>
      </c>
      <c r="AU380" s="161" t="s">
        <v>91</v>
      </c>
      <c r="AV380" s="13" t="s">
        <v>91</v>
      </c>
      <c r="AW380" s="13" t="s">
        <v>38</v>
      </c>
      <c r="AX380" s="13" t="s">
        <v>76</v>
      </c>
      <c r="AY380" s="161" t="s">
        <v>159</v>
      </c>
    </row>
    <row r="381" spans="2:65" s="13" customFormat="1" ht="11.25">
      <c r="B381" s="160"/>
      <c r="D381" s="154" t="s">
        <v>169</v>
      </c>
      <c r="E381" s="161" t="s">
        <v>32</v>
      </c>
      <c r="F381" s="162" t="s">
        <v>829</v>
      </c>
      <c r="H381" s="163">
        <v>219.55500000000001</v>
      </c>
      <c r="I381" s="164"/>
      <c r="L381" s="160"/>
      <c r="M381" s="165"/>
      <c r="T381" s="166"/>
      <c r="AT381" s="161" t="s">
        <v>169</v>
      </c>
      <c r="AU381" s="161" t="s">
        <v>91</v>
      </c>
      <c r="AV381" s="13" t="s">
        <v>91</v>
      </c>
      <c r="AW381" s="13" t="s">
        <v>38</v>
      </c>
      <c r="AX381" s="13" t="s">
        <v>76</v>
      </c>
      <c r="AY381" s="161" t="s">
        <v>159</v>
      </c>
    </row>
    <row r="382" spans="2:65" s="13" customFormat="1" ht="11.25">
      <c r="B382" s="160"/>
      <c r="D382" s="154" t="s">
        <v>169</v>
      </c>
      <c r="E382" s="161" t="s">
        <v>32</v>
      </c>
      <c r="F382" s="162" t="s">
        <v>830</v>
      </c>
      <c r="H382" s="163">
        <v>120.33</v>
      </c>
      <c r="I382" s="164"/>
      <c r="L382" s="160"/>
      <c r="M382" s="165"/>
      <c r="T382" s="166"/>
      <c r="AT382" s="161" t="s">
        <v>169</v>
      </c>
      <c r="AU382" s="161" t="s">
        <v>91</v>
      </c>
      <c r="AV382" s="13" t="s">
        <v>91</v>
      </c>
      <c r="AW382" s="13" t="s">
        <v>38</v>
      </c>
      <c r="AX382" s="13" t="s">
        <v>76</v>
      </c>
      <c r="AY382" s="161" t="s">
        <v>159</v>
      </c>
    </row>
    <row r="383" spans="2:65" s="13" customFormat="1" ht="22.5">
      <c r="B383" s="160"/>
      <c r="D383" s="154" t="s">
        <v>169</v>
      </c>
      <c r="E383" s="161" t="s">
        <v>32</v>
      </c>
      <c r="F383" s="162" t="s">
        <v>831</v>
      </c>
      <c r="H383" s="163">
        <v>355.16300000000001</v>
      </c>
      <c r="I383" s="164"/>
      <c r="L383" s="160"/>
      <c r="M383" s="165"/>
      <c r="T383" s="166"/>
      <c r="AT383" s="161" t="s">
        <v>169</v>
      </c>
      <c r="AU383" s="161" t="s">
        <v>91</v>
      </c>
      <c r="AV383" s="13" t="s">
        <v>91</v>
      </c>
      <c r="AW383" s="13" t="s">
        <v>38</v>
      </c>
      <c r="AX383" s="13" t="s">
        <v>76</v>
      </c>
      <c r="AY383" s="161" t="s">
        <v>159</v>
      </c>
    </row>
    <row r="384" spans="2:65" s="13" customFormat="1" ht="11.25">
      <c r="B384" s="160"/>
      <c r="D384" s="154" t="s">
        <v>169</v>
      </c>
      <c r="E384" s="161" t="s">
        <v>32</v>
      </c>
      <c r="F384" s="162" t="s">
        <v>832</v>
      </c>
      <c r="H384" s="163">
        <v>-119.232</v>
      </c>
      <c r="I384" s="164"/>
      <c r="L384" s="160"/>
      <c r="M384" s="165"/>
      <c r="T384" s="166"/>
      <c r="AT384" s="161" t="s">
        <v>169</v>
      </c>
      <c r="AU384" s="161" t="s">
        <v>91</v>
      </c>
      <c r="AV384" s="13" t="s">
        <v>91</v>
      </c>
      <c r="AW384" s="13" t="s">
        <v>38</v>
      </c>
      <c r="AX384" s="13" t="s">
        <v>76</v>
      </c>
      <c r="AY384" s="161" t="s">
        <v>159</v>
      </c>
    </row>
    <row r="385" spans="2:65" s="13" customFormat="1" ht="11.25">
      <c r="B385" s="160"/>
      <c r="D385" s="154" t="s">
        <v>169</v>
      </c>
      <c r="E385" s="161" t="s">
        <v>32</v>
      </c>
      <c r="F385" s="162" t="s">
        <v>833</v>
      </c>
      <c r="H385" s="163">
        <v>-19.649999999999999</v>
      </c>
      <c r="I385" s="164"/>
      <c r="L385" s="160"/>
      <c r="M385" s="165"/>
      <c r="T385" s="166"/>
      <c r="AT385" s="161" t="s">
        <v>169</v>
      </c>
      <c r="AU385" s="161" t="s">
        <v>91</v>
      </c>
      <c r="AV385" s="13" t="s">
        <v>91</v>
      </c>
      <c r="AW385" s="13" t="s">
        <v>38</v>
      </c>
      <c r="AX385" s="13" t="s">
        <v>76</v>
      </c>
      <c r="AY385" s="161" t="s">
        <v>159</v>
      </c>
    </row>
    <row r="386" spans="2:65" s="15" customFormat="1" ht="11.25">
      <c r="B386" s="193"/>
      <c r="D386" s="154" t="s">
        <v>169</v>
      </c>
      <c r="E386" s="194" t="s">
        <v>32</v>
      </c>
      <c r="F386" s="195" t="s">
        <v>808</v>
      </c>
      <c r="H386" s="196">
        <v>588.50100000000009</v>
      </c>
      <c r="I386" s="197"/>
      <c r="L386" s="193"/>
      <c r="M386" s="198"/>
      <c r="T386" s="199"/>
      <c r="AT386" s="194" t="s">
        <v>169</v>
      </c>
      <c r="AU386" s="194" t="s">
        <v>91</v>
      </c>
      <c r="AV386" s="15" t="s">
        <v>93</v>
      </c>
      <c r="AW386" s="15" t="s">
        <v>38</v>
      </c>
      <c r="AX386" s="15" t="s">
        <v>76</v>
      </c>
      <c r="AY386" s="194" t="s">
        <v>159</v>
      </c>
    </row>
    <row r="387" spans="2:65" s="12" customFormat="1" ht="11.25">
      <c r="B387" s="153"/>
      <c r="D387" s="154" t="s">
        <v>169</v>
      </c>
      <c r="E387" s="155" t="s">
        <v>32</v>
      </c>
      <c r="F387" s="156" t="s">
        <v>809</v>
      </c>
      <c r="H387" s="155" t="s">
        <v>32</v>
      </c>
      <c r="I387" s="157"/>
      <c r="L387" s="153"/>
      <c r="M387" s="158"/>
      <c r="T387" s="159"/>
      <c r="AT387" s="155" t="s">
        <v>169</v>
      </c>
      <c r="AU387" s="155" t="s">
        <v>91</v>
      </c>
      <c r="AV387" s="12" t="s">
        <v>84</v>
      </c>
      <c r="AW387" s="12" t="s">
        <v>38</v>
      </c>
      <c r="AX387" s="12" t="s">
        <v>76</v>
      </c>
      <c r="AY387" s="155" t="s">
        <v>159</v>
      </c>
    </row>
    <row r="388" spans="2:65" s="13" customFormat="1" ht="11.25">
      <c r="B388" s="160"/>
      <c r="D388" s="154" t="s">
        <v>169</v>
      </c>
      <c r="E388" s="161" t="s">
        <v>32</v>
      </c>
      <c r="F388" s="162" t="s">
        <v>834</v>
      </c>
      <c r="H388" s="163">
        <v>7.8630000000000004</v>
      </c>
      <c r="I388" s="164"/>
      <c r="L388" s="160"/>
      <c r="M388" s="165"/>
      <c r="T388" s="166"/>
      <c r="AT388" s="161" t="s">
        <v>169</v>
      </c>
      <c r="AU388" s="161" t="s">
        <v>91</v>
      </c>
      <c r="AV388" s="13" t="s">
        <v>91</v>
      </c>
      <c r="AW388" s="13" t="s">
        <v>38</v>
      </c>
      <c r="AX388" s="13" t="s">
        <v>76</v>
      </c>
      <c r="AY388" s="161" t="s">
        <v>159</v>
      </c>
    </row>
    <row r="389" spans="2:65" s="13" customFormat="1" ht="22.5">
      <c r="B389" s="160"/>
      <c r="D389" s="154" t="s">
        <v>169</v>
      </c>
      <c r="E389" s="161" t="s">
        <v>32</v>
      </c>
      <c r="F389" s="162" t="s">
        <v>835</v>
      </c>
      <c r="H389" s="163">
        <v>10.643000000000001</v>
      </c>
      <c r="I389" s="164"/>
      <c r="L389" s="160"/>
      <c r="M389" s="165"/>
      <c r="T389" s="166"/>
      <c r="AT389" s="161" t="s">
        <v>169</v>
      </c>
      <c r="AU389" s="161" t="s">
        <v>91</v>
      </c>
      <c r="AV389" s="13" t="s">
        <v>91</v>
      </c>
      <c r="AW389" s="13" t="s">
        <v>38</v>
      </c>
      <c r="AX389" s="13" t="s">
        <v>76</v>
      </c>
      <c r="AY389" s="161" t="s">
        <v>159</v>
      </c>
    </row>
    <row r="390" spans="2:65" s="13" customFormat="1" ht="11.25">
      <c r="B390" s="160"/>
      <c r="D390" s="154" t="s">
        <v>169</v>
      </c>
      <c r="E390" s="161" t="s">
        <v>32</v>
      </c>
      <c r="F390" s="162" t="s">
        <v>836</v>
      </c>
      <c r="H390" s="163">
        <v>141.881</v>
      </c>
      <c r="I390" s="164"/>
      <c r="L390" s="160"/>
      <c r="M390" s="165"/>
      <c r="T390" s="166"/>
      <c r="AT390" s="161" t="s">
        <v>169</v>
      </c>
      <c r="AU390" s="161" t="s">
        <v>91</v>
      </c>
      <c r="AV390" s="13" t="s">
        <v>91</v>
      </c>
      <c r="AW390" s="13" t="s">
        <v>38</v>
      </c>
      <c r="AX390" s="13" t="s">
        <v>76</v>
      </c>
      <c r="AY390" s="161" t="s">
        <v>159</v>
      </c>
    </row>
    <row r="391" spans="2:65" s="13" customFormat="1" ht="22.5">
      <c r="B391" s="160"/>
      <c r="D391" s="154" t="s">
        <v>169</v>
      </c>
      <c r="E391" s="161" t="s">
        <v>32</v>
      </c>
      <c r="F391" s="162" t="s">
        <v>837</v>
      </c>
      <c r="H391" s="163">
        <v>15.042999999999999</v>
      </c>
      <c r="I391" s="164"/>
      <c r="L391" s="160"/>
      <c r="M391" s="165"/>
      <c r="T391" s="166"/>
      <c r="AT391" s="161" t="s">
        <v>169</v>
      </c>
      <c r="AU391" s="161" t="s">
        <v>91</v>
      </c>
      <c r="AV391" s="13" t="s">
        <v>91</v>
      </c>
      <c r="AW391" s="13" t="s">
        <v>38</v>
      </c>
      <c r="AX391" s="13" t="s">
        <v>76</v>
      </c>
      <c r="AY391" s="161" t="s">
        <v>159</v>
      </c>
    </row>
    <row r="392" spans="2:65" s="13" customFormat="1" ht="11.25">
      <c r="B392" s="160"/>
      <c r="D392" s="154" t="s">
        <v>169</v>
      </c>
      <c r="E392" s="161" t="s">
        <v>32</v>
      </c>
      <c r="F392" s="162" t="s">
        <v>838</v>
      </c>
      <c r="H392" s="163">
        <v>14.231</v>
      </c>
      <c r="I392" s="164"/>
      <c r="L392" s="160"/>
      <c r="M392" s="165"/>
      <c r="T392" s="166"/>
      <c r="AT392" s="161" t="s">
        <v>169</v>
      </c>
      <c r="AU392" s="161" t="s">
        <v>91</v>
      </c>
      <c r="AV392" s="13" t="s">
        <v>91</v>
      </c>
      <c r="AW392" s="13" t="s">
        <v>38</v>
      </c>
      <c r="AX392" s="13" t="s">
        <v>76</v>
      </c>
      <c r="AY392" s="161" t="s">
        <v>159</v>
      </c>
    </row>
    <row r="393" spans="2:65" s="13" customFormat="1" ht="11.25">
      <c r="B393" s="160"/>
      <c r="D393" s="154" t="s">
        <v>169</v>
      </c>
      <c r="E393" s="161" t="s">
        <v>32</v>
      </c>
      <c r="F393" s="162" t="s">
        <v>839</v>
      </c>
      <c r="H393" s="163">
        <v>-11.992000000000001</v>
      </c>
      <c r="I393" s="164"/>
      <c r="L393" s="160"/>
      <c r="M393" s="165"/>
      <c r="T393" s="166"/>
      <c r="AT393" s="161" t="s">
        <v>169</v>
      </c>
      <c r="AU393" s="161" t="s">
        <v>91</v>
      </c>
      <c r="AV393" s="13" t="s">
        <v>91</v>
      </c>
      <c r="AW393" s="13" t="s">
        <v>38</v>
      </c>
      <c r="AX393" s="13" t="s">
        <v>76</v>
      </c>
      <c r="AY393" s="161" t="s">
        <v>159</v>
      </c>
    </row>
    <row r="394" spans="2:65" s="15" customFormat="1" ht="11.25">
      <c r="B394" s="193"/>
      <c r="D394" s="154" t="s">
        <v>169</v>
      </c>
      <c r="E394" s="194" t="s">
        <v>32</v>
      </c>
      <c r="F394" s="195" t="s">
        <v>808</v>
      </c>
      <c r="H394" s="196">
        <v>177.66900000000001</v>
      </c>
      <c r="I394" s="197"/>
      <c r="L394" s="193"/>
      <c r="M394" s="198"/>
      <c r="T394" s="199"/>
      <c r="AT394" s="194" t="s">
        <v>169</v>
      </c>
      <c r="AU394" s="194" t="s">
        <v>91</v>
      </c>
      <c r="AV394" s="15" t="s">
        <v>93</v>
      </c>
      <c r="AW394" s="15" t="s">
        <v>38</v>
      </c>
      <c r="AX394" s="15" t="s">
        <v>76</v>
      </c>
      <c r="AY394" s="194" t="s">
        <v>159</v>
      </c>
    </row>
    <row r="395" spans="2:65" s="14" customFormat="1" ht="11.25">
      <c r="B395" s="175"/>
      <c r="D395" s="154" t="s">
        <v>169</v>
      </c>
      <c r="E395" s="176" t="s">
        <v>32</v>
      </c>
      <c r="F395" s="177" t="s">
        <v>581</v>
      </c>
      <c r="H395" s="178">
        <v>766.17000000000019</v>
      </c>
      <c r="I395" s="179"/>
      <c r="L395" s="175"/>
      <c r="M395" s="180"/>
      <c r="T395" s="181"/>
      <c r="AT395" s="176" t="s">
        <v>169</v>
      </c>
      <c r="AU395" s="176" t="s">
        <v>91</v>
      </c>
      <c r="AV395" s="14" t="s">
        <v>96</v>
      </c>
      <c r="AW395" s="14" t="s">
        <v>38</v>
      </c>
      <c r="AX395" s="14" t="s">
        <v>84</v>
      </c>
      <c r="AY395" s="176" t="s">
        <v>159</v>
      </c>
    </row>
    <row r="396" spans="2:65" s="1" customFormat="1" ht="24.2" customHeight="1">
      <c r="B396" s="35"/>
      <c r="C396" s="135" t="s">
        <v>840</v>
      </c>
      <c r="D396" s="135" t="s">
        <v>162</v>
      </c>
      <c r="E396" s="136" t="s">
        <v>841</v>
      </c>
      <c r="F396" s="137" t="s">
        <v>842</v>
      </c>
      <c r="G396" s="138" t="s">
        <v>783</v>
      </c>
      <c r="H396" s="139">
        <v>335.53500000000003</v>
      </c>
      <c r="I396" s="140"/>
      <c r="J396" s="141">
        <f>ROUND(I396*H396,2)</f>
        <v>0</v>
      </c>
      <c r="K396" s="142"/>
      <c r="L396" s="35"/>
      <c r="M396" s="143" t="s">
        <v>32</v>
      </c>
      <c r="N396" s="144" t="s">
        <v>48</v>
      </c>
      <c r="P396" s="145">
        <f>O396*H396</f>
        <v>0</v>
      </c>
      <c r="Q396" s="145">
        <v>6.2300000000000003E-3</v>
      </c>
      <c r="R396" s="145">
        <f>Q396*H396</f>
        <v>2.0903830500000002</v>
      </c>
      <c r="S396" s="145">
        <v>0</v>
      </c>
      <c r="T396" s="146">
        <f>S396*H396</f>
        <v>0</v>
      </c>
      <c r="AR396" s="147" t="s">
        <v>96</v>
      </c>
      <c r="AT396" s="147" t="s">
        <v>162</v>
      </c>
      <c r="AU396" s="147" t="s">
        <v>91</v>
      </c>
      <c r="AY396" s="19" t="s">
        <v>159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9" t="s">
        <v>91</v>
      </c>
      <c r="BK396" s="148">
        <f>ROUND(I396*H396,2)</f>
        <v>0</v>
      </c>
      <c r="BL396" s="19" t="s">
        <v>96</v>
      </c>
      <c r="BM396" s="147" t="s">
        <v>843</v>
      </c>
    </row>
    <row r="397" spans="2:65" s="1" customFormat="1" ht="11.25">
      <c r="B397" s="35"/>
      <c r="D397" s="149" t="s">
        <v>167</v>
      </c>
      <c r="F397" s="150" t="s">
        <v>844</v>
      </c>
      <c r="I397" s="151"/>
      <c r="L397" s="35"/>
      <c r="M397" s="152"/>
      <c r="T397" s="56"/>
      <c r="AT397" s="19" t="s">
        <v>167</v>
      </c>
      <c r="AU397" s="19" t="s">
        <v>91</v>
      </c>
    </row>
    <row r="398" spans="2:65" s="12" customFormat="1" ht="11.25">
      <c r="B398" s="153"/>
      <c r="D398" s="154" t="s">
        <v>169</v>
      </c>
      <c r="E398" s="155" t="s">
        <v>32</v>
      </c>
      <c r="F398" s="156" t="s">
        <v>803</v>
      </c>
      <c r="H398" s="155" t="s">
        <v>32</v>
      </c>
      <c r="I398" s="157"/>
      <c r="L398" s="153"/>
      <c r="M398" s="158"/>
      <c r="T398" s="159"/>
      <c r="AT398" s="155" t="s">
        <v>169</v>
      </c>
      <c r="AU398" s="155" t="s">
        <v>91</v>
      </c>
      <c r="AV398" s="12" t="s">
        <v>84</v>
      </c>
      <c r="AW398" s="12" t="s">
        <v>38</v>
      </c>
      <c r="AX398" s="12" t="s">
        <v>76</v>
      </c>
      <c r="AY398" s="155" t="s">
        <v>159</v>
      </c>
    </row>
    <row r="399" spans="2:65" s="13" customFormat="1" ht="11.25">
      <c r="B399" s="160"/>
      <c r="D399" s="154" t="s">
        <v>169</v>
      </c>
      <c r="E399" s="161" t="s">
        <v>32</v>
      </c>
      <c r="F399" s="162" t="s">
        <v>845</v>
      </c>
      <c r="H399" s="163">
        <v>11.15</v>
      </c>
      <c r="I399" s="164"/>
      <c r="L399" s="160"/>
      <c r="M399" s="165"/>
      <c r="T399" s="166"/>
      <c r="AT399" s="161" t="s">
        <v>169</v>
      </c>
      <c r="AU399" s="161" t="s">
        <v>91</v>
      </c>
      <c r="AV399" s="13" t="s">
        <v>91</v>
      </c>
      <c r="AW399" s="13" t="s">
        <v>38</v>
      </c>
      <c r="AX399" s="13" t="s">
        <v>76</v>
      </c>
      <c r="AY399" s="161" t="s">
        <v>159</v>
      </c>
    </row>
    <row r="400" spans="2:65" s="13" customFormat="1" ht="11.25">
      <c r="B400" s="160"/>
      <c r="D400" s="154" t="s">
        <v>169</v>
      </c>
      <c r="E400" s="161" t="s">
        <v>32</v>
      </c>
      <c r="F400" s="162" t="s">
        <v>846</v>
      </c>
      <c r="H400" s="163">
        <v>69.7</v>
      </c>
      <c r="I400" s="164"/>
      <c r="L400" s="160"/>
      <c r="M400" s="165"/>
      <c r="T400" s="166"/>
      <c r="AT400" s="161" t="s">
        <v>169</v>
      </c>
      <c r="AU400" s="161" t="s">
        <v>91</v>
      </c>
      <c r="AV400" s="13" t="s">
        <v>91</v>
      </c>
      <c r="AW400" s="13" t="s">
        <v>38</v>
      </c>
      <c r="AX400" s="13" t="s">
        <v>76</v>
      </c>
      <c r="AY400" s="161" t="s">
        <v>159</v>
      </c>
    </row>
    <row r="401" spans="2:65" s="13" customFormat="1" ht="11.25">
      <c r="B401" s="160"/>
      <c r="D401" s="154" t="s">
        <v>169</v>
      </c>
      <c r="E401" s="161" t="s">
        <v>32</v>
      </c>
      <c r="F401" s="162" t="s">
        <v>847</v>
      </c>
      <c r="H401" s="163">
        <v>38.200000000000003</v>
      </c>
      <c r="I401" s="164"/>
      <c r="L401" s="160"/>
      <c r="M401" s="165"/>
      <c r="T401" s="166"/>
      <c r="AT401" s="161" t="s">
        <v>169</v>
      </c>
      <c r="AU401" s="161" t="s">
        <v>91</v>
      </c>
      <c r="AV401" s="13" t="s">
        <v>91</v>
      </c>
      <c r="AW401" s="13" t="s">
        <v>38</v>
      </c>
      <c r="AX401" s="13" t="s">
        <v>76</v>
      </c>
      <c r="AY401" s="161" t="s">
        <v>159</v>
      </c>
    </row>
    <row r="402" spans="2:65" s="13" customFormat="1" ht="22.5">
      <c r="B402" s="160"/>
      <c r="D402" s="154" t="s">
        <v>169</v>
      </c>
      <c r="E402" s="161" t="s">
        <v>32</v>
      </c>
      <c r="F402" s="162" t="s">
        <v>848</v>
      </c>
      <c r="H402" s="163">
        <v>112.75</v>
      </c>
      <c r="I402" s="164"/>
      <c r="L402" s="160"/>
      <c r="M402" s="165"/>
      <c r="T402" s="166"/>
      <c r="AT402" s="161" t="s">
        <v>169</v>
      </c>
      <c r="AU402" s="161" t="s">
        <v>91</v>
      </c>
      <c r="AV402" s="13" t="s">
        <v>91</v>
      </c>
      <c r="AW402" s="13" t="s">
        <v>38</v>
      </c>
      <c r="AX402" s="13" t="s">
        <v>76</v>
      </c>
      <c r="AY402" s="161" t="s">
        <v>159</v>
      </c>
    </row>
    <row r="403" spans="2:65" s="15" customFormat="1" ht="11.25">
      <c r="B403" s="193"/>
      <c r="D403" s="154" t="s">
        <v>169</v>
      </c>
      <c r="E403" s="194" t="s">
        <v>32</v>
      </c>
      <c r="F403" s="195" t="s">
        <v>808</v>
      </c>
      <c r="H403" s="196">
        <v>231.8</v>
      </c>
      <c r="I403" s="197"/>
      <c r="L403" s="193"/>
      <c r="M403" s="198"/>
      <c r="T403" s="199"/>
      <c r="AT403" s="194" t="s">
        <v>169</v>
      </c>
      <c r="AU403" s="194" t="s">
        <v>91</v>
      </c>
      <c r="AV403" s="15" t="s">
        <v>93</v>
      </c>
      <c r="AW403" s="15" t="s">
        <v>38</v>
      </c>
      <c r="AX403" s="15" t="s">
        <v>76</v>
      </c>
      <c r="AY403" s="194" t="s">
        <v>159</v>
      </c>
    </row>
    <row r="404" spans="2:65" s="12" customFormat="1" ht="11.25">
      <c r="B404" s="153"/>
      <c r="D404" s="154" t="s">
        <v>169</v>
      </c>
      <c r="E404" s="155" t="s">
        <v>32</v>
      </c>
      <c r="F404" s="156" t="s">
        <v>809</v>
      </c>
      <c r="H404" s="155" t="s">
        <v>32</v>
      </c>
      <c r="I404" s="157"/>
      <c r="L404" s="153"/>
      <c r="M404" s="158"/>
      <c r="T404" s="159"/>
      <c r="AT404" s="155" t="s">
        <v>169</v>
      </c>
      <c r="AU404" s="155" t="s">
        <v>91</v>
      </c>
      <c r="AV404" s="12" t="s">
        <v>84</v>
      </c>
      <c r="AW404" s="12" t="s">
        <v>38</v>
      </c>
      <c r="AX404" s="12" t="s">
        <v>76</v>
      </c>
      <c r="AY404" s="155" t="s">
        <v>159</v>
      </c>
    </row>
    <row r="405" spans="2:65" s="13" customFormat="1" ht="11.25">
      <c r="B405" s="160"/>
      <c r="D405" s="154" t="s">
        <v>169</v>
      </c>
      <c r="E405" s="161" t="s">
        <v>32</v>
      </c>
      <c r="F405" s="162" t="s">
        <v>849</v>
      </c>
      <c r="H405" s="163">
        <v>2.7349999999999999</v>
      </c>
      <c r="I405" s="164"/>
      <c r="L405" s="160"/>
      <c r="M405" s="165"/>
      <c r="T405" s="166"/>
      <c r="AT405" s="161" t="s">
        <v>169</v>
      </c>
      <c r="AU405" s="161" t="s">
        <v>91</v>
      </c>
      <c r="AV405" s="13" t="s">
        <v>91</v>
      </c>
      <c r="AW405" s="13" t="s">
        <v>38</v>
      </c>
      <c r="AX405" s="13" t="s">
        <v>76</v>
      </c>
      <c r="AY405" s="161" t="s">
        <v>159</v>
      </c>
    </row>
    <row r="406" spans="2:65" s="13" customFormat="1" ht="11.25">
      <c r="B406" s="160"/>
      <c r="D406" s="154" t="s">
        <v>169</v>
      </c>
      <c r="E406" s="161" t="s">
        <v>32</v>
      </c>
      <c r="F406" s="162" t="s">
        <v>850</v>
      </c>
      <c r="H406" s="163">
        <v>19.350000000000001</v>
      </c>
      <c r="I406" s="164"/>
      <c r="L406" s="160"/>
      <c r="M406" s="165"/>
      <c r="T406" s="166"/>
      <c r="AT406" s="161" t="s">
        <v>169</v>
      </c>
      <c r="AU406" s="161" t="s">
        <v>91</v>
      </c>
      <c r="AV406" s="13" t="s">
        <v>91</v>
      </c>
      <c r="AW406" s="13" t="s">
        <v>38</v>
      </c>
      <c r="AX406" s="13" t="s">
        <v>76</v>
      </c>
      <c r="AY406" s="161" t="s">
        <v>159</v>
      </c>
    </row>
    <row r="407" spans="2:65" s="13" customFormat="1" ht="11.25">
      <c r="B407" s="160"/>
      <c r="D407" s="154" t="s">
        <v>169</v>
      </c>
      <c r="E407" s="161" t="s">
        <v>32</v>
      </c>
      <c r="F407" s="162" t="s">
        <v>851</v>
      </c>
      <c r="H407" s="163">
        <v>49.35</v>
      </c>
      <c r="I407" s="164"/>
      <c r="L407" s="160"/>
      <c r="M407" s="165"/>
      <c r="T407" s="166"/>
      <c r="AT407" s="161" t="s">
        <v>169</v>
      </c>
      <c r="AU407" s="161" t="s">
        <v>91</v>
      </c>
      <c r="AV407" s="13" t="s">
        <v>91</v>
      </c>
      <c r="AW407" s="13" t="s">
        <v>38</v>
      </c>
      <c r="AX407" s="13" t="s">
        <v>76</v>
      </c>
      <c r="AY407" s="161" t="s">
        <v>159</v>
      </c>
    </row>
    <row r="408" spans="2:65" s="13" customFormat="1" ht="22.5">
      <c r="B408" s="160"/>
      <c r="D408" s="154" t="s">
        <v>169</v>
      </c>
      <c r="E408" s="161" t="s">
        <v>32</v>
      </c>
      <c r="F408" s="162" t="s">
        <v>852</v>
      </c>
      <c r="H408" s="163">
        <v>27.35</v>
      </c>
      <c r="I408" s="164"/>
      <c r="L408" s="160"/>
      <c r="M408" s="165"/>
      <c r="T408" s="166"/>
      <c r="AT408" s="161" t="s">
        <v>169</v>
      </c>
      <c r="AU408" s="161" t="s">
        <v>91</v>
      </c>
      <c r="AV408" s="13" t="s">
        <v>91</v>
      </c>
      <c r="AW408" s="13" t="s">
        <v>38</v>
      </c>
      <c r="AX408" s="13" t="s">
        <v>76</v>
      </c>
      <c r="AY408" s="161" t="s">
        <v>159</v>
      </c>
    </row>
    <row r="409" spans="2:65" s="13" customFormat="1" ht="11.25">
      <c r="B409" s="160"/>
      <c r="D409" s="154" t="s">
        <v>169</v>
      </c>
      <c r="E409" s="161" t="s">
        <v>32</v>
      </c>
      <c r="F409" s="162" t="s">
        <v>853</v>
      </c>
      <c r="H409" s="163">
        <v>4.95</v>
      </c>
      <c r="I409" s="164"/>
      <c r="L409" s="160"/>
      <c r="M409" s="165"/>
      <c r="T409" s="166"/>
      <c r="AT409" s="161" t="s">
        <v>169</v>
      </c>
      <c r="AU409" s="161" t="s">
        <v>91</v>
      </c>
      <c r="AV409" s="13" t="s">
        <v>91</v>
      </c>
      <c r="AW409" s="13" t="s">
        <v>38</v>
      </c>
      <c r="AX409" s="13" t="s">
        <v>76</v>
      </c>
      <c r="AY409" s="161" t="s">
        <v>159</v>
      </c>
    </row>
    <row r="410" spans="2:65" s="15" customFormat="1" ht="11.25">
      <c r="B410" s="193"/>
      <c r="D410" s="154" t="s">
        <v>169</v>
      </c>
      <c r="E410" s="194" t="s">
        <v>32</v>
      </c>
      <c r="F410" s="195" t="s">
        <v>808</v>
      </c>
      <c r="H410" s="196">
        <v>103.735</v>
      </c>
      <c r="I410" s="197"/>
      <c r="L410" s="193"/>
      <c r="M410" s="198"/>
      <c r="T410" s="199"/>
      <c r="AT410" s="194" t="s">
        <v>169</v>
      </c>
      <c r="AU410" s="194" t="s">
        <v>91</v>
      </c>
      <c r="AV410" s="15" t="s">
        <v>93</v>
      </c>
      <c r="AW410" s="15" t="s">
        <v>38</v>
      </c>
      <c r="AX410" s="15" t="s">
        <v>76</v>
      </c>
      <c r="AY410" s="194" t="s">
        <v>159</v>
      </c>
    </row>
    <row r="411" spans="2:65" s="14" customFormat="1" ht="11.25">
      <c r="B411" s="175"/>
      <c r="D411" s="154" t="s">
        <v>169</v>
      </c>
      <c r="E411" s="176" t="s">
        <v>32</v>
      </c>
      <c r="F411" s="177" t="s">
        <v>581</v>
      </c>
      <c r="H411" s="178">
        <v>335.53500000000003</v>
      </c>
      <c r="I411" s="179"/>
      <c r="L411" s="175"/>
      <c r="M411" s="180"/>
      <c r="T411" s="181"/>
      <c r="AT411" s="176" t="s">
        <v>169</v>
      </c>
      <c r="AU411" s="176" t="s">
        <v>91</v>
      </c>
      <c r="AV411" s="14" t="s">
        <v>96</v>
      </c>
      <c r="AW411" s="14" t="s">
        <v>38</v>
      </c>
      <c r="AX411" s="14" t="s">
        <v>84</v>
      </c>
      <c r="AY411" s="176" t="s">
        <v>159</v>
      </c>
    </row>
    <row r="412" spans="2:65" s="11" customFormat="1" ht="20.85" customHeight="1">
      <c r="B412" s="123"/>
      <c r="D412" s="124" t="s">
        <v>75</v>
      </c>
      <c r="E412" s="133" t="s">
        <v>854</v>
      </c>
      <c r="F412" s="133" t="s">
        <v>855</v>
      </c>
      <c r="I412" s="126"/>
      <c r="J412" s="134">
        <f>BK412</f>
        <v>0</v>
      </c>
      <c r="L412" s="123"/>
      <c r="M412" s="128"/>
      <c r="P412" s="129">
        <f>SUM(P413:P452)</f>
        <v>0</v>
      </c>
      <c r="R412" s="129">
        <f>SUM(R413:R452)</f>
        <v>17.589594219288003</v>
      </c>
      <c r="T412" s="130">
        <f>SUM(T413:T452)</f>
        <v>0</v>
      </c>
      <c r="AR412" s="124" t="s">
        <v>84</v>
      </c>
      <c r="AT412" s="131" t="s">
        <v>75</v>
      </c>
      <c r="AU412" s="131" t="s">
        <v>91</v>
      </c>
      <c r="AY412" s="124" t="s">
        <v>159</v>
      </c>
      <c r="BK412" s="132">
        <f>SUM(BK413:BK452)</f>
        <v>0</v>
      </c>
    </row>
    <row r="413" spans="2:65" s="1" customFormat="1" ht="37.9" customHeight="1">
      <c r="B413" s="35"/>
      <c r="C413" s="135" t="s">
        <v>856</v>
      </c>
      <c r="D413" s="135" t="s">
        <v>162</v>
      </c>
      <c r="E413" s="136" t="s">
        <v>857</v>
      </c>
      <c r="F413" s="137" t="s">
        <v>858</v>
      </c>
      <c r="G413" s="138" t="s">
        <v>559</v>
      </c>
      <c r="H413" s="139">
        <v>6.492</v>
      </c>
      <c r="I413" s="140"/>
      <c r="J413" s="141">
        <f>ROUND(I413*H413,2)</f>
        <v>0</v>
      </c>
      <c r="K413" s="142"/>
      <c r="L413" s="35"/>
      <c r="M413" s="143" t="s">
        <v>32</v>
      </c>
      <c r="N413" s="144" t="s">
        <v>48</v>
      </c>
      <c r="P413" s="145">
        <f>O413*H413</f>
        <v>0</v>
      </c>
      <c r="Q413" s="145">
        <v>2.5018722040000001</v>
      </c>
      <c r="R413" s="145">
        <f>Q413*H413</f>
        <v>16.242154348368</v>
      </c>
      <c r="S413" s="145">
        <v>0</v>
      </c>
      <c r="T413" s="146">
        <f>S413*H413</f>
        <v>0</v>
      </c>
      <c r="AR413" s="147" t="s">
        <v>96</v>
      </c>
      <c r="AT413" s="147" t="s">
        <v>162</v>
      </c>
      <c r="AU413" s="147" t="s">
        <v>93</v>
      </c>
      <c r="AY413" s="19" t="s">
        <v>159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9" t="s">
        <v>91</v>
      </c>
      <c r="BK413" s="148">
        <f>ROUND(I413*H413,2)</f>
        <v>0</v>
      </c>
      <c r="BL413" s="19" t="s">
        <v>96</v>
      </c>
      <c r="BM413" s="147" t="s">
        <v>859</v>
      </c>
    </row>
    <row r="414" spans="2:65" s="1" customFormat="1" ht="11.25">
      <c r="B414" s="35"/>
      <c r="D414" s="149" t="s">
        <v>167</v>
      </c>
      <c r="F414" s="150" t="s">
        <v>860</v>
      </c>
      <c r="I414" s="151"/>
      <c r="L414" s="35"/>
      <c r="M414" s="152"/>
      <c r="T414" s="56"/>
      <c r="AT414" s="19" t="s">
        <v>167</v>
      </c>
      <c r="AU414" s="19" t="s">
        <v>93</v>
      </c>
    </row>
    <row r="415" spans="2:65" s="12" customFormat="1" ht="11.25">
      <c r="B415" s="153"/>
      <c r="D415" s="154" t="s">
        <v>169</v>
      </c>
      <c r="E415" s="155" t="s">
        <v>32</v>
      </c>
      <c r="F415" s="156" t="s">
        <v>803</v>
      </c>
      <c r="H415" s="155" t="s">
        <v>32</v>
      </c>
      <c r="I415" s="157"/>
      <c r="L415" s="153"/>
      <c r="M415" s="158"/>
      <c r="T415" s="159"/>
      <c r="AT415" s="155" t="s">
        <v>169</v>
      </c>
      <c r="AU415" s="155" t="s">
        <v>93</v>
      </c>
      <c r="AV415" s="12" t="s">
        <v>84</v>
      </c>
      <c r="AW415" s="12" t="s">
        <v>38</v>
      </c>
      <c r="AX415" s="12" t="s">
        <v>76</v>
      </c>
      <c r="AY415" s="155" t="s">
        <v>159</v>
      </c>
    </row>
    <row r="416" spans="2:65" s="13" customFormat="1" ht="11.25">
      <c r="B416" s="160"/>
      <c r="D416" s="154" t="s">
        <v>169</v>
      </c>
      <c r="E416" s="161" t="s">
        <v>32</v>
      </c>
      <c r="F416" s="162" t="s">
        <v>861</v>
      </c>
      <c r="H416" s="163">
        <v>3.51</v>
      </c>
      <c r="I416" s="164"/>
      <c r="L416" s="160"/>
      <c r="M416" s="165"/>
      <c r="T416" s="166"/>
      <c r="AT416" s="161" t="s">
        <v>169</v>
      </c>
      <c r="AU416" s="161" t="s">
        <v>93</v>
      </c>
      <c r="AV416" s="13" t="s">
        <v>91</v>
      </c>
      <c r="AW416" s="13" t="s">
        <v>38</v>
      </c>
      <c r="AX416" s="13" t="s">
        <v>76</v>
      </c>
      <c r="AY416" s="161" t="s">
        <v>159</v>
      </c>
    </row>
    <row r="417" spans="2:65" s="12" customFormat="1" ht="11.25">
      <c r="B417" s="153"/>
      <c r="D417" s="154" t="s">
        <v>169</v>
      </c>
      <c r="E417" s="155" t="s">
        <v>32</v>
      </c>
      <c r="F417" s="156" t="s">
        <v>809</v>
      </c>
      <c r="H417" s="155" t="s">
        <v>32</v>
      </c>
      <c r="I417" s="157"/>
      <c r="L417" s="153"/>
      <c r="M417" s="158"/>
      <c r="T417" s="159"/>
      <c r="AT417" s="155" t="s">
        <v>169</v>
      </c>
      <c r="AU417" s="155" t="s">
        <v>93</v>
      </c>
      <c r="AV417" s="12" t="s">
        <v>84</v>
      </c>
      <c r="AW417" s="12" t="s">
        <v>38</v>
      </c>
      <c r="AX417" s="12" t="s">
        <v>76</v>
      </c>
      <c r="AY417" s="155" t="s">
        <v>159</v>
      </c>
    </row>
    <row r="418" spans="2:65" s="13" customFormat="1" ht="11.25">
      <c r="B418" s="160"/>
      <c r="D418" s="154" t="s">
        <v>169</v>
      </c>
      <c r="E418" s="161" t="s">
        <v>32</v>
      </c>
      <c r="F418" s="162" t="s">
        <v>862</v>
      </c>
      <c r="H418" s="163">
        <v>0.85399999999999998</v>
      </c>
      <c r="I418" s="164"/>
      <c r="L418" s="160"/>
      <c r="M418" s="165"/>
      <c r="T418" s="166"/>
      <c r="AT418" s="161" t="s">
        <v>169</v>
      </c>
      <c r="AU418" s="161" t="s">
        <v>93</v>
      </c>
      <c r="AV418" s="13" t="s">
        <v>91</v>
      </c>
      <c r="AW418" s="13" t="s">
        <v>38</v>
      </c>
      <c r="AX418" s="13" t="s">
        <v>76</v>
      </c>
      <c r="AY418" s="161" t="s">
        <v>159</v>
      </c>
    </row>
    <row r="419" spans="2:65" s="13" customFormat="1" ht="11.25">
      <c r="B419" s="160"/>
      <c r="D419" s="154" t="s">
        <v>169</v>
      </c>
      <c r="E419" s="161" t="s">
        <v>32</v>
      </c>
      <c r="F419" s="162" t="s">
        <v>863</v>
      </c>
      <c r="H419" s="163">
        <v>2.1280000000000001</v>
      </c>
      <c r="I419" s="164"/>
      <c r="L419" s="160"/>
      <c r="M419" s="165"/>
      <c r="T419" s="166"/>
      <c r="AT419" s="161" t="s">
        <v>169</v>
      </c>
      <c r="AU419" s="161" t="s">
        <v>93</v>
      </c>
      <c r="AV419" s="13" t="s">
        <v>91</v>
      </c>
      <c r="AW419" s="13" t="s">
        <v>38</v>
      </c>
      <c r="AX419" s="13" t="s">
        <v>76</v>
      </c>
      <c r="AY419" s="161" t="s">
        <v>159</v>
      </c>
    </row>
    <row r="420" spans="2:65" s="14" customFormat="1" ht="11.25">
      <c r="B420" s="175"/>
      <c r="D420" s="154" t="s">
        <v>169</v>
      </c>
      <c r="E420" s="176" t="s">
        <v>32</v>
      </c>
      <c r="F420" s="177" t="s">
        <v>581</v>
      </c>
      <c r="H420" s="178">
        <v>6.492</v>
      </c>
      <c r="I420" s="179"/>
      <c r="L420" s="175"/>
      <c r="M420" s="180"/>
      <c r="T420" s="181"/>
      <c r="AT420" s="176" t="s">
        <v>169</v>
      </c>
      <c r="AU420" s="176" t="s">
        <v>93</v>
      </c>
      <c r="AV420" s="14" t="s">
        <v>96</v>
      </c>
      <c r="AW420" s="14" t="s">
        <v>38</v>
      </c>
      <c r="AX420" s="14" t="s">
        <v>84</v>
      </c>
      <c r="AY420" s="176" t="s">
        <v>159</v>
      </c>
    </row>
    <row r="421" spans="2:65" s="1" customFormat="1" ht="24.2" customHeight="1">
      <c r="B421" s="35"/>
      <c r="C421" s="135" t="s">
        <v>864</v>
      </c>
      <c r="D421" s="135" t="s">
        <v>162</v>
      </c>
      <c r="E421" s="136" t="s">
        <v>865</v>
      </c>
      <c r="F421" s="137" t="s">
        <v>866</v>
      </c>
      <c r="G421" s="138" t="s">
        <v>165</v>
      </c>
      <c r="H421" s="139">
        <v>69.608000000000004</v>
      </c>
      <c r="I421" s="140"/>
      <c r="J421" s="141">
        <f>ROUND(I421*H421,2)</f>
        <v>0</v>
      </c>
      <c r="K421" s="142"/>
      <c r="L421" s="35"/>
      <c r="M421" s="143" t="s">
        <v>32</v>
      </c>
      <c r="N421" s="144" t="s">
        <v>48</v>
      </c>
      <c r="P421" s="145">
        <f>O421*H421</f>
        <v>0</v>
      </c>
      <c r="Q421" s="145">
        <v>2.7469E-3</v>
      </c>
      <c r="R421" s="145">
        <f>Q421*H421</f>
        <v>0.1912062152</v>
      </c>
      <c r="S421" s="145">
        <v>0</v>
      </c>
      <c r="T421" s="146">
        <f>S421*H421</f>
        <v>0</v>
      </c>
      <c r="AR421" s="147" t="s">
        <v>96</v>
      </c>
      <c r="AT421" s="147" t="s">
        <v>162</v>
      </c>
      <c r="AU421" s="147" t="s">
        <v>93</v>
      </c>
      <c r="AY421" s="19" t="s">
        <v>159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9" t="s">
        <v>91</v>
      </c>
      <c r="BK421" s="148">
        <f>ROUND(I421*H421,2)</f>
        <v>0</v>
      </c>
      <c r="BL421" s="19" t="s">
        <v>96</v>
      </c>
      <c r="BM421" s="147" t="s">
        <v>867</v>
      </c>
    </row>
    <row r="422" spans="2:65" s="1" customFormat="1" ht="11.25">
      <c r="B422" s="35"/>
      <c r="D422" s="149" t="s">
        <v>167</v>
      </c>
      <c r="F422" s="150" t="s">
        <v>868</v>
      </c>
      <c r="I422" s="151"/>
      <c r="L422" s="35"/>
      <c r="M422" s="152"/>
      <c r="T422" s="56"/>
      <c r="AT422" s="19" t="s">
        <v>167</v>
      </c>
      <c r="AU422" s="19" t="s">
        <v>93</v>
      </c>
    </row>
    <row r="423" spans="2:65" s="12" customFormat="1" ht="11.25">
      <c r="B423" s="153"/>
      <c r="D423" s="154" t="s">
        <v>169</v>
      </c>
      <c r="E423" s="155" t="s">
        <v>32</v>
      </c>
      <c r="F423" s="156" t="s">
        <v>803</v>
      </c>
      <c r="H423" s="155" t="s">
        <v>32</v>
      </c>
      <c r="I423" s="157"/>
      <c r="L423" s="153"/>
      <c r="M423" s="158"/>
      <c r="T423" s="159"/>
      <c r="AT423" s="155" t="s">
        <v>169</v>
      </c>
      <c r="AU423" s="155" t="s">
        <v>93</v>
      </c>
      <c r="AV423" s="12" t="s">
        <v>84</v>
      </c>
      <c r="AW423" s="12" t="s">
        <v>38</v>
      </c>
      <c r="AX423" s="12" t="s">
        <v>76</v>
      </c>
      <c r="AY423" s="155" t="s">
        <v>159</v>
      </c>
    </row>
    <row r="424" spans="2:65" s="13" customFormat="1" ht="11.25">
      <c r="B424" s="160"/>
      <c r="D424" s="154" t="s">
        <v>169</v>
      </c>
      <c r="E424" s="161" t="s">
        <v>32</v>
      </c>
      <c r="F424" s="162" t="s">
        <v>869</v>
      </c>
      <c r="H424" s="163">
        <v>36.659999999999997</v>
      </c>
      <c r="I424" s="164"/>
      <c r="L424" s="160"/>
      <c r="M424" s="165"/>
      <c r="T424" s="166"/>
      <c r="AT424" s="161" t="s">
        <v>169</v>
      </c>
      <c r="AU424" s="161" t="s">
        <v>93</v>
      </c>
      <c r="AV424" s="13" t="s">
        <v>91</v>
      </c>
      <c r="AW424" s="13" t="s">
        <v>38</v>
      </c>
      <c r="AX424" s="13" t="s">
        <v>76</v>
      </c>
      <c r="AY424" s="161" t="s">
        <v>159</v>
      </c>
    </row>
    <row r="425" spans="2:65" s="12" customFormat="1" ht="11.25">
      <c r="B425" s="153"/>
      <c r="D425" s="154" t="s">
        <v>169</v>
      </c>
      <c r="E425" s="155" t="s">
        <v>32</v>
      </c>
      <c r="F425" s="156" t="s">
        <v>809</v>
      </c>
      <c r="H425" s="155" t="s">
        <v>32</v>
      </c>
      <c r="I425" s="157"/>
      <c r="L425" s="153"/>
      <c r="M425" s="158"/>
      <c r="T425" s="159"/>
      <c r="AT425" s="155" t="s">
        <v>169</v>
      </c>
      <c r="AU425" s="155" t="s">
        <v>93</v>
      </c>
      <c r="AV425" s="12" t="s">
        <v>84</v>
      </c>
      <c r="AW425" s="12" t="s">
        <v>38</v>
      </c>
      <c r="AX425" s="12" t="s">
        <v>76</v>
      </c>
      <c r="AY425" s="155" t="s">
        <v>159</v>
      </c>
    </row>
    <row r="426" spans="2:65" s="13" customFormat="1" ht="11.25">
      <c r="B426" s="160"/>
      <c r="D426" s="154" t="s">
        <v>169</v>
      </c>
      <c r="E426" s="161" t="s">
        <v>32</v>
      </c>
      <c r="F426" s="162" t="s">
        <v>870</v>
      </c>
      <c r="H426" s="163">
        <v>10.523</v>
      </c>
      <c r="I426" s="164"/>
      <c r="L426" s="160"/>
      <c r="M426" s="165"/>
      <c r="T426" s="166"/>
      <c r="AT426" s="161" t="s">
        <v>169</v>
      </c>
      <c r="AU426" s="161" t="s">
        <v>93</v>
      </c>
      <c r="AV426" s="13" t="s">
        <v>91</v>
      </c>
      <c r="AW426" s="13" t="s">
        <v>38</v>
      </c>
      <c r="AX426" s="13" t="s">
        <v>76</v>
      </c>
      <c r="AY426" s="161" t="s">
        <v>159</v>
      </c>
    </row>
    <row r="427" spans="2:65" s="13" customFormat="1" ht="11.25">
      <c r="B427" s="160"/>
      <c r="D427" s="154" t="s">
        <v>169</v>
      </c>
      <c r="E427" s="161" t="s">
        <v>32</v>
      </c>
      <c r="F427" s="162" t="s">
        <v>871</v>
      </c>
      <c r="H427" s="163">
        <v>22.425000000000001</v>
      </c>
      <c r="I427" s="164"/>
      <c r="L427" s="160"/>
      <c r="M427" s="165"/>
      <c r="T427" s="166"/>
      <c r="AT427" s="161" t="s">
        <v>169</v>
      </c>
      <c r="AU427" s="161" t="s">
        <v>93</v>
      </c>
      <c r="AV427" s="13" t="s">
        <v>91</v>
      </c>
      <c r="AW427" s="13" t="s">
        <v>38</v>
      </c>
      <c r="AX427" s="13" t="s">
        <v>76</v>
      </c>
      <c r="AY427" s="161" t="s">
        <v>159</v>
      </c>
    </row>
    <row r="428" spans="2:65" s="14" customFormat="1" ht="11.25">
      <c r="B428" s="175"/>
      <c r="D428" s="154" t="s">
        <v>169</v>
      </c>
      <c r="E428" s="176" t="s">
        <v>32</v>
      </c>
      <c r="F428" s="177" t="s">
        <v>581</v>
      </c>
      <c r="H428" s="178">
        <v>69.608000000000004</v>
      </c>
      <c r="I428" s="179"/>
      <c r="L428" s="175"/>
      <c r="M428" s="180"/>
      <c r="T428" s="181"/>
      <c r="AT428" s="176" t="s">
        <v>169</v>
      </c>
      <c r="AU428" s="176" t="s">
        <v>93</v>
      </c>
      <c r="AV428" s="14" t="s">
        <v>96</v>
      </c>
      <c r="AW428" s="14" t="s">
        <v>38</v>
      </c>
      <c r="AX428" s="14" t="s">
        <v>84</v>
      </c>
      <c r="AY428" s="176" t="s">
        <v>159</v>
      </c>
    </row>
    <row r="429" spans="2:65" s="1" customFormat="1" ht="24.2" customHeight="1">
      <c r="B429" s="35"/>
      <c r="C429" s="135" t="s">
        <v>872</v>
      </c>
      <c r="D429" s="135" t="s">
        <v>162</v>
      </c>
      <c r="E429" s="136" t="s">
        <v>873</v>
      </c>
      <c r="F429" s="137" t="s">
        <v>874</v>
      </c>
      <c r="G429" s="138" t="s">
        <v>165</v>
      </c>
      <c r="H429" s="139">
        <v>69.608000000000004</v>
      </c>
      <c r="I429" s="140"/>
      <c r="J429" s="141">
        <f>ROUND(I429*H429,2)</f>
        <v>0</v>
      </c>
      <c r="K429" s="142"/>
      <c r="L429" s="35"/>
      <c r="M429" s="143" t="s">
        <v>32</v>
      </c>
      <c r="N429" s="144" t="s">
        <v>48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96</v>
      </c>
      <c r="AT429" s="147" t="s">
        <v>162</v>
      </c>
      <c r="AU429" s="147" t="s">
        <v>93</v>
      </c>
      <c r="AY429" s="19" t="s">
        <v>159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9" t="s">
        <v>91</v>
      </c>
      <c r="BK429" s="148">
        <f>ROUND(I429*H429,2)</f>
        <v>0</v>
      </c>
      <c r="BL429" s="19" t="s">
        <v>96</v>
      </c>
      <c r="BM429" s="147" t="s">
        <v>875</v>
      </c>
    </row>
    <row r="430" spans="2:65" s="1" customFormat="1" ht="11.25">
      <c r="B430" s="35"/>
      <c r="D430" s="149" t="s">
        <v>167</v>
      </c>
      <c r="F430" s="150" t="s">
        <v>876</v>
      </c>
      <c r="I430" s="151"/>
      <c r="L430" s="35"/>
      <c r="M430" s="152"/>
      <c r="T430" s="56"/>
      <c r="AT430" s="19" t="s">
        <v>167</v>
      </c>
      <c r="AU430" s="19" t="s">
        <v>93</v>
      </c>
    </row>
    <row r="431" spans="2:65" s="1" customFormat="1" ht="37.9" customHeight="1">
      <c r="B431" s="35"/>
      <c r="C431" s="135" t="s">
        <v>877</v>
      </c>
      <c r="D431" s="135" t="s">
        <v>162</v>
      </c>
      <c r="E431" s="136" t="s">
        <v>878</v>
      </c>
      <c r="F431" s="137" t="s">
        <v>879</v>
      </c>
      <c r="G431" s="138" t="s">
        <v>180</v>
      </c>
      <c r="H431" s="139">
        <v>1.0249999999999999</v>
      </c>
      <c r="I431" s="140"/>
      <c r="J431" s="141">
        <f>ROUND(I431*H431,2)</f>
        <v>0</v>
      </c>
      <c r="K431" s="142"/>
      <c r="L431" s="35"/>
      <c r="M431" s="143" t="s">
        <v>32</v>
      </c>
      <c r="N431" s="144" t="s">
        <v>48</v>
      </c>
      <c r="P431" s="145">
        <f>O431*H431</f>
        <v>0</v>
      </c>
      <c r="Q431" s="145">
        <v>1.0492218</v>
      </c>
      <c r="R431" s="145">
        <f>Q431*H431</f>
        <v>1.075452345</v>
      </c>
      <c r="S431" s="145">
        <v>0</v>
      </c>
      <c r="T431" s="146">
        <f>S431*H431</f>
        <v>0</v>
      </c>
      <c r="AR431" s="147" t="s">
        <v>96</v>
      </c>
      <c r="AT431" s="147" t="s">
        <v>162</v>
      </c>
      <c r="AU431" s="147" t="s">
        <v>93</v>
      </c>
      <c r="AY431" s="19" t="s">
        <v>159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9" t="s">
        <v>91</v>
      </c>
      <c r="BK431" s="148">
        <f>ROUND(I431*H431,2)</f>
        <v>0</v>
      </c>
      <c r="BL431" s="19" t="s">
        <v>96</v>
      </c>
      <c r="BM431" s="147" t="s">
        <v>880</v>
      </c>
    </row>
    <row r="432" spans="2:65" s="1" customFormat="1" ht="11.25">
      <c r="B432" s="35"/>
      <c r="D432" s="149" t="s">
        <v>167</v>
      </c>
      <c r="F432" s="150" t="s">
        <v>881</v>
      </c>
      <c r="I432" s="151"/>
      <c r="L432" s="35"/>
      <c r="M432" s="152"/>
      <c r="T432" s="56"/>
      <c r="AT432" s="19" t="s">
        <v>167</v>
      </c>
      <c r="AU432" s="19" t="s">
        <v>93</v>
      </c>
    </row>
    <row r="433" spans="2:65" s="12" customFormat="1" ht="11.25">
      <c r="B433" s="153"/>
      <c r="D433" s="154" t="s">
        <v>169</v>
      </c>
      <c r="E433" s="155" t="s">
        <v>32</v>
      </c>
      <c r="F433" s="156" t="s">
        <v>882</v>
      </c>
      <c r="H433" s="155" t="s">
        <v>32</v>
      </c>
      <c r="I433" s="157"/>
      <c r="L433" s="153"/>
      <c r="M433" s="158"/>
      <c r="T433" s="159"/>
      <c r="AT433" s="155" t="s">
        <v>169</v>
      </c>
      <c r="AU433" s="155" t="s">
        <v>93</v>
      </c>
      <c r="AV433" s="12" t="s">
        <v>84</v>
      </c>
      <c r="AW433" s="12" t="s">
        <v>38</v>
      </c>
      <c r="AX433" s="12" t="s">
        <v>76</v>
      </c>
      <c r="AY433" s="155" t="s">
        <v>159</v>
      </c>
    </row>
    <row r="434" spans="2:65" s="12" customFormat="1" ht="11.25">
      <c r="B434" s="153"/>
      <c r="D434" s="154" t="s">
        <v>169</v>
      </c>
      <c r="E434" s="155" t="s">
        <v>32</v>
      </c>
      <c r="F434" s="156" t="s">
        <v>803</v>
      </c>
      <c r="H434" s="155" t="s">
        <v>32</v>
      </c>
      <c r="I434" s="157"/>
      <c r="L434" s="153"/>
      <c r="M434" s="158"/>
      <c r="T434" s="159"/>
      <c r="AT434" s="155" t="s">
        <v>169</v>
      </c>
      <c r="AU434" s="155" t="s">
        <v>93</v>
      </c>
      <c r="AV434" s="12" t="s">
        <v>84</v>
      </c>
      <c r="AW434" s="12" t="s">
        <v>38</v>
      </c>
      <c r="AX434" s="12" t="s">
        <v>76</v>
      </c>
      <c r="AY434" s="155" t="s">
        <v>159</v>
      </c>
    </row>
    <row r="435" spans="2:65" s="13" customFormat="1" ht="11.25">
      <c r="B435" s="160"/>
      <c r="D435" s="154" t="s">
        <v>169</v>
      </c>
      <c r="E435" s="161" t="s">
        <v>32</v>
      </c>
      <c r="F435" s="162" t="s">
        <v>883</v>
      </c>
      <c r="H435" s="163">
        <v>0.42099999999999999</v>
      </c>
      <c r="I435" s="164"/>
      <c r="L435" s="160"/>
      <c r="M435" s="165"/>
      <c r="T435" s="166"/>
      <c r="AT435" s="161" t="s">
        <v>169</v>
      </c>
      <c r="AU435" s="161" t="s">
        <v>93</v>
      </c>
      <c r="AV435" s="13" t="s">
        <v>91</v>
      </c>
      <c r="AW435" s="13" t="s">
        <v>38</v>
      </c>
      <c r="AX435" s="13" t="s">
        <v>76</v>
      </c>
      <c r="AY435" s="161" t="s">
        <v>159</v>
      </c>
    </row>
    <row r="436" spans="2:65" s="12" customFormat="1" ht="11.25">
      <c r="B436" s="153"/>
      <c r="D436" s="154" t="s">
        <v>169</v>
      </c>
      <c r="E436" s="155" t="s">
        <v>32</v>
      </c>
      <c r="F436" s="156" t="s">
        <v>809</v>
      </c>
      <c r="H436" s="155" t="s">
        <v>32</v>
      </c>
      <c r="I436" s="157"/>
      <c r="L436" s="153"/>
      <c r="M436" s="158"/>
      <c r="T436" s="159"/>
      <c r="AT436" s="155" t="s">
        <v>169</v>
      </c>
      <c r="AU436" s="155" t="s">
        <v>93</v>
      </c>
      <c r="AV436" s="12" t="s">
        <v>84</v>
      </c>
      <c r="AW436" s="12" t="s">
        <v>38</v>
      </c>
      <c r="AX436" s="12" t="s">
        <v>76</v>
      </c>
      <c r="AY436" s="155" t="s">
        <v>159</v>
      </c>
    </row>
    <row r="437" spans="2:65" s="13" customFormat="1" ht="11.25">
      <c r="B437" s="160"/>
      <c r="D437" s="154" t="s">
        <v>169</v>
      </c>
      <c r="E437" s="161" t="s">
        <v>32</v>
      </c>
      <c r="F437" s="162" t="s">
        <v>884</v>
      </c>
      <c r="H437" s="163">
        <v>0.10199999999999999</v>
      </c>
      <c r="I437" s="164"/>
      <c r="L437" s="160"/>
      <c r="M437" s="165"/>
      <c r="T437" s="166"/>
      <c r="AT437" s="161" t="s">
        <v>169</v>
      </c>
      <c r="AU437" s="161" t="s">
        <v>93</v>
      </c>
      <c r="AV437" s="13" t="s">
        <v>91</v>
      </c>
      <c r="AW437" s="13" t="s">
        <v>38</v>
      </c>
      <c r="AX437" s="13" t="s">
        <v>76</v>
      </c>
      <c r="AY437" s="161" t="s">
        <v>159</v>
      </c>
    </row>
    <row r="438" spans="2:65" s="13" customFormat="1" ht="11.25">
      <c r="B438" s="160"/>
      <c r="D438" s="154" t="s">
        <v>169</v>
      </c>
      <c r="E438" s="161" t="s">
        <v>32</v>
      </c>
      <c r="F438" s="162" t="s">
        <v>885</v>
      </c>
      <c r="H438" s="163">
        <v>0.255</v>
      </c>
      <c r="I438" s="164"/>
      <c r="L438" s="160"/>
      <c r="M438" s="165"/>
      <c r="T438" s="166"/>
      <c r="AT438" s="161" t="s">
        <v>169</v>
      </c>
      <c r="AU438" s="161" t="s">
        <v>93</v>
      </c>
      <c r="AV438" s="13" t="s">
        <v>91</v>
      </c>
      <c r="AW438" s="13" t="s">
        <v>38</v>
      </c>
      <c r="AX438" s="13" t="s">
        <v>76</v>
      </c>
      <c r="AY438" s="161" t="s">
        <v>159</v>
      </c>
    </row>
    <row r="439" spans="2:65" s="14" customFormat="1" ht="11.25">
      <c r="B439" s="175"/>
      <c r="D439" s="154" t="s">
        <v>169</v>
      </c>
      <c r="E439" s="176" t="s">
        <v>32</v>
      </c>
      <c r="F439" s="177" t="s">
        <v>581</v>
      </c>
      <c r="H439" s="178">
        <v>0.77800000000000002</v>
      </c>
      <c r="I439" s="179"/>
      <c r="L439" s="175"/>
      <c r="M439" s="180"/>
      <c r="T439" s="181"/>
      <c r="AT439" s="176" t="s">
        <v>169</v>
      </c>
      <c r="AU439" s="176" t="s">
        <v>93</v>
      </c>
      <c r="AV439" s="14" t="s">
        <v>96</v>
      </c>
      <c r="AW439" s="14" t="s">
        <v>38</v>
      </c>
      <c r="AX439" s="14" t="s">
        <v>76</v>
      </c>
      <c r="AY439" s="176" t="s">
        <v>159</v>
      </c>
    </row>
    <row r="440" spans="2:65" s="13" customFormat="1" ht="11.25">
      <c r="B440" s="160"/>
      <c r="D440" s="154" t="s">
        <v>169</v>
      </c>
      <c r="E440" s="161" t="s">
        <v>32</v>
      </c>
      <c r="F440" s="162" t="s">
        <v>886</v>
      </c>
      <c r="H440" s="163">
        <v>1.0249999999999999</v>
      </c>
      <c r="I440" s="164"/>
      <c r="L440" s="160"/>
      <c r="M440" s="165"/>
      <c r="T440" s="166"/>
      <c r="AT440" s="161" t="s">
        <v>169</v>
      </c>
      <c r="AU440" s="161" t="s">
        <v>93</v>
      </c>
      <c r="AV440" s="13" t="s">
        <v>91</v>
      </c>
      <c r="AW440" s="13" t="s">
        <v>38</v>
      </c>
      <c r="AX440" s="13" t="s">
        <v>76</v>
      </c>
      <c r="AY440" s="161" t="s">
        <v>159</v>
      </c>
    </row>
    <row r="441" spans="2:65" s="14" customFormat="1" ht="11.25">
      <c r="B441" s="175"/>
      <c r="D441" s="154" t="s">
        <v>169</v>
      </c>
      <c r="E441" s="176" t="s">
        <v>32</v>
      </c>
      <c r="F441" s="177" t="s">
        <v>581</v>
      </c>
      <c r="H441" s="178">
        <v>1.0249999999999999</v>
      </c>
      <c r="I441" s="179"/>
      <c r="L441" s="175"/>
      <c r="M441" s="180"/>
      <c r="T441" s="181"/>
      <c r="AT441" s="176" t="s">
        <v>169</v>
      </c>
      <c r="AU441" s="176" t="s">
        <v>93</v>
      </c>
      <c r="AV441" s="14" t="s">
        <v>96</v>
      </c>
      <c r="AW441" s="14" t="s">
        <v>38</v>
      </c>
      <c r="AX441" s="14" t="s">
        <v>84</v>
      </c>
      <c r="AY441" s="176" t="s">
        <v>159</v>
      </c>
    </row>
    <row r="442" spans="2:65" s="1" customFormat="1" ht="24.2" customHeight="1">
      <c r="B442" s="35"/>
      <c r="C442" s="135" t="s">
        <v>887</v>
      </c>
      <c r="D442" s="135" t="s">
        <v>162</v>
      </c>
      <c r="E442" s="136" t="s">
        <v>888</v>
      </c>
      <c r="F442" s="137" t="s">
        <v>889</v>
      </c>
      <c r="G442" s="138" t="s">
        <v>165</v>
      </c>
      <c r="H442" s="139">
        <v>31.064</v>
      </c>
      <c r="I442" s="140"/>
      <c r="J442" s="141">
        <f>ROUND(I442*H442,2)</f>
        <v>0</v>
      </c>
      <c r="K442" s="142"/>
      <c r="L442" s="35"/>
      <c r="M442" s="143" t="s">
        <v>32</v>
      </c>
      <c r="N442" s="144" t="s">
        <v>48</v>
      </c>
      <c r="P442" s="145">
        <f>O442*H442</f>
        <v>0</v>
      </c>
      <c r="Q442" s="145">
        <v>2.5000000000000001E-3</v>
      </c>
      <c r="R442" s="145">
        <f>Q442*H442</f>
        <v>7.7660000000000007E-2</v>
      </c>
      <c r="S442" s="145">
        <v>0</v>
      </c>
      <c r="T442" s="146">
        <f>S442*H442</f>
        <v>0</v>
      </c>
      <c r="AR442" s="147" t="s">
        <v>96</v>
      </c>
      <c r="AT442" s="147" t="s">
        <v>162</v>
      </c>
      <c r="AU442" s="147" t="s">
        <v>93</v>
      </c>
      <c r="AY442" s="19" t="s">
        <v>159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9" t="s">
        <v>91</v>
      </c>
      <c r="BK442" s="148">
        <f>ROUND(I442*H442,2)</f>
        <v>0</v>
      </c>
      <c r="BL442" s="19" t="s">
        <v>96</v>
      </c>
      <c r="BM442" s="147" t="s">
        <v>890</v>
      </c>
    </row>
    <row r="443" spans="2:65" s="1" customFormat="1" ht="11.25">
      <c r="B443" s="35"/>
      <c r="D443" s="149" t="s">
        <v>167</v>
      </c>
      <c r="F443" s="150" t="s">
        <v>891</v>
      </c>
      <c r="I443" s="151"/>
      <c r="L443" s="35"/>
      <c r="M443" s="152"/>
      <c r="T443" s="56"/>
      <c r="AT443" s="19" t="s">
        <v>167</v>
      </c>
      <c r="AU443" s="19" t="s">
        <v>93</v>
      </c>
    </row>
    <row r="444" spans="2:65" s="12" customFormat="1" ht="11.25">
      <c r="B444" s="153"/>
      <c r="D444" s="154" t="s">
        <v>169</v>
      </c>
      <c r="E444" s="155" t="s">
        <v>32</v>
      </c>
      <c r="F444" s="156" t="s">
        <v>803</v>
      </c>
      <c r="H444" s="155" t="s">
        <v>32</v>
      </c>
      <c r="I444" s="157"/>
      <c r="L444" s="153"/>
      <c r="M444" s="158"/>
      <c r="T444" s="159"/>
      <c r="AT444" s="155" t="s">
        <v>169</v>
      </c>
      <c r="AU444" s="155" t="s">
        <v>93</v>
      </c>
      <c r="AV444" s="12" t="s">
        <v>84</v>
      </c>
      <c r="AW444" s="12" t="s">
        <v>38</v>
      </c>
      <c r="AX444" s="12" t="s">
        <v>76</v>
      </c>
      <c r="AY444" s="155" t="s">
        <v>159</v>
      </c>
    </row>
    <row r="445" spans="2:65" s="13" customFormat="1" ht="11.25">
      <c r="B445" s="160"/>
      <c r="D445" s="154" t="s">
        <v>169</v>
      </c>
      <c r="E445" s="161" t="s">
        <v>32</v>
      </c>
      <c r="F445" s="162" t="s">
        <v>892</v>
      </c>
      <c r="H445" s="163">
        <v>26.32</v>
      </c>
      <c r="I445" s="164"/>
      <c r="L445" s="160"/>
      <c r="M445" s="165"/>
      <c r="T445" s="166"/>
      <c r="AT445" s="161" t="s">
        <v>169</v>
      </c>
      <c r="AU445" s="161" t="s">
        <v>93</v>
      </c>
      <c r="AV445" s="13" t="s">
        <v>91</v>
      </c>
      <c r="AW445" s="13" t="s">
        <v>38</v>
      </c>
      <c r="AX445" s="13" t="s">
        <v>76</v>
      </c>
      <c r="AY445" s="161" t="s">
        <v>159</v>
      </c>
    </row>
    <row r="446" spans="2:65" s="12" customFormat="1" ht="11.25">
      <c r="B446" s="153"/>
      <c r="D446" s="154" t="s">
        <v>169</v>
      </c>
      <c r="E446" s="155" t="s">
        <v>32</v>
      </c>
      <c r="F446" s="156" t="s">
        <v>809</v>
      </c>
      <c r="H446" s="155" t="s">
        <v>32</v>
      </c>
      <c r="I446" s="157"/>
      <c r="L446" s="153"/>
      <c r="M446" s="158"/>
      <c r="T446" s="159"/>
      <c r="AT446" s="155" t="s">
        <v>169</v>
      </c>
      <c r="AU446" s="155" t="s">
        <v>93</v>
      </c>
      <c r="AV446" s="12" t="s">
        <v>84</v>
      </c>
      <c r="AW446" s="12" t="s">
        <v>38</v>
      </c>
      <c r="AX446" s="12" t="s">
        <v>76</v>
      </c>
      <c r="AY446" s="155" t="s">
        <v>159</v>
      </c>
    </row>
    <row r="447" spans="2:65" s="13" customFormat="1" ht="11.25">
      <c r="B447" s="160"/>
      <c r="D447" s="154" t="s">
        <v>169</v>
      </c>
      <c r="E447" s="161" t="s">
        <v>32</v>
      </c>
      <c r="F447" s="162" t="s">
        <v>893</v>
      </c>
      <c r="H447" s="163">
        <v>4.7439999999999998</v>
      </c>
      <c r="I447" s="164"/>
      <c r="L447" s="160"/>
      <c r="M447" s="165"/>
      <c r="T447" s="166"/>
      <c r="AT447" s="161" t="s">
        <v>169</v>
      </c>
      <c r="AU447" s="161" t="s">
        <v>93</v>
      </c>
      <c r="AV447" s="13" t="s">
        <v>91</v>
      </c>
      <c r="AW447" s="13" t="s">
        <v>38</v>
      </c>
      <c r="AX447" s="13" t="s">
        <v>76</v>
      </c>
      <c r="AY447" s="161" t="s">
        <v>159</v>
      </c>
    </row>
    <row r="448" spans="2:65" s="14" customFormat="1" ht="11.25">
      <c r="B448" s="175"/>
      <c r="D448" s="154" t="s">
        <v>169</v>
      </c>
      <c r="E448" s="176" t="s">
        <v>32</v>
      </c>
      <c r="F448" s="177" t="s">
        <v>581</v>
      </c>
      <c r="H448" s="178">
        <v>31.064</v>
      </c>
      <c r="I448" s="179"/>
      <c r="L448" s="175"/>
      <c r="M448" s="180"/>
      <c r="T448" s="181"/>
      <c r="AT448" s="176" t="s">
        <v>169</v>
      </c>
      <c r="AU448" s="176" t="s">
        <v>93</v>
      </c>
      <c r="AV448" s="14" t="s">
        <v>96</v>
      </c>
      <c r="AW448" s="14" t="s">
        <v>38</v>
      </c>
      <c r="AX448" s="14" t="s">
        <v>84</v>
      </c>
      <c r="AY448" s="176" t="s">
        <v>159</v>
      </c>
    </row>
    <row r="449" spans="2:65" s="1" customFormat="1" ht="44.25" customHeight="1">
      <c r="B449" s="35"/>
      <c r="C449" s="135" t="s">
        <v>894</v>
      </c>
      <c r="D449" s="135" t="s">
        <v>162</v>
      </c>
      <c r="E449" s="136" t="s">
        <v>895</v>
      </c>
      <c r="F449" s="137" t="s">
        <v>896</v>
      </c>
      <c r="G449" s="138" t="s">
        <v>165</v>
      </c>
      <c r="H449" s="139">
        <v>31.064</v>
      </c>
      <c r="I449" s="140"/>
      <c r="J449" s="141">
        <f>ROUND(I449*H449,2)</f>
        <v>0</v>
      </c>
      <c r="K449" s="142"/>
      <c r="L449" s="35"/>
      <c r="M449" s="143" t="s">
        <v>32</v>
      </c>
      <c r="N449" s="144" t="s">
        <v>48</v>
      </c>
      <c r="P449" s="145">
        <f>O449*H449</f>
        <v>0</v>
      </c>
      <c r="Q449" s="145">
        <v>1E-4</v>
      </c>
      <c r="R449" s="145">
        <f>Q449*H449</f>
        <v>3.1064E-3</v>
      </c>
      <c r="S449" s="145">
        <v>0</v>
      </c>
      <c r="T449" s="146">
        <f>S449*H449</f>
        <v>0</v>
      </c>
      <c r="AR449" s="147" t="s">
        <v>96</v>
      </c>
      <c r="AT449" s="147" t="s">
        <v>162</v>
      </c>
      <c r="AU449" s="147" t="s">
        <v>93</v>
      </c>
      <c r="AY449" s="19" t="s">
        <v>159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9" t="s">
        <v>91</v>
      </c>
      <c r="BK449" s="148">
        <f>ROUND(I449*H449,2)</f>
        <v>0</v>
      </c>
      <c r="BL449" s="19" t="s">
        <v>96</v>
      </c>
      <c r="BM449" s="147" t="s">
        <v>897</v>
      </c>
    </row>
    <row r="450" spans="2:65" s="1" customFormat="1" ht="11.25">
      <c r="B450" s="35"/>
      <c r="D450" s="149" t="s">
        <v>167</v>
      </c>
      <c r="F450" s="150" t="s">
        <v>898</v>
      </c>
      <c r="I450" s="151"/>
      <c r="L450" s="35"/>
      <c r="M450" s="152"/>
      <c r="T450" s="56"/>
      <c r="AT450" s="19" t="s">
        <v>167</v>
      </c>
      <c r="AU450" s="19" t="s">
        <v>93</v>
      </c>
    </row>
    <row r="451" spans="2:65" s="1" customFormat="1" ht="37.9" customHeight="1">
      <c r="B451" s="35"/>
      <c r="C451" s="135" t="s">
        <v>899</v>
      </c>
      <c r="D451" s="135" t="s">
        <v>162</v>
      </c>
      <c r="E451" s="136" t="s">
        <v>900</v>
      </c>
      <c r="F451" s="137" t="s">
        <v>901</v>
      </c>
      <c r="G451" s="138" t="s">
        <v>165</v>
      </c>
      <c r="H451" s="139">
        <v>31.064</v>
      </c>
      <c r="I451" s="140"/>
      <c r="J451" s="141">
        <f>ROUND(I451*H451,2)</f>
        <v>0</v>
      </c>
      <c r="K451" s="142"/>
      <c r="L451" s="35"/>
      <c r="M451" s="143" t="s">
        <v>32</v>
      </c>
      <c r="N451" s="144" t="s">
        <v>48</v>
      </c>
      <c r="P451" s="145">
        <f>O451*H451</f>
        <v>0</v>
      </c>
      <c r="Q451" s="145">
        <v>4.7999999999999996E-7</v>
      </c>
      <c r="R451" s="145">
        <f>Q451*H451</f>
        <v>1.4910719999999999E-5</v>
      </c>
      <c r="S451" s="145">
        <v>0</v>
      </c>
      <c r="T451" s="146">
        <f>S451*H451</f>
        <v>0</v>
      </c>
      <c r="AR451" s="147" t="s">
        <v>96</v>
      </c>
      <c r="AT451" s="147" t="s">
        <v>162</v>
      </c>
      <c r="AU451" s="147" t="s">
        <v>93</v>
      </c>
      <c r="AY451" s="19" t="s">
        <v>159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9" t="s">
        <v>91</v>
      </c>
      <c r="BK451" s="148">
        <f>ROUND(I451*H451,2)</f>
        <v>0</v>
      </c>
      <c r="BL451" s="19" t="s">
        <v>96</v>
      </c>
      <c r="BM451" s="147" t="s">
        <v>902</v>
      </c>
    </row>
    <row r="452" spans="2:65" s="1" customFormat="1" ht="11.25">
      <c r="B452" s="35"/>
      <c r="D452" s="149" t="s">
        <v>167</v>
      </c>
      <c r="F452" s="150" t="s">
        <v>903</v>
      </c>
      <c r="I452" s="151"/>
      <c r="L452" s="35"/>
      <c r="M452" s="152"/>
      <c r="T452" s="56"/>
      <c r="AT452" s="19" t="s">
        <v>167</v>
      </c>
      <c r="AU452" s="19" t="s">
        <v>93</v>
      </c>
    </row>
    <row r="453" spans="2:65" s="11" customFormat="1" ht="20.85" customHeight="1">
      <c r="B453" s="123"/>
      <c r="D453" s="124" t="s">
        <v>75</v>
      </c>
      <c r="E453" s="133" t="s">
        <v>780</v>
      </c>
      <c r="F453" s="133" t="s">
        <v>904</v>
      </c>
      <c r="I453" s="126"/>
      <c r="J453" s="134">
        <f>BK453</f>
        <v>0</v>
      </c>
      <c r="L453" s="123"/>
      <c r="M453" s="128"/>
      <c r="P453" s="129">
        <f>SUM(P454:P463)</f>
        <v>0</v>
      </c>
      <c r="R453" s="129">
        <f>SUM(R454:R463)</f>
        <v>0</v>
      </c>
      <c r="T453" s="130">
        <f>SUM(T454:T463)</f>
        <v>0</v>
      </c>
      <c r="AR453" s="124" t="s">
        <v>84</v>
      </c>
      <c r="AT453" s="131" t="s">
        <v>75</v>
      </c>
      <c r="AU453" s="131" t="s">
        <v>91</v>
      </c>
      <c r="AY453" s="124" t="s">
        <v>159</v>
      </c>
      <c r="BK453" s="132">
        <f>SUM(BK454:BK463)</f>
        <v>0</v>
      </c>
    </row>
    <row r="454" spans="2:65" s="1" customFormat="1" ht="16.5" customHeight="1">
      <c r="B454" s="35"/>
      <c r="C454" s="135" t="s">
        <v>905</v>
      </c>
      <c r="D454" s="135" t="s">
        <v>162</v>
      </c>
      <c r="E454" s="136" t="s">
        <v>906</v>
      </c>
      <c r="F454" s="137" t="s">
        <v>907</v>
      </c>
      <c r="G454" s="138" t="s">
        <v>757</v>
      </c>
      <c r="H454" s="139">
        <v>14</v>
      </c>
      <c r="I454" s="140"/>
      <c r="J454" s="141">
        <f t="shared" ref="J454:J463" si="0">ROUND(I454*H454,2)</f>
        <v>0</v>
      </c>
      <c r="K454" s="142"/>
      <c r="L454" s="35"/>
      <c r="M454" s="143" t="s">
        <v>32</v>
      </c>
      <c r="N454" s="144" t="s">
        <v>48</v>
      </c>
      <c r="P454" s="145">
        <f t="shared" ref="P454:P463" si="1">O454*H454</f>
        <v>0</v>
      </c>
      <c r="Q454" s="145">
        <v>0</v>
      </c>
      <c r="R454" s="145">
        <f t="shared" ref="R454:R463" si="2">Q454*H454</f>
        <v>0</v>
      </c>
      <c r="S454" s="145">
        <v>0</v>
      </c>
      <c r="T454" s="146">
        <f t="shared" ref="T454:T463" si="3">S454*H454</f>
        <v>0</v>
      </c>
      <c r="AR454" s="147" t="s">
        <v>96</v>
      </c>
      <c r="AT454" s="147" t="s">
        <v>162</v>
      </c>
      <c r="AU454" s="147" t="s">
        <v>93</v>
      </c>
      <c r="AY454" s="19" t="s">
        <v>159</v>
      </c>
      <c r="BE454" s="148">
        <f t="shared" ref="BE454:BE463" si="4">IF(N454="základní",J454,0)</f>
        <v>0</v>
      </c>
      <c r="BF454" s="148">
        <f t="shared" ref="BF454:BF463" si="5">IF(N454="snížená",J454,0)</f>
        <v>0</v>
      </c>
      <c r="BG454" s="148">
        <f t="shared" ref="BG454:BG463" si="6">IF(N454="zákl. přenesená",J454,0)</f>
        <v>0</v>
      </c>
      <c r="BH454" s="148">
        <f t="shared" ref="BH454:BH463" si="7">IF(N454="sníž. přenesená",J454,0)</f>
        <v>0</v>
      </c>
      <c r="BI454" s="148">
        <f t="shared" ref="BI454:BI463" si="8">IF(N454="nulová",J454,0)</f>
        <v>0</v>
      </c>
      <c r="BJ454" s="19" t="s">
        <v>91</v>
      </c>
      <c r="BK454" s="148">
        <f t="shared" ref="BK454:BK463" si="9">ROUND(I454*H454,2)</f>
        <v>0</v>
      </c>
      <c r="BL454" s="19" t="s">
        <v>96</v>
      </c>
      <c r="BM454" s="147" t="s">
        <v>908</v>
      </c>
    </row>
    <row r="455" spans="2:65" s="1" customFormat="1" ht="16.5" customHeight="1">
      <c r="B455" s="35"/>
      <c r="C455" s="135" t="s">
        <v>909</v>
      </c>
      <c r="D455" s="135" t="s">
        <v>162</v>
      </c>
      <c r="E455" s="136" t="s">
        <v>910</v>
      </c>
      <c r="F455" s="137" t="s">
        <v>911</v>
      </c>
      <c r="G455" s="138" t="s">
        <v>757</v>
      </c>
      <c r="H455" s="139">
        <v>3</v>
      </c>
      <c r="I455" s="140"/>
      <c r="J455" s="141">
        <f t="shared" si="0"/>
        <v>0</v>
      </c>
      <c r="K455" s="142"/>
      <c r="L455" s="35"/>
      <c r="M455" s="143" t="s">
        <v>32</v>
      </c>
      <c r="N455" s="144" t="s">
        <v>48</v>
      </c>
      <c r="P455" s="145">
        <f t="shared" si="1"/>
        <v>0</v>
      </c>
      <c r="Q455" s="145">
        <v>0</v>
      </c>
      <c r="R455" s="145">
        <f t="shared" si="2"/>
        <v>0</v>
      </c>
      <c r="S455" s="145">
        <v>0</v>
      </c>
      <c r="T455" s="146">
        <f t="shared" si="3"/>
        <v>0</v>
      </c>
      <c r="AR455" s="147" t="s">
        <v>96</v>
      </c>
      <c r="AT455" s="147" t="s">
        <v>162</v>
      </c>
      <c r="AU455" s="147" t="s">
        <v>93</v>
      </c>
      <c r="AY455" s="19" t="s">
        <v>159</v>
      </c>
      <c r="BE455" s="148">
        <f t="shared" si="4"/>
        <v>0</v>
      </c>
      <c r="BF455" s="148">
        <f t="shared" si="5"/>
        <v>0</v>
      </c>
      <c r="BG455" s="148">
        <f t="shared" si="6"/>
        <v>0</v>
      </c>
      <c r="BH455" s="148">
        <f t="shared" si="7"/>
        <v>0</v>
      </c>
      <c r="BI455" s="148">
        <f t="shared" si="8"/>
        <v>0</v>
      </c>
      <c r="BJ455" s="19" t="s">
        <v>91</v>
      </c>
      <c r="BK455" s="148">
        <f t="shared" si="9"/>
        <v>0</v>
      </c>
      <c r="BL455" s="19" t="s">
        <v>96</v>
      </c>
      <c r="BM455" s="147" t="s">
        <v>912</v>
      </c>
    </row>
    <row r="456" spans="2:65" s="1" customFormat="1" ht="16.5" customHeight="1">
      <c r="B456" s="35"/>
      <c r="C456" s="135" t="s">
        <v>913</v>
      </c>
      <c r="D456" s="135" t="s">
        <v>162</v>
      </c>
      <c r="E456" s="136" t="s">
        <v>914</v>
      </c>
      <c r="F456" s="137" t="s">
        <v>915</v>
      </c>
      <c r="G456" s="138" t="s">
        <v>757</v>
      </c>
      <c r="H456" s="139">
        <v>3</v>
      </c>
      <c r="I456" s="140"/>
      <c r="J456" s="141">
        <f t="shared" si="0"/>
        <v>0</v>
      </c>
      <c r="K456" s="142"/>
      <c r="L456" s="35"/>
      <c r="M456" s="143" t="s">
        <v>32</v>
      </c>
      <c r="N456" s="144" t="s">
        <v>48</v>
      </c>
      <c r="P456" s="145">
        <f t="shared" si="1"/>
        <v>0</v>
      </c>
      <c r="Q456" s="145">
        <v>0</v>
      </c>
      <c r="R456" s="145">
        <f t="shared" si="2"/>
        <v>0</v>
      </c>
      <c r="S456" s="145">
        <v>0</v>
      </c>
      <c r="T456" s="146">
        <f t="shared" si="3"/>
        <v>0</v>
      </c>
      <c r="AR456" s="147" t="s">
        <v>96</v>
      </c>
      <c r="AT456" s="147" t="s">
        <v>162</v>
      </c>
      <c r="AU456" s="147" t="s">
        <v>93</v>
      </c>
      <c r="AY456" s="19" t="s">
        <v>159</v>
      </c>
      <c r="BE456" s="148">
        <f t="shared" si="4"/>
        <v>0</v>
      </c>
      <c r="BF456" s="148">
        <f t="shared" si="5"/>
        <v>0</v>
      </c>
      <c r="BG456" s="148">
        <f t="shared" si="6"/>
        <v>0</v>
      </c>
      <c r="BH456" s="148">
        <f t="shared" si="7"/>
        <v>0</v>
      </c>
      <c r="BI456" s="148">
        <f t="shared" si="8"/>
        <v>0</v>
      </c>
      <c r="BJ456" s="19" t="s">
        <v>91</v>
      </c>
      <c r="BK456" s="148">
        <f t="shared" si="9"/>
        <v>0</v>
      </c>
      <c r="BL456" s="19" t="s">
        <v>96</v>
      </c>
      <c r="BM456" s="147" t="s">
        <v>916</v>
      </c>
    </row>
    <row r="457" spans="2:65" s="1" customFormat="1" ht="16.5" customHeight="1">
      <c r="B457" s="35"/>
      <c r="C457" s="135" t="s">
        <v>917</v>
      </c>
      <c r="D457" s="135" t="s">
        <v>162</v>
      </c>
      <c r="E457" s="136" t="s">
        <v>918</v>
      </c>
      <c r="F457" s="137" t="s">
        <v>919</v>
      </c>
      <c r="G457" s="138" t="s">
        <v>757</v>
      </c>
      <c r="H457" s="139">
        <v>14</v>
      </c>
      <c r="I457" s="140"/>
      <c r="J457" s="141">
        <f t="shared" si="0"/>
        <v>0</v>
      </c>
      <c r="K457" s="142"/>
      <c r="L457" s="35"/>
      <c r="M457" s="143" t="s">
        <v>32</v>
      </c>
      <c r="N457" s="144" t="s">
        <v>48</v>
      </c>
      <c r="P457" s="145">
        <f t="shared" si="1"/>
        <v>0</v>
      </c>
      <c r="Q457" s="145">
        <v>0</v>
      </c>
      <c r="R457" s="145">
        <f t="shared" si="2"/>
        <v>0</v>
      </c>
      <c r="S457" s="145">
        <v>0</v>
      </c>
      <c r="T457" s="146">
        <f t="shared" si="3"/>
        <v>0</v>
      </c>
      <c r="AR457" s="147" t="s">
        <v>96</v>
      </c>
      <c r="AT457" s="147" t="s">
        <v>162</v>
      </c>
      <c r="AU457" s="147" t="s">
        <v>93</v>
      </c>
      <c r="AY457" s="19" t="s">
        <v>159</v>
      </c>
      <c r="BE457" s="148">
        <f t="shared" si="4"/>
        <v>0</v>
      </c>
      <c r="BF457" s="148">
        <f t="shared" si="5"/>
        <v>0</v>
      </c>
      <c r="BG457" s="148">
        <f t="shared" si="6"/>
        <v>0</v>
      </c>
      <c r="BH457" s="148">
        <f t="shared" si="7"/>
        <v>0</v>
      </c>
      <c r="BI457" s="148">
        <f t="shared" si="8"/>
        <v>0</v>
      </c>
      <c r="BJ457" s="19" t="s">
        <v>91</v>
      </c>
      <c r="BK457" s="148">
        <f t="shared" si="9"/>
        <v>0</v>
      </c>
      <c r="BL457" s="19" t="s">
        <v>96</v>
      </c>
      <c r="BM457" s="147" t="s">
        <v>920</v>
      </c>
    </row>
    <row r="458" spans="2:65" s="1" customFormat="1" ht="16.5" customHeight="1">
      <c r="B458" s="35"/>
      <c r="C458" s="135" t="s">
        <v>171</v>
      </c>
      <c r="D458" s="135" t="s">
        <v>162</v>
      </c>
      <c r="E458" s="136" t="s">
        <v>921</v>
      </c>
      <c r="F458" s="137" t="s">
        <v>922</v>
      </c>
      <c r="G458" s="138" t="s">
        <v>757</v>
      </c>
      <c r="H458" s="139">
        <v>2</v>
      </c>
      <c r="I458" s="140"/>
      <c r="J458" s="141">
        <f t="shared" si="0"/>
        <v>0</v>
      </c>
      <c r="K458" s="142"/>
      <c r="L458" s="35"/>
      <c r="M458" s="143" t="s">
        <v>32</v>
      </c>
      <c r="N458" s="144" t="s">
        <v>48</v>
      </c>
      <c r="P458" s="145">
        <f t="shared" si="1"/>
        <v>0</v>
      </c>
      <c r="Q458" s="145">
        <v>0</v>
      </c>
      <c r="R458" s="145">
        <f t="shared" si="2"/>
        <v>0</v>
      </c>
      <c r="S458" s="145">
        <v>0</v>
      </c>
      <c r="T458" s="146">
        <f t="shared" si="3"/>
        <v>0</v>
      </c>
      <c r="AR458" s="147" t="s">
        <v>96</v>
      </c>
      <c r="AT458" s="147" t="s">
        <v>162</v>
      </c>
      <c r="AU458" s="147" t="s">
        <v>93</v>
      </c>
      <c r="AY458" s="19" t="s">
        <v>159</v>
      </c>
      <c r="BE458" s="148">
        <f t="shared" si="4"/>
        <v>0</v>
      </c>
      <c r="BF458" s="148">
        <f t="shared" si="5"/>
        <v>0</v>
      </c>
      <c r="BG458" s="148">
        <f t="shared" si="6"/>
        <v>0</v>
      </c>
      <c r="BH458" s="148">
        <f t="shared" si="7"/>
        <v>0</v>
      </c>
      <c r="BI458" s="148">
        <f t="shared" si="8"/>
        <v>0</v>
      </c>
      <c r="BJ458" s="19" t="s">
        <v>91</v>
      </c>
      <c r="BK458" s="148">
        <f t="shared" si="9"/>
        <v>0</v>
      </c>
      <c r="BL458" s="19" t="s">
        <v>96</v>
      </c>
      <c r="BM458" s="147" t="s">
        <v>923</v>
      </c>
    </row>
    <row r="459" spans="2:65" s="1" customFormat="1" ht="16.5" customHeight="1">
      <c r="B459" s="35"/>
      <c r="C459" s="135" t="s">
        <v>924</v>
      </c>
      <c r="D459" s="135" t="s">
        <v>162</v>
      </c>
      <c r="E459" s="136" t="s">
        <v>925</v>
      </c>
      <c r="F459" s="137" t="s">
        <v>926</v>
      </c>
      <c r="G459" s="138" t="s">
        <v>757</v>
      </c>
      <c r="H459" s="139">
        <v>20</v>
      </c>
      <c r="I459" s="140"/>
      <c r="J459" s="141">
        <f t="shared" si="0"/>
        <v>0</v>
      </c>
      <c r="K459" s="142"/>
      <c r="L459" s="35"/>
      <c r="M459" s="143" t="s">
        <v>32</v>
      </c>
      <c r="N459" s="144" t="s">
        <v>48</v>
      </c>
      <c r="P459" s="145">
        <f t="shared" si="1"/>
        <v>0</v>
      </c>
      <c r="Q459" s="145">
        <v>0</v>
      </c>
      <c r="R459" s="145">
        <f t="shared" si="2"/>
        <v>0</v>
      </c>
      <c r="S459" s="145">
        <v>0</v>
      </c>
      <c r="T459" s="146">
        <f t="shared" si="3"/>
        <v>0</v>
      </c>
      <c r="AR459" s="147" t="s">
        <v>96</v>
      </c>
      <c r="AT459" s="147" t="s">
        <v>162</v>
      </c>
      <c r="AU459" s="147" t="s">
        <v>93</v>
      </c>
      <c r="AY459" s="19" t="s">
        <v>159</v>
      </c>
      <c r="BE459" s="148">
        <f t="shared" si="4"/>
        <v>0</v>
      </c>
      <c r="BF459" s="148">
        <f t="shared" si="5"/>
        <v>0</v>
      </c>
      <c r="BG459" s="148">
        <f t="shared" si="6"/>
        <v>0</v>
      </c>
      <c r="BH459" s="148">
        <f t="shared" si="7"/>
        <v>0</v>
      </c>
      <c r="BI459" s="148">
        <f t="shared" si="8"/>
        <v>0</v>
      </c>
      <c r="BJ459" s="19" t="s">
        <v>91</v>
      </c>
      <c r="BK459" s="148">
        <f t="shared" si="9"/>
        <v>0</v>
      </c>
      <c r="BL459" s="19" t="s">
        <v>96</v>
      </c>
      <c r="BM459" s="147" t="s">
        <v>927</v>
      </c>
    </row>
    <row r="460" spans="2:65" s="1" customFormat="1" ht="16.5" customHeight="1">
      <c r="B460" s="35"/>
      <c r="C460" s="135" t="s">
        <v>928</v>
      </c>
      <c r="D460" s="135" t="s">
        <v>162</v>
      </c>
      <c r="E460" s="136" t="s">
        <v>929</v>
      </c>
      <c r="F460" s="137" t="s">
        <v>930</v>
      </c>
      <c r="G460" s="138" t="s">
        <v>757</v>
      </c>
      <c r="H460" s="139">
        <v>6</v>
      </c>
      <c r="I460" s="140"/>
      <c r="J460" s="141">
        <f t="shared" si="0"/>
        <v>0</v>
      </c>
      <c r="K460" s="142"/>
      <c r="L460" s="35"/>
      <c r="M460" s="143" t="s">
        <v>32</v>
      </c>
      <c r="N460" s="144" t="s">
        <v>48</v>
      </c>
      <c r="P460" s="145">
        <f t="shared" si="1"/>
        <v>0</v>
      </c>
      <c r="Q460" s="145">
        <v>0</v>
      </c>
      <c r="R460" s="145">
        <f t="shared" si="2"/>
        <v>0</v>
      </c>
      <c r="S460" s="145">
        <v>0</v>
      </c>
      <c r="T460" s="146">
        <f t="shared" si="3"/>
        <v>0</v>
      </c>
      <c r="AR460" s="147" t="s">
        <v>96</v>
      </c>
      <c r="AT460" s="147" t="s">
        <v>162</v>
      </c>
      <c r="AU460" s="147" t="s">
        <v>93</v>
      </c>
      <c r="AY460" s="19" t="s">
        <v>159</v>
      </c>
      <c r="BE460" s="148">
        <f t="shared" si="4"/>
        <v>0</v>
      </c>
      <c r="BF460" s="148">
        <f t="shared" si="5"/>
        <v>0</v>
      </c>
      <c r="BG460" s="148">
        <f t="shared" si="6"/>
        <v>0</v>
      </c>
      <c r="BH460" s="148">
        <f t="shared" si="7"/>
        <v>0</v>
      </c>
      <c r="BI460" s="148">
        <f t="shared" si="8"/>
        <v>0</v>
      </c>
      <c r="BJ460" s="19" t="s">
        <v>91</v>
      </c>
      <c r="BK460" s="148">
        <f t="shared" si="9"/>
        <v>0</v>
      </c>
      <c r="BL460" s="19" t="s">
        <v>96</v>
      </c>
      <c r="BM460" s="147" t="s">
        <v>931</v>
      </c>
    </row>
    <row r="461" spans="2:65" s="1" customFormat="1" ht="16.5" customHeight="1">
      <c r="B461" s="35"/>
      <c r="C461" s="135" t="s">
        <v>932</v>
      </c>
      <c r="D461" s="135" t="s">
        <v>162</v>
      </c>
      <c r="E461" s="136" t="s">
        <v>933</v>
      </c>
      <c r="F461" s="137" t="s">
        <v>934</v>
      </c>
      <c r="G461" s="138" t="s">
        <v>757</v>
      </c>
      <c r="H461" s="139">
        <v>2</v>
      </c>
      <c r="I461" s="140"/>
      <c r="J461" s="141">
        <f t="shared" si="0"/>
        <v>0</v>
      </c>
      <c r="K461" s="142"/>
      <c r="L461" s="35"/>
      <c r="M461" s="143" t="s">
        <v>32</v>
      </c>
      <c r="N461" s="144" t="s">
        <v>48</v>
      </c>
      <c r="P461" s="145">
        <f t="shared" si="1"/>
        <v>0</v>
      </c>
      <c r="Q461" s="145">
        <v>0</v>
      </c>
      <c r="R461" s="145">
        <f t="shared" si="2"/>
        <v>0</v>
      </c>
      <c r="S461" s="145">
        <v>0</v>
      </c>
      <c r="T461" s="146">
        <f t="shared" si="3"/>
        <v>0</v>
      </c>
      <c r="AR461" s="147" t="s">
        <v>96</v>
      </c>
      <c r="AT461" s="147" t="s">
        <v>162</v>
      </c>
      <c r="AU461" s="147" t="s">
        <v>93</v>
      </c>
      <c r="AY461" s="19" t="s">
        <v>159</v>
      </c>
      <c r="BE461" s="148">
        <f t="shared" si="4"/>
        <v>0</v>
      </c>
      <c r="BF461" s="148">
        <f t="shared" si="5"/>
        <v>0</v>
      </c>
      <c r="BG461" s="148">
        <f t="shared" si="6"/>
        <v>0</v>
      </c>
      <c r="BH461" s="148">
        <f t="shared" si="7"/>
        <v>0</v>
      </c>
      <c r="BI461" s="148">
        <f t="shared" si="8"/>
        <v>0</v>
      </c>
      <c r="BJ461" s="19" t="s">
        <v>91</v>
      </c>
      <c r="BK461" s="148">
        <f t="shared" si="9"/>
        <v>0</v>
      </c>
      <c r="BL461" s="19" t="s">
        <v>96</v>
      </c>
      <c r="BM461" s="147" t="s">
        <v>935</v>
      </c>
    </row>
    <row r="462" spans="2:65" s="1" customFormat="1" ht="16.5" customHeight="1">
      <c r="B462" s="35"/>
      <c r="C462" s="135" t="s">
        <v>936</v>
      </c>
      <c r="D462" s="135" t="s">
        <v>162</v>
      </c>
      <c r="E462" s="136" t="s">
        <v>937</v>
      </c>
      <c r="F462" s="137" t="s">
        <v>938</v>
      </c>
      <c r="G462" s="138" t="s">
        <v>757</v>
      </c>
      <c r="H462" s="139">
        <v>12</v>
      </c>
      <c r="I462" s="140"/>
      <c r="J462" s="141">
        <f t="shared" si="0"/>
        <v>0</v>
      </c>
      <c r="K462" s="142"/>
      <c r="L462" s="35"/>
      <c r="M462" s="143" t="s">
        <v>32</v>
      </c>
      <c r="N462" s="144" t="s">
        <v>48</v>
      </c>
      <c r="P462" s="145">
        <f t="shared" si="1"/>
        <v>0</v>
      </c>
      <c r="Q462" s="145">
        <v>0</v>
      </c>
      <c r="R462" s="145">
        <f t="shared" si="2"/>
        <v>0</v>
      </c>
      <c r="S462" s="145">
        <v>0</v>
      </c>
      <c r="T462" s="146">
        <f t="shared" si="3"/>
        <v>0</v>
      </c>
      <c r="AR462" s="147" t="s">
        <v>96</v>
      </c>
      <c r="AT462" s="147" t="s">
        <v>162</v>
      </c>
      <c r="AU462" s="147" t="s">
        <v>93</v>
      </c>
      <c r="AY462" s="19" t="s">
        <v>159</v>
      </c>
      <c r="BE462" s="148">
        <f t="shared" si="4"/>
        <v>0</v>
      </c>
      <c r="BF462" s="148">
        <f t="shared" si="5"/>
        <v>0</v>
      </c>
      <c r="BG462" s="148">
        <f t="shared" si="6"/>
        <v>0</v>
      </c>
      <c r="BH462" s="148">
        <f t="shared" si="7"/>
        <v>0</v>
      </c>
      <c r="BI462" s="148">
        <f t="shared" si="8"/>
        <v>0</v>
      </c>
      <c r="BJ462" s="19" t="s">
        <v>91</v>
      </c>
      <c r="BK462" s="148">
        <f t="shared" si="9"/>
        <v>0</v>
      </c>
      <c r="BL462" s="19" t="s">
        <v>96</v>
      </c>
      <c r="BM462" s="147" t="s">
        <v>939</v>
      </c>
    </row>
    <row r="463" spans="2:65" s="1" customFormat="1" ht="16.5" customHeight="1">
      <c r="B463" s="35"/>
      <c r="C463" s="135" t="s">
        <v>940</v>
      </c>
      <c r="D463" s="135" t="s">
        <v>162</v>
      </c>
      <c r="E463" s="136" t="s">
        <v>941</v>
      </c>
      <c r="F463" s="137" t="s">
        <v>942</v>
      </c>
      <c r="G463" s="138" t="s">
        <v>757</v>
      </c>
      <c r="H463" s="139">
        <v>2</v>
      </c>
      <c r="I463" s="140"/>
      <c r="J463" s="141">
        <f t="shared" si="0"/>
        <v>0</v>
      </c>
      <c r="K463" s="142"/>
      <c r="L463" s="35"/>
      <c r="M463" s="143" t="s">
        <v>32</v>
      </c>
      <c r="N463" s="144" t="s">
        <v>48</v>
      </c>
      <c r="P463" s="145">
        <f t="shared" si="1"/>
        <v>0</v>
      </c>
      <c r="Q463" s="145">
        <v>0</v>
      </c>
      <c r="R463" s="145">
        <f t="shared" si="2"/>
        <v>0</v>
      </c>
      <c r="S463" s="145">
        <v>0</v>
      </c>
      <c r="T463" s="146">
        <f t="shared" si="3"/>
        <v>0</v>
      </c>
      <c r="AR463" s="147" t="s">
        <v>96</v>
      </c>
      <c r="AT463" s="147" t="s">
        <v>162</v>
      </c>
      <c r="AU463" s="147" t="s">
        <v>93</v>
      </c>
      <c r="AY463" s="19" t="s">
        <v>159</v>
      </c>
      <c r="BE463" s="148">
        <f t="shared" si="4"/>
        <v>0</v>
      </c>
      <c r="BF463" s="148">
        <f t="shared" si="5"/>
        <v>0</v>
      </c>
      <c r="BG463" s="148">
        <f t="shared" si="6"/>
        <v>0</v>
      </c>
      <c r="BH463" s="148">
        <f t="shared" si="7"/>
        <v>0</v>
      </c>
      <c r="BI463" s="148">
        <f t="shared" si="8"/>
        <v>0</v>
      </c>
      <c r="BJ463" s="19" t="s">
        <v>91</v>
      </c>
      <c r="BK463" s="148">
        <f t="shared" si="9"/>
        <v>0</v>
      </c>
      <c r="BL463" s="19" t="s">
        <v>96</v>
      </c>
      <c r="BM463" s="147" t="s">
        <v>943</v>
      </c>
    </row>
    <row r="464" spans="2:65" s="11" customFormat="1" ht="20.85" customHeight="1">
      <c r="B464" s="123"/>
      <c r="D464" s="124" t="s">
        <v>75</v>
      </c>
      <c r="E464" s="133" t="s">
        <v>786</v>
      </c>
      <c r="F464" s="133" t="s">
        <v>944</v>
      </c>
      <c r="I464" s="126"/>
      <c r="J464" s="134">
        <f>BK464</f>
        <v>0</v>
      </c>
      <c r="L464" s="123"/>
      <c r="M464" s="128"/>
      <c r="P464" s="129">
        <f>SUM(P465:P637)</f>
        <v>0</v>
      </c>
      <c r="R464" s="129">
        <f>SUM(R465:R637)</f>
        <v>137.40117791015348</v>
      </c>
      <c r="T464" s="130">
        <f>SUM(T465:T637)</f>
        <v>0</v>
      </c>
      <c r="AR464" s="124" t="s">
        <v>84</v>
      </c>
      <c r="AT464" s="131" t="s">
        <v>75</v>
      </c>
      <c r="AU464" s="131" t="s">
        <v>91</v>
      </c>
      <c r="AY464" s="124" t="s">
        <v>159</v>
      </c>
      <c r="BK464" s="132">
        <f>SUM(BK465:BK637)</f>
        <v>0</v>
      </c>
    </row>
    <row r="465" spans="2:65" s="1" customFormat="1" ht="49.15" customHeight="1">
      <c r="B465" s="35"/>
      <c r="C465" s="135" t="s">
        <v>945</v>
      </c>
      <c r="D465" s="135" t="s">
        <v>162</v>
      </c>
      <c r="E465" s="136" t="s">
        <v>946</v>
      </c>
      <c r="F465" s="137" t="s">
        <v>947</v>
      </c>
      <c r="G465" s="138" t="s">
        <v>165</v>
      </c>
      <c r="H465" s="139">
        <v>370.548</v>
      </c>
      <c r="I465" s="140"/>
      <c r="J465" s="141">
        <f>ROUND(I465*H465,2)</f>
        <v>0</v>
      </c>
      <c r="K465" s="142"/>
      <c r="L465" s="35"/>
      <c r="M465" s="143" t="s">
        <v>32</v>
      </c>
      <c r="N465" s="144" t="s">
        <v>48</v>
      </c>
      <c r="P465" s="145">
        <f>O465*H465</f>
        <v>0</v>
      </c>
      <c r="Q465" s="145">
        <v>0.34200000000000003</v>
      </c>
      <c r="R465" s="145">
        <f>Q465*H465</f>
        <v>126.72741600000001</v>
      </c>
      <c r="S465" s="145">
        <v>0</v>
      </c>
      <c r="T465" s="146">
        <f>S465*H465</f>
        <v>0</v>
      </c>
      <c r="AR465" s="147" t="s">
        <v>96</v>
      </c>
      <c r="AT465" s="147" t="s">
        <v>162</v>
      </c>
      <c r="AU465" s="147" t="s">
        <v>93</v>
      </c>
      <c r="AY465" s="19" t="s">
        <v>159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9" t="s">
        <v>91</v>
      </c>
      <c r="BK465" s="148">
        <f>ROUND(I465*H465,2)</f>
        <v>0</v>
      </c>
      <c r="BL465" s="19" t="s">
        <v>96</v>
      </c>
      <c r="BM465" s="147" t="s">
        <v>948</v>
      </c>
    </row>
    <row r="466" spans="2:65" s="1" customFormat="1" ht="11.25">
      <c r="B466" s="35"/>
      <c r="D466" s="149" t="s">
        <v>167</v>
      </c>
      <c r="F466" s="150" t="s">
        <v>949</v>
      </c>
      <c r="I466" s="151"/>
      <c r="L466" s="35"/>
      <c r="M466" s="152"/>
      <c r="T466" s="56"/>
      <c r="AT466" s="19" t="s">
        <v>167</v>
      </c>
      <c r="AU466" s="19" t="s">
        <v>93</v>
      </c>
    </row>
    <row r="467" spans="2:65" s="12" customFormat="1" ht="11.25">
      <c r="B467" s="153"/>
      <c r="D467" s="154" t="s">
        <v>169</v>
      </c>
      <c r="E467" s="155" t="s">
        <v>32</v>
      </c>
      <c r="F467" s="156" t="s">
        <v>950</v>
      </c>
      <c r="H467" s="155" t="s">
        <v>32</v>
      </c>
      <c r="I467" s="157"/>
      <c r="L467" s="153"/>
      <c r="M467" s="158"/>
      <c r="T467" s="159"/>
      <c r="AT467" s="155" t="s">
        <v>169</v>
      </c>
      <c r="AU467" s="155" t="s">
        <v>93</v>
      </c>
      <c r="AV467" s="12" t="s">
        <v>84</v>
      </c>
      <c r="AW467" s="12" t="s">
        <v>38</v>
      </c>
      <c r="AX467" s="12" t="s">
        <v>76</v>
      </c>
      <c r="AY467" s="155" t="s">
        <v>159</v>
      </c>
    </row>
    <row r="468" spans="2:65" s="12" customFormat="1" ht="11.25">
      <c r="B468" s="153"/>
      <c r="D468" s="154" t="s">
        <v>169</v>
      </c>
      <c r="E468" s="155" t="s">
        <v>32</v>
      </c>
      <c r="F468" s="156" t="s">
        <v>951</v>
      </c>
      <c r="H468" s="155" t="s">
        <v>32</v>
      </c>
      <c r="I468" s="157"/>
      <c r="L468" s="153"/>
      <c r="M468" s="158"/>
      <c r="T468" s="159"/>
      <c r="AT468" s="155" t="s">
        <v>169</v>
      </c>
      <c r="AU468" s="155" t="s">
        <v>93</v>
      </c>
      <c r="AV468" s="12" t="s">
        <v>84</v>
      </c>
      <c r="AW468" s="12" t="s">
        <v>38</v>
      </c>
      <c r="AX468" s="12" t="s">
        <v>76</v>
      </c>
      <c r="AY468" s="155" t="s">
        <v>159</v>
      </c>
    </row>
    <row r="469" spans="2:65" s="13" customFormat="1" ht="11.25">
      <c r="B469" s="160"/>
      <c r="D469" s="154" t="s">
        <v>169</v>
      </c>
      <c r="E469" s="161" t="s">
        <v>32</v>
      </c>
      <c r="F469" s="162" t="s">
        <v>952</v>
      </c>
      <c r="H469" s="163">
        <v>15.907999999999999</v>
      </c>
      <c r="I469" s="164"/>
      <c r="L469" s="160"/>
      <c r="M469" s="165"/>
      <c r="T469" s="166"/>
      <c r="AT469" s="161" t="s">
        <v>169</v>
      </c>
      <c r="AU469" s="161" t="s">
        <v>93</v>
      </c>
      <c r="AV469" s="13" t="s">
        <v>91</v>
      </c>
      <c r="AW469" s="13" t="s">
        <v>38</v>
      </c>
      <c r="AX469" s="13" t="s">
        <v>76</v>
      </c>
      <c r="AY469" s="161" t="s">
        <v>159</v>
      </c>
    </row>
    <row r="470" spans="2:65" s="12" customFormat="1" ht="11.25">
      <c r="B470" s="153"/>
      <c r="D470" s="154" t="s">
        <v>169</v>
      </c>
      <c r="E470" s="155" t="s">
        <v>32</v>
      </c>
      <c r="F470" s="156" t="s">
        <v>953</v>
      </c>
      <c r="H470" s="155" t="s">
        <v>32</v>
      </c>
      <c r="I470" s="157"/>
      <c r="L470" s="153"/>
      <c r="M470" s="158"/>
      <c r="T470" s="159"/>
      <c r="AT470" s="155" t="s">
        <v>169</v>
      </c>
      <c r="AU470" s="155" t="s">
        <v>93</v>
      </c>
      <c r="AV470" s="12" t="s">
        <v>84</v>
      </c>
      <c r="AW470" s="12" t="s">
        <v>38</v>
      </c>
      <c r="AX470" s="12" t="s">
        <v>76</v>
      </c>
      <c r="AY470" s="155" t="s">
        <v>159</v>
      </c>
    </row>
    <row r="471" spans="2:65" s="13" customFormat="1" ht="11.25">
      <c r="B471" s="160"/>
      <c r="D471" s="154" t="s">
        <v>169</v>
      </c>
      <c r="E471" s="161" t="s">
        <v>32</v>
      </c>
      <c r="F471" s="162" t="s">
        <v>952</v>
      </c>
      <c r="H471" s="163">
        <v>15.907999999999999</v>
      </c>
      <c r="I471" s="164"/>
      <c r="L471" s="160"/>
      <c r="M471" s="165"/>
      <c r="T471" s="166"/>
      <c r="AT471" s="161" t="s">
        <v>169</v>
      </c>
      <c r="AU471" s="161" t="s">
        <v>93</v>
      </c>
      <c r="AV471" s="13" t="s">
        <v>91</v>
      </c>
      <c r="AW471" s="13" t="s">
        <v>38</v>
      </c>
      <c r="AX471" s="13" t="s">
        <v>76</v>
      </c>
      <c r="AY471" s="161" t="s">
        <v>159</v>
      </c>
    </row>
    <row r="472" spans="2:65" s="12" customFormat="1" ht="11.25">
      <c r="B472" s="153"/>
      <c r="D472" s="154" t="s">
        <v>169</v>
      </c>
      <c r="E472" s="155" t="s">
        <v>32</v>
      </c>
      <c r="F472" s="156" t="s">
        <v>954</v>
      </c>
      <c r="H472" s="155" t="s">
        <v>32</v>
      </c>
      <c r="I472" s="157"/>
      <c r="L472" s="153"/>
      <c r="M472" s="158"/>
      <c r="T472" s="159"/>
      <c r="AT472" s="155" t="s">
        <v>169</v>
      </c>
      <c r="AU472" s="155" t="s">
        <v>93</v>
      </c>
      <c r="AV472" s="12" t="s">
        <v>84</v>
      </c>
      <c r="AW472" s="12" t="s">
        <v>38</v>
      </c>
      <c r="AX472" s="12" t="s">
        <v>76</v>
      </c>
      <c r="AY472" s="155" t="s">
        <v>159</v>
      </c>
    </row>
    <row r="473" spans="2:65" s="13" customFormat="1" ht="11.25">
      <c r="B473" s="160"/>
      <c r="D473" s="154" t="s">
        <v>169</v>
      </c>
      <c r="E473" s="161" t="s">
        <v>32</v>
      </c>
      <c r="F473" s="162" t="s">
        <v>952</v>
      </c>
      <c r="H473" s="163">
        <v>15.907999999999999</v>
      </c>
      <c r="I473" s="164"/>
      <c r="L473" s="160"/>
      <c r="M473" s="165"/>
      <c r="T473" s="166"/>
      <c r="AT473" s="161" t="s">
        <v>169</v>
      </c>
      <c r="AU473" s="161" t="s">
        <v>93</v>
      </c>
      <c r="AV473" s="13" t="s">
        <v>91</v>
      </c>
      <c r="AW473" s="13" t="s">
        <v>38</v>
      </c>
      <c r="AX473" s="13" t="s">
        <v>76</v>
      </c>
      <c r="AY473" s="161" t="s">
        <v>159</v>
      </c>
    </row>
    <row r="474" spans="2:65" s="12" customFormat="1" ht="11.25">
      <c r="B474" s="153"/>
      <c r="D474" s="154" t="s">
        <v>169</v>
      </c>
      <c r="E474" s="155" t="s">
        <v>32</v>
      </c>
      <c r="F474" s="156" t="s">
        <v>955</v>
      </c>
      <c r="H474" s="155" t="s">
        <v>32</v>
      </c>
      <c r="I474" s="157"/>
      <c r="L474" s="153"/>
      <c r="M474" s="158"/>
      <c r="T474" s="159"/>
      <c r="AT474" s="155" t="s">
        <v>169</v>
      </c>
      <c r="AU474" s="155" t="s">
        <v>93</v>
      </c>
      <c r="AV474" s="12" t="s">
        <v>84</v>
      </c>
      <c r="AW474" s="12" t="s">
        <v>38</v>
      </c>
      <c r="AX474" s="12" t="s">
        <v>76</v>
      </c>
      <c r="AY474" s="155" t="s">
        <v>159</v>
      </c>
    </row>
    <row r="475" spans="2:65" s="13" customFormat="1" ht="11.25">
      <c r="B475" s="160"/>
      <c r="D475" s="154" t="s">
        <v>169</v>
      </c>
      <c r="E475" s="161" t="s">
        <v>32</v>
      </c>
      <c r="F475" s="162" t="s">
        <v>952</v>
      </c>
      <c r="H475" s="163">
        <v>15.907999999999999</v>
      </c>
      <c r="I475" s="164"/>
      <c r="L475" s="160"/>
      <c r="M475" s="165"/>
      <c r="T475" s="166"/>
      <c r="AT475" s="161" t="s">
        <v>169</v>
      </c>
      <c r="AU475" s="161" t="s">
        <v>93</v>
      </c>
      <c r="AV475" s="13" t="s">
        <v>91</v>
      </c>
      <c r="AW475" s="13" t="s">
        <v>38</v>
      </c>
      <c r="AX475" s="13" t="s">
        <v>76</v>
      </c>
      <c r="AY475" s="161" t="s">
        <v>159</v>
      </c>
    </row>
    <row r="476" spans="2:65" s="12" customFormat="1" ht="11.25">
      <c r="B476" s="153"/>
      <c r="D476" s="154" t="s">
        <v>169</v>
      </c>
      <c r="E476" s="155" t="s">
        <v>32</v>
      </c>
      <c r="F476" s="156" t="s">
        <v>956</v>
      </c>
      <c r="H476" s="155" t="s">
        <v>32</v>
      </c>
      <c r="I476" s="157"/>
      <c r="L476" s="153"/>
      <c r="M476" s="158"/>
      <c r="T476" s="159"/>
      <c r="AT476" s="155" t="s">
        <v>169</v>
      </c>
      <c r="AU476" s="155" t="s">
        <v>93</v>
      </c>
      <c r="AV476" s="12" t="s">
        <v>84</v>
      </c>
      <c r="AW476" s="12" t="s">
        <v>38</v>
      </c>
      <c r="AX476" s="12" t="s">
        <v>76</v>
      </c>
      <c r="AY476" s="155" t="s">
        <v>159</v>
      </c>
    </row>
    <row r="477" spans="2:65" s="13" customFormat="1" ht="11.25">
      <c r="B477" s="160"/>
      <c r="D477" s="154" t="s">
        <v>169</v>
      </c>
      <c r="E477" s="161" t="s">
        <v>32</v>
      </c>
      <c r="F477" s="162" t="s">
        <v>957</v>
      </c>
      <c r="H477" s="163">
        <v>16.065000000000001</v>
      </c>
      <c r="I477" s="164"/>
      <c r="L477" s="160"/>
      <c r="M477" s="165"/>
      <c r="T477" s="166"/>
      <c r="AT477" s="161" t="s">
        <v>169</v>
      </c>
      <c r="AU477" s="161" t="s">
        <v>93</v>
      </c>
      <c r="AV477" s="13" t="s">
        <v>91</v>
      </c>
      <c r="AW477" s="13" t="s">
        <v>38</v>
      </c>
      <c r="AX477" s="13" t="s">
        <v>76</v>
      </c>
      <c r="AY477" s="161" t="s">
        <v>159</v>
      </c>
    </row>
    <row r="478" spans="2:65" s="12" customFormat="1" ht="11.25">
      <c r="B478" s="153"/>
      <c r="D478" s="154" t="s">
        <v>169</v>
      </c>
      <c r="E478" s="155" t="s">
        <v>32</v>
      </c>
      <c r="F478" s="156" t="s">
        <v>958</v>
      </c>
      <c r="H478" s="155" t="s">
        <v>32</v>
      </c>
      <c r="I478" s="157"/>
      <c r="L478" s="153"/>
      <c r="M478" s="158"/>
      <c r="T478" s="159"/>
      <c r="AT478" s="155" t="s">
        <v>169</v>
      </c>
      <c r="AU478" s="155" t="s">
        <v>93</v>
      </c>
      <c r="AV478" s="12" t="s">
        <v>84</v>
      </c>
      <c r="AW478" s="12" t="s">
        <v>38</v>
      </c>
      <c r="AX478" s="12" t="s">
        <v>76</v>
      </c>
      <c r="AY478" s="155" t="s">
        <v>159</v>
      </c>
    </row>
    <row r="479" spans="2:65" s="13" customFormat="1" ht="11.25">
      <c r="B479" s="160"/>
      <c r="D479" s="154" t="s">
        <v>169</v>
      </c>
      <c r="E479" s="161" t="s">
        <v>32</v>
      </c>
      <c r="F479" s="162" t="s">
        <v>957</v>
      </c>
      <c r="H479" s="163">
        <v>16.065000000000001</v>
      </c>
      <c r="I479" s="164"/>
      <c r="L479" s="160"/>
      <c r="M479" s="165"/>
      <c r="T479" s="166"/>
      <c r="AT479" s="161" t="s">
        <v>169</v>
      </c>
      <c r="AU479" s="161" t="s">
        <v>93</v>
      </c>
      <c r="AV479" s="13" t="s">
        <v>91</v>
      </c>
      <c r="AW479" s="13" t="s">
        <v>38</v>
      </c>
      <c r="AX479" s="13" t="s">
        <v>76</v>
      </c>
      <c r="AY479" s="161" t="s">
        <v>159</v>
      </c>
    </row>
    <row r="480" spans="2:65" s="12" customFormat="1" ht="11.25">
      <c r="B480" s="153"/>
      <c r="D480" s="154" t="s">
        <v>169</v>
      </c>
      <c r="E480" s="155" t="s">
        <v>32</v>
      </c>
      <c r="F480" s="156" t="s">
        <v>959</v>
      </c>
      <c r="H480" s="155" t="s">
        <v>32</v>
      </c>
      <c r="I480" s="157"/>
      <c r="L480" s="153"/>
      <c r="M480" s="158"/>
      <c r="T480" s="159"/>
      <c r="AT480" s="155" t="s">
        <v>169</v>
      </c>
      <c r="AU480" s="155" t="s">
        <v>93</v>
      </c>
      <c r="AV480" s="12" t="s">
        <v>84</v>
      </c>
      <c r="AW480" s="12" t="s">
        <v>38</v>
      </c>
      <c r="AX480" s="12" t="s">
        <v>76</v>
      </c>
      <c r="AY480" s="155" t="s">
        <v>159</v>
      </c>
    </row>
    <row r="481" spans="2:51" s="13" customFormat="1" ht="11.25">
      <c r="B481" s="160"/>
      <c r="D481" s="154" t="s">
        <v>169</v>
      </c>
      <c r="E481" s="161" t="s">
        <v>32</v>
      </c>
      <c r="F481" s="162" t="s">
        <v>960</v>
      </c>
      <c r="H481" s="163">
        <v>28.035</v>
      </c>
      <c r="I481" s="164"/>
      <c r="L481" s="160"/>
      <c r="M481" s="165"/>
      <c r="T481" s="166"/>
      <c r="AT481" s="161" t="s">
        <v>169</v>
      </c>
      <c r="AU481" s="161" t="s">
        <v>93</v>
      </c>
      <c r="AV481" s="13" t="s">
        <v>91</v>
      </c>
      <c r="AW481" s="13" t="s">
        <v>38</v>
      </c>
      <c r="AX481" s="13" t="s">
        <v>76</v>
      </c>
      <c r="AY481" s="161" t="s">
        <v>159</v>
      </c>
    </row>
    <row r="482" spans="2:51" s="12" customFormat="1" ht="11.25">
      <c r="B482" s="153"/>
      <c r="D482" s="154" t="s">
        <v>169</v>
      </c>
      <c r="E482" s="155" t="s">
        <v>32</v>
      </c>
      <c r="F482" s="156" t="s">
        <v>961</v>
      </c>
      <c r="H482" s="155" t="s">
        <v>32</v>
      </c>
      <c r="I482" s="157"/>
      <c r="L482" s="153"/>
      <c r="M482" s="158"/>
      <c r="T482" s="159"/>
      <c r="AT482" s="155" t="s">
        <v>169</v>
      </c>
      <c r="AU482" s="155" t="s">
        <v>93</v>
      </c>
      <c r="AV482" s="12" t="s">
        <v>84</v>
      </c>
      <c r="AW482" s="12" t="s">
        <v>38</v>
      </c>
      <c r="AX482" s="12" t="s">
        <v>76</v>
      </c>
      <c r="AY482" s="155" t="s">
        <v>159</v>
      </c>
    </row>
    <row r="483" spans="2:51" s="13" customFormat="1" ht="11.25">
      <c r="B483" s="160"/>
      <c r="D483" s="154" t="s">
        <v>169</v>
      </c>
      <c r="E483" s="161" t="s">
        <v>32</v>
      </c>
      <c r="F483" s="162" t="s">
        <v>962</v>
      </c>
      <c r="H483" s="163">
        <v>28.193000000000001</v>
      </c>
      <c r="I483" s="164"/>
      <c r="L483" s="160"/>
      <c r="M483" s="165"/>
      <c r="T483" s="166"/>
      <c r="AT483" s="161" t="s">
        <v>169</v>
      </c>
      <c r="AU483" s="161" t="s">
        <v>93</v>
      </c>
      <c r="AV483" s="13" t="s">
        <v>91</v>
      </c>
      <c r="AW483" s="13" t="s">
        <v>38</v>
      </c>
      <c r="AX483" s="13" t="s">
        <v>76</v>
      </c>
      <c r="AY483" s="161" t="s">
        <v>159</v>
      </c>
    </row>
    <row r="484" spans="2:51" s="12" customFormat="1" ht="11.25">
      <c r="B484" s="153"/>
      <c r="D484" s="154" t="s">
        <v>169</v>
      </c>
      <c r="E484" s="155" t="s">
        <v>32</v>
      </c>
      <c r="F484" s="156" t="s">
        <v>963</v>
      </c>
      <c r="H484" s="155" t="s">
        <v>32</v>
      </c>
      <c r="I484" s="157"/>
      <c r="L484" s="153"/>
      <c r="M484" s="158"/>
      <c r="T484" s="159"/>
      <c r="AT484" s="155" t="s">
        <v>169</v>
      </c>
      <c r="AU484" s="155" t="s">
        <v>93</v>
      </c>
      <c r="AV484" s="12" t="s">
        <v>84</v>
      </c>
      <c r="AW484" s="12" t="s">
        <v>38</v>
      </c>
      <c r="AX484" s="12" t="s">
        <v>76</v>
      </c>
      <c r="AY484" s="155" t="s">
        <v>159</v>
      </c>
    </row>
    <row r="485" spans="2:51" s="13" customFormat="1" ht="11.25">
      <c r="B485" s="160"/>
      <c r="D485" s="154" t="s">
        <v>169</v>
      </c>
      <c r="E485" s="161" t="s">
        <v>32</v>
      </c>
      <c r="F485" s="162" t="s">
        <v>964</v>
      </c>
      <c r="H485" s="163">
        <v>22.995000000000001</v>
      </c>
      <c r="I485" s="164"/>
      <c r="L485" s="160"/>
      <c r="M485" s="165"/>
      <c r="T485" s="166"/>
      <c r="AT485" s="161" t="s">
        <v>169</v>
      </c>
      <c r="AU485" s="161" t="s">
        <v>93</v>
      </c>
      <c r="AV485" s="13" t="s">
        <v>91</v>
      </c>
      <c r="AW485" s="13" t="s">
        <v>38</v>
      </c>
      <c r="AX485" s="13" t="s">
        <v>76</v>
      </c>
      <c r="AY485" s="161" t="s">
        <v>159</v>
      </c>
    </row>
    <row r="486" spans="2:51" s="12" customFormat="1" ht="11.25">
      <c r="B486" s="153"/>
      <c r="D486" s="154" t="s">
        <v>169</v>
      </c>
      <c r="E486" s="155" t="s">
        <v>32</v>
      </c>
      <c r="F486" s="156" t="s">
        <v>965</v>
      </c>
      <c r="H486" s="155" t="s">
        <v>32</v>
      </c>
      <c r="I486" s="157"/>
      <c r="L486" s="153"/>
      <c r="M486" s="158"/>
      <c r="T486" s="159"/>
      <c r="AT486" s="155" t="s">
        <v>169</v>
      </c>
      <c r="AU486" s="155" t="s">
        <v>93</v>
      </c>
      <c r="AV486" s="12" t="s">
        <v>84</v>
      </c>
      <c r="AW486" s="12" t="s">
        <v>38</v>
      </c>
      <c r="AX486" s="12" t="s">
        <v>76</v>
      </c>
      <c r="AY486" s="155" t="s">
        <v>159</v>
      </c>
    </row>
    <row r="487" spans="2:51" s="13" customFormat="1" ht="11.25">
      <c r="B487" s="160"/>
      <c r="D487" s="154" t="s">
        <v>169</v>
      </c>
      <c r="E487" s="161" t="s">
        <v>32</v>
      </c>
      <c r="F487" s="162" t="s">
        <v>966</v>
      </c>
      <c r="H487" s="163">
        <v>34.808</v>
      </c>
      <c r="I487" s="164"/>
      <c r="L487" s="160"/>
      <c r="M487" s="165"/>
      <c r="T487" s="166"/>
      <c r="AT487" s="161" t="s">
        <v>169</v>
      </c>
      <c r="AU487" s="161" t="s">
        <v>93</v>
      </c>
      <c r="AV487" s="13" t="s">
        <v>91</v>
      </c>
      <c r="AW487" s="13" t="s">
        <v>38</v>
      </c>
      <c r="AX487" s="13" t="s">
        <v>76</v>
      </c>
      <c r="AY487" s="161" t="s">
        <v>159</v>
      </c>
    </row>
    <row r="488" spans="2:51" s="12" customFormat="1" ht="11.25">
      <c r="B488" s="153"/>
      <c r="D488" s="154" t="s">
        <v>169</v>
      </c>
      <c r="E488" s="155" t="s">
        <v>32</v>
      </c>
      <c r="F488" s="156" t="s">
        <v>967</v>
      </c>
      <c r="H488" s="155" t="s">
        <v>32</v>
      </c>
      <c r="I488" s="157"/>
      <c r="L488" s="153"/>
      <c r="M488" s="158"/>
      <c r="T488" s="159"/>
      <c r="AT488" s="155" t="s">
        <v>169</v>
      </c>
      <c r="AU488" s="155" t="s">
        <v>93</v>
      </c>
      <c r="AV488" s="12" t="s">
        <v>84</v>
      </c>
      <c r="AW488" s="12" t="s">
        <v>38</v>
      </c>
      <c r="AX488" s="12" t="s">
        <v>76</v>
      </c>
      <c r="AY488" s="155" t="s">
        <v>159</v>
      </c>
    </row>
    <row r="489" spans="2:51" s="13" customFormat="1" ht="11.25">
      <c r="B489" s="160"/>
      <c r="D489" s="154" t="s">
        <v>169</v>
      </c>
      <c r="E489" s="161" t="s">
        <v>32</v>
      </c>
      <c r="F489" s="162" t="s">
        <v>968</v>
      </c>
      <c r="H489" s="163">
        <v>12.6</v>
      </c>
      <c r="I489" s="164"/>
      <c r="L489" s="160"/>
      <c r="M489" s="165"/>
      <c r="T489" s="166"/>
      <c r="AT489" s="161" t="s">
        <v>169</v>
      </c>
      <c r="AU489" s="161" t="s">
        <v>93</v>
      </c>
      <c r="AV489" s="13" t="s">
        <v>91</v>
      </c>
      <c r="AW489" s="13" t="s">
        <v>38</v>
      </c>
      <c r="AX489" s="13" t="s">
        <v>76</v>
      </c>
      <c r="AY489" s="161" t="s">
        <v>159</v>
      </c>
    </row>
    <row r="490" spans="2:51" s="12" customFormat="1" ht="11.25">
      <c r="B490" s="153"/>
      <c r="D490" s="154" t="s">
        <v>169</v>
      </c>
      <c r="E490" s="155" t="s">
        <v>32</v>
      </c>
      <c r="F490" s="156" t="s">
        <v>969</v>
      </c>
      <c r="H490" s="155" t="s">
        <v>32</v>
      </c>
      <c r="I490" s="157"/>
      <c r="L490" s="153"/>
      <c r="M490" s="158"/>
      <c r="T490" s="159"/>
      <c r="AT490" s="155" t="s">
        <v>169</v>
      </c>
      <c r="AU490" s="155" t="s">
        <v>93</v>
      </c>
      <c r="AV490" s="12" t="s">
        <v>84</v>
      </c>
      <c r="AW490" s="12" t="s">
        <v>38</v>
      </c>
      <c r="AX490" s="12" t="s">
        <v>76</v>
      </c>
      <c r="AY490" s="155" t="s">
        <v>159</v>
      </c>
    </row>
    <row r="491" spans="2:51" s="13" customFormat="1" ht="11.25">
      <c r="B491" s="160"/>
      <c r="D491" s="154" t="s">
        <v>169</v>
      </c>
      <c r="E491" s="161" t="s">
        <v>32</v>
      </c>
      <c r="F491" s="162" t="s">
        <v>970</v>
      </c>
      <c r="H491" s="163">
        <v>45.674999999999997</v>
      </c>
      <c r="I491" s="164"/>
      <c r="L491" s="160"/>
      <c r="M491" s="165"/>
      <c r="T491" s="166"/>
      <c r="AT491" s="161" t="s">
        <v>169</v>
      </c>
      <c r="AU491" s="161" t="s">
        <v>93</v>
      </c>
      <c r="AV491" s="13" t="s">
        <v>91</v>
      </c>
      <c r="AW491" s="13" t="s">
        <v>38</v>
      </c>
      <c r="AX491" s="13" t="s">
        <v>76</v>
      </c>
      <c r="AY491" s="161" t="s">
        <v>159</v>
      </c>
    </row>
    <row r="492" spans="2:51" s="13" customFormat="1" ht="11.25">
      <c r="B492" s="160"/>
      <c r="D492" s="154" t="s">
        <v>169</v>
      </c>
      <c r="E492" s="161" t="s">
        <v>32</v>
      </c>
      <c r="F492" s="162" t="s">
        <v>971</v>
      </c>
      <c r="H492" s="163">
        <v>-39.834000000000003</v>
      </c>
      <c r="I492" s="164"/>
      <c r="L492" s="160"/>
      <c r="M492" s="165"/>
      <c r="T492" s="166"/>
      <c r="AT492" s="161" t="s">
        <v>169</v>
      </c>
      <c r="AU492" s="161" t="s">
        <v>93</v>
      </c>
      <c r="AV492" s="13" t="s">
        <v>91</v>
      </c>
      <c r="AW492" s="13" t="s">
        <v>38</v>
      </c>
      <c r="AX492" s="13" t="s">
        <v>76</v>
      </c>
      <c r="AY492" s="161" t="s">
        <v>159</v>
      </c>
    </row>
    <row r="493" spans="2:51" s="15" customFormat="1" ht="11.25">
      <c r="B493" s="193"/>
      <c r="D493" s="154" t="s">
        <v>169</v>
      </c>
      <c r="E493" s="194" t="s">
        <v>32</v>
      </c>
      <c r="F493" s="195" t="s">
        <v>808</v>
      </c>
      <c r="H493" s="196">
        <v>228.23400000000001</v>
      </c>
      <c r="I493" s="197"/>
      <c r="L493" s="193"/>
      <c r="M493" s="198"/>
      <c r="T493" s="199"/>
      <c r="AT493" s="194" t="s">
        <v>169</v>
      </c>
      <c r="AU493" s="194" t="s">
        <v>93</v>
      </c>
      <c r="AV493" s="15" t="s">
        <v>93</v>
      </c>
      <c r="AW493" s="15" t="s">
        <v>38</v>
      </c>
      <c r="AX493" s="15" t="s">
        <v>76</v>
      </c>
      <c r="AY493" s="194" t="s">
        <v>159</v>
      </c>
    </row>
    <row r="494" spans="2:51" s="12" customFormat="1" ht="11.25">
      <c r="B494" s="153"/>
      <c r="D494" s="154" t="s">
        <v>169</v>
      </c>
      <c r="E494" s="155" t="s">
        <v>32</v>
      </c>
      <c r="F494" s="156" t="s">
        <v>972</v>
      </c>
      <c r="H494" s="155" t="s">
        <v>32</v>
      </c>
      <c r="I494" s="157"/>
      <c r="L494" s="153"/>
      <c r="M494" s="158"/>
      <c r="T494" s="159"/>
      <c r="AT494" s="155" t="s">
        <v>169</v>
      </c>
      <c r="AU494" s="155" t="s">
        <v>93</v>
      </c>
      <c r="AV494" s="12" t="s">
        <v>84</v>
      </c>
      <c r="AW494" s="12" t="s">
        <v>38</v>
      </c>
      <c r="AX494" s="12" t="s">
        <v>76</v>
      </c>
      <c r="AY494" s="155" t="s">
        <v>159</v>
      </c>
    </row>
    <row r="495" spans="2:51" s="12" customFormat="1" ht="11.25">
      <c r="B495" s="153"/>
      <c r="D495" s="154" t="s">
        <v>169</v>
      </c>
      <c r="E495" s="155" t="s">
        <v>32</v>
      </c>
      <c r="F495" s="156" t="s">
        <v>973</v>
      </c>
      <c r="H495" s="155" t="s">
        <v>32</v>
      </c>
      <c r="I495" s="157"/>
      <c r="L495" s="153"/>
      <c r="M495" s="158"/>
      <c r="T495" s="159"/>
      <c r="AT495" s="155" t="s">
        <v>169</v>
      </c>
      <c r="AU495" s="155" t="s">
        <v>93</v>
      </c>
      <c r="AV495" s="12" t="s">
        <v>84</v>
      </c>
      <c r="AW495" s="12" t="s">
        <v>38</v>
      </c>
      <c r="AX495" s="12" t="s">
        <v>76</v>
      </c>
      <c r="AY495" s="155" t="s">
        <v>159</v>
      </c>
    </row>
    <row r="496" spans="2:51" s="13" customFormat="1" ht="11.25">
      <c r="B496" s="160"/>
      <c r="D496" s="154" t="s">
        <v>169</v>
      </c>
      <c r="E496" s="161" t="s">
        <v>32</v>
      </c>
      <c r="F496" s="162" t="s">
        <v>974</v>
      </c>
      <c r="H496" s="163">
        <v>14.519</v>
      </c>
      <c r="I496" s="164"/>
      <c r="L496" s="160"/>
      <c r="M496" s="165"/>
      <c r="T496" s="166"/>
      <c r="AT496" s="161" t="s">
        <v>169</v>
      </c>
      <c r="AU496" s="161" t="s">
        <v>93</v>
      </c>
      <c r="AV496" s="13" t="s">
        <v>91</v>
      </c>
      <c r="AW496" s="13" t="s">
        <v>38</v>
      </c>
      <c r="AX496" s="13" t="s">
        <v>76</v>
      </c>
      <c r="AY496" s="161" t="s">
        <v>159</v>
      </c>
    </row>
    <row r="497" spans="2:65" s="12" customFormat="1" ht="11.25">
      <c r="B497" s="153"/>
      <c r="D497" s="154" t="s">
        <v>169</v>
      </c>
      <c r="E497" s="155" t="s">
        <v>32</v>
      </c>
      <c r="F497" s="156" t="s">
        <v>975</v>
      </c>
      <c r="H497" s="155" t="s">
        <v>32</v>
      </c>
      <c r="I497" s="157"/>
      <c r="L497" s="153"/>
      <c r="M497" s="158"/>
      <c r="T497" s="159"/>
      <c r="AT497" s="155" t="s">
        <v>169</v>
      </c>
      <c r="AU497" s="155" t="s">
        <v>93</v>
      </c>
      <c r="AV497" s="12" t="s">
        <v>84</v>
      </c>
      <c r="AW497" s="12" t="s">
        <v>38</v>
      </c>
      <c r="AX497" s="12" t="s">
        <v>76</v>
      </c>
      <c r="AY497" s="155" t="s">
        <v>159</v>
      </c>
    </row>
    <row r="498" spans="2:65" s="13" customFormat="1" ht="11.25">
      <c r="B498" s="160"/>
      <c r="D498" s="154" t="s">
        <v>169</v>
      </c>
      <c r="E498" s="161" t="s">
        <v>32</v>
      </c>
      <c r="F498" s="162" t="s">
        <v>974</v>
      </c>
      <c r="H498" s="163">
        <v>14.519</v>
      </c>
      <c r="I498" s="164"/>
      <c r="L498" s="160"/>
      <c r="M498" s="165"/>
      <c r="T498" s="166"/>
      <c r="AT498" s="161" t="s">
        <v>169</v>
      </c>
      <c r="AU498" s="161" t="s">
        <v>93</v>
      </c>
      <c r="AV498" s="13" t="s">
        <v>91</v>
      </c>
      <c r="AW498" s="13" t="s">
        <v>38</v>
      </c>
      <c r="AX498" s="13" t="s">
        <v>76</v>
      </c>
      <c r="AY498" s="161" t="s">
        <v>159</v>
      </c>
    </row>
    <row r="499" spans="2:65" s="12" customFormat="1" ht="11.25">
      <c r="B499" s="153"/>
      <c r="D499" s="154" t="s">
        <v>169</v>
      </c>
      <c r="E499" s="155" t="s">
        <v>32</v>
      </c>
      <c r="F499" s="156" t="s">
        <v>976</v>
      </c>
      <c r="H499" s="155" t="s">
        <v>32</v>
      </c>
      <c r="I499" s="157"/>
      <c r="L499" s="153"/>
      <c r="M499" s="158"/>
      <c r="T499" s="159"/>
      <c r="AT499" s="155" t="s">
        <v>169</v>
      </c>
      <c r="AU499" s="155" t="s">
        <v>93</v>
      </c>
      <c r="AV499" s="12" t="s">
        <v>84</v>
      </c>
      <c r="AW499" s="12" t="s">
        <v>38</v>
      </c>
      <c r="AX499" s="12" t="s">
        <v>76</v>
      </c>
      <c r="AY499" s="155" t="s">
        <v>159</v>
      </c>
    </row>
    <row r="500" spans="2:65" s="13" customFormat="1" ht="11.25">
      <c r="B500" s="160"/>
      <c r="D500" s="154" t="s">
        <v>169</v>
      </c>
      <c r="E500" s="161" t="s">
        <v>32</v>
      </c>
      <c r="F500" s="162" t="s">
        <v>974</v>
      </c>
      <c r="H500" s="163">
        <v>14.519</v>
      </c>
      <c r="I500" s="164"/>
      <c r="L500" s="160"/>
      <c r="M500" s="165"/>
      <c r="T500" s="166"/>
      <c r="AT500" s="161" t="s">
        <v>169</v>
      </c>
      <c r="AU500" s="161" t="s">
        <v>93</v>
      </c>
      <c r="AV500" s="13" t="s">
        <v>91</v>
      </c>
      <c r="AW500" s="13" t="s">
        <v>38</v>
      </c>
      <c r="AX500" s="13" t="s">
        <v>76</v>
      </c>
      <c r="AY500" s="161" t="s">
        <v>159</v>
      </c>
    </row>
    <row r="501" spans="2:65" s="12" customFormat="1" ht="11.25">
      <c r="B501" s="153"/>
      <c r="D501" s="154" t="s">
        <v>169</v>
      </c>
      <c r="E501" s="155" t="s">
        <v>32</v>
      </c>
      <c r="F501" s="156" t="s">
        <v>977</v>
      </c>
      <c r="H501" s="155" t="s">
        <v>32</v>
      </c>
      <c r="I501" s="157"/>
      <c r="L501" s="153"/>
      <c r="M501" s="158"/>
      <c r="T501" s="159"/>
      <c r="AT501" s="155" t="s">
        <v>169</v>
      </c>
      <c r="AU501" s="155" t="s">
        <v>93</v>
      </c>
      <c r="AV501" s="12" t="s">
        <v>84</v>
      </c>
      <c r="AW501" s="12" t="s">
        <v>38</v>
      </c>
      <c r="AX501" s="12" t="s">
        <v>76</v>
      </c>
      <c r="AY501" s="155" t="s">
        <v>159</v>
      </c>
    </row>
    <row r="502" spans="2:65" s="13" customFormat="1" ht="11.25">
      <c r="B502" s="160"/>
      <c r="D502" s="154" t="s">
        <v>169</v>
      </c>
      <c r="E502" s="161" t="s">
        <v>32</v>
      </c>
      <c r="F502" s="162" t="s">
        <v>974</v>
      </c>
      <c r="H502" s="163">
        <v>14.519</v>
      </c>
      <c r="I502" s="164"/>
      <c r="L502" s="160"/>
      <c r="M502" s="165"/>
      <c r="T502" s="166"/>
      <c r="AT502" s="161" t="s">
        <v>169</v>
      </c>
      <c r="AU502" s="161" t="s">
        <v>93</v>
      </c>
      <c r="AV502" s="13" t="s">
        <v>91</v>
      </c>
      <c r="AW502" s="13" t="s">
        <v>38</v>
      </c>
      <c r="AX502" s="13" t="s">
        <v>76</v>
      </c>
      <c r="AY502" s="161" t="s">
        <v>159</v>
      </c>
    </row>
    <row r="503" spans="2:65" s="12" customFormat="1" ht="11.25">
      <c r="B503" s="153"/>
      <c r="D503" s="154" t="s">
        <v>169</v>
      </c>
      <c r="E503" s="155" t="s">
        <v>32</v>
      </c>
      <c r="F503" s="156" t="s">
        <v>978</v>
      </c>
      <c r="H503" s="155" t="s">
        <v>32</v>
      </c>
      <c r="I503" s="157"/>
      <c r="L503" s="153"/>
      <c r="M503" s="158"/>
      <c r="T503" s="159"/>
      <c r="AT503" s="155" t="s">
        <v>169</v>
      </c>
      <c r="AU503" s="155" t="s">
        <v>93</v>
      </c>
      <c r="AV503" s="12" t="s">
        <v>84</v>
      </c>
      <c r="AW503" s="12" t="s">
        <v>38</v>
      </c>
      <c r="AX503" s="12" t="s">
        <v>76</v>
      </c>
      <c r="AY503" s="155" t="s">
        <v>159</v>
      </c>
    </row>
    <row r="504" spans="2:65" s="13" customFormat="1" ht="11.25">
      <c r="B504" s="160"/>
      <c r="D504" s="154" t="s">
        <v>169</v>
      </c>
      <c r="E504" s="161" t="s">
        <v>32</v>
      </c>
      <c r="F504" s="162" t="s">
        <v>979</v>
      </c>
      <c r="H504" s="163">
        <v>53.331000000000003</v>
      </c>
      <c r="I504" s="164"/>
      <c r="L504" s="160"/>
      <c r="M504" s="165"/>
      <c r="T504" s="166"/>
      <c r="AT504" s="161" t="s">
        <v>169</v>
      </c>
      <c r="AU504" s="161" t="s">
        <v>93</v>
      </c>
      <c r="AV504" s="13" t="s">
        <v>91</v>
      </c>
      <c r="AW504" s="13" t="s">
        <v>38</v>
      </c>
      <c r="AX504" s="13" t="s">
        <v>76</v>
      </c>
      <c r="AY504" s="161" t="s">
        <v>159</v>
      </c>
    </row>
    <row r="505" spans="2:65" s="12" customFormat="1" ht="11.25">
      <c r="B505" s="153"/>
      <c r="D505" s="154" t="s">
        <v>169</v>
      </c>
      <c r="E505" s="155" t="s">
        <v>32</v>
      </c>
      <c r="F505" s="156" t="s">
        <v>980</v>
      </c>
      <c r="H505" s="155" t="s">
        <v>32</v>
      </c>
      <c r="I505" s="157"/>
      <c r="L505" s="153"/>
      <c r="M505" s="158"/>
      <c r="T505" s="159"/>
      <c r="AT505" s="155" t="s">
        <v>169</v>
      </c>
      <c r="AU505" s="155" t="s">
        <v>93</v>
      </c>
      <c r="AV505" s="12" t="s">
        <v>84</v>
      </c>
      <c r="AW505" s="12" t="s">
        <v>38</v>
      </c>
      <c r="AX505" s="12" t="s">
        <v>76</v>
      </c>
      <c r="AY505" s="155" t="s">
        <v>159</v>
      </c>
    </row>
    <row r="506" spans="2:65" s="13" customFormat="1" ht="11.25">
      <c r="B506" s="160"/>
      <c r="D506" s="154" t="s">
        <v>169</v>
      </c>
      <c r="E506" s="161" t="s">
        <v>32</v>
      </c>
      <c r="F506" s="162" t="s">
        <v>981</v>
      </c>
      <c r="H506" s="163">
        <v>56.162999999999997</v>
      </c>
      <c r="I506" s="164"/>
      <c r="L506" s="160"/>
      <c r="M506" s="165"/>
      <c r="T506" s="166"/>
      <c r="AT506" s="161" t="s">
        <v>169</v>
      </c>
      <c r="AU506" s="161" t="s">
        <v>93</v>
      </c>
      <c r="AV506" s="13" t="s">
        <v>91</v>
      </c>
      <c r="AW506" s="13" t="s">
        <v>38</v>
      </c>
      <c r="AX506" s="13" t="s">
        <v>76</v>
      </c>
      <c r="AY506" s="161" t="s">
        <v>159</v>
      </c>
    </row>
    <row r="507" spans="2:65" s="13" customFormat="1" ht="11.25">
      <c r="B507" s="160"/>
      <c r="D507" s="154" t="s">
        <v>169</v>
      </c>
      <c r="E507" s="161" t="s">
        <v>32</v>
      </c>
      <c r="F507" s="162" t="s">
        <v>982</v>
      </c>
      <c r="H507" s="163">
        <v>-25.256</v>
      </c>
      <c r="I507" s="164"/>
      <c r="L507" s="160"/>
      <c r="M507" s="165"/>
      <c r="T507" s="166"/>
      <c r="AT507" s="161" t="s">
        <v>169</v>
      </c>
      <c r="AU507" s="161" t="s">
        <v>93</v>
      </c>
      <c r="AV507" s="13" t="s">
        <v>91</v>
      </c>
      <c r="AW507" s="13" t="s">
        <v>38</v>
      </c>
      <c r="AX507" s="13" t="s">
        <v>76</v>
      </c>
      <c r="AY507" s="161" t="s">
        <v>159</v>
      </c>
    </row>
    <row r="508" spans="2:65" s="15" customFormat="1" ht="11.25">
      <c r="B508" s="193"/>
      <c r="D508" s="154" t="s">
        <v>169</v>
      </c>
      <c r="E508" s="194" t="s">
        <v>32</v>
      </c>
      <c r="F508" s="195" t="s">
        <v>808</v>
      </c>
      <c r="H508" s="196">
        <v>142.31399999999999</v>
      </c>
      <c r="I508" s="197"/>
      <c r="L508" s="193"/>
      <c r="M508" s="198"/>
      <c r="T508" s="199"/>
      <c r="AT508" s="194" t="s">
        <v>169</v>
      </c>
      <c r="AU508" s="194" t="s">
        <v>93</v>
      </c>
      <c r="AV508" s="15" t="s">
        <v>93</v>
      </c>
      <c r="AW508" s="15" t="s">
        <v>38</v>
      </c>
      <c r="AX508" s="15" t="s">
        <v>76</v>
      </c>
      <c r="AY508" s="194" t="s">
        <v>159</v>
      </c>
    </row>
    <row r="509" spans="2:65" s="14" customFormat="1" ht="11.25">
      <c r="B509" s="175"/>
      <c r="D509" s="154" t="s">
        <v>169</v>
      </c>
      <c r="E509" s="176" t="s">
        <v>32</v>
      </c>
      <c r="F509" s="177" t="s">
        <v>581</v>
      </c>
      <c r="H509" s="178">
        <v>370.548</v>
      </c>
      <c r="I509" s="179"/>
      <c r="L509" s="175"/>
      <c r="M509" s="180"/>
      <c r="T509" s="181"/>
      <c r="AT509" s="176" t="s">
        <v>169</v>
      </c>
      <c r="AU509" s="176" t="s">
        <v>93</v>
      </c>
      <c r="AV509" s="14" t="s">
        <v>96</v>
      </c>
      <c r="AW509" s="14" t="s">
        <v>38</v>
      </c>
      <c r="AX509" s="14" t="s">
        <v>84</v>
      </c>
      <c r="AY509" s="176" t="s">
        <v>159</v>
      </c>
    </row>
    <row r="510" spans="2:65" s="1" customFormat="1" ht="24.2" customHeight="1">
      <c r="B510" s="35"/>
      <c r="C510" s="135" t="s">
        <v>983</v>
      </c>
      <c r="D510" s="135" t="s">
        <v>162</v>
      </c>
      <c r="E510" s="136" t="s">
        <v>984</v>
      </c>
      <c r="F510" s="137" t="s">
        <v>985</v>
      </c>
      <c r="G510" s="138" t="s">
        <v>783</v>
      </c>
      <c r="H510" s="139">
        <v>189.88499999999999</v>
      </c>
      <c r="I510" s="140"/>
      <c r="J510" s="141">
        <f>ROUND(I510*H510,2)</f>
        <v>0</v>
      </c>
      <c r="K510" s="142"/>
      <c r="L510" s="35"/>
      <c r="M510" s="143" t="s">
        <v>32</v>
      </c>
      <c r="N510" s="144" t="s">
        <v>48</v>
      </c>
      <c r="P510" s="145">
        <f>O510*H510</f>
        <v>0</v>
      </c>
      <c r="Q510" s="145">
        <v>3.9107999999999997E-2</v>
      </c>
      <c r="R510" s="145">
        <f>Q510*H510</f>
        <v>7.4260225799999988</v>
      </c>
      <c r="S510" s="145">
        <v>0</v>
      </c>
      <c r="T510" s="146">
        <f>S510*H510</f>
        <v>0</v>
      </c>
      <c r="AR510" s="147" t="s">
        <v>96</v>
      </c>
      <c r="AT510" s="147" t="s">
        <v>162</v>
      </c>
      <c r="AU510" s="147" t="s">
        <v>93</v>
      </c>
      <c r="AY510" s="19" t="s">
        <v>159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9" t="s">
        <v>91</v>
      </c>
      <c r="BK510" s="148">
        <f>ROUND(I510*H510,2)</f>
        <v>0</v>
      </c>
      <c r="BL510" s="19" t="s">
        <v>96</v>
      </c>
      <c r="BM510" s="147" t="s">
        <v>986</v>
      </c>
    </row>
    <row r="511" spans="2:65" s="1" customFormat="1" ht="11.25">
      <c r="B511" s="35"/>
      <c r="D511" s="149" t="s">
        <v>167</v>
      </c>
      <c r="F511" s="150" t="s">
        <v>987</v>
      </c>
      <c r="I511" s="151"/>
      <c r="L511" s="35"/>
      <c r="M511" s="152"/>
      <c r="T511" s="56"/>
      <c r="AT511" s="19" t="s">
        <v>167</v>
      </c>
      <c r="AU511" s="19" t="s">
        <v>93</v>
      </c>
    </row>
    <row r="512" spans="2:65" s="12" customFormat="1" ht="11.25">
      <c r="B512" s="153"/>
      <c r="D512" s="154" t="s">
        <v>169</v>
      </c>
      <c r="E512" s="155" t="s">
        <v>32</v>
      </c>
      <c r="F512" s="156" t="s">
        <v>950</v>
      </c>
      <c r="H512" s="155" t="s">
        <v>32</v>
      </c>
      <c r="I512" s="157"/>
      <c r="L512" s="153"/>
      <c r="M512" s="158"/>
      <c r="T512" s="159"/>
      <c r="AT512" s="155" t="s">
        <v>169</v>
      </c>
      <c r="AU512" s="155" t="s">
        <v>93</v>
      </c>
      <c r="AV512" s="12" t="s">
        <v>84</v>
      </c>
      <c r="AW512" s="12" t="s">
        <v>38</v>
      </c>
      <c r="AX512" s="12" t="s">
        <v>76</v>
      </c>
      <c r="AY512" s="155" t="s">
        <v>159</v>
      </c>
    </row>
    <row r="513" spans="2:51" s="12" customFormat="1" ht="11.25">
      <c r="B513" s="153"/>
      <c r="D513" s="154" t="s">
        <v>169</v>
      </c>
      <c r="E513" s="155" t="s">
        <v>32</v>
      </c>
      <c r="F513" s="156" t="s">
        <v>951</v>
      </c>
      <c r="H513" s="155" t="s">
        <v>32</v>
      </c>
      <c r="I513" s="157"/>
      <c r="L513" s="153"/>
      <c r="M513" s="158"/>
      <c r="T513" s="159"/>
      <c r="AT513" s="155" t="s">
        <v>169</v>
      </c>
      <c r="AU513" s="155" t="s">
        <v>93</v>
      </c>
      <c r="AV513" s="12" t="s">
        <v>84</v>
      </c>
      <c r="AW513" s="12" t="s">
        <v>38</v>
      </c>
      <c r="AX513" s="12" t="s">
        <v>76</v>
      </c>
      <c r="AY513" s="155" t="s">
        <v>159</v>
      </c>
    </row>
    <row r="514" spans="2:51" s="13" customFormat="1" ht="11.25">
      <c r="B514" s="160"/>
      <c r="D514" s="154" t="s">
        <v>169</v>
      </c>
      <c r="E514" s="161" t="s">
        <v>32</v>
      </c>
      <c r="F514" s="162" t="s">
        <v>988</v>
      </c>
      <c r="H514" s="163">
        <v>5.05</v>
      </c>
      <c r="I514" s="164"/>
      <c r="L514" s="160"/>
      <c r="M514" s="165"/>
      <c r="T514" s="166"/>
      <c r="AT514" s="161" t="s">
        <v>169</v>
      </c>
      <c r="AU514" s="161" t="s">
        <v>93</v>
      </c>
      <c r="AV514" s="13" t="s">
        <v>91</v>
      </c>
      <c r="AW514" s="13" t="s">
        <v>38</v>
      </c>
      <c r="AX514" s="13" t="s">
        <v>76</v>
      </c>
      <c r="AY514" s="161" t="s">
        <v>159</v>
      </c>
    </row>
    <row r="515" spans="2:51" s="12" customFormat="1" ht="11.25">
      <c r="B515" s="153"/>
      <c r="D515" s="154" t="s">
        <v>169</v>
      </c>
      <c r="E515" s="155" t="s">
        <v>32</v>
      </c>
      <c r="F515" s="156" t="s">
        <v>953</v>
      </c>
      <c r="H515" s="155" t="s">
        <v>32</v>
      </c>
      <c r="I515" s="157"/>
      <c r="L515" s="153"/>
      <c r="M515" s="158"/>
      <c r="T515" s="159"/>
      <c r="AT515" s="155" t="s">
        <v>169</v>
      </c>
      <c r="AU515" s="155" t="s">
        <v>93</v>
      </c>
      <c r="AV515" s="12" t="s">
        <v>84</v>
      </c>
      <c r="AW515" s="12" t="s">
        <v>38</v>
      </c>
      <c r="AX515" s="12" t="s">
        <v>76</v>
      </c>
      <c r="AY515" s="155" t="s">
        <v>159</v>
      </c>
    </row>
    <row r="516" spans="2:51" s="13" customFormat="1" ht="11.25">
      <c r="B516" s="160"/>
      <c r="D516" s="154" t="s">
        <v>169</v>
      </c>
      <c r="E516" s="161" t="s">
        <v>32</v>
      </c>
      <c r="F516" s="162" t="s">
        <v>988</v>
      </c>
      <c r="H516" s="163">
        <v>5.05</v>
      </c>
      <c r="I516" s="164"/>
      <c r="L516" s="160"/>
      <c r="M516" s="165"/>
      <c r="T516" s="166"/>
      <c r="AT516" s="161" t="s">
        <v>169</v>
      </c>
      <c r="AU516" s="161" t="s">
        <v>93</v>
      </c>
      <c r="AV516" s="13" t="s">
        <v>91</v>
      </c>
      <c r="AW516" s="13" t="s">
        <v>38</v>
      </c>
      <c r="AX516" s="13" t="s">
        <v>76</v>
      </c>
      <c r="AY516" s="161" t="s">
        <v>159</v>
      </c>
    </row>
    <row r="517" spans="2:51" s="12" customFormat="1" ht="11.25">
      <c r="B517" s="153"/>
      <c r="D517" s="154" t="s">
        <v>169</v>
      </c>
      <c r="E517" s="155" t="s">
        <v>32</v>
      </c>
      <c r="F517" s="156" t="s">
        <v>954</v>
      </c>
      <c r="H517" s="155" t="s">
        <v>32</v>
      </c>
      <c r="I517" s="157"/>
      <c r="L517" s="153"/>
      <c r="M517" s="158"/>
      <c r="T517" s="159"/>
      <c r="AT517" s="155" t="s">
        <v>169</v>
      </c>
      <c r="AU517" s="155" t="s">
        <v>93</v>
      </c>
      <c r="AV517" s="12" t="s">
        <v>84</v>
      </c>
      <c r="AW517" s="12" t="s">
        <v>38</v>
      </c>
      <c r="AX517" s="12" t="s">
        <v>76</v>
      </c>
      <c r="AY517" s="155" t="s">
        <v>159</v>
      </c>
    </row>
    <row r="518" spans="2:51" s="13" customFormat="1" ht="11.25">
      <c r="B518" s="160"/>
      <c r="D518" s="154" t="s">
        <v>169</v>
      </c>
      <c r="E518" s="161" t="s">
        <v>32</v>
      </c>
      <c r="F518" s="162" t="s">
        <v>988</v>
      </c>
      <c r="H518" s="163">
        <v>5.05</v>
      </c>
      <c r="I518" s="164"/>
      <c r="L518" s="160"/>
      <c r="M518" s="165"/>
      <c r="T518" s="166"/>
      <c r="AT518" s="161" t="s">
        <v>169</v>
      </c>
      <c r="AU518" s="161" t="s">
        <v>93</v>
      </c>
      <c r="AV518" s="13" t="s">
        <v>91</v>
      </c>
      <c r="AW518" s="13" t="s">
        <v>38</v>
      </c>
      <c r="AX518" s="13" t="s">
        <v>76</v>
      </c>
      <c r="AY518" s="161" t="s">
        <v>159</v>
      </c>
    </row>
    <row r="519" spans="2:51" s="12" customFormat="1" ht="11.25">
      <c r="B519" s="153"/>
      <c r="D519" s="154" t="s">
        <v>169</v>
      </c>
      <c r="E519" s="155" t="s">
        <v>32</v>
      </c>
      <c r="F519" s="156" t="s">
        <v>955</v>
      </c>
      <c r="H519" s="155" t="s">
        <v>32</v>
      </c>
      <c r="I519" s="157"/>
      <c r="L519" s="153"/>
      <c r="M519" s="158"/>
      <c r="T519" s="159"/>
      <c r="AT519" s="155" t="s">
        <v>169</v>
      </c>
      <c r="AU519" s="155" t="s">
        <v>93</v>
      </c>
      <c r="AV519" s="12" t="s">
        <v>84</v>
      </c>
      <c r="AW519" s="12" t="s">
        <v>38</v>
      </c>
      <c r="AX519" s="12" t="s">
        <v>76</v>
      </c>
      <c r="AY519" s="155" t="s">
        <v>159</v>
      </c>
    </row>
    <row r="520" spans="2:51" s="13" customFormat="1" ht="11.25">
      <c r="B520" s="160"/>
      <c r="D520" s="154" t="s">
        <v>169</v>
      </c>
      <c r="E520" s="161" t="s">
        <v>32</v>
      </c>
      <c r="F520" s="162" t="s">
        <v>988</v>
      </c>
      <c r="H520" s="163">
        <v>5.05</v>
      </c>
      <c r="I520" s="164"/>
      <c r="L520" s="160"/>
      <c r="M520" s="165"/>
      <c r="T520" s="166"/>
      <c r="AT520" s="161" t="s">
        <v>169</v>
      </c>
      <c r="AU520" s="161" t="s">
        <v>93</v>
      </c>
      <c r="AV520" s="13" t="s">
        <v>91</v>
      </c>
      <c r="AW520" s="13" t="s">
        <v>38</v>
      </c>
      <c r="AX520" s="13" t="s">
        <v>76</v>
      </c>
      <c r="AY520" s="161" t="s">
        <v>159</v>
      </c>
    </row>
    <row r="521" spans="2:51" s="12" customFormat="1" ht="11.25">
      <c r="B521" s="153"/>
      <c r="D521" s="154" t="s">
        <v>169</v>
      </c>
      <c r="E521" s="155" t="s">
        <v>32</v>
      </c>
      <c r="F521" s="156" t="s">
        <v>956</v>
      </c>
      <c r="H521" s="155" t="s">
        <v>32</v>
      </c>
      <c r="I521" s="157"/>
      <c r="L521" s="153"/>
      <c r="M521" s="158"/>
      <c r="T521" s="159"/>
      <c r="AT521" s="155" t="s">
        <v>169</v>
      </c>
      <c r="AU521" s="155" t="s">
        <v>93</v>
      </c>
      <c r="AV521" s="12" t="s">
        <v>84</v>
      </c>
      <c r="AW521" s="12" t="s">
        <v>38</v>
      </c>
      <c r="AX521" s="12" t="s">
        <v>76</v>
      </c>
      <c r="AY521" s="155" t="s">
        <v>159</v>
      </c>
    </row>
    <row r="522" spans="2:51" s="13" customFormat="1" ht="11.25">
      <c r="B522" s="160"/>
      <c r="D522" s="154" t="s">
        <v>169</v>
      </c>
      <c r="E522" s="161" t="s">
        <v>32</v>
      </c>
      <c r="F522" s="162" t="s">
        <v>989</v>
      </c>
      <c r="H522" s="163">
        <v>5.0999999999999996</v>
      </c>
      <c r="I522" s="164"/>
      <c r="L522" s="160"/>
      <c r="M522" s="165"/>
      <c r="T522" s="166"/>
      <c r="AT522" s="161" t="s">
        <v>169</v>
      </c>
      <c r="AU522" s="161" t="s">
        <v>93</v>
      </c>
      <c r="AV522" s="13" t="s">
        <v>91</v>
      </c>
      <c r="AW522" s="13" t="s">
        <v>38</v>
      </c>
      <c r="AX522" s="13" t="s">
        <v>76</v>
      </c>
      <c r="AY522" s="161" t="s">
        <v>159</v>
      </c>
    </row>
    <row r="523" spans="2:51" s="12" customFormat="1" ht="11.25">
      <c r="B523" s="153"/>
      <c r="D523" s="154" t="s">
        <v>169</v>
      </c>
      <c r="E523" s="155" t="s">
        <v>32</v>
      </c>
      <c r="F523" s="156" t="s">
        <v>958</v>
      </c>
      <c r="H523" s="155" t="s">
        <v>32</v>
      </c>
      <c r="I523" s="157"/>
      <c r="L523" s="153"/>
      <c r="M523" s="158"/>
      <c r="T523" s="159"/>
      <c r="AT523" s="155" t="s">
        <v>169</v>
      </c>
      <c r="AU523" s="155" t="s">
        <v>93</v>
      </c>
      <c r="AV523" s="12" t="s">
        <v>84</v>
      </c>
      <c r="AW523" s="12" t="s">
        <v>38</v>
      </c>
      <c r="AX523" s="12" t="s">
        <v>76</v>
      </c>
      <c r="AY523" s="155" t="s">
        <v>159</v>
      </c>
    </row>
    <row r="524" spans="2:51" s="13" customFormat="1" ht="11.25">
      <c r="B524" s="160"/>
      <c r="D524" s="154" t="s">
        <v>169</v>
      </c>
      <c r="E524" s="161" t="s">
        <v>32</v>
      </c>
      <c r="F524" s="162" t="s">
        <v>989</v>
      </c>
      <c r="H524" s="163">
        <v>5.0999999999999996</v>
      </c>
      <c r="I524" s="164"/>
      <c r="L524" s="160"/>
      <c r="M524" s="165"/>
      <c r="T524" s="166"/>
      <c r="AT524" s="161" t="s">
        <v>169</v>
      </c>
      <c r="AU524" s="161" t="s">
        <v>93</v>
      </c>
      <c r="AV524" s="13" t="s">
        <v>91</v>
      </c>
      <c r="AW524" s="13" t="s">
        <v>38</v>
      </c>
      <c r="AX524" s="13" t="s">
        <v>76</v>
      </c>
      <c r="AY524" s="161" t="s">
        <v>159</v>
      </c>
    </row>
    <row r="525" spans="2:51" s="12" customFormat="1" ht="11.25">
      <c r="B525" s="153"/>
      <c r="D525" s="154" t="s">
        <v>169</v>
      </c>
      <c r="E525" s="155" t="s">
        <v>32</v>
      </c>
      <c r="F525" s="156" t="s">
        <v>959</v>
      </c>
      <c r="H525" s="155" t="s">
        <v>32</v>
      </c>
      <c r="I525" s="157"/>
      <c r="L525" s="153"/>
      <c r="M525" s="158"/>
      <c r="T525" s="159"/>
      <c r="AT525" s="155" t="s">
        <v>169</v>
      </c>
      <c r="AU525" s="155" t="s">
        <v>93</v>
      </c>
      <c r="AV525" s="12" t="s">
        <v>84</v>
      </c>
      <c r="AW525" s="12" t="s">
        <v>38</v>
      </c>
      <c r="AX525" s="12" t="s">
        <v>76</v>
      </c>
      <c r="AY525" s="155" t="s">
        <v>159</v>
      </c>
    </row>
    <row r="526" spans="2:51" s="13" customFormat="1" ht="11.25">
      <c r="B526" s="160"/>
      <c r="D526" s="154" t="s">
        <v>169</v>
      </c>
      <c r="E526" s="161" t="s">
        <v>32</v>
      </c>
      <c r="F526" s="162" t="s">
        <v>990</v>
      </c>
      <c r="H526" s="163">
        <v>8.9</v>
      </c>
      <c r="I526" s="164"/>
      <c r="L526" s="160"/>
      <c r="M526" s="165"/>
      <c r="T526" s="166"/>
      <c r="AT526" s="161" t="s">
        <v>169</v>
      </c>
      <c r="AU526" s="161" t="s">
        <v>93</v>
      </c>
      <c r="AV526" s="13" t="s">
        <v>91</v>
      </c>
      <c r="AW526" s="13" t="s">
        <v>38</v>
      </c>
      <c r="AX526" s="13" t="s">
        <v>76</v>
      </c>
      <c r="AY526" s="161" t="s">
        <v>159</v>
      </c>
    </row>
    <row r="527" spans="2:51" s="12" customFormat="1" ht="11.25">
      <c r="B527" s="153"/>
      <c r="D527" s="154" t="s">
        <v>169</v>
      </c>
      <c r="E527" s="155" t="s">
        <v>32</v>
      </c>
      <c r="F527" s="156" t="s">
        <v>961</v>
      </c>
      <c r="H527" s="155" t="s">
        <v>32</v>
      </c>
      <c r="I527" s="157"/>
      <c r="L527" s="153"/>
      <c r="M527" s="158"/>
      <c r="T527" s="159"/>
      <c r="AT527" s="155" t="s">
        <v>169</v>
      </c>
      <c r="AU527" s="155" t="s">
        <v>93</v>
      </c>
      <c r="AV527" s="12" t="s">
        <v>84</v>
      </c>
      <c r="AW527" s="12" t="s">
        <v>38</v>
      </c>
      <c r="AX527" s="12" t="s">
        <v>76</v>
      </c>
      <c r="AY527" s="155" t="s">
        <v>159</v>
      </c>
    </row>
    <row r="528" spans="2:51" s="13" customFormat="1" ht="11.25">
      <c r="B528" s="160"/>
      <c r="D528" s="154" t="s">
        <v>169</v>
      </c>
      <c r="E528" s="161" t="s">
        <v>32</v>
      </c>
      <c r="F528" s="162" t="s">
        <v>991</v>
      </c>
      <c r="H528" s="163">
        <v>8.9499999999999993</v>
      </c>
      <c r="I528" s="164"/>
      <c r="L528" s="160"/>
      <c r="M528" s="165"/>
      <c r="T528" s="166"/>
      <c r="AT528" s="161" t="s">
        <v>169</v>
      </c>
      <c r="AU528" s="161" t="s">
        <v>93</v>
      </c>
      <c r="AV528" s="13" t="s">
        <v>91</v>
      </c>
      <c r="AW528" s="13" t="s">
        <v>38</v>
      </c>
      <c r="AX528" s="13" t="s">
        <v>76</v>
      </c>
      <c r="AY528" s="161" t="s">
        <v>159</v>
      </c>
    </row>
    <row r="529" spans="2:51" s="12" customFormat="1" ht="11.25">
      <c r="B529" s="153"/>
      <c r="D529" s="154" t="s">
        <v>169</v>
      </c>
      <c r="E529" s="155" t="s">
        <v>32</v>
      </c>
      <c r="F529" s="156" t="s">
        <v>963</v>
      </c>
      <c r="H529" s="155" t="s">
        <v>32</v>
      </c>
      <c r="I529" s="157"/>
      <c r="L529" s="153"/>
      <c r="M529" s="158"/>
      <c r="T529" s="159"/>
      <c r="AT529" s="155" t="s">
        <v>169</v>
      </c>
      <c r="AU529" s="155" t="s">
        <v>93</v>
      </c>
      <c r="AV529" s="12" t="s">
        <v>84</v>
      </c>
      <c r="AW529" s="12" t="s">
        <v>38</v>
      </c>
      <c r="AX529" s="12" t="s">
        <v>76</v>
      </c>
      <c r="AY529" s="155" t="s">
        <v>159</v>
      </c>
    </row>
    <row r="530" spans="2:51" s="13" customFormat="1" ht="11.25">
      <c r="B530" s="160"/>
      <c r="D530" s="154" t="s">
        <v>169</v>
      </c>
      <c r="E530" s="161" t="s">
        <v>32</v>
      </c>
      <c r="F530" s="162" t="s">
        <v>992</v>
      </c>
      <c r="H530" s="163">
        <v>7.3</v>
      </c>
      <c r="I530" s="164"/>
      <c r="L530" s="160"/>
      <c r="M530" s="165"/>
      <c r="T530" s="166"/>
      <c r="AT530" s="161" t="s">
        <v>169</v>
      </c>
      <c r="AU530" s="161" t="s">
        <v>93</v>
      </c>
      <c r="AV530" s="13" t="s">
        <v>91</v>
      </c>
      <c r="AW530" s="13" t="s">
        <v>38</v>
      </c>
      <c r="AX530" s="13" t="s">
        <v>76</v>
      </c>
      <c r="AY530" s="161" t="s">
        <v>159</v>
      </c>
    </row>
    <row r="531" spans="2:51" s="12" customFormat="1" ht="11.25">
      <c r="B531" s="153"/>
      <c r="D531" s="154" t="s">
        <v>169</v>
      </c>
      <c r="E531" s="155" t="s">
        <v>32</v>
      </c>
      <c r="F531" s="156" t="s">
        <v>965</v>
      </c>
      <c r="H531" s="155" t="s">
        <v>32</v>
      </c>
      <c r="I531" s="157"/>
      <c r="L531" s="153"/>
      <c r="M531" s="158"/>
      <c r="T531" s="159"/>
      <c r="AT531" s="155" t="s">
        <v>169</v>
      </c>
      <c r="AU531" s="155" t="s">
        <v>93</v>
      </c>
      <c r="AV531" s="12" t="s">
        <v>84</v>
      </c>
      <c r="AW531" s="12" t="s">
        <v>38</v>
      </c>
      <c r="AX531" s="12" t="s">
        <v>76</v>
      </c>
      <c r="AY531" s="155" t="s">
        <v>159</v>
      </c>
    </row>
    <row r="532" spans="2:51" s="13" customFormat="1" ht="11.25">
      <c r="B532" s="160"/>
      <c r="D532" s="154" t="s">
        <v>169</v>
      </c>
      <c r="E532" s="161" t="s">
        <v>32</v>
      </c>
      <c r="F532" s="162" t="s">
        <v>993</v>
      </c>
      <c r="H532" s="163">
        <v>11.05</v>
      </c>
      <c r="I532" s="164"/>
      <c r="L532" s="160"/>
      <c r="M532" s="165"/>
      <c r="T532" s="166"/>
      <c r="AT532" s="161" t="s">
        <v>169</v>
      </c>
      <c r="AU532" s="161" t="s">
        <v>93</v>
      </c>
      <c r="AV532" s="13" t="s">
        <v>91</v>
      </c>
      <c r="AW532" s="13" t="s">
        <v>38</v>
      </c>
      <c r="AX532" s="13" t="s">
        <v>76</v>
      </c>
      <c r="AY532" s="161" t="s">
        <v>159</v>
      </c>
    </row>
    <row r="533" spans="2:51" s="12" customFormat="1" ht="11.25">
      <c r="B533" s="153"/>
      <c r="D533" s="154" t="s">
        <v>169</v>
      </c>
      <c r="E533" s="155" t="s">
        <v>32</v>
      </c>
      <c r="F533" s="156" t="s">
        <v>967</v>
      </c>
      <c r="H533" s="155" t="s">
        <v>32</v>
      </c>
      <c r="I533" s="157"/>
      <c r="L533" s="153"/>
      <c r="M533" s="158"/>
      <c r="T533" s="159"/>
      <c r="AT533" s="155" t="s">
        <v>169</v>
      </c>
      <c r="AU533" s="155" t="s">
        <v>93</v>
      </c>
      <c r="AV533" s="12" t="s">
        <v>84</v>
      </c>
      <c r="AW533" s="12" t="s">
        <v>38</v>
      </c>
      <c r="AX533" s="12" t="s">
        <v>76</v>
      </c>
      <c r="AY533" s="155" t="s">
        <v>159</v>
      </c>
    </row>
    <row r="534" spans="2:51" s="13" customFormat="1" ht="11.25">
      <c r="B534" s="160"/>
      <c r="D534" s="154" t="s">
        <v>169</v>
      </c>
      <c r="E534" s="161" t="s">
        <v>32</v>
      </c>
      <c r="F534" s="162" t="s">
        <v>994</v>
      </c>
      <c r="H534" s="163">
        <v>4</v>
      </c>
      <c r="I534" s="164"/>
      <c r="L534" s="160"/>
      <c r="M534" s="165"/>
      <c r="T534" s="166"/>
      <c r="AT534" s="161" t="s">
        <v>169</v>
      </c>
      <c r="AU534" s="161" t="s">
        <v>93</v>
      </c>
      <c r="AV534" s="13" t="s">
        <v>91</v>
      </c>
      <c r="AW534" s="13" t="s">
        <v>38</v>
      </c>
      <c r="AX534" s="13" t="s">
        <v>76</v>
      </c>
      <c r="AY534" s="161" t="s">
        <v>159</v>
      </c>
    </row>
    <row r="535" spans="2:51" s="12" customFormat="1" ht="11.25">
      <c r="B535" s="153"/>
      <c r="D535" s="154" t="s">
        <v>169</v>
      </c>
      <c r="E535" s="155" t="s">
        <v>32</v>
      </c>
      <c r="F535" s="156" t="s">
        <v>969</v>
      </c>
      <c r="H535" s="155" t="s">
        <v>32</v>
      </c>
      <c r="I535" s="157"/>
      <c r="L535" s="153"/>
      <c r="M535" s="158"/>
      <c r="T535" s="159"/>
      <c r="AT535" s="155" t="s">
        <v>169</v>
      </c>
      <c r="AU535" s="155" t="s">
        <v>93</v>
      </c>
      <c r="AV535" s="12" t="s">
        <v>84</v>
      </c>
      <c r="AW535" s="12" t="s">
        <v>38</v>
      </c>
      <c r="AX535" s="12" t="s">
        <v>76</v>
      </c>
      <c r="AY535" s="155" t="s">
        <v>159</v>
      </c>
    </row>
    <row r="536" spans="2:51" s="13" customFormat="1" ht="11.25">
      <c r="B536" s="160"/>
      <c r="D536" s="154" t="s">
        <v>169</v>
      </c>
      <c r="E536" s="161" t="s">
        <v>32</v>
      </c>
      <c r="F536" s="162" t="s">
        <v>995</v>
      </c>
      <c r="H536" s="163">
        <v>14.5</v>
      </c>
      <c r="I536" s="164"/>
      <c r="L536" s="160"/>
      <c r="M536" s="165"/>
      <c r="T536" s="166"/>
      <c r="AT536" s="161" t="s">
        <v>169</v>
      </c>
      <c r="AU536" s="161" t="s">
        <v>93</v>
      </c>
      <c r="AV536" s="13" t="s">
        <v>91</v>
      </c>
      <c r="AW536" s="13" t="s">
        <v>38</v>
      </c>
      <c r="AX536" s="13" t="s">
        <v>76</v>
      </c>
      <c r="AY536" s="161" t="s">
        <v>159</v>
      </c>
    </row>
    <row r="537" spans="2:51" s="15" customFormat="1" ht="11.25">
      <c r="B537" s="193"/>
      <c r="D537" s="154" t="s">
        <v>169</v>
      </c>
      <c r="E537" s="194" t="s">
        <v>32</v>
      </c>
      <c r="F537" s="195" t="s">
        <v>808</v>
      </c>
      <c r="H537" s="196">
        <v>85.1</v>
      </c>
      <c r="I537" s="197"/>
      <c r="L537" s="193"/>
      <c r="M537" s="198"/>
      <c r="T537" s="199"/>
      <c r="AT537" s="194" t="s">
        <v>169</v>
      </c>
      <c r="AU537" s="194" t="s">
        <v>93</v>
      </c>
      <c r="AV537" s="15" t="s">
        <v>93</v>
      </c>
      <c r="AW537" s="15" t="s">
        <v>38</v>
      </c>
      <c r="AX537" s="15" t="s">
        <v>76</v>
      </c>
      <c r="AY537" s="194" t="s">
        <v>159</v>
      </c>
    </row>
    <row r="538" spans="2:51" s="12" customFormat="1" ht="11.25">
      <c r="B538" s="153"/>
      <c r="D538" s="154" t="s">
        <v>169</v>
      </c>
      <c r="E538" s="155" t="s">
        <v>32</v>
      </c>
      <c r="F538" s="156" t="s">
        <v>972</v>
      </c>
      <c r="H538" s="155" t="s">
        <v>32</v>
      </c>
      <c r="I538" s="157"/>
      <c r="L538" s="153"/>
      <c r="M538" s="158"/>
      <c r="T538" s="159"/>
      <c r="AT538" s="155" t="s">
        <v>169</v>
      </c>
      <c r="AU538" s="155" t="s">
        <v>93</v>
      </c>
      <c r="AV538" s="12" t="s">
        <v>84</v>
      </c>
      <c r="AW538" s="12" t="s">
        <v>38</v>
      </c>
      <c r="AX538" s="12" t="s">
        <v>76</v>
      </c>
      <c r="AY538" s="155" t="s">
        <v>159</v>
      </c>
    </row>
    <row r="539" spans="2:51" s="12" customFormat="1" ht="11.25">
      <c r="B539" s="153"/>
      <c r="D539" s="154" t="s">
        <v>169</v>
      </c>
      <c r="E539" s="155" t="s">
        <v>32</v>
      </c>
      <c r="F539" s="156" t="s">
        <v>973</v>
      </c>
      <c r="H539" s="155" t="s">
        <v>32</v>
      </c>
      <c r="I539" s="157"/>
      <c r="L539" s="153"/>
      <c r="M539" s="158"/>
      <c r="T539" s="159"/>
      <c r="AT539" s="155" t="s">
        <v>169</v>
      </c>
      <c r="AU539" s="155" t="s">
        <v>93</v>
      </c>
      <c r="AV539" s="12" t="s">
        <v>84</v>
      </c>
      <c r="AW539" s="12" t="s">
        <v>38</v>
      </c>
      <c r="AX539" s="12" t="s">
        <v>76</v>
      </c>
      <c r="AY539" s="155" t="s">
        <v>159</v>
      </c>
    </row>
    <row r="540" spans="2:51" s="13" customFormat="1" ht="11.25">
      <c r="B540" s="160"/>
      <c r="D540" s="154" t="s">
        <v>169</v>
      </c>
      <c r="E540" s="161" t="s">
        <v>32</v>
      </c>
      <c r="F540" s="162" t="s">
        <v>988</v>
      </c>
      <c r="H540" s="163">
        <v>5.05</v>
      </c>
      <c r="I540" s="164"/>
      <c r="L540" s="160"/>
      <c r="M540" s="165"/>
      <c r="T540" s="166"/>
      <c r="AT540" s="161" t="s">
        <v>169</v>
      </c>
      <c r="AU540" s="161" t="s">
        <v>93</v>
      </c>
      <c r="AV540" s="13" t="s">
        <v>91</v>
      </c>
      <c r="AW540" s="13" t="s">
        <v>38</v>
      </c>
      <c r="AX540" s="13" t="s">
        <v>76</v>
      </c>
      <c r="AY540" s="161" t="s">
        <v>159</v>
      </c>
    </row>
    <row r="541" spans="2:51" s="12" customFormat="1" ht="11.25">
      <c r="B541" s="153"/>
      <c r="D541" s="154" t="s">
        <v>169</v>
      </c>
      <c r="E541" s="155" t="s">
        <v>32</v>
      </c>
      <c r="F541" s="156" t="s">
        <v>975</v>
      </c>
      <c r="H541" s="155" t="s">
        <v>32</v>
      </c>
      <c r="I541" s="157"/>
      <c r="L541" s="153"/>
      <c r="M541" s="158"/>
      <c r="T541" s="159"/>
      <c r="AT541" s="155" t="s">
        <v>169</v>
      </c>
      <c r="AU541" s="155" t="s">
        <v>93</v>
      </c>
      <c r="AV541" s="12" t="s">
        <v>84</v>
      </c>
      <c r="AW541" s="12" t="s">
        <v>38</v>
      </c>
      <c r="AX541" s="12" t="s">
        <v>76</v>
      </c>
      <c r="AY541" s="155" t="s">
        <v>159</v>
      </c>
    </row>
    <row r="542" spans="2:51" s="13" customFormat="1" ht="11.25">
      <c r="B542" s="160"/>
      <c r="D542" s="154" t="s">
        <v>169</v>
      </c>
      <c r="E542" s="161" t="s">
        <v>32</v>
      </c>
      <c r="F542" s="162" t="s">
        <v>988</v>
      </c>
      <c r="H542" s="163">
        <v>5.05</v>
      </c>
      <c r="I542" s="164"/>
      <c r="L542" s="160"/>
      <c r="M542" s="165"/>
      <c r="T542" s="166"/>
      <c r="AT542" s="161" t="s">
        <v>169</v>
      </c>
      <c r="AU542" s="161" t="s">
        <v>93</v>
      </c>
      <c r="AV542" s="13" t="s">
        <v>91</v>
      </c>
      <c r="AW542" s="13" t="s">
        <v>38</v>
      </c>
      <c r="AX542" s="13" t="s">
        <v>76</v>
      </c>
      <c r="AY542" s="161" t="s">
        <v>159</v>
      </c>
    </row>
    <row r="543" spans="2:51" s="12" customFormat="1" ht="11.25">
      <c r="B543" s="153"/>
      <c r="D543" s="154" t="s">
        <v>169</v>
      </c>
      <c r="E543" s="155" t="s">
        <v>32</v>
      </c>
      <c r="F543" s="156" t="s">
        <v>976</v>
      </c>
      <c r="H543" s="155" t="s">
        <v>32</v>
      </c>
      <c r="I543" s="157"/>
      <c r="L543" s="153"/>
      <c r="M543" s="158"/>
      <c r="T543" s="159"/>
      <c r="AT543" s="155" t="s">
        <v>169</v>
      </c>
      <c r="AU543" s="155" t="s">
        <v>93</v>
      </c>
      <c r="AV543" s="12" t="s">
        <v>84</v>
      </c>
      <c r="AW543" s="12" t="s">
        <v>38</v>
      </c>
      <c r="AX543" s="12" t="s">
        <v>76</v>
      </c>
      <c r="AY543" s="155" t="s">
        <v>159</v>
      </c>
    </row>
    <row r="544" spans="2:51" s="13" customFormat="1" ht="11.25">
      <c r="B544" s="160"/>
      <c r="D544" s="154" t="s">
        <v>169</v>
      </c>
      <c r="E544" s="161" t="s">
        <v>32</v>
      </c>
      <c r="F544" s="162" t="s">
        <v>988</v>
      </c>
      <c r="H544" s="163">
        <v>5.05</v>
      </c>
      <c r="I544" s="164"/>
      <c r="L544" s="160"/>
      <c r="M544" s="165"/>
      <c r="T544" s="166"/>
      <c r="AT544" s="161" t="s">
        <v>169</v>
      </c>
      <c r="AU544" s="161" t="s">
        <v>93</v>
      </c>
      <c r="AV544" s="13" t="s">
        <v>91</v>
      </c>
      <c r="AW544" s="13" t="s">
        <v>38</v>
      </c>
      <c r="AX544" s="13" t="s">
        <v>76</v>
      </c>
      <c r="AY544" s="161" t="s">
        <v>159</v>
      </c>
    </row>
    <row r="545" spans="2:65" s="12" customFormat="1" ht="11.25">
      <c r="B545" s="153"/>
      <c r="D545" s="154" t="s">
        <v>169</v>
      </c>
      <c r="E545" s="155" t="s">
        <v>32</v>
      </c>
      <c r="F545" s="156" t="s">
        <v>977</v>
      </c>
      <c r="H545" s="155" t="s">
        <v>32</v>
      </c>
      <c r="I545" s="157"/>
      <c r="L545" s="153"/>
      <c r="M545" s="158"/>
      <c r="T545" s="159"/>
      <c r="AT545" s="155" t="s">
        <v>169</v>
      </c>
      <c r="AU545" s="155" t="s">
        <v>93</v>
      </c>
      <c r="AV545" s="12" t="s">
        <v>84</v>
      </c>
      <c r="AW545" s="12" t="s">
        <v>38</v>
      </c>
      <c r="AX545" s="12" t="s">
        <v>76</v>
      </c>
      <c r="AY545" s="155" t="s">
        <v>159</v>
      </c>
    </row>
    <row r="546" spans="2:65" s="13" customFormat="1" ht="11.25">
      <c r="B546" s="160"/>
      <c r="D546" s="154" t="s">
        <v>169</v>
      </c>
      <c r="E546" s="161" t="s">
        <v>32</v>
      </c>
      <c r="F546" s="162" t="s">
        <v>988</v>
      </c>
      <c r="H546" s="163">
        <v>5.05</v>
      </c>
      <c r="I546" s="164"/>
      <c r="L546" s="160"/>
      <c r="M546" s="165"/>
      <c r="T546" s="166"/>
      <c r="AT546" s="161" t="s">
        <v>169</v>
      </c>
      <c r="AU546" s="161" t="s">
        <v>93</v>
      </c>
      <c r="AV546" s="13" t="s">
        <v>91</v>
      </c>
      <c r="AW546" s="13" t="s">
        <v>38</v>
      </c>
      <c r="AX546" s="13" t="s">
        <v>76</v>
      </c>
      <c r="AY546" s="161" t="s">
        <v>159</v>
      </c>
    </row>
    <row r="547" spans="2:65" s="12" customFormat="1" ht="11.25">
      <c r="B547" s="153"/>
      <c r="D547" s="154" t="s">
        <v>169</v>
      </c>
      <c r="E547" s="155" t="s">
        <v>32</v>
      </c>
      <c r="F547" s="156" t="s">
        <v>978</v>
      </c>
      <c r="H547" s="155" t="s">
        <v>32</v>
      </c>
      <c r="I547" s="157"/>
      <c r="L547" s="153"/>
      <c r="M547" s="158"/>
      <c r="T547" s="159"/>
      <c r="AT547" s="155" t="s">
        <v>169</v>
      </c>
      <c r="AU547" s="155" t="s">
        <v>93</v>
      </c>
      <c r="AV547" s="12" t="s">
        <v>84</v>
      </c>
      <c r="AW547" s="12" t="s">
        <v>38</v>
      </c>
      <c r="AX547" s="12" t="s">
        <v>76</v>
      </c>
      <c r="AY547" s="155" t="s">
        <v>159</v>
      </c>
    </row>
    <row r="548" spans="2:65" s="13" customFormat="1" ht="11.25">
      <c r="B548" s="160"/>
      <c r="D548" s="154" t="s">
        <v>169</v>
      </c>
      <c r="E548" s="161" t="s">
        <v>32</v>
      </c>
      <c r="F548" s="162" t="s">
        <v>996</v>
      </c>
      <c r="H548" s="163">
        <v>18.55</v>
      </c>
      <c r="I548" s="164"/>
      <c r="L548" s="160"/>
      <c r="M548" s="165"/>
      <c r="T548" s="166"/>
      <c r="AT548" s="161" t="s">
        <v>169</v>
      </c>
      <c r="AU548" s="161" t="s">
        <v>93</v>
      </c>
      <c r="AV548" s="13" t="s">
        <v>91</v>
      </c>
      <c r="AW548" s="13" t="s">
        <v>38</v>
      </c>
      <c r="AX548" s="13" t="s">
        <v>76</v>
      </c>
      <c r="AY548" s="161" t="s">
        <v>159</v>
      </c>
    </row>
    <row r="549" spans="2:65" s="12" customFormat="1" ht="11.25">
      <c r="B549" s="153"/>
      <c r="D549" s="154" t="s">
        <v>169</v>
      </c>
      <c r="E549" s="155" t="s">
        <v>32</v>
      </c>
      <c r="F549" s="156" t="s">
        <v>980</v>
      </c>
      <c r="H549" s="155" t="s">
        <v>32</v>
      </c>
      <c r="I549" s="157"/>
      <c r="L549" s="153"/>
      <c r="M549" s="158"/>
      <c r="T549" s="159"/>
      <c r="AT549" s="155" t="s">
        <v>169</v>
      </c>
      <c r="AU549" s="155" t="s">
        <v>93</v>
      </c>
      <c r="AV549" s="12" t="s">
        <v>84</v>
      </c>
      <c r="AW549" s="12" t="s">
        <v>38</v>
      </c>
      <c r="AX549" s="12" t="s">
        <v>76</v>
      </c>
      <c r="AY549" s="155" t="s">
        <v>159</v>
      </c>
    </row>
    <row r="550" spans="2:65" s="13" customFormat="1" ht="11.25">
      <c r="B550" s="160"/>
      <c r="D550" s="154" t="s">
        <v>169</v>
      </c>
      <c r="E550" s="161" t="s">
        <v>32</v>
      </c>
      <c r="F550" s="162" t="s">
        <v>997</v>
      </c>
      <c r="H550" s="163">
        <v>19.535</v>
      </c>
      <c r="I550" s="164"/>
      <c r="L550" s="160"/>
      <c r="M550" s="165"/>
      <c r="T550" s="166"/>
      <c r="AT550" s="161" t="s">
        <v>169</v>
      </c>
      <c r="AU550" s="161" t="s">
        <v>93</v>
      </c>
      <c r="AV550" s="13" t="s">
        <v>91</v>
      </c>
      <c r="AW550" s="13" t="s">
        <v>38</v>
      </c>
      <c r="AX550" s="13" t="s">
        <v>76</v>
      </c>
      <c r="AY550" s="161" t="s">
        <v>159</v>
      </c>
    </row>
    <row r="551" spans="2:65" s="15" customFormat="1" ht="11.25">
      <c r="B551" s="193"/>
      <c r="D551" s="154" t="s">
        <v>169</v>
      </c>
      <c r="E551" s="194" t="s">
        <v>32</v>
      </c>
      <c r="F551" s="195" t="s">
        <v>808</v>
      </c>
      <c r="H551" s="196">
        <v>58.284999999999997</v>
      </c>
      <c r="I551" s="197"/>
      <c r="L551" s="193"/>
      <c r="M551" s="198"/>
      <c r="T551" s="199"/>
      <c r="AT551" s="194" t="s">
        <v>169</v>
      </c>
      <c r="AU551" s="194" t="s">
        <v>93</v>
      </c>
      <c r="AV551" s="15" t="s">
        <v>93</v>
      </c>
      <c r="AW551" s="15" t="s">
        <v>38</v>
      </c>
      <c r="AX551" s="15" t="s">
        <v>76</v>
      </c>
      <c r="AY551" s="194" t="s">
        <v>159</v>
      </c>
    </row>
    <row r="552" spans="2:65" s="13" customFormat="1" ht="11.25">
      <c r="B552" s="160"/>
      <c r="D552" s="154" t="s">
        <v>169</v>
      </c>
      <c r="E552" s="161" t="s">
        <v>32</v>
      </c>
      <c r="F552" s="162" t="s">
        <v>998</v>
      </c>
      <c r="H552" s="163">
        <v>46.5</v>
      </c>
      <c r="I552" s="164"/>
      <c r="L552" s="160"/>
      <c r="M552" s="165"/>
      <c r="T552" s="166"/>
      <c r="AT552" s="161" t="s">
        <v>169</v>
      </c>
      <c r="AU552" s="161" t="s">
        <v>93</v>
      </c>
      <c r="AV552" s="13" t="s">
        <v>91</v>
      </c>
      <c r="AW552" s="13" t="s">
        <v>38</v>
      </c>
      <c r="AX552" s="13" t="s">
        <v>76</v>
      </c>
      <c r="AY552" s="161" t="s">
        <v>159</v>
      </c>
    </row>
    <row r="553" spans="2:65" s="14" customFormat="1" ht="11.25">
      <c r="B553" s="175"/>
      <c r="D553" s="154" t="s">
        <v>169</v>
      </c>
      <c r="E553" s="176" t="s">
        <v>32</v>
      </c>
      <c r="F553" s="177" t="s">
        <v>581</v>
      </c>
      <c r="H553" s="178">
        <v>189.88499999999999</v>
      </c>
      <c r="I553" s="179"/>
      <c r="L553" s="175"/>
      <c r="M553" s="180"/>
      <c r="T553" s="181"/>
      <c r="AT553" s="176" t="s">
        <v>169</v>
      </c>
      <c r="AU553" s="176" t="s">
        <v>93</v>
      </c>
      <c r="AV553" s="14" t="s">
        <v>96</v>
      </c>
      <c r="AW553" s="14" t="s">
        <v>38</v>
      </c>
      <c r="AX553" s="14" t="s">
        <v>84</v>
      </c>
      <c r="AY553" s="176" t="s">
        <v>159</v>
      </c>
    </row>
    <row r="554" spans="2:65" s="1" customFormat="1" ht="49.15" customHeight="1">
      <c r="B554" s="35"/>
      <c r="C554" s="135" t="s">
        <v>999</v>
      </c>
      <c r="D554" s="135" t="s">
        <v>162</v>
      </c>
      <c r="E554" s="136" t="s">
        <v>1000</v>
      </c>
      <c r="F554" s="137" t="s">
        <v>1001</v>
      </c>
      <c r="G554" s="138" t="s">
        <v>165</v>
      </c>
      <c r="H554" s="139">
        <v>13.923</v>
      </c>
      <c r="I554" s="140"/>
      <c r="J554" s="141">
        <f>ROUND(I554*H554,2)</f>
        <v>0</v>
      </c>
      <c r="K554" s="142"/>
      <c r="L554" s="35"/>
      <c r="M554" s="143" t="s">
        <v>32</v>
      </c>
      <c r="N554" s="144" t="s">
        <v>48</v>
      </c>
      <c r="P554" s="145">
        <f>O554*H554</f>
        <v>0</v>
      </c>
      <c r="Q554" s="145">
        <v>0.153808</v>
      </c>
      <c r="R554" s="145">
        <f>Q554*H554</f>
        <v>2.1414687840000002</v>
      </c>
      <c r="S554" s="145">
        <v>0</v>
      </c>
      <c r="T554" s="146">
        <f>S554*H554</f>
        <v>0</v>
      </c>
      <c r="AR554" s="147" t="s">
        <v>96</v>
      </c>
      <c r="AT554" s="147" t="s">
        <v>162</v>
      </c>
      <c r="AU554" s="147" t="s">
        <v>93</v>
      </c>
      <c r="AY554" s="19" t="s">
        <v>159</v>
      </c>
      <c r="BE554" s="148">
        <f>IF(N554="základní",J554,0)</f>
        <v>0</v>
      </c>
      <c r="BF554" s="148">
        <f>IF(N554="snížená",J554,0)</f>
        <v>0</v>
      </c>
      <c r="BG554" s="148">
        <f>IF(N554="zákl. přenesená",J554,0)</f>
        <v>0</v>
      </c>
      <c r="BH554" s="148">
        <f>IF(N554="sníž. přenesená",J554,0)</f>
        <v>0</v>
      </c>
      <c r="BI554" s="148">
        <f>IF(N554="nulová",J554,0)</f>
        <v>0</v>
      </c>
      <c r="BJ554" s="19" t="s">
        <v>91</v>
      </c>
      <c r="BK554" s="148">
        <f>ROUND(I554*H554,2)</f>
        <v>0</v>
      </c>
      <c r="BL554" s="19" t="s">
        <v>96</v>
      </c>
      <c r="BM554" s="147" t="s">
        <v>1002</v>
      </c>
    </row>
    <row r="555" spans="2:65" s="1" customFormat="1" ht="11.25">
      <c r="B555" s="35"/>
      <c r="D555" s="149" t="s">
        <v>167</v>
      </c>
      <c r="F555" s="150" t="s">
        <v>1003</v>
      </c>
      <c r="I555" s="151"/>
      <c r="L555" s="35"/>
      <c r="M555" s="152"/>
      <c r="T555" s="56"/>
      <c r="AT555" s="19" t="s">
        <v>167</v>
      </c>
      <c r="AU555" s="19" t="s">
        <v>93</v>
      </c>
    </row>
    <row r="556" spans="2:65" s="12" customFormat="1" ht="11.25">
      <c r="B556" s="153"/>
      <c r="D556" s="154" t="s">
        <v>169</v>
      </c>
      <c r="E556" s="155" t="s">
        <v>32</v>
      </c>
      <c r="F556" s="156" t="s">
        <v>950</v>
      </c>
      <c r="H556" s="155" t="s">
        <v>32</v>
      </c>
      <c r="I556" s="157"/>
      <c r="L556" s="153"/>
      <c r="M556" s="158"/>
      <c r="T556" s="159"/>
      <c r="AT556" s="155" t="s">
        <v>169</v>
      </c>
      <c r="AU556" s="155" t="s">
        <v>93</v>
      </c>
      <c r="AV556" s="12" t="s">
        <v>84</v>
      </c>
      <c r="AW556" s="12" t="s">
        <v>38</v>
      </c>
      <c r="AX556" s="12" t="s">
        <v>76</v>
      </c>
      <c r="AY556" s="155" t="s">
        <v>159</v>
      </c>
    </row>
    <row r="557" spans="2:65" s="12" customFormat="1" ht="11.25">
      <c r="B557" s="153"/>
      <c r="D557" s="154" t="s">
        <v>169</v>
      </c>
      <c r="E557" s="155" t="s">
        <v>32</v>
      </c>
      <c r="F557" s="156" t="s">
        <v>1004</v>
      </c>
      <c r="H557" s="155" t="s">
        <v>32</v>
      </c>
      <c r="I557" s="157"/>
      <c r="L557" s="153"/>
      <c r="M557" s="158"/>
      <c r="T557" s="159"/>
      <c r="AT557" s="155" t="s">
        <v>169</v>
      </c>
      <c r="AU557" s="155" t="s">
        <v>93</v>
      </c>
      <c r="AV557" s="12" t="s">
        <v>84</v>
      </c>
      <c r="AW557" s="12" t="s">
        <v>38</v>
      </c>
      <c r="AX557" s="12" t="s">
        <v>76</v>
      </c>
      <c r="AY557" s="155" t="s">
        <v>159</v>
      </c>
    </row>
    <row r="558" spans="2:65" s="13" customFormat="1" ht="11.25">
      <c r="B558" s="160"/>
      <c r="D558" s="154" t="s">
        <v>169</v>
      </c>
      <c r="E558" s="161" t="s">
        <v>32</v>
      </c>
      <c r="F558" s="162" t="s">
        <v>1005</v>
      </c>
      <c r="H558" s="163">
        <v>5.3550000000000004</v>
      </c>
      <c r="I558" s="164"/>
      <c r="L558" s="160"/>
      <c r="M558" s="165"/>
      <c r="T558" s="166"/>
      <c r="AT558" s="161" t="s">
        <v>169</v>
      </c>
      <c r="AU558" s="161" t="s">
        <v>93</v>
      </c>
      <c r="AV558" s="13" t="s">
        <v>91</v>
      </c>
      <c r="AW558" s="13" t="s">
        <v>38</v>
      </c>
      <c r="AX558" s="13" t="s">
        <v>76</v>
      </c>
      <c r="AY558" s="161" t="s">
        <v>159</v>
      </c>
    </row>
    <row r="559" spans="2:65" s="12" customFormat="1" ht="11.25">
      <c r="B559" s="153"/>
      <c r="D559" s="154" t="s">
        <v>169</v>
      </c>
      <c r="E559" s="155" t="s">
        <v>32</v>
      </c>
      <c r="F559" s="156" t="s">
        <v>972</v>
      </c>
      <c r="H559" s="155" t="s">
        <v>32</v>
      </c>
      <c r="I559" s="157"/>
      <c r="L559" s="153"/>
      <c r="M559" s="158"/>
      <c r="T559" s="159"/>
      <c r="AT559" s="155" t="s">
        <v>169</v>
      </c>
      <c r="AU559" s="155" t="s">
        <v>93</v>
      </c>
      <c r="AV559" s="12" t="s">
        <v>84</v>
      </c>
      <c r="AW559" s="12" t="s">
        <v>38</v>
      </c>
      <c r="AX559" s="12" t="s">
        <v>76</v>
      </c>
      <c r="AY559" s="155" t="s">
        <v>159</v>
      </c>
    </row>
    <row r="560" spans="2:65" s="13" customFormat="1" ht="11.25">
      <c r="B560" s="160"/>
      <c r="D560" s="154" t="s">
        <v>169</v>
      </c>
      <c r="E560" s="161" t="s">
        <v>32</v>
      </c>
      <c r="F560" s="162" t="s">
        <v>1006</v>
      </c>
      <c r="H560" s="163">
        <v>11.788</v>
      </c>
      <c r="I560" s="164"/>
      <c r="L560" s="160"/>
      <c r="M560" s="165"/>
      <c r="T560" s="166"/>
      <c r="AT560" s="161" t="s">
        <v>169</v>
      </c>
      <c r="AU560" s="161" t="s">
        <v>93</v>
      </c>
      <c r="AV560" s="13" t="s">
        <v>91</v>
      </c>
      <c r="AW560" s="13" t="s">
        <v>38</v>
      </c>
      <c r="AX560" s="13" t="s">
        <v>76</v>
      </c>
      <c r="AY560" s="161" t="s">
        <v>159</v>
      </c>
    </row>
    <row r="561" spans="2:65" s="13" customFormat="1" ht="11.25">
      <c r="B561" s="160"/>
      <c r="D561" s="154" t="s">
        <v>169</v>
      </c>
      <c r="E561" s="161" t="s">
        <v>32</v>
      </c>
      <c r="F561" s="162" t="s">
        <v>1007</v>
      </c>
      <c r="H561" s="163">
        <v>-3.22</v>
      </c>
      <c r="I561" s="164"/>
      <c r="L561" s="160"/>
      <c r="M561" s="165"/>
      <c r="T561" s="166"/>
      <c r="AT561" s="161" t="s">
        <v>169</v>
      </c>
      <c r="AU561" s="161" t="s">
        <v>93</v>
      </c>
      <c r="AV561" s="13" t="s">
        <v>91</v>
      </c>
      <c r="AW561" s="13" t="s">
        <v>38</v>
      </c>
      <c r="AX561" s="13" t="s">
        <v>76</v>
      </c>
      <c r="AY561" s="161" t="s">
        <v>159</v>
      </c>
    </row>
    <row r="562" spans="2:65" s="14" customFormat="1" ht="11.25">
      <c r="B562" s="175"/>
      <c r="D562" s="154" t="s">
        <v>169</v>
      </c>
      <c r="E562" s="176" t="s">
        <v>32</v>
      </c>
      <c r="F562" s="177" t="s">
        <v>581</v>
      </c>
      <c r="H562" s="178">
        <v>13.923</v>
      </c>
      <c r="I562" s="179"/>
      <c r="L562" s="175"/>
      <c r="M562" s="180"/>
      <c r="T562" s="181"/>
      <c r="AT562" s="176" t="s">
        <v>169</v>
      </c>
      <c r="AU562" s="176" t="s">
        <v>93</v>
      </c>
      <c r="AV562" s="14" t="s">
        <v>96</v>
      </c>
      <c r="AW562" s="14" t="s">
        <v>38</v>
      </c>
      <c r="AX562" s="14" t="s">
        <v>84</v>
      </c>
      <c r="AY562" s="176" t="s">
        <v>159</v>
      </c>
    </row>
    <row r="563" spans="2:65" s="1" customFormat="1" ht="24.2" customHeight="1">
      <c r="B563" s="35"/>
      <c r="C563" s="135" t="s">
        <v>1008</v>
      </c>
      <c r="D563" s="135" t="s">
        <v>162</v>
      </c>
      <c r="E563" s="136" t="s">
        <v>1009</v>
      </c>
      <c r="F563" s="137" t="s">
        <v>1010</v>
      </c>
      <c r="G563" s="138" t="s">
        <v>783</v>
      </c>
      <c r="H563" s="139">
        <v>8.3000000000000007</v>
      </c>
      <c r="I563" s="140"/>
      <c r="J563" s="141">
        <f>ROUND(I563*H563,2)</f>
        <v>0</v>
      </c>
      <c r="K563" s="142"/>
      <c r="L563" s="35"/>
      <c r="M563" s="143" t="s">
        <v>32</v>
      </c>
      <c r="N563" s="144" t="s">
        <v>48</v>
      </c>
      <c r="P563" s="145">
        <f>O563*H563</f>
        <v>0</v>
      </c>
      <c r="Q563" s="145">
        <v>3.0908000000000001E-2</v>
      </c>
      <c r="R563" s="145">
        <f>Q563*H563</f>
        <v>0.25653640000000005</v>
      </c>
      <c r="S563" s="145">
        <v>0</v>
      </c>
      <c r="T563" s="146">
        <f>S563*H563</f>
        <v>0</v>
      </c>
      <c r="AR563" s="147" t="s">
        <v>96</v>
      </c>
      <c r="AT563" s="147" t="s">
        <v>162</v>
      </c>
      <c r="AU563" s="147" t="s">
        <v>93</v>
      </c>
      <c r="AY563" s="19" t="s">
        <v>159</v>
      </c>
      <c r="BE563" s="148">
        <f>IF(N563="základní",J563,0)</f>
        <v>0</v>
      </c>
      <c r="BF563" s="148">
        <f>IF(N563="snížená",J563,0)</f>
        <v>0</v>
      </c>
      <c r="BG563" s="148">
        <f>IF(N563="zákl. přenesená",J563,0)</f>
        <v>0</v>
      </c>
      <c r="BH563" s="148">
        <f>IF(N563="sníž. přenesená",J563,0)</f>
        <v>0</v>
      </c>
      <c r="BI563" s="148">
        <f>IF(N563="nulová",J563,0)</f>
        <v>0</v>
      </c>
      <c r="BJ563" s="19" t="s">
        <v>91</v>
      </c>
      <c r="BK563" s="148">
        <f>ROUND(I563*H563,2)</f>
        <v>0</v>
      </c>
      <c r="BL563" s="19" t="s">
        <v>96</v>
      </c>
      <c r="BM563" s="147" t="s">
        <v>1011</v>
      </c>
    </row>
    <row r="564" spans="2:65" s="1" customFormat="1" ht="11.25">
      <c r="B564" s="35"/>
      <c r="D564" s="149" t="s">
        <v>167</v>
      </c>
      <c r="F564" s="150" t="s">
        <v>1012</v>
      </c>
      <c r="I564" s="151"/>
      <c r="L564" s="35"/>
      <c r="M564" s="152"/>
      <c r="T564" s="56"/>
      <c r="AT564" s="19" t="s">
        <v>167</v>
      </c>
      <c r="AU564" s="19" t="s">
        <v>93</v>
      </c>
    </row>
    <row r="565" spans="2:65" s="12" customFormat="1" ht="11.25">
      <c r="B565" s="153"/>
      <c r="D565" s="154" t="s">
        <v>169</v>
      </c>
      <c r="E565" s="155" t="s">
        <v>32</v>
      </c>
      <c r="F565" s="156" t="s">
        <v>950</v>
      </c>
      <c r="H565" s="155" t="s">
        <v>32</v>
      </c>
      <c r="I565" s="157"/>
      <c r="L565" s="153"/>
      <c r="M565" s="158"/>
      <c r="T565" s="159"/>
      <c r="AT565" s="155" t="s">
        <v>169</v>
      </c>
      <c r="AU565" s="155" t="s">
        <v>93</v>
      </c>
      <c r="AV565" s="12" t="s">
        <v>84</v>
      </c>
      <c r="AW565" s="12" t="s">
        <v>38</v>
      </c>
      <c r="AX565" s="12" t="s">
        <v>76</v>
      </c>
      <c r="AY565" s="155" t="s">
        <v>159</v>
      </c>
    </row>
    <row r="566" spans="2:65" s="12" customFormat="1" ht="11.25">
      <c r="B566" s="153"/>
      <c r="D566" s="154" t="s">
        <v>169</v>
      </c>
      <c r="E566" s="155" t="s">
        <v>32</v>
      </c>
      <c r="F566" s="156" t="s">
        <v>1004</v>
      </c>
      <c r="H566" s="155" t="s">
        <v>32</v>
      </c>
      <c r="I566" s="157"/>
      <c r="L566" s="153"/>
      <c r="M566" s="158"/>
      <c r="T566" s="159"/>
      <c r="AT566" s="155" t="s">
        <v>169</v>
      </c>
      <c r="AU566" s="155" t="s">
        <v>93</v>
      </c>
      <c r="AV566" s="12" t="s">
        <v>84</v>
      </c>
      <c r="AW566" s="12" t="s">
        <v>38</v>
      </c>
      <c r="AX566" s="12" t="s">
        <v>76</v>
      </c>
      <c r="AY566" s="155" t="s">
        <v>159</v>
      </c>
    </row>
    <row r="567" spans="2:65" s="13" customFormat="1" ht="11.25">
      <c r="B567" s="160"/>
      <c r="D567" s="154" t="s">
        <v>169</v>
      </c>
      <c r="E567" s="161" t="s">
        <v>32</v>
      </c>
      <c r="F567" s="162" t="s">
        <v>1013</v>
      </c>
      <c r="H567" s="163">
        <v>1.7</v>
      </c>
      <c r="I567" s="164"/>
      <c r="L567" s="160"/>
      <c r="M567" s="165"/>
      <c r="T567" s="166"/>
      <c r="AT567" s="161" t="s">
        <v>169</v>
      </c>
      <c r="AU567" s="161" t="s">
        <v>93</v>
      </c>
      <c r="AV567" s="13" t="s">
        <v>91</v>
      </c>
      <c r="AW567" s="13" t="s">
        <v>38</v>
      </c>
      <c r="AX567" s="13" t="s">
        <v>76</v>
      </c>
      <c r="AY567" s="161" t="s">
        <v>159</v>
      </c>
    </row>
    <row r="568" spans="2:65" s="12" customFormat="1" ht="11.25">
      <c r="B568" s="153"/>
      <c r="D568" s="154" t="s">
        <v>169</v>
      </c>
      <c r="E568" s="155" t="s">
        <v>32</v>
      </c>
      <c r="F568" s="156" t="s">
        <v>972</v>
      </c>
      <c r="H568" s="155" t="s">
        <v>32</v>
      </c>
      <c r="I568" s="157"/>
      <c r="L568" s="153"/>
      <c r="M568" s="158"/>
      <c r="T568" s="159"/>
      <c r="AT568" s="155" t="s">
        <v>169</v>
      </c>
      <c r="AU568" s="155" t="s">
        <v>93</v>
      </c>
      <c r="AV568" s="12" t="s">
        <v>84</v>
      </c>
      <c r="AW568" s="12" t="s">
        <v>38</v>
      </c>
      <c r="AX568" s="12" t="s">
        <v>76</v>
      </c>
      <c r="AY568" s="155" t="s">
        <v>159</v>
      </c>
    </row>
    <row r="569" spans="2:65" s="13" customFormat="1" ht="11.25">
      <c r="B569" s="160"/>
      <c r="D569" s="154" t="s">
        <v>169</v>
      </c>
      <c r="E569" s="161" t="s">
        <v>32</v>
      </c>
      <c r="F569" s="162" t="s">
        <v>1014</v>
      </c>
      <c r="H569" s="163">
        <v>4.0999999999999996</v>
      </c>
      <c r="I569" s="164"/>
      <c r="L569" s="160"/>
      <c r="M569" s="165"/>
      <c r="T569" s="166"/>
      <c r="AT569" s="161" t="s">
        <v>169</v>
      </c>
      <c r="AU569" s="161" t="s">
        <v>93</v>
      </c>
      <c r="AV569" s="13" t="s">
        <v>91</v>
      </c>
      <c r="AW569" s="13" t="s">
        <v>38</v>
      </c>
      <c r="AX569" s="13" t="s">
        <v>76</v>
      </c>
      <c r="AY569" s="161" t="s">
        <v>159</v>
      </c>
    </row>
    <row r="570" spans="2:65" s="13" customFormat="1" ht="11.25">
      <c r="B570" s="160"/>
      <c r="D570" s="154" t="s">
        <v>169</v>
      </c>
      <c r="E570" s="161" t="s">
        <v>32</v>
      </c>
      <c r="F570" s="162" t="s">
        <v>1015</v>
      </c>
      <c r="H570" s="163">
        <v>2.5</v>
      </c>
      <c r="I570" s="164"/>
      <c r="L570" s="160"/>
      <c r="M570" s="165"/>
      <c r="T570" s="166"/>
      <c r="AT570" s="161" t="s">
        <v>169</v>
      </c>
      <c r="AU570" s="161" t="s">
        <v>93</v>
      </c>
      <c r="AV570" s="13" t="s">
        <v>91</v>
      </c>
      <c r="AW570" s="13" t="s">
        <v>38</v>
      </c>
      <c r="AX570" s="13" t="s">
        <v>76</v>
      </c>
      <c r="AY570" s="161" t="s">
        <v>159</v>
      </c>
    </row>
    <row r="571" spans="2:65" s="14" customFormat="1" ht="11.25">
      <c r="B571" s="175"/>
      <c r="D571" s="154" t="s">
        <v>169</v>
      </c>
      <c r="E571" s="176" t="s">
        <v>32</v>
      </c>
      <c r="F571" s="177" t="s">
        <v>581</v>
      </c>
      <c r="H571" s="178">
        <v>8.3000000000000007</v>
      </c>
      <c r="I571" s="179"/>
      <c r="L571" s="175"/>
      <c r="M571" s="180"/>
      <c r="T571" s="181"/>
      <c r="AT571" s="176" t="s">
        <v>169</v>
      </c>
      <c r="AU571" s="176" t="s">
        <v>93</v>
      </c>
      <c r="AV571" s="14" t="s">
        <v>96</v>
      </c>
      <c r="AW571" s="14" t="s">
        <v>38</v>
      </c>
      <c r="AX571" s="14" t="s">
        <v>84</v>
      </c>
      <c r="AY571" s="176" t="s">
        <v>159</v>
      </c>
    </row>
    <row r="572" spans="2:65" s="1" customFormat="1" ht="37.9" customHeight="1">
      <c r="B572" s="35"/>
      <c r="C572" s="135" t="s">
        <v>1016</v>
      </c>
      <c r="D572" s="135" t="s">
        <v>162</v>
      </c>
      <c r="E572" s="136" t="s">
        <v>1017</v>
      </c>
      <c r="F572" s="137" t="s">
        <v>1018</v>
      </c>
      <c r="G572" s="138" t="s">
        <v>165</v>
      </c>
      <c r="H572" s="139">
        <v>18.239999999999998</v>
      </c>
      <c r="I572" s="140"/>
      <c r="J572" s="141">
        <f>ROUND(I572*H572,2)</f>
        <v>0</v>
      </c>
      <c r="K572" s="142"/>
      <c r="L572" s="35"/>
      <c r="M572" s="143" t="s">
        <v>32</v>
      </c>
      <c r="N572" s="144" t="s">
        <v>48</v>
      </c>
      <c r="P572" s="145">
        <f>O572*H572</f>
        <v>0</v>
      </c>
      <c r="Q572" s="145">
        <v>4.4339999999999997E-2</v>
      </c>
      <c r="R572" s="145">
        <f>Q572*H572</f>
        <v>0.80876159999999986</v>
      </c>
      <c r="S572" s="145">
        <v>0</v>
      </c>
      <c r="T572" s="146">
        <f>S572*H572</f>
        <v>0</v>
      </c>
      <c r="AR572" s="147" t="s">
        <v>96</v>
      </c>
      <c r="AT572" s="147" t="s">
        <v>162</v>
      </c>
      <c r="AU572" s="147" t="s">
        <v>93</v>
      </c>
      <c r="AY572" s="19" t="s">
        <v>159</v>
      </c>
      <c r="BE572" s="148">
        <f>IF(N572="základní",J572,0)</f>
        <v>0</v>
      </c>
      <c r="BF572" s="148">
        <f>IF(N572="snížená",J572,0)</f>
        <v>0</v>
      </c>
      <c r="BG572" s="148">
        <f>IF(N572="zákl. přenesená",J572,0)</f>
        <v>0</v>
      </c>
      <c r="BH572" s="148">
        <f>IF(N572="sníž. přenesená",J572,0)</f>
        <v>0</v>
      </c>
      <c r="BI572" s="148">
        <f>IF(N572="nulová",J572,0)</f>
        <v>0</v>
      </c>
      <c r="BJ572" s="19" t="s">
        <v>91</v>
      </c>
      <c r="BK572" s="148">
        <f>ROUND(I572*H572,2)</f>
        <v>0</v>
      </c>
      <c r="BL572" s="19" t="s">
        <v>96</v>
      </c>
      <c r="BM572" s="147" t="s">
        <v>1019</v>
      </c>
    </row>
    <row r="573" spans="2:65" s="1" customFormat="1" ht="11.25">
      <c r="B573" s="35"/>
      <c r="D573" s="149" t="s">
        <v>167</v>
      </c>
      <c r="F573" s="150" t="s">
        <v>1020</v>
      </c>
      <c r="I573" s="151"/>
      <c r="L573" s="35"/>
      <c r="M573" s="152"/>
      <c r="T573" s="56"/>
      <c r="AT573" s="19" t="s">
        <v>167</v>
      </c>
      <c r="AU573" s="19" t="s">
        <v>93</v>
      </c>
    </row>
    <row r="574" spans="2:65" s="12" customFormat="1" ht="11.25">
      <c r="B574" s="153"/>
      <c r="D574" s="154" t="s">
        <v>169</v>
      </c>
      <c r="E574" s="155" t="s">
        <v>32</v>
      </c>
      <c r="F574" s="156" t="s">
        <v>1021</v>
      </c>
      <c r="H574" s="155" t="s">
        <v>32</v>
      </c>
      <c r="I574" s="157"/>
      <c r="L574" s="153"/>
      <c r="M574" s="158"/>
      <c r="T574" s="159"/>
      <c r="AT574" s="155" t="s">
        <v>169</v>
      </c>
      <c r="AU574" s="155" t="s">
        <v>93</v>
      </c>
      <c r="AV574" s="12" t="s">
        <v>84</v>
      </c>
      <c r="AW574" s="12" t="s">
        <v>38</v>
      </c>
      <c r="AX574" s="12" t="s">
        <v>76</v>
      </c>
      <c r="AY574" s="155" t="s">
        <v>159</v>
      </c>
    </row>
    <row r="575" spans="2:65" s="12" customFormat="1" ht="11.25">
      <c r="B575" s="153"/>
      <c r="D575" s="154" t="s">
        <v>169</v>
      </c>
      <c r="E575" s="155" t="s">
        <v>32</v>
      </c>
      <c r="F575" s="156" t="s">
        <v>803</v>
      </c>
      <c r="H575" s="155" t="s">
        <v>32</v>
      </c>
      <c r="I575" s="157"/>
      <c r="L575" s="153"/>
      <c r="M575" s="158"/>
      <c r="T575" s="159"/>
      <c r="AT575" s="155" t="s">
        <v>169</v>
      </c>
      <c r="AU575" s="155" t="s">
        <v>93</v>
      </c>
      <c r="AV575" s="12" t="s">
        <v>84</v>
      </c>
      <c r="AW575" s="12" t="s">
        <v>38</v>
      </c>
      <c r="AX575" s="12" t="s">
        <v>76</v>
      </c>
      <c r="AY575" s="155" t="s">
        <v>159</v>
      </c>
    </row>
    <row r="576" spans="2:65" s="13" customFormat="1" ht="11.25">
      <c r="B576" s="160"/>
      <c r="D576" s="154" t="s">
        <v>169</v>
      </c>
      <c r="E576" s="161" t="s">
        <v>32</v>
      </c>
      <c r="F576" s="162" t="s">
        <v>1022</v>
      </c>
      <c r="H576" s="163">
        <v>11.34</v>
      </c>
      <c r="I576" s="164"/>
      <c r="L576" s="160"/>
      <c r="M576" s="165"/>
      <c r="T576" s="166"/>
      <c r="AT576" s="161" t="s">
        <v>169</v>
      </c>
      <c r="AU576" s="161" t="s">
        <v>93</v>
      </c>
      <c r="AV576" s="13" t="s">
        <v>91</v>
      </c>
      <c r="AW576" s="13" t="s">
        <v>38</v>
      </c>
      <c r="AX576" s="13" t="s">
        <v>76</v>
      </c>
      <c r="AY576" s="161" t="s">
        <v>159</v>
      </c>
    </row>
    <row r="577" spans="2:65" s="12" customFormat="1" ht="11.25">
      <c r="B577" s="153"/>
      <c r="D577" s="154" t="s">
        <v>169</v>
      </c>
      <c r="E577" s="155" t="s">
        <v>32</v>
      </c>
      <c r="F577" s="156" t="s">
        <v>809</v>
      </c>
      <c r="H577" s="155" t="s">
        <v>32</v>
      </c>
      <c r="I577" s="157"/>
      <c r="L577" s="153"/>
      <c r="M577" s="158"/>
      <c r="T577" s="159"/>
      <c r="AT577" s="155" t="s">
        <v>169</v>
      </c>
      <c r="AU577" s="155" t="s">
        <v>93</v>
      </c>
      <c r="AV577" s="12" t="s">
        <v>84</v>
      </c>
      <c r="AW577" s="12" t="s">
        <v>38</v>
      </c>
      <c r="AX577" s="12" t="s">
        <v>76</v>
      </c>
      <c r="AY577" s="155" t="s">
        <v>159</v>
      </c>
    </row>
    <row r="578" spans="2:65" s="13" customFormat="1" ht="11.25">
      <c r="B578" s="160"/>
      <c r="D578" s="154" t="s">
        <v>169</v>
      </c>
      <c r="E578" s="161" t="s">
        <v>32</v>
      </c>
      <c r="F578" s="162" t="s">
        <v>1023</v>
      </c>
      <c r="H578" s="163">
        <v>6.9</v>
      </c>
      <c r="I578" s="164"/>
      <c r="L578" s="160"/>
      <c r="M578" s="165"/>
      <c r="T578" s="166"/>
      <c r="AT578" s="161" t="s">
        <v>169</v>
      </c>
      <c r="AU578" s="161" t="s">
        <v>93</v>
      </c>
      <c r="AV578" s="13" t="s">
        <v>91</v>
      </c>
      <c r="AW578" s="13" t="s">
        <v>38</v>
      </c>
      <c r="AX578" s="13" t="s">
        <v>76</v>
      </c>
      <c r="AY578" s="161" t="s">
        <v>159</v>
      </c>
    </row>
    <row r="579" spans="2:65" s="14" customFormat="1" ht="11.25">
      <c r="B579" s="175"/>
      <c r="D579" s="154" t="s">
        <v>169</v>
      </c>
      <c r="E579" s="176" t="s">
        <v>32</v>
      </c>
      <c r="F579" s="177" t="s">
        <v>581</v>
      </c>
      <c r="H579" s="178">
        <v>18.239999999999998</v>
      </c>
      <c r="I579" s="179"/>
      <c r="L579" s="175"/>
      <c r="M579" s="180"/>
      <c r="T579" s="181"/>
      <c r="AT579" s="176" t="s">
        <v>169</v>
      </c>
      <c r="AU579" s="176" t="s">
        <v>93</v>
      </c>
      <c r="AV579" s="14" t="s">
        <v>96</v>
      </c>
      <c r="AW579" s="14" t="s">
        <v>38</v>
      </c>
      <c r="AX579" s="14" t="s">
        <v>84</v>
      </c>
      <c r="AY579" s="176" t="s">
        <v>159</v>
      </c>
    </row>
    <row r="580" spans="2:65" s="1" customFormat="1" ht="24.2" customHeight="1">
      <c r="B580" s="35"/>
      <c r="C580" s="135" t="s">
        <v>384</v>
      </c>
      <c r="D580" s="135" t="s">
        <v>162</v>
      </c>
      <c r="E580" s="136" t="s">
        <v>1024</v>
      </c>
      <c r="F580" s="137" t="s">
        <v>1025</v>
      </c>
      <c r="G580" s="138" t="s">
        <v>783</v>
      </c>
      <c r="H580" s="139">
        <v>143.38499999999999</v>
      </c>
      <c r="I580" s="140"/>
      <c r="J580" s="141">
        <f>ROUND(I580*H580,2)</f>
        <v>0</v>
      </c>
      <c r="K580" s="142"/>
      <c r="L580" s="35"/>
      <c r="M580" s="143" t="s">
        <v>32</v>
      </c>
      <c r="N580" s="144" t="s">
        <v>48</v>
      </c>
      <c r="P580" s="145">
        <f>O580*H580</f>
        <v>0</v>
      </c>
      <c r="Q580" s="145">
        <v>1.2040709999999999E-4</v>
      </c>
      <c r="R580" s="145">
        <f>Q580*H580</f>
        <v>1.7264572033499997E-2</v>
      </c>
      <c r="S580" s="145">
        <v>0</v>
      </c>
      <c r="T580" s="146">
        <f>S580*H580</f>
        <v>0</v>
      </c>
      <c r="AR580" s="147" t="s">
        <v>96</v>
      </c>
      <c r="AT580" s="147" t="s">
        <v>162</v>
      </c>
      <c r="AU580" s="147" t="s">
        <v>93</v>
      </c>
      <c r="AY580" s="19" t="s">
        <v>159</v>
      </c>
      <c r="BE580" s="148">
        <f>IF(N580="základní",J580,0)</f>
        <v>0</v>
      </c>
      <c r="BF580" s="148">
        <f>IF(N580="snížená",J580,0)</f>
        <v>0</v>
      </c>
      <c r="BG580" s="148">
        <f>IF(N580="zákl. přenesená",J580,0)</f>
        <v>0</v>
      </c>
      <c r="BH580" s="148">
        <f>IF(N580="sníž. přenesená",J580,0)</f>
        <v>0</v>
      </c>
      <c r="BI580" s="148">
        <f>IF(N580="nulová",J580,0)</f>
        <v>0</v>
      </c>
      <c r="BJ580" s="19" t="s">
        <v>91</v>
      </c>
      <c r="BK580" s="148">
        <f>ROUND(I580*H580,2)</f>
        <v>0</v>
      </c>
      <c r="BL580" s="19" t="s">
        <v>96</v>
      </c>
      <c r="BM580" s="147" t="s">
        <v>1026</v>
      </c>
    </row>
    <row r="581" spans="2:65" s="1" customFormat="1" ht="11.25">
      <c r="B581" s="35"/>
      <c r="D581" s="149" t="s">
        <v>167</v>
      </c>
      <c r="F581" s="150" t="s">
        <v>1027</v>
      </c>
      <c r="I581" s="151"/>
      <c r="L581" s="35"/>
      <c r="M581" s="152"/>
      <c r="T581" s="56"/>
      <c r="AT581" s="19" t="s">
        <v>167</v>
      </c>
      <c r="AU581" s="19" t="s">
        <v>93</v>
      </c>
    </row>
    <row r="582" spans="2:65" s="12" customFormat="1" ht="11.25">
      <c r="B582" s="153"/>
      <c r="D582" s="154" t="s">
        <v>169</v>
      </c>
      <c r="E582" s="155" t="s">
        <v>32</v>
      </c>
      <c r="F582" s="156" t="s">
        <v>950</v>
      </c>
      <c r="H582" s="155" t="s">
        <v>32</v>
      </c>
      <c r="I582" s="157"/>
      <c r="L582" s="153"/>
      <c r="M582" s="158"/>
      <c r="T582" s="159"/>
      <c r="AT582" s="155" t="s">
        <v>169</v>
      </c>
      <c r="AU582" s="155" t="s">
        <v>93</v>
      </c>
      <c r="AV582" s="12" t="s">
        <v>84</v>
      </c>
      <c r="AW582" s="12" t="s">
        <v>38</v>
      </c>
      <c r="AX582" s="12" t="s">
        <v>76</v>
      </c>
      <c r="AY582" s="155" t="s">
        <v>159</v>
      </c>
    </row>
    <row r="583" spans="2:65" s="12" customFormat="1" ht="11.25">
      <c r="B583" s="153"/>
      <c r="D583" s="154" t="s">
        <v>169</v>
      </c>
      <c r="E583" s="155" t="s">
        <v>32</v>
      </c>
      <c r="F583" s="156" t="s">
        <v>951</v>
      </c>
      <c r="H583" s="155" t="s">
        <v>32</v>
      </c>
      <c r="I583" s="157"/>
      <c r="L583" s="153"/>
      <c r="M583" s="158"/>
      <c r="T583" s="159"/>
      <c r="AT583" s="155" t="s">
        <v>169</v>
      </c>
      <c r="AU583" s="155" t="s">
        <v>93</v>
      </c>
      <c r="AV583" s="12" t="s">
        <v>84</v>
      </c>
      <c r="AW583" s="12" t="s">
        <v>38</v>
      </c>
      <c r="AX583" s="12" t="s">
        <v>76</v>
      </c>
      <c r="AY583" s="155" t="s">
        <v>159</v>
      </c>
    </row>
    <row r="584" spans="2:65" s="13" customFormat="1" ht="11.25">
      <c r="B584" s="160"/>
      <c r="D584" s="154" t="s">
        <v>169</v>
      </c>
      <c r="E584" s="161" t="s">
        <v>32</v>
      </c>
      <c r="F584" s="162" t="s">
        <v>988</v>
      </c>
      <c r="H584" s="163">
        <v>5.05</v>
      </c>
      <c r="I584" s="164"/>
      <c r="L584" s="160"/>
      <c r="M584" s="165"/>
      <c r="T584" s="166"/>
      <c r="AT584" s="161" t="s">
        <v>169</v>
      </c>
      <c r="AU584" s="161" t="s">
        <v>93</v>
      </c>
      <c r="AV584" s="13" t="s">
        <v>91</v>
      </c>
      <c r="AW584" s="13" t="s">
        <v>38</v>
      </c>
      <c r="AX584" s="13" t="s">
        <v>76</v>
      </c>
      <c r="AY584" s="161" t="s">
        <v>159</v>
      </c>
    </row>
    <row r="585" spans="2:65" s="12" customFormat="1" ht="11.25">
      <c r="B585" s="153"/>
      <c r="D585" s="154" t="s">
        <v>169</v>
      </c>
      <c r="E585" s="155" t="s">
        <v>32</v>
      </c>
      <c r="F585" s="156" t="s">
        <v>953</v>
      </c>
      <c r="H585" s="155" t="s">
        <v>32</v>
      </c>
      <c r="I585" s="157"/>
      <c r="L585" s="153"/>
      <c r="M585" s="158"/>
      <c r="T585" s="159"/>
      <c r="AT585" s="155" t="s">
        <v>169</v>
      </c>
      <c r="AU585" s="155" t="s">
        <v>93</v>
      </c>
      <c r="AV585" s="12" t="s">
        <v>84</v>
      </c>
      <c r="AW585" s="12" t="s">
        <v>38</v>
      </c>
      <c r="AX585" s="12" t="s">
        <v>76</v>
      </c>
      <c r="AY585" s="155" t="s">
        <v>159</v>
      </c>
    </row>
    <row r="586" spans="2:65" s="13" customFormat="1" ht="11.25">
      <c r="B586" s="160"/>
      <c r="D586" s="154" t="s">
        <v>169</v>
      </c>
      <c r="E586" s="161" t="s">
        <v>32</v>
      </c>
      <c r="F586" s="162" t="s">
        <v>988</v>
      </c>
      <c r="H586" s="163">
        <v>5.05</v>
      </c>
      <c r="I586" s="164"/>
      <c r="L586" s="160"/>
      <c r="M586" s="165"/>
      <c r="T586" s="166"/>
      <c r="AT586" s="161" t="s">
        <v>169</v>
      </c>
      <c r="AU586" s="161" t="s">
        <v>93</v>
      </c>
      <c r="AV586" s="13" t="s">
        <v>91</v>
      </c>
      <c r="AW586" s="13" t="s">
        <v>38</v>
      </c>
      <c r="AX586" s="13" t="s">
        <v>76</v>
      </c>
      <c r="AY586" s="161" t="s">
        <v>159</v>
      </c>
    </row>
    <row r="587" spans="2:65" s="12" customFormat="1" ht="11.25">
      <c r="B587" s="153"/>
      <c r="D587" s="154" t="s">
        <v>169</v>
      </c>
      <c r="E587" s="155" t="s">
        <v>32</v>
      </c>
      <c r="F587" s="156" t="s">
        <v>954</v>
      </c>
      <c r="H587" s="155" t="s">
        <v>32</v>
      </c>
      <c r="I587" s="157"/>
      <c r="L587" s="153"/>
      <c r="M587" s="158"/>
      <c r="T587" s="159"/>
      <c r="AT587" s="155" t="s">
        <v>169</v>
      </c>
      <c r="AU587" s="155" t="s">
        <v>93</v>
      </c>
      <c r="AV587" s="12" t="s">
        <v>84</v>
      </c>
      <c r="AW587" s="12" t="s">
        <v>38</v>
      </c>
      <c r="AX587" s="12" t="s">
        <v>76</v>
      </c>
      <c r="AY587" s="155" t="s">
        <v>159</v>
      </c>
    </row>
    <row r="588" spans="2:65" s="13" customFormat="1" ht="11.25">
      <c r="B588" s="160"/>
      <c r="D588" s="154" t="s">
        <v>169</v>
      </c>
      <c r="E588" s="161" t="s">
        <v>32</v>
      </c>
      <c r="F588" s="162" t="s">
        <v>988</v>
      </c>
      <c r="H588" s="163">
        <v>5.05</v>
      </c>
      <c r="I588" s="164"/>
      <c r="L588" s="160"/>
      <c r="M588" s="165"/>
      <c r="T588" s="166"/>
      <c r="AT588" s="161" t="s">
        <v>169</v>
      </c>
      <c r="AU588" s="161" t="s">
        <v>93</v>
      </c>
      <c r="AV588" s="13" t="s">
        <v>91</v>
      </c>
      <c r="AW588" s="13" t="s">
        <v>38</v>
      </c>
      <c r="AX588" s="13" t="s">
        <v>76</v>
      </c>
      <c r="AY588" s="161" t="s">
        <v>159</v>
      </c>
    </row>
    <row r="589" spans="2:65" s="12" customFormat="1" ht="11.25">
      <c r="B589" s="153"/>
      <c r="D589" s="154" t="s">
        <v>169</v>
      </c>
      <c r="E589" s="155" t="s">
        <v>32</v>
      </c>
      <c r="F589" s="156" t="s">
        <v>955</v>
      </c>
      <c r="H589" s="155" t="s">
        <v>32</v>
      </c>
      <c r="I589" s="157"/>
      <c r="L589" s="153"/>
      <c r="M589" s="158"/>
      <c r="T589" s="159"/>
      <c r="AT589" s="155" t="s">
        <v>169</v>
      </c>
      <c r="AU589" s="155" t="s">
        <v>93</v>
      </c>
      <c r="AV589" s="12" t="s">
        <v>84</v>
      </c>
      <c r="AW589" s="12" t="s">
        <v>38</v>
      </c>
      <c r="AX589" s="12" t="s">
        <v>76</v>
      </c>
      <c r="AY589" s="155" t="s">
        <v>159</v>
      </c>
    </row>
    <row r="590" spans="2:65" s="13" customFormat="1" ht="11.25">
      <c r="B590" s="160"/>
      <c r="D590" s="154" t="s">
        <v>169</v>
      </c>
      <c r="E590" s="161" t="s">
        <v>32</v>
      </c>
      <c r="F590" s="162" t="s">
        <v>988</v>
      </c>
      <c r="H590" s="163">
        <v>5.05</v>
      </c>
      <c r="I590" s="164"/>
      <c r="L590" s="160"/>
      <c r="M590" s="165"/>
      <c r="T590" s="166"/>
      <c r="AT590" s="161" t="s">
        <v>169</v>
      </c>
      <c r="AU590" s="161" t="s">
        <v>93</v>
      </c>
      <c r="AV590" s="13" t="s">
        <v>91</v>
      </c>
      <c r="AW590" s="13" t="s">
        <v>38</v>
      </c>
      <c r="AX590" s="13" t="s">
        <v>76</v>
      </c>
      <c r="AY590" s="161" t="s">
        <v>159</v>
      </c>
    </row>
    <row r="591" spans="2:65" s="12" customFormat="1" ht="11.25">
      <c r="B591" s="153"/>
      <c r="D591" s="154" t="s">
        <v>169</v>
      </c>
      <c r="E591" s="155" t="s">
        <v>32</v>
      </c>
      <c r="F591" s="156" t="s">
        <v>956</v>
      </c>
      <c r="H591" s="155" t="s">
        <v>32</v>
      </c>
      <c r="I591" s="157"/>
      <c r="L591" s="153"/>
      <c r="M591" s="158"/>
      <c r="T591" s="159"/>
      <c r="AT591" s="155" t="s">
        <v>169</v>
      </c>
      <c r="AU591" s="155" t="s">
        <v>93</v>
      </c>
      <c r="AV591" s="12" t="s">
        <v>84</v>
      </c>
      <c r="AW591" s="12" t="s">
        <v>38</v>
      </c>
      <c r="AX591" s="12" t="s">
        <v>76</v>
      </c>
      <c r="AY591" s="155" t="s">
        <v>159</v>
      </c>
    </row>
    <row r="592" spans="2:65" s="13" customFormat="1" ht="11.25">
      <c r="B592" s="160"/>
      <c r="D592" s="154" t="s">
        <v>169</v>
      </c>
      <c r="E592" s="161" t="s">
        <v>32</v>
      </c>
      <c r="F592" s="162" t="s">
        <v>989</v>
      </c>
      <c r="H592" s="163">
        <v>5.0999999999999996</v>
      </c>
      <c r="I592" s="164"/>
      <c r="L592" s="160"/>
      <c r="M592" s="165"/>
      <c r="T592" s="166"/>
      <c r="AT592" s="161" t="s">
        <v>169</v>
      </c>
      <c r="AU592" s="161" t="s">
        <v>93</v>
      </c>
      <c r="AV592" s="13" t="s">
        <v>91</v>
      </c>
      <c r="AW592" s="13" t="s">
        <v>38</v>
      </c>
      <c r="AX592" s="13" t="s">
        <v>76</v>
      </c>
      <c r="AY592" s="161" t="s">
        <v>159</v>
      </c>
    </row>
    <row r="593" spans="2:51" s="12" customFormat="1" ht="11.25">
      <c r="B593" s="153"/>
      <c r="D593" s="154" t="s">
        <v>169</v>
      </c>
      <c r="E593" s="155" t="s">
        <v>32</v>
      </c>
      <c r="F593" s="156" t="s">
        <v>958</v>
      </c>
      <c r="H593" s="155" t="s">
        <v>32</v>
      </c>
      <c r="I593" s="157"/>
      <c r="L593" s="153"/>
      <c r="M593" s="158"/>
      <c r="T593" s="159"/>
      <c r="AT593" s="155" t="s">
        <v>169</v>
      </c>
      <c r="AU593" s="155" t="s">
        <v>93</v>
      </c>
      <c r="AV593" s="12" t="s">
        <v>84</v>
      </c>
      <c r="AW593" s="12" t="s">
        <v>38</v>
      </c>
      <c r="AX593" s="12" t="s">
        <v>76</v>
      </c>
      <c r="AY593" s="155" t="s">
        <v>159</v>
      </c>
    </row>
    <row r="594" spans="2:51" s="13" customFormat="1" ht="11.25">
      <c r="B594" s="160"/>
      <c r="D594" s="154" t="s">
        <v>169</v>
      </c>
      <c r="E594" s="161" t="s">
        <v>32</v>
      </c>
      <c r="F594" s="162" t="s">
        <v>989</v>
      </c>
      <c r="H594" s="163">
        <v>5.0999999999999996</v>
      </c>
      <c r="I594" s="164"/>
      <c r="L594" s="160"/>
      <c r="M594" s="165"/>
      <c r="T594" s="166"/>
      <c r="AT594" s="161" t="s">
        <v>169</v>
      </c>
      <c r="AU594" s="161" t="s">
        <v>93</v>
      </c>
      <c r="AV594" s="13" t="s">
        <v>91</v>
      </c>
      <c r="AW594" s="13" t="s">
        <v>38</v>
      </c>
      <c r="AX594" s="13" t="s">
        <v>76</v>
      </c>
      <c r="AY594" s="161" t="s">
        <v>159</v>
      </c>
    </row>
    <row r="595" spans="2:51" s="12" customFormat="1" ht="11.25">
      <c r="B595" s="153"/>
      <c r="D595" s="154" t="s">
        <v>169</v>
      </c>
      <c r="E595" s="155" t="s">
        <v>32</v>
      </c>
      <c r="F595" s="156" t="s">
        <v>959</v>
      </c>
      <c r="H595" s="155" t="s">
        <v>32</v>
      </c>
      <c r="I595" s="157"/>
      <c r="L595" s="153"/>
      <c r="M595" s="158"/>
      <c r="T595" s="159"/>
      <c r="AT595" s="155" t="s">
        <v>169</v>
      </c>
      <c r="AU595" s="155" t="s">
        <v>93</v>
      </c>
      <c r="AV595" s="12" t="s">
        <v>84</v>
      </c>
      <c r="AW595" s="12" t="s">
        <v>38</v>
      </c>
      <c r="AX595" s="12" t="s">
        <v>76</v>
      </c>
      <c r="AY595" s="155" t="s">
        <v>159</v>
      </c>
    </row>
    <row r="596" spans="2:51" s="13" customFormat="1" ht="11.25">
      <c r="B596" s="160"/>
      <c r="D596" s="154" t="s">
        <v>169</v>
      </c>
      <c r="E596" s="161" t="s">
        <v>32</v>
      </c>
      <c r="F596" s="162" t="s">
        <v>990</v>
      </c>
      <c r="H596" s="163">
        <v>8.9</v>
      </c>
      <c r="I596" s="164"/>
      <c r="L596" s="160"/>
      <c r="M596" s="165"/>
      <c r="T596" s="166"/>
      <c r="AT596" s="161" t="s">
        <v>169</v>
      </c>
      <c r="AU596" s="161" t="s">
        <v>93</v>
      </c>
      <c r="AV596" s="13" t="s">
        <v>91</v>
      </c>
      <c r="AW596" s="13" t="s">
        <v>38</v>
      </c>
      <c r="AX596" s="13" t="s">
        <v>76</v>
      </c>
      <c r="AY596" s="161" t="s">
        <v>159</v>
      </c>
    </row>
    <row r="597" spans="2:51" s="12" customFormat="1" ht="11.25">
      <c r="B597" s="153"/>
      <c r="D597" s="154" t="s">
        <v>169</v>
      </c>
      <c r="E597" s="155" t="s">
        <v>32</v>
      </c>
      <c r="F597" s="156" t="s">
        <v>961</v>
      </c>
      <c r="H597" s="155" t="s">
        <v>32</v>
      </c>
      <c r="I597" s="157"/>
      <c r="L597" s="153"/>
      <c r="M597" s="158"/>
      <c r="T597" s="159"/>
      <c r="AT597" s="155" t="s">
        <v>169</v>
      </c>
      <c r="AU597" s="155" t="s">
        <v>93</v>
      </c>
      <c r="AV597" s="12" t="s">
        <v>84</v>
      </c>
      <c r="AW597" s="12" t="s">
        <v>38</v>
      </c>
      <c r="AX597" s="12" t="s">
        <v>76</v>
      </c>
      <c r="AY597" s="155" t="s">
        <v>159</v>
      </c>
    </row>
    <row r="598" spans="2:51" s="13" customFormat="1" ht="11.25">
      <c r="B598" s="160"/>
      <c r="D598" s="154" t="s">
        <v>169</v>
      </c>
      <c r="E598" s="161" t="s">
        <v>32</v>
      </c>
      <c r="F598" s="162" t="s">
        <v>991</v>
      </c>
      <c r="H598" s="163">
        <v>8.9499999999999993</v>
      </c>
      <c r="I598" s="164"/>
      <c r="L598" s="160"/>
      <c r="M598" s="165"/>
      <c r="T598" s="166"/>
      <c r="AT598" s="161" t="s">
        <v>169</v>
      </c>
      <c r="AU598" s="161" t="s">
        <v>93</v>
      </c>
      <c r="AV598" s="13" t="s">
        <v>91</v>
      </c>
      <c r="AW598" s="13" t="s">
        <v>38</v>
      </c>
      <c r="AX598" s="13" t="s">
        <v>76</v>
      </c>
      <c r="AY598" s="161" t="s">
        <v>159</v>
      </c>
    </row>
    <row r="599" spans="2:51" s="12" customFormat="1" ht="11.25">
      <c r="B599" s="153"/>
      <c r="D599" s="154" t="s">
        <v>169</v>
      </c>
      <c r="E599" s="155" t="s">
        <v>32</v>
      </c>
      <c r="F599" s="156" t="s">
        <v>963</v>
      </c>
      <c r="H599" s="155" t="s">
        <v>32</v>
      </c>
      <c r="I599" s="157"/>
      <c r="L599" s="153"/>
      <c r="M599" s="158"/>
      <c r="T599" s="159"/>
      <c r="AT599" s="155" t="s">
        <v>169</v>
      </c>
      <c r="AU599" s="155" t="s">
        <v>93</v>
      </c>
      <c r="AV599" s="12" t="s">
        <v>84</v>
      </c>
      <c r="AW599" s="12" t="s">
        <v>38</v>
      </c>
      <c r="AX599" s="12" t="s">
        <v>76</v>
      </c>
      <c r="AY599" s="155" t="s">
        <v>159</v>
      </c>
    </row>
    <row r="600" spans="2:51" s="13" customFormat="1" ht="11.25">
      <c r="B600" s="160"/>
      <c r="D600" s="154" t="s">
        <v>169</v>
      </c>
      <c r="E600" s="161" t="s">
        <v>32</v>
      </c>
      <c r="F600" s="162" t="s">
        <v>992</v>
      </c>
      <c r="H600" s="163">
        <v>7.3</v>
      </c>
      <c r="I600" s="164"/>
      <c r="L600" s="160"/>
      <c r="M600" s="165"/>
      <c r="T600" s="166"/>
      <c r="AT600" s="161" t="s">
        <v>169</v>
      </c>
      <c r="AU600" s="161" t="s">
        <v>93</v>
      </c>
      <c r="AV600" s="13" t="s">
        <v>91</v>
      </c>
      <c r="AW600" s="13" t="s">
        <v>38</v>
      </c>
      <c r="AX600" s="13" t="s">
        <v>76</v>
      </c>
      <c r="AY600" s="161" t="s">
        <v>159</v>
      </c>
    </row>
    <row r="601" spans="2:51" s="12" customFormat="1" ht="11.25">
      <c r="B601" s="153"/>
      <c r="D601" s="154" t="s">
        <v>169</v>
      </c>
      <c r="E601" s="155" t="s">
        <v>32</v>
      </c>
      <c r="F601" s="156" t="s">
        <v>965</v>
      </c>
      <c r="H601" s="155" t="s">
        <v>32</v>
      </c>
      <c r="I601" s="157"/>
      <c r="L601" s="153"/>
      <c r="M601" s="158"/>
      <c r="T601" s="159"/>
      <c r="AT601" s="155" t="s">
        <v>169</v>
      </c>
      <c r="AU601" s="155" t="s">
        <v>93</v>
      </c>
      <c r="AV601" s="12" t="s">
        <v>84</v>
      </c>
      <c r="AW601" s="12" t="s">
        <v>38</v>
      </c>
      <c r="AX601" s="12" t="s">
        <v>76</v>
      </c>
      <c r="AY601" s="155" t="s">
        <v>159</v>
      </c>
    </row>
    <row r="602" spans="2:51" s="13" customFormat="1" ht="11.25">
      <c r="B602" s="160"/>
      <c r="D602" s="154" t="s">
        <v>169</v>
      </c>
      <c r="E602" s="161" t="s">
        <v>32</v>
      </c>
      <c r="F602" s="162" t="s">
        <v>993</v>
      </c>
      <c r="H602" s="163">
        <v>11.05</v>
      </c>
      <c r="I602" s="164"/>
      <c r="L602" s="160"/>
      <c r="M602" s="165"/>
      <c r="T602" s="166"/>
      <c r="AT602" s="161" t="s">
        <v>169</v>
      </c>
      <c r="AU602" s="161" t="s">
        <v>93</v>
      </c>
      <c r="AV602" s="13" t="s">
        <v>91</v>
      </c>
      <c r="AW602" s="13" t="s">
        <v>38</v>
      </c>
      <c r="AX602" s="13" t="s">
        <v>76</v>
      </c>
      <c r="AY602" s="161" t="s">
        <v>159</v>
      </c>
    </row>
    <row r="603" spans="2:51" s="12" customFormat="1" ht="11.25">
      <c r="B603" s="153"/>
      <c r="D603" s="154" t="s">
        <v>169</v>
      </c>
      <c r="E603" s="155" t="s">
        <v>32</v>
      </c>
      <c r="F603" s="156" t="s">
        <v>967</v>
      </c>
      <c r="H603" s="155" t="s">
        <v>32</v>
      </c>
      <c r="I603" s="157"/>
      <c r="L603" s="153"/>
      <c r="M603" s="158"/>
      <c r="T603" s="159"/>
      <c r="AT603" s="155" t="s">
        <v>169</v>
      </c>
      <c r="AU603" s="155" t="s">
        <v>93</v>
      </c>
      <c r="AV603" s="12" t="s">
        <v>84</v>
      </c>
      <c r="AW603" s="12" t="s">
        <v>38</v>
      </c>
      <c r="AX603" s="12" t="s">
        <v>76</v>
      </c>
      <c r="AY603" s="155" t="s">
        <v>159</v>
      </c>
    </row>
    <row r="604" spans="2:51" s="13" customFormat="1" ht="11.25">
      <c r="B604" s="160"/>
      <c r="D604" s="154" t="s">
        <v>169</v>
      </c>
      <c r="E604" s="161" t="s">
        <v>32</v>
      </c>
      <c r="F604" s="162" t="s">
        <v>994</v>
      </c>
      <c r="H604" s="163">
        <v>4</v>
      </c>
      <c r="I604" s="164"/>
      <c r="L604" s="160"/>
      <c r="M604" s="165"/>
      <c r="T604" s="166"/>
      <c r="AT604" s="161" t="s">
        <v>169</v>
      </c>
      <c r="AU604" s="161" t="s">
        <v>93</v>
      </c>
      <c r="AV604" s="13" t="s">
        <v>91</v>
      </c>
      <c r="AW604" s="13" t="s">
        <v>38</v>
      </c>
      <c r="AX604" s="13" t="s">
        <v>76</v>
      </c>
      <c r="AY604" s="161" t="s">
        <v>159</v>
      </c>
    </row>
    <row r="605" spans="2:51" s="12" customFormat="1" ht="11.25">
      <c r="B605" s="153"/>
      <c r="D605" s="154" t="s">
        <v>169</v>
      </c>
      <c r="E605" s="155" t="s">
        <v>32</v>
      </c>
      <c r="F605" s="156" t="s">
        <v>969</v>
      </c>
      <c r="H605" s="155" t="s">
        <v>32</v>
      </c>
      <c r="I605" s="157"/>
      <c r="L605" s="153"/>
      <c r="M605" s="158"/>
      <c r="T605" s="159"/>
      <c r="AT605" s="155" t="s">
        <v>169</v>
      </c>
      <c r="AU605" s="155" t="s">
        <v>93</v>
      </c>
      <c r="AV605" s="12" t="s">
        <v>84</v>
      </c>
      <c r="AW605" s="12" t="s">
        <v>38</v>
      </c>
      <c r="AX605" s="12" t="s">
        <v>76</v>
      </c>
      <c r="AY605" s="155" t="s">
        <v>159</v>
      </c>
    </row>
    <row r="606" spans="2:51" s="13" customFormat="1" ht="11.25">
      <c r="B606" s="160"/>
      <c r="D606" s="154" t="s">
        <v>169</v>
      </c>
      <c r="E606" s="161" t="s">
        <v>32</v>
      </c>
      <c r="F606" s="162" t="s">
        <v>995</v>
      </c>
      <c r="H606" s="163">
        <v>14.5</v>
      </c>
      <c r="I606" s="164"/>
      <c r="L606" s="160"/>
      <c r="M606" s="165"/>
      <c r="T606" s="166"/>
      <c r="AT606" s="161" t="s">
        <v>169</v>
      </c>
      <c r="AU606" s="161" t="s">
        <v>93</v>
      </c>
      <c r="AV606" s="13" t="s">
        <v>91</v>
      </c>
      <c r="AW606" s="13" t="s">
        <v>38</v>
      </c>
      <c r="AX606" s="13" t="s">
        <v>76</v>
      </c>
      <c r="AY606" s="161" t="s">
        <v>159</v>
      </c>
    </row>
    <row r="607" spans="2:51" s="15" customFormat="1" ht="11.25">
      <c r="B607" s="193"/>
      <c r="D607" s="154" t="s">
        <v>169</v>
      </c>
      <c r="E607" s="194" t="s">
        <v>32</v>
      </c>
      <c r="F607" s="195" t="s">
        <v>808</v>
      </c>
      <c r="H607" s="196">
        <v>85.1</v>
      </c>
      <c r="I607" s="197"/>
      <c r="L607" s="193"/>
      <c r="M607" s="198"/>
      <c r="T607" s="199"/>
      <c r="AT607" s="194" t="s">
        <v>169</v>
      </c>
      <c r="AU607" s="194" t="s">
        <v>93</v>
      </c>
      <c r="AV607" s="15" t="s">
        <v>93</v>
      </c>
      <c r="AW607" s="15" t="s">
        <v>38</v>
      </c>
      <c r="AX607" s="15" t="s">
        <v>76</v>
      </c>
      <c r="AY607" s="194" t="s">
        <v>159</v>
      </c>
    </row>
    <row r="608" spans="2:51" s="12" customFormat="1" ht="11.25">
      <c r="B608" s="153"/>
      <c r="D608" s="154" t="s">
        <v>169</v>
      </c>
      <c r="E608" s="155" t="s">
        <v>32</v>
      </c>
      <c r="F608" s="156" t="s">
        <v>972</v>
      </c>
      <c r="H608" s="155" t="s">
        <v>32</v>
      </c>
      <c r="I608" s="157"/>
      <c r="L608" s="153"/>
      <c r="M608" s="158"/>
      <c r="T608" s="159"/>
      <c r="AT608" s="155" t="s">
        <v>169</v>
      </c>
      <c r="AU608" s="155" t="s">
        <v>93</v>
      </c>
      <c r="AV608" s="12" t="s">
        <v>84</v>
      </c>
      <c r="AW608" s="12" t="s">
        <v>38</v>
      </c>
      <c r="AX608" s="12" t="s">
        <v>76</v>
      </c>
      <c r="AY608" s="155" t="s">
        <v>159</v>
      </c>
    </row>
    <row r="609" spans="2:65" s="12" customFormat="1" ht="11.25">
      <c r="B609" s="153"/>
      <c r="D609" s="154" t="s">
        <v>169</v>
      </c>
      <c r="E609" s="155" t="s">
        <v>32</v>
      </c>
      <c r="F609" s="156" t="s">
        <v>973</v>
      </c>
      <c r="H609" s="155" t="s">
        <v>32</v>
      </c>
      <c r="I609" s="157"/>
      <c r="L609" s="153"/>
      <c r="M609" s="158"/>
      <c r="T609" s="159"/>
      <c r="AT609" s="155" t="s">
        <v>169</v>
      </c>
      <c r="AU609" s="155" t="s">
        <v>93</v>
      </c>
      <c r="AV609" s="12" t="s">
        <v>84</v>
      </c>
      <c r="AW609" s="12" t="s">
        <v>38</v>
      </c>
      <c r="AX609" s="12" t="s">
        <v>76</v>
      </c>
      <c r="AY609" s="155" t="s">
        <v>159</v>
      </c>
    </row>
    <row r="610" spans="2:65" s="13" customFormat="1" ht="11.25">
      <c r="B610" s="160"/>
      <c r="D610" s="154" t="s">
        <v>169</v>
      </c>
      <c r="E610" s="161" t="s">
        <v>32</v>
      </c>
      <c r="F610" s="162" t="s">
        <v>988</v>
      </c>
      <c r="H610" s="163">
        <v>5.05</v>
      </c>
      <c r="I610" s="164"/>
      <c r="L610" s="160"/>
      <c r="M610" s="165"/>
      <c r="T610" s="166"/>
      <c r="AT610" s="161" t="s">
        <v>169</v>
      </c>
      <c r="AU610" s="161" t="s">
        <v>93</v>
      </c>
      <c r="AV610" s="13" t="s">
        <v>91</v>
      </c>
      <c r="AW610" s="13" t="s">
        <v>38</v>
      </c>
      <c r="AX610" s="13" t="s">
        <v>76</v>
      </c>
      <c r="AY610" s="161" t="s">
        <v>159</v>
      </c>
    </row>
    <row r="611" spans="2:65" s="12" customFormat="1" ht="11.25">
      <c r="B611" s="153"/>
      <c r="D611" s="154" t="s">
        <v>169</v>
      </c>
      <c r="E611" s="155" t="s">
        <v>32</v>
      </c>
      <c r="F611" s="156" t="s">
        <v>975</v>
      </c>
      <c r="H611" s="155" t="s">
        <v>32</v>
      </c>
      <c r="I611" s="157"/>
      <c r="L611" s="153"/>
      <c r="M611" s="158"/>
      <c r="T611" s="159"/>
      <c r="AT611" s="155" t="s">
        <v>169</v>
      </c>
      <c r="AU611" s="155" t="s">
        <v>93</v>
      </c>
      <c r="AV611" s="12" t="s">
        <v>84</v>
      </c>
      <c r="AW611" s="12" t="s">
        <v>38</v>
      </c>
      <c r="AX611" s="12" t="s">
        <v>76</v>
      </c>
      <c r="AY611" s="155" t="s">
        <v>159</v>
      </c>
    </row>
    <row r="612" spans="2:65" s="13" customFormat="1" ht="11.25">
      <c r="B612" s="160"/>
      <c r="D612" s="154" t="s">
        <v>169</v>
      </c>
      <c r="E612" s="161" t="s">
        <v>32</v>
      </c>
      <c r="F612" s="162" t="s">
        <v>988</v>
      </c>
      <c r="H612" s="163">
        <v>5.05</v>
      </c>
      <c r="I612" s="164"/>
      <c r="L612" s="160"/>
      <c r="M612" s="165"/>
      <c r="T612" s="166"/>
      <c r="AT612" s="161" t="s">
        <v>169</v>
      </c>
      <c r="AU612" s="161" t="s">
        <v>93</v>
      </c>
      <c r="AV612" s="13" t="s">
        <v>91</v>
      </c>
      <c r="AW612" s="13" t="s">
        <v>38</v>
      </c>
      <c r="AX612" s="13" t="s">
        <v>76</v>
      </c>
      <c r="AY612" s="161" t="s">
        <v>159</v>
      </c>
    </row>
    <row r="613" spans="2:65" s="12" customFormat="1" ht="11.25">
      <c r="B613" s="153"/>
      <c r="D613" s="154" t="s">
        <v>169</v>
      </c>
      <c r="E613" s="155" t="s">
        <v>32</v>
      </c>
      <c r="F613" s="156" t="s">
        <v>976</v>
      </c>
      <c r="H613" s="155" t="s">
        <v>32</v>
      </c>
      <c r="I613" s="157"/>
      <c r="L613" s="153"/>
      <c r="M613" s="158"/>
      <c r="T613" s="159"/>
      <c r="AT613" s="155" t="s">
        <v>169</v>
      </c>
      <c r="AU613" s="155" t="s">
        <v>93</v>
      </c>
      <c r="AV613" s="12" t="s">
        <v>84</v>
      </c>
      <c r="AW613" s="12" t="s">
        <v>38</v>
      </c>
      <c r="AX613" s="12" t="s">
        <v>76</v>
      </c>
      <c r="AY613" s="155" t="s">
        <v>159</v>
      </c>
    </row>
    <row r="614" spans="2:65" s="13" customFormat="1" ht="11.25">
      <c r="B614" s="160"/>
      <c r="D614" s="154" t="s">
        <v>169</v>
      </c>
      <c r="E614" s="161" t="s">
        <v>32</v>
      </c>
      <c r="F614" s="162" t="s">
        <v>988</v>
      </c>
      <c r="H614" s="163">
        <v>5.05</v>
      </c>
      <c r="I614" s="164"/>
      <c r="L614" s="160"/>
      <c r="M614" s="165"/>
      <c r="T614" s="166"/>
      <c r="AT614" s="161" t="s">
        <v>169</v>
      </c>
      <c r="AU614" s="161" t="s">
        <v>93</v>
      </c>
      <c r="AV614" s="13" t="s">
        <v>91</v>
      </c>
      <c r="AW614" s="13" t="s">
        <v>38</v>
      </c>
      <c r="AX614" s="13" t="s">
        <v>76</v>
      </c>
      <c r="AY614" s="161" t="s">
        <v>159</v>
      </c>
    </row>
    <row r="615" spans="2:65" s="12" customFormat="1" ht="11.25">
      <c r="B615" s="153"/>
      <c r="D615" s="154" t="s">
        <v>169</v>
      </c>
      <c r="E615" s="155" t="s">
        <v>32</v>
      </c>
      <c r="F615" s="156" t="s">
        <v>977</v>
      </c>
      <c r="H615" s="155" t="s">
        <v>32</v>
      </c>
      <c r="I615" s="157"/>
      <c r="L615" s="153"/>
      <c r="M615" s="158"/>
      <c r="T615" s="159"/>
      <c r="AT615" s="155" t="s">
        <v>169</v>
      </c>
      <c r="AU615" s="155" t="s">
        <v>93</v>
      </c>
      <c r="AV615" s="12" t="s">
        <v>84</v>
      </c>
      <c r="AW615" s="12" t="s">
        <v>38</v>
      </c>
      <c r="AX615" s="12" t="s">
        <v>76</v>
      </c>
      <c r="AY615" s="155" t="s">
        <v>159</v>
      </c>
    </row>
    <row r="616" spans="2:65" s="13" customFormat="1" ht="11.25">
      <c r="B616" s="160"/>
      <c r="D616" s="154" t="s">
        <v>169</v>
      </c>
      <c r="E616" s="161" t="s">
        <v>32</v>
      </c>
      <c r="F616" s="162" t="s">
        <v>988</v>
      </c>
      <c r="H616" s="163">
        <v>5.05</v>
      </c>
      <c r="I616" s="164"/>
      <c r="L616" s="160"/>
      <c r="M616" s="165"/>
      <c r="T616" s="166"/>
      <c r="AT616" s="161" t="s">
        <v>169</v>
      </c>
      <c r="AU616" s="161" t="s">
        <v>93</v>
      </c>
      <c r="AV616" s="13" t="s">
        <v>91</v>
      </c>
      <c r="AW616" s="13" t="s">
        <v>38</v>
      </c>
      <c r="AX616" s="13" t="s">
        <v>76</v>
      </c>
      <c r="AY616" s="161" t="s">
        <v>159</v>
      </c>
    </row>
    <row r="617" spans="2:65" s="12" customFormat="1" ht="11.25">
      <c r="B617" s="153"/>
      <c r="D617" s="154" t="s">
        <v>169</v>
      </c>
      <c r="E617" s="155" t="s">
        <v>32</v>
      </c>
      <c r="F617" s="156" t="s">
        <v>978</v>
      </c>
      <c r="H617" s="155" t="s">
        <v>32</v>
      </c>
      <c r="I617" s="157"/>
      <c r="L617" s="153"/>
      <c r="M617" s="158"/>
      <c r="T617" s="159"/>
      <c r="AT617" s="155" t="s">
        <v>169</v>
      </c>
      <c r="AU617" s="155" t="s">
        <v>93</v>
      </c>
      <c r="AV617" s="12" t="s">
        <v>84</v>
      </c>
      <c r="AW617" s="12" t="s">
        <v>38</v>
      </c>
      <c r="AX617" s="12" t="s">
        <v>76</v>
      </c>
      <c r="AY617" s="155" t="s">
        <v>159</v>
      </c>
    </row>
    <row r="618" spans="2:65" s="13" customFormat="1" ht="11.25">
      <c r="B618" s="160"/>
      <c r="D618" s="154" t="s">
        <v>169</v>
      </c>
      <c r="E618" s="161" t="s">
        <v>32</v>
      </c>
      <c r="F618" s="162" t="s">
        <v>996</v>
      </c>
      <c r="H618" s="163">
        <v>18.55</v>
      </c>
      <c r="I618" s="164"/>
      <c r="L618" s="160"/>
      <c r="M618" s="165"/>
      <c r="T618" s="166"/>
      <c r="AT618" s="161" t="s">
        <v>169</v>
      </c>
      <c r="AU618" s="161" t="s">
        <v>93</v>
      </c>
      <c r="AV618" s="13" t="s">
        <v>91</v>
      </c>
      <c r="AW618" s="13" t="s">
        <v>38</v>
      </c>
      <c r="AX618" s="13" t="s">
        <v>76</v>
      </c>
      <c r="AY618" s="161" t="s">
        <v>159</v>
      </c>
    </row>
    <row r="619" spans="2:65" s="12" customFormat="1" ht="11.25">
      <c r="B619" s="153"/>
      <c r="D619" s="154" t="s">
        <v>169</v>
      </c>
      <c r="E619" s="155" t="s">
        <v>32</v>
      </c>
      <c r="F619" s="156" t="s">
        <v>980</v>
      </c>
      <c r="H619" s="155" t="s">
        <v>32</v>
      </c>
      <c r="I619" s="157"/>
      <c r="L619" s="153"/>
      <c r="M619" s="158"/>
      <c r="T619" s="159"/>
      <c r="AT619" s="155" t="s">
        <v>169</v>
      </c>
      <c r="AU619" s="155" t="s">
        <v>93</v>
      </c>
      <c r="AV619" s="12" t="s">
        <v>84</v>
      </c>
      <c r="AW619" s="12" t="s">
        <v>38</v>
      </c>
      <c r="AX619" s="12" t="s">
        <v>76</v>
      </c>
      <c r="AY619" s="155" t="s">
        <v>159</v>
      </c>
    </row>
    <row r="620" spans="2:65" s="13" customFormat="1" ht="11.25">
      <c r="B620" s="160"/>
      <c r="D620" s="154" t="s">
        <v>169</v>
      </c>
      <c r="E620" s="161" t="s">
        <v>32</v>
      </c>
      <c r="F620" s="162" t="s">
        <v>997</v>
      </c>
      <c r="H620" s="163">
        <v>19.535</v>
      </c>
      <c r="I620" s="164"/>
      <c r="L620" s="160"/>
      <c r="M620" s="165"/>
      <c r="T620" s="166"/>
      <c r="AT620" s="161" t="s">
        <v>169</v>
      </c>
      <c r="AU620" s="161" t="s">
        <v>93</v>
      </c>
      <c r="AV620" s="13" t="s">
        <v>91</v>
      </c>
      <c r="AW620" s="13" t="s">
        <v>38</v>
      </c>
      <c r="AX620" s="13" t="s">
        <v>76</v>
      </c>
      <c r="AY620" s="161" t="s">
        <v>159</v>
      </c>
    </row>
    <row r="621" spans="2:65" s="15" customFormat="1" ht="11.25">
      <c r="B621" s="193"/>
      <c r="D621" s="154" t="s">
        <v>169</v>
      </c>
      <c r="E621" s="194" t="s">
        <v>32</v>
      </c>
      <c r="F621" s="195" t="s">
        <v>808</v>
      </c>
      <c r="H621" s="196">
        <v>58.284999999999997</v>
      </c>
      <c r="I621" s="197"/>
      <c r="L621" s="193"/>
      <c r="M621" s="198"/>
      <c r="T621" s="199"/>
      <c r="AT621" s="194" t="s">
        <v>169</v>
      </c>
      <c r="AU621" s="194" t="s">
        <v>93</v>
      </c>
      <c r="AV621" s="15" t="s">
        <v>93</v>
      </c>
      <c r="AW621" s="15" t="s">
        <v>38</v>
      </c>
      <c r="AX621" s="15" t="s">
        <v>76</v>
      </c>
      <c r="AY621" s="194" t="s">
        <v>159</v>
      </c>
    </row>
    <row r="622" spans="2:65" s="14" customFormat="1" ht="11.25">
      <c r="B622" s="175"/>
      <c r="D622" s="154" t="s">
        <v>169</v>
      </c>
      <c r="E622" s="176" t="s">
        <v>32</v>
      </c>
      <c r="F622" s="177" t="s">
        <v>581</v>
      </c>
      <c r="H622" s="178">
        <v>143.38499999999999</v>
      </c>
      <c r="I622" s="179"/>
      <c r="L622" s="175"/>
      <c r="M622" s="180"/>
      <c r="T622" s="181"/>
      <c r="AT622" s="176" t="s">
        <v>169</v>
      </c>
      <c r="AU622" s="176" t="s">
        <v>93</v>
      </c>
      <c r="AV622" s="14" t="s">
        <v>96</v>
      </c>
      <c r="AW622" s="14" t="s">
        <v>38</v>
      </c>
      <c r="AX622" s="14" t="s">
        <v>84</v>
      </c>
      <c r="AY622" s="176" t="s">
        <v>159</v>
      </c>
    </row>
    <row r="623" spans="2:65" s="1" customFormat="1" ht="24.2" customHeight="1">
      <c r="B623" s="35"/>
      <c r="C623" s="135" t="s">
        <v>1028</v>
      </c>
      <c r="D623" s="135" t="s">
        <v>162</v>
      </c>
      <c r="E623" s="136" t="s">
        <v>1029</v>
      </c>
      <c r="F623" s="137" t="s">
        <v>1030</v>
      </c>
      <c r="G623" s="138" t="s">
        <v>783</v>
      </c>
      <c r="H623" s="139">
        <v>5.8</v>
      </c>
      <c r="I623" s="140"/>
      <c r="J623" s="141">
        <f>ROUND(I623*H623,2)</f>
        <v>0</v>
      </c>
      <c r="K623" s="142"/>
      <c r="L623" s="35"/>
      <c r="M623" s="143" t="s">
        <v>32</v>
      </c>
      <c r="N623" s="144" t="s">
        <v>48</v>
      </c>
      <c r="P623" s="145">
        <f>O623*H623</f>
        <v>0</v>
      </c>
      <c r="Q623" s="145">
        <v>8.0271400000000005E-5</v>
      </c>
      <c r="R623" s="145">
        <f>Q623*H623</f>
        <v>4.6557412000000002E-4</v>
      </c>
      <c r="S623" s="145">
        <v>0</v>
      </c>
      <c r="T623" s="146">
        <f>S623*H623</f>
        <v>0</v>
      </c>
      <c r="AR623" s="147" t="s">
        <v>96</v>
      </c>
      <c r="AT623" s="147" t="s">
        <v>162</v>
      </c>
      <c r="AU623" s="147" t="s">
        <v>93</v>
      </c>
      <c r="AY623" s="19" t="s">
        <v>159</v>
      </c>
      <c r="BE623" s="148">
        <f>IF(N623="základní",J623,0)</f>
        <v>0</v>
      </c>
      <c r="BF623" s="148">
        <f>IF(N623="snížená",J623,0)</f>
        <v>0</v>
      </c>
      <c r="BG623" s="148">
        <f>IF(N623="zákl. přenesená",J623,0)</f>
        <v>0</v>
      </c>
      <c r="BH623" s="148">
        <f>IF(N623="sníž. přenesená",J623,0)</f>
        <v>0</v>
      </c>
      <c r="BI623" s="148">
        <f>IF(N623="nulová",J623,0)</f>
        <v>0</v>
      </c>
      <c r="BJ623" s="19" t="s">
        <v>91</v>
      </c>
      <c r="BK623" s="148">
        <f>ROUND(I623*H623,2)</f>
        <v>0</v>
      </c>
      <c r="BL623" s="19" t="s">
        <v>96</v>
      </c>
      <c r="BM623" s="147" t="s">
        <v>1031</v>
      </c>
    </row>
    <row r="624" spans="2:65" s="1" customFormat="1" ht="11.25">
      <c r="B624" s="35"/>
      <c r="D624" s="149" t="s">
        <v>167</v>
      </c>
      <c r="F624" s="150" t="s">
        <v>1032</v>
      </c>
      <c r="I624" s="151"/>
      <c r="L624" s="35"/>
      <c r="M624" s="152"/>
      <c r="T624" s="56"/>
      <c r="AT624" s="19" t="s">
        <v>167</v>
      </c>
      <c r="AU624" s="19" t="s">
        <v>93</v>
      </c>
    </row>
    <row r="625" spans="2:65" s="12" customFormat="1" ht="11.25">
      <c r="B625" s="153"/>
      <c r="D625" s="154" t="s">
        <v>169</v>
      </c>
      <c r="E625" s="155" t="s">
        <v>32</v>
      </c>
      <c r="F625" s="156" t="s">
        <v>950</v>
      </c>
      <c r="H625" s="155" t="s">
        <v>32</v>
      </c>
      <c r="I625" s="157"/>
      <c r="L625" s="153"/>
      <c r="M625" s="158"/>
      <c r="T625" s="159"/>
      <c r="AT625" s="155" t="s">
        <v>169</v>
      </c>
      <c r="AU625" s="155" t="s">
        <v>93</v>
      </c>
      <c r="AV625" s="12" t="s">
        <v>84</v>
      </c>
      <c r="AW625" s="12" t="s">
        <v>38</v>
      </c>
      <c r="AX625" s="12" t="s">
        <v>76</v>
      </c>
      <c r="AY625" s="155" t="s">
        <v>159</v>
      </c>
    </row>
    <row r="626" spans="2:65" s="12" customFormat="1" ht="11.25">
      <c r="B626" s="153"/>
      <c r="D626" s="154" t="s">
        <v>169</v>
      </c>
      <c r="E626" s="155" t="s">
        <v>32</v>
      </c>
      <c r="F626" s="156" t="s">
        <v>1004</v>
      </c>
      <c r="H626" s="155" t="s">
        <v>32</v>
      </c>
      <c r="I626" s="157"/>
      <c r="L626" s="153"/>
      <c r="M626" s="158"/>
      <c r="T626" s="159"/>
      <c r="AT626" s="155" t="s">
        <v>169</v>
      </c>
      <c r="AU626" s="155" t="s">
        <v>93</v>
      </c>
      <c r="AV626" s="12" t="s">
        <v>84</v>
      </c>
      <c r="AW626" s="12" t="s">
        <v>38</v>
      </c>
      <c r="AX626" s="12" t="s">
        <v>76</v>
      </c>
      <c r="AY626" s="155" t="s">
        <v>159</v>
      </c>
    </row>
    <row r="627" spans="2:65" s="13" customFormat="1" ht="11.25">
      <c r="B627" s="160"/>
      <c r="D627" s="154" t="s">
        <v>169</v>
      </c>
      <c r="E627" s="161" t="s">
        <v>32</v>
      </c>
      <c r="F627" s="162" t="s">
        <v>1013</v>
      </c>
      <c r="H627" s="163">
        <v>1.7</v>
      </c>
      <c r="I627" s="164"/>
      <c r="L627" s="160"/>
      <c r="M627" s="165"/>
      <c r="T627" s="166"/>
      <c r="AT627" s="161" t="s">
        <v>169</v>
      </c>
      <c r="AU627" s="161" t="s">
        <v>93</v>
      </c>
      <c r="AV627" s="13" t="s">
        <v>91</v>
      </c>
      <c r="AW627" s="13" t="s">
        <v>38</v>
      </c>
      <c r="AX627" s="13" t="s">
        <v>76</v>
      </c>
      <c r="AY627" s="161" t="s">
        <v>159</v>
      </c>
    </row>
    <row r="628" spans="2:65" s="12" customFormat="1" ht="11.25">
      <c r="B628" s="153"/>
      <c r="D628" s="154" t="s">
        <v>169</v>
      </c>
      <c r="E628" s="155" t="s">
        <v>32</v>
      </c>
      <c r="F628" s="156" t="s">
        <v>972</v>
      </c>
      <c r="H628" s="155" t="s">
        <v>32</v>
      </c>
      <c r="I628" s="157"/>
      <c r="L628" s="153"/>
      <c r="M628" s="158"/>
      <c r="T628" s="159"/>
      <c r="AT628" s="155" t="s">
        <v>169</v>
      </c>
      <c r="AU628" s="155" t="s">
        <v>93</v>
      </c>
      <c r="AV628" s="12" t="s">
        <v>84</v>
      </c>
      <c r="AW628" s="12" t="s">
        <v>38</v>
      </c>
      <c r="AX628" s="12" t="s">
        <v>76</v>
      </c>
      <c r="AY628" s="155" t="s">
        <v>159</v>
      </c>
    </row>
    <row r="629" spans="2:65" s="13" customFormat="1" ht="11.25">
      <c r="B629" s="160"/>
      <c r="D629" s="154" t="s">
        <v>169</v>
      </c>
      <c r="E629" s="161" t="s">
        <v>32</v>
      </c>
      <c r="F629" s="162" t="s">
        <v>1014</v>
      </c>
      <c r="H629" s="163">
        <v>4.0999999999999996</v>
      </c>
      <c r="I629" s="164"/>
      <c r="L629" s="160"/>
      <c r="M629" s="165"/>
      <c r="T629" s="166"/>
      <c r="AT629" s="161" t="s">
        <v>169</v>
      </c>
      <c r="AU629" s="161" t="s">
        <v>93</v>
      </c>
      <c r="AV629" s="13" t="s">
        <v>91</v>
      </c>
      <c r="AW629" s="13" t="s">
        <v>38</v>
      </c>
      <c r="AX629" s="13" t="s">
        <v>76</v>
      </c>
      <c r="AY629" s="161" t="s">
        <v>159</v>
      </c>
    </row>
    <row r="630" spans="2:65" s="14" customFormat="1" ht="11.25">
      <c r="B630" s="175"/>
      <c r="D630" s="154" t="s">
        <v>169</v>
      </c>
      <c r="E630" s="176" t="s">
        <v>32</v>
      </c>
      <c r="F630" s="177" t="s">
        <v>581</v>
      </c>
      <c r="H630" s="178">
        <v>5.8</v>
      </c>
      <c r="I630" s="179"/>
      <c r="L630" s="175"/>
      <c r="M630" s="180"/>
      <c r="T630" s="181"/>
      <c r="AT630" s="176" t="s">
        <v>169</v>
      </c>
      <c r="AU630" s="176" t="s">
        <v>93</v>
      </c>
      <c r="AV630" s="14" t="s">
        <v>96</v>
      </c>
      <c r="AW630" s="14" t="s">
        <v>38</v>
      </c>
      <c r="AX630" s="14" t="s">
        <v>84</v>
      </c>
      <c r="AY630" s="176" t="s">
        <v>159</v>
      </c>
    </row>
    <row r="631" spans="2:65" s="1" customFormat="1" ht="24.2" customHeight="1">
      <c r="B631" s="35"/>
      <c r="C631" s="135" t="s">
        <v>1033</v>
      </c>
      <c r="D631" s="135" t="s">
        <v>162</v>
      </c>
      <c r="E631" s="136" t="s">
        <v>1034</v>
      </c>
      <c r="F631" s="137" t="s">
        <v>1035</v>
      </c>
      <c r="G631" s="138" t="s">
        <v>783</v>
      </c>
      <c r="H631" s="139">
        <v>170.9</v>
      </c>
      <c r="I631" s="140"/>
      <c r="J631" s="141">
        <f>ROUND(I631*H631,2)</f>
        <v>0</v>
      </c>
      <c r="K631" s="142"/>
      <c r="L631" s="35"/>
      <c r="M631" s="143" t="s">
        <v>32</v>
      </c>
      <c r="N631" s="144" t="s">
        <v>48</v>
      </c>
      <c r="P631" s="145">
        <f>O631*H631</f>
        <v>0</v>
      </c>
      <c r="Q631" s="145">
        <v>1.36E-4</v>
      </c>
      <c r="R631" s="145">
        <f>Q631*H631</f>
        <v>2.32424E-2</v>
      </c>
      <c r="S631" s="145">
        <v>0</v>
      </c>
      <c r="T631" s="146">
        <f>S631*H631</f>
        <v>0</v>
      </c>
      <c r="AR631" s="147" t="s">
        <v>96</v>
      </c>
      <c r="AT631" s="147" t="s">
        <v>162</v>
      </c>
      <c r="AU631" s="147" t="s">
        <v>93</v>
      </c>
      <c r="AY631" s="19" t="s">
        <v>159</v>
      </c>
      <c r="BE631" s="148">
        <f>IF(N631="základní",J631,0)</f>
        <v>0</v>
      </c>
      <c r="BF631" s="148">
        <f>IF(N631="snížená",J631,0)</f>
        <v>0</v>
      </c>
      <c r="BG631" s="148">
        <f>IF(N631="zákl. přenesená",J631,0)</f>
        <v>0</v>
      </c>
      <c r="BH631" s="148">
        <f>IF(N631="sníž. přenesená",J631,0)</f>
        <v>0</v>
      </c>
      <c r="BI631" s="148">
        <f>IF(N631="nulová",J631,0)</f>
        <v>0</v>
      </c>
      <c r="BJ631" s="19" t="s">
        <v>91</v>
      </c>
      <c r="BK631" s="148">
        <f>ROUND(I631*H631,2)</f>
        <v>0</v>
      </c>
      <c r="BL631" s="19" t="s">
        <v>96</v>
      </c>
      <c r="BM631" s="147" t="s">
        <v>1036</v>
      </c>
    </row>
    <row r="632" spans="2:65" s="1" customFormat="1" ht="11.25">
      <c r="B632" s="35"/>
      <c r="D632" s="149" t="s">
        <v>167</v>
      </c>
      <c r="F632" s="150" t="s">
        <v>1037</v>
      </c>
      <c r="I632" s="151"/>
      <c r="L632" s="35"/>
      <c r="M632" s="152"/>
      <c r="T632" s="56"/>
      <c r="AT632" s="19" t="s">
        <v>167</v>
      </c>
      <c r="AU632" s="19" t="s">
        <v>93</v>
      </c>
    </row>
    <row r="633" spans="2:65" s="12" customFormat="1" ht="11.25">
      <c r="B633" s="153"/>
      <c r="D633" s="154" t="s">
        <v>169</v>
      </c>
      <c r="E633" s="155" t="s">
        <v>32</v>
      </c>
      <c r="F633" s="156" t="s">
        <v>803</v>
      </c>
      <c r="H633" s="155" t="s">
        <v>32</v>
      </c>
      <c r="I633" s="157"/>
      <c r="L633" s="153"/>
      <c r="M633" s="158"/>
      <c r="T633" s="159"/>
      <c r="AT633" s="155" t="s">
        <v>169</v>
      </c>
      <c r="AU633" s="155" t="s">
        <v>93</v>
      </c>
      <c r="AV633" s="12" t="s">
        <v>84</v>
      </c>
      <c r="AW633" s="12" t="s">
        <v>38</v>
      </c>
      <c r="AX633" s="12" t="s">
        <v>76</v>
      </c>
      <c r="AY633" s="155" t="s">
        <v>159</v>
      </c>
    </row>
    <row r="634" spans="2:65" s="13" customFormat="1" ht="11.25">
      <c r="B634" s="160"/>
      <c r="D634" s="154" t="s">
        <v>169</v>
      </c>
      <c r="E634" s="161" t="s">
        <v>32</v>
      </c>
      <c r="F634" s="162" t="s">
        <v>1038</v>
      </c>
      <c r="H634" s="163">
        <v>113.4</v>
      </c>
      <c r="I634" s="164"/>
      <c r="L634" s="160"/>
      <c r="M634" s="165"/>
      <c r="T634" s="166"/>
      <c r="AT634" s="161" t="s">
        <v>169</v>
      </c>
      <c r="AU634" s="161" t="s">
        <v>93</v>
      </c>
      <c r="AV634" s="13" t="s">
        <v>91</v>
      </c>
      <c r="AW634" s="13" t="s">
        <v>38</v>
      </c>
      <c r="AX634" s="13" t="s">
        <v>76</v>
      </c>
      <c r="AY634" s="161" t="s">
        <v>159</v>
      </c>
    </row>
    <row r="635" spans="2:65" s="12" customFormat="1" ht="11.25">
      <c r="B635" s="153"/>
      <c r="D635" s="154" t="s">
        <v>169</v>
      </c>
      <c r="E635" s="155" t="s">
        <v>32</v>
      </c>
      <c r="F635" s="156" t="s">
        <v>809</v>
      </c>
      <c r="H635" s="155" t="s">
        <v>32</v>
      </c>
      <c r="I635" s="157"/>
      <c r="L635" s="153"/>
      <c r="M635" s="158"/>
      <c r="T635" s="159"/>
      <c r="AT635" s="155" t="s">
        <v>169</v>
      </c>
      <c r="AU635" s="155" t="s">
        <v>93</v>
      </c>
      <c r="AV635" s="12" t="s">
        <v>84</v>
      </c>
      <c r="AW635" s="12" t="s">
        <v>38</v>
      </c>
      <c r="AX635" s="12" t="s">
        <v>76</v>
      </c>
      <c r="AY635" s="155" t="s">
        <v>159</v>
      </c>
    </row>
    <row r="636" spans="2:65" s="13" customFormat="1" ht="11.25">
      <c r="B636" s="160"/>
      <c r="D636" s="154" t="s">
        <v>169</v>
      </c>
      <c r="E636" s="161" t="s">
        <v>32</v>
      </c>
      <c r="F636" s="162" t="s">
        <v>1039</v>
      </c>
      <c r="H636" s="163">
        <v>57.5</v>
      </c>
      <c r="I636" s="164"/>
      <c r="L636" s="160"/>
      <c r="M636" s="165"/>
      <c r="T636" s="166"/>
      <c r="AT636" s="161" t="s">
        <v>169</v>
      </c>
      <c r="AU636" s="161" t="s">
        <v>93</v>
      </c>
      <c r="AV636" s="13" t="s">
        <v>91</v>
      </c>
      <c r="AW636" s="13" t="s">
        <v>38</v>
      </c>
      <c r="AX636" s="13" t="s">
        <v>76</v>
      </c>
      <c r="AY636" s="161" t="s">
        <v>159</v>
      </c>
    </row>
    <row r="637" spans="2:65" s="14" customFormat="1" ht="11.25">
      <c r="B637" s="175"/>
      <c r="D637" s="154" t="s">
        <v>169</v>
      </c>
      <c r="E637" s="176" t="s">
        <v>32</v>
      </c>
      <c r="F637" s="177" t="s">
        <v>581</v>
      </c>
      <c r="H637" s="178">
        <v>170.9</v>
      </c>
      <c r="I637" s="179"/>
      <c r="L637" s="175"/>
      <c r="M637" s="180"/>
      <c r="T637" s="181"/>
      <c r="AT637" s="176" t="s">
        <v>169</v>
      </c>
      <c r="AU637" s="176" t="s">
        <v>93</v>
      </c>
      <c r="AV637" s="14" t="s">
        <v>96</v>
      </c>
      <c r="AW637" s="14" t="s">
        <v>38</v>
      </c>
      <c r="AX637" s="14" t="s">
        <v>84</v>
      </c>
      <c r="AY637" s="176" t="s">
        <v>159</v>
      </c>
    </row>
    <row r="638" spans="2:65" s="11" customFormat="1" ht="22.9" customHeight="1">
      <c r="B638" s="123"/>
      <c r="D638" s="124" t="s">
        <v>75</v>
      </c>
      <c r="E638" s="133" t="s">
        <v>96</v>
      </c>
      <c r="F638" s="133" t="s">
        <v>1040</v>
      </c>
      <c r="I638" s="126"/>
      <c r="J638" s="134">
        <f>BK638</f>
        <v>0</v>
      </c>
      <c r="L638" s="123"/>
      <c r="M638" s="128"/>
      <c r="P638" s="129">
        <f>P639+P795</f>
        <v>0</v>
      </c>
      <c r="R638" s="129">
        <f>R639+R795</f>
        <v>743.83304455174209</v>
      </c>
      <c r="T638" s="130">
        <f>T639+T795</f>
        <v>0</v>
      </c>
      <c r="AR638" s="124" t="s">
        <v>84</v>
      </c>
      <c r="AT638" s="131" t="s">
        <v>75</v>
      </c>
      <c r="AU638" s="131" t="s">
        <v>84</v>
      </c>
      <c r="AY638" s="124" t="s">
        <v>159</v>
      </c>
      <c r="BK638" s="132">
        <f>BK639+BK795</f>
        <v>0</v>
      </c>
    </row>
    <row r="639" spans="2:65" s="11" customFormat="1" ht="20.85" customHeight="1">
      <c r="B639" s="123"/>
      <c r="D639" s="124" t="s">
        <v>75</v>
      </c>
      <c r="E639" s="133" t="s">
        <v>1041</v>
      </c>
      <c r="F639" s="133" t="s">
        <v>1042</v>
      </c>
      <c r="I639" s="126"/>
      <c r="J639" s="134">
        <f>BK639</f>
        <v>0</v>
      </c>
      <c r="L639" s="123"/>
      <c r="M639" s="128"/>
      <c r="P639" s="129">
        <f>SUM(P640:P794)</f>
        <v>0</v>
      </c>
      <c r="R639" s="129">
        <f>SUM(R640:R794)</f>
        <v>730.07428304063012</v>
      </c>
      <c r="T639" s="130">
        <f>SUM(T640:T794)</f>
        <v>0</v>
      </c>
      <c r="AR639" s="124" t="s">
        <v>84</v>
      </c>
      <c r="AT639" s="131" t="s">
        <v>75</v>
      </c>
      <c r="AU639" s="131" t="s">
        <v>91</v>
      </c>
      <c r="AY639" s="124" t="s">
        <v>159</v>
      </c>
      <c r="BK639" s="132">
        <f>SUM(BK640:BK794)</f>
        <v>0</v>
      </c>
    </row>
    <row r="640" spans="2:65" s="1" customFormat="1" ht="49.15" customHeight="1">
      <c r="B640" s="35"/>
      <c r="C640" s="135" t="s">
        <v>1043</v>
      </c>
      <c r="D640" s="135" t="s">
        <v>162</v>
      </c>
      <c r="E640" s="136" t="s">
        <v>1044</v>
      </c>
      <c r="F640" s="137" t="s">
        <v>1045</v>
      </c>
      <c r="G640" s="138" t="s">
        <v>559</v>
      </c>
      <c r="H640" s="139">
        <v>252.71899999999999</v>
      </c>
      <c r="I640" s="140"/>
      <c r="J640" s="141">
        <f>ROUND(I640*H640,2)</f>
        <v>0</v>
      </c>
      <c r="K640" s="142"/>
      <c r="L640" s="35"/>
      <c r="M640" s="143" t="s">
        <v>32</v>
      </c>
      <c r="N640" s="144" t="s">
        <v>48</v>
      </c>
      <c r="P640" s="145">
        <f>O640*H640</f>
        <v>0</v>
      </c>
      <c r="Q640" s="145">
        <v>2.5020099999999998</v>
      </c>
      <c r="R640" s="145">
        <f>Q640*H640</f>
        <v>632.30546518999995</v>
      </c>
      <c r="S640" s="145">
        <v>0</v>
      </c>
      <c r="T640" s="146">
        <f>S640*H640</f>
        <v>0</v>
      </c>
      <c r="AR640" s="147" t="s">
        <v>96</v>
      </c>
      <c r="AT640" s="147" t="s">
        <v>162</v>
      </c>
      <c r="AU640" s="147" t="s">
        <v>93</v>
      </c>
      <c r="AY640" s="19" t="s">
        <v>159</v>
      </c>
      <c r="BE640" s="148">
        <f>IF(N640="základní",J640,0)</f>
        <v>0</v>
      </c>
      <c r="BF640" s="148">
        <f>IF(N640="snížená",J640,0)</f>
        <v>0</v>
      </c>
      <c r="BG640" s="148">
        <f>IF(N640="zákl. přenesená",J640,0)</f>
        <v>0</v>
      </c>
      <c r="BH640" s="148">
        <f>IF(N640="sníž. přenesená",J640,0)</f>
        <v>0</v>
      </c>
      <c r="BI640" s="148">
        <f>IF(N640="nulová",J640,0)</f>
        <v>0</v>
      </c>
      <c r="BJ640" s="19" t="s">
        <v>91</v>
      </c>
      <c r="BK640" s="148">
        <f>ROUND(I640*H640,2)</f>
        <v>0</v>
      </c>
      <c r="BL640" s="19" t="s">
        <v>96</v>
      </c>
      <c r="BM640" s="147" t="s">
        <v>1046</v>
      </c>
    </row>
    <row r="641" spans="2:65" s="1" customFormat="1" ht="11.25">
      <c r="B641" s="35"/>
      <c r="D641" s="149" t="s">
        <v>167</v>
      </c>
      <c r="F641" s="150" t="s">
        <v>1047</v>
      </c>
      <c r="I641" s="151"/>
      <c r="L641" s="35"/>
      <c r="M641" s="152"/>
      <c r="T641" s="56"/>
      <c r="AT641" s="19" t="s">
        <v>167</v>
      </c>
      <c r="AU641" s="19" t="s">
        <v>93</v>
      </c>
    </row>
    <row r="642" spans="2:65" s="12" customFormat="1" ht="11.25">
      <c r="B642" s="153"/>
      <c r="D642" s="154" t="s">
        <v>169</v>
      </c>
      <c r="E642" s="155" t="s">
        <v>32</v>
      </c>
      <c r="F642" s="156" t="s">
        <v>1048</v>
      </c>
      <c r="H642" s="155" t="s">
        <v>32</v>
      </c>
      <c r="I642" s="157"/>
      <c r="L642" s="153"/>
      <c r="M642" s="158"/>
      <c r="T642" s="159"/>
      <c r="AT642" s="155" t="s">
        <v>169</v>
      </c>
      <c r="AU642" s="155" t="s">
        <v>93</v>
      </c>
      <c r="AV642" s="12" t="s">
        <v>84</v>
      </c>
      <c r="AW642" s="12" t="s">
        <v>38</v>
      </c>
      <c r="AX642" s="12" t="s">
        <v>76</v>
      </c>
      <c r="AY642" s="155" t="s">
        <v>159</v>
      </c>
    </row>
    <row r="643" spans="2:65" s="13" customFormat="1" ht="11.25">
      <c r="B643" s="160"/>
      <c r="D643" s="154" t="s">
        <v>169</v>
      </c>
      <c r="E643" s="161" t="s">
        <v>32</v>
      </c>
      <c r="F643" s="162" t="s">
        <v>1049</v>
      </c>
      <c r="H643" s="163">
        <v>204.983</v>
      </c>
      <c r="I643" s="164"/>
      <c r="L643" s="160"/>
      <c r="M643" s="165"/>
      <c r="T643" s="166"/>
      <c r="AT643" s="161" t="s">
        <v>169</v>
      </c>
      <c r="AU643" s="161" t="s">
        <v>93</v>
      </c>
      <c r="AV643" s="13" t="s">
        <v>91</v>
      </c>
      <c r="AW643" s="13" t="s">
        <v>38</v>
      </c>
      <c r="AX643" s="13" t="s">
        <v>76</v>
      </c>
      <c r="AY643" s="161" t="s">
        <v>159</v>
      </c>
    </row>
    <row r="644" spans="2:65" s="12" customFormat="1" ht="11.25">
      <c r="B644" s="153"/>
      <c r="D644" s="154" t="s">
        <v>169</v>
      </c>
      <c r="E644" s="155" t="s">
        <v>32</v>
      </c>
      <c r="F644" s="156" t="s">
        <v>1050</v>
      </c>
      <c r="H644" s="155" t="s">
        <v>32</v>
      </c>
      <c r="I644" s="157"/>
      <c r="L644" s="153"/>
      <c r="M644" s="158"/>
      <c r="T644" s="159"/>
      <c r="AT644" s="155" t="s">
        <v>169</v>
      </c>
      <c r="AU644" s="155" t="s">
        <v>93</v>
      </c>
      <c r="AV644" s="12" t="s">
        <v>84</v>
      </c>
      <c r="AW644" s="12" t="s">
        <v>38</v>
      </c>
      <c r="AX644" s="12" t="s">
        <v>76</v>
      </c>
      <c r="AY644" s="155" t="s">
        <v>159</v>
      </c>
    </row>
    <row r="645" spans="2:65" s="13" customFormat="1" ht="11.25">
      <c r="B645" s="160"/>
      <c r="D645" s="154" t="s">
        <v>169</v>
      </c>
      <c r="E645" s="161" t="s">
        <v>32</v>
      </c>
      <c r="F645" s="162" t="s">
        <v>1051</v>
      </c>
      <c r="H645" s="163">
        <v>0.42499999999999999</v>
      </c>
      <c r="I645" s="164"/>
      <c r="L645" s="160"/>
      <c r="M645" s="165"/>
      <c r="T645" s="166"/>
      <c r="AT645" s="161" t="s">
        <v>169</v>
      </c>
      <c r="AU645" s="161" t="s">
        <v>93</v>
      </c>
      <c r="AV645" s="13" t="s">
        <v>91</v>
      </c>
      <c r="AW645" s="13" t="s">
        <v>38</v>
      </c>
      <c r="AX645" s="13" t="s">
        <v>76</v>
      </c>
      <c r="AY645" s="161" t="s">
        <v>159</v>
      </c>
    </row>
    <row r="646" spans="2:65" s="12" customFormat="1" ht="11.25">
      <c r="B646" s="153"/>
      <c r="D646" s="154" t="s">
        <v>169</v>
      </c>
      <c r="E646" s="155" t="s">
        <v>32</v>
      </c>
      <c r="F646" s="156" t="s">
        <v>1052</v>
      </c>
      <c r="H646" s="155" t="s">
        <v>32</v>
      </c>
      <c r="I646" s="157"/>
      <c r="L646" s="153"/>
      <c r="M646" s="158"/>
      <c r="T646" s="159"/>
      <c r="AT646" s="155" t="s">
        <v>169</v>
      </c>
      <c r="AU646" s="155" t="s">
        <v>93</v>
      </c>
      <c r="AV646" s="12" t="s">
        <v>84</v>
      </c>
      <c r="AW646" s="12" t="s">
        <v>38</v>
      </c>
      <c r="AX646" s="12" t="s">
        <v>76</v>
      </c>
      <c r="AY646" s="155" t="s">
        <v>159</v>
      </c>
    </row>
    <row r="647" spans="2:65" s="13" customFormat="1" ht="11.25">
      <c r="B647" s="160"/>
      <c r="D647" s="154" t="s">
        <v>169</v>
      </c>
      <c r="E647" s="161" t="s">
        <v>32</v>
      </c>
      <c r="F647" s="162" t="s">
        <v>1053</v>
      </c>
      <c r="H647" s="163">
        <v>-32.784999999999997</v>
      </c>
      <c r="I647" s="164"/>
      <c r="L647" s="160"/>
      <c r="M647" s="165"/>
      <c r="T647" s="166"/>
      <c r="AT647" s="161" t="s">
        <v>169</v>
      </c>
      <c r="AU647" s="161" t="s">
        <v>93</v>
      </c>
      <c r="AV647" s="13" t="s">
        <v>91</v>
      </c>
      <c r="AW647" s="13" t="s">
        <v>38</v>
      </c>
      <c r="AX647" s="13" t="s">
        <v>76</v>
      </c>
      <c r="AY647" s="161" t="s">
        <v>159</v>
      </c>
    </row>
    <row r="648" spans="2:65" s="13" customFormat="1" ht="11.25">
      <c r="B648" s="160"/>
      <c r="D648" s="154" t="s">
        <v>169</v>
      </c>
      <c r="E648" s="161" t="s">
        <v>32</v>
      </c>
      <c r="F648" s="162" t="s">
        <v>1054</v>
      </c>
      <c r="H648" s="163">
        <v>-4.5419999999999998</v>
      </c>
      <c r="I648" s="164"/>
      <c r="L648" s="160"/>
      <c r="M648" s="165"/>
      <c r="T648" s="166"/>
      <c r="AT648" s="161" t="s">
        <v>169</v>
      </c>
      <c r="AU648" s="161" t="s">
        <v>93</v>
      </c>
      <c r="AV648" s="13" t="s">
        <v>91</v>
      </c>
      <c r="AW648" s="13" t="s">
        <v>38</v>
      </c>
      <c r="AX648" s="13" t="s">
        <v>76</v>
      </c>
      <c r="AY648" s="161" t="s">
        <v>159</v>
      </c>
    </row>
    <row r="649" spans="2:65" s="15" customFormat="1" ht="11.25">
      <c r="B649" s="193"/>
      <c r="D649" s="154" t="s">
        <v>169</v>
      </c>
      <c r="E649" s="194" t="s">
        <v>32</v>
      </c>
      <c r="F649" s="195" t="s">
        <v>808</v>
      </c>
      <c r="H649" s="196">
        <v>168.08099999999999</v>
      </c>
      <c r="I649" s="197"/>
      <c r="L649" s="193"/>
      <c r="M649" s="198"/>
      <c r="T649" s="199"/>
      <c r="AT649" s="194" t="s">
        <v>169</v>
      </c>
      <c r="AU649" s="194" t="s">
        <v>93</v>
      </c>
      <c r="AV649" s="15" t="s">
        <v>93</v>
      </c>
      <c r="AW649" s="15" t="s">
        <v>38</v>
      </c>
      <c r="AX649" s="15" t="s">
        <v>76</v>
      </c>
      <c r="AY649" s="194" t="s">
        <v>159</v>
      </c>
    </row>
    <row r="650" spans="2:65" s="12" customFormat="1" ht="11.25">
      <c r="B650" s="153"/>
      <c r="D650" s="154" t="s">
        <v>169</v>
      </c>
      <c r="E650" s="155" t="s">
        <v>32</v>
      </c>
      <c r="F650" s="156" t="s">
        <v>1055</v>
      </c>
      <c r="H650" s="155" t="s">
        <v>32</v>
      </c>
      <c r="I650" s="157"/>
      <c r="L650" s="153"/>
      <c r="M650" s="158"/>
      <c r="T650" s="159"/>
      <c r="AT650" s="155" t="s">
        <v>169</v>
      </c>
      <c r="AU650" s="155" t="s">
        <v>93</v>
      </c>
      <c r="AV650" s="12" t="s">
        <v>84</v>
      </c>
      <c r="AW650" s="12" t="s">
        <v>38</v>
      </c>
      <c r="AX650" s="12" t="s">
        <v>76</v>
      </c>
      <c r="AY650" s="155" t="s">
        <v>159</v>
      </c>
    </row>
    <row r="651" spans="2:65" s="13" customFormat="1" ht="11.25">
      <c r="B651" s="160"/>
      <c r="D651" s="154" t="s">
        <v>169</v>
      </c>
      <c r="E651" s="161" t="s">
        <v>32</v>
      </c>
      <c r="F651" s="162" t="s">
        <v>1056</v>
      </c>
      <c r="H651" s="163">
        <v>34.723999999999997</v>
      </c>
      <c r="I651" s="164"/>
      <c r="L651" s="160"/>
      <c r="M651" s="165"/>
      <c r="T651" s="166"/>
      <c r="AT651" s="161" t="s">
        <v>169</v>
      </c>
      <c r="AU651" s="161" t="s">
        <v>93</v>
      </c>
      <c r="AV651" s="13" t="s">
        <v>91</v>
      </c>
      <c r="AW651" s="13" t="s">
        <v>38</v>
      </c>
      <c r="AX651" s="13" t="s">
        <v>76</v>
      </c>
      <c r="AY651" s="161" t="s">
        <v>159</v>
      </c>
    </row>
    <row r="652" spans="2:65" s="13" customFormat="1" ht="11.25">
      <c r="B652" s="160"/>
      <c r="D652" s="154" t="s">
        <v>169</v>
      </c>
      <c r="E652" s="161" t="s">
        <v>32</v>
      </c>
      <c r="F652" s="162" t="s">
        <v>1057</v>
      </c>
      <c r="H652" s="163">
        <v>49.914000000000001</v>
      </c>
      <c r="I652" s="164"/>
      <c r="L652" s="160"/>
      <c r="M652" s="165"/>
      <c r="T652" s="166"/>
      <c r="AT652" s="161" t="s">
        <v>169</v>
      </c>
      <c r="AU652" s="161" t="s">
        <v>93</v>
      </c>
      <c r="AV652" s="13" t="s">
        <v>91</v>
      </c>
      <c r="AW652" s="13" t="s">
        <v>38</v>
      </c>
      <c r="AX652" s="13" t="s">
        <v>76</v>
      </c>
      <c r="AY652" s="161" t="s">
        <v>159</v>
      </c>
    </row>
    <row r="653" spans="2:65" s="15" customFormat="1" ht="11.25">
      <c r="B653" s="193"/>
      <c r="D653" s="154" t="s">
        <v>169</v>
      </c>
      <c r="E653" s="194" t="s">
        <v>32</v>
      </c>
      <c r="F653" s="195" t="s">
        <v>808</v>
      </c>
      <c r="H653" s="196">
        <v>84.638000000000005</v>
      </c>
      <c r="I653" s="197"/>
      <c r="L653" s="193"/>
      <c r="M653" s="198"/>
      <c r="T653" s="199"/>
      <c r="AT653" s="194" t="s">
        <v>169</v>
      </c>
      <c r="AU653" s="194" t="s">
        <v>93</v>
      </c>
      <c r="AV653" s="15" t="s">
        <v>93</v>
      </c>
      <c r="AW653" s="15" t="s">
        <v>38</v>
      </c>
      <c r="AX653" s="15" t="s">
        <v>76</v>
      </c>
      <c r="AY653" s="194" t="s">
        <v>159</v>
      </c>
    </row>
    <row r="654" spans="2:65" s="14" customFormat="1" ht="11.25">
      <c r="B654" s="175"/>
      <c r="D654" s="154" t="s">
        <v>169</v>
      </c>
      <c r="E654" s="176" t="s">
        <v>32</v>
      </c>
      <c r="F654" s="177" t="s">
        <v>581</v>
      </c>
      <c r="H654" s="178">
        <v>252.71899999999999</v>
      </c>
      <c r="I654" s="179"/>
      <c r="L654" s="175"/>
      <c r="M654" s="180"/>
      <c r="T654" s="181"/>
      <c r="AT654" s="176" t="s">
        <v>169</v>
      </c>
      <c r="AU654" s="176" t="s">
        <v>93</v>
      </c>
      <c r="AV654" s="14" t="s">
        <v>96</v>
      </c>
      <c r="AW654" s="14" t="s">
        <v>38</v>
      </c>
      <c r="AX654" s="14" t="s">
        <v>84</v>
      </c>
      <c r="AY654" s="176" t="s">
        <v>159</v>
      </c>
    </row>
    <row r="655" spans="2:65" s="1" customFormat="1" ht="78" customHeight="1">
      <c r="B655" s="35"/>
      <c r="C655" s="135" t="s">
        <v>1058</v>
      </c>
      <c r="D655" s="135" t="s">
        <v>162</v>
      </c>
      <c r="E655" s="136" t="s">
        <v>1059</v>
      </c>
      <c r="F655" s="137" t="s">
        <v>1060</v>
      </c>
      <c r="G655" s="138" t="s">
        <v>180</v>
      </c>
      <c r="H655" s="139">
        <v>24.959</v>
      </c>
      <c r="I655" s="140"/>
      <c r="J655" s="141">
        <f>ROUND(I655*H655,2)</f>
        <v>0</v>
      </c>
      <c r="K655" s="142"/>
      <c r="L655" s="35"/>
      <c r="M655" s="143" t="s">
        <v>32</v>
      </c>
      <c r="N655" s="144" t="s">
        <v>48</v>
      </c>
      <c r="P655" s="145">
        <f>O655*H655</f>
        <v>0</v>
      </c>
      <c r="Q655" s="145">
        <v>1.0555522399999999</v>
      </c>
      <c r="R655" s="145">
        <f>Q655*H655</f>
        <v>26.345528358159999</v>
      </c>
      <c r="S655" s="145">
        <v>0</v>
      </c>
      <c r="T655" s="146">
        <f>S655*H655</f>
        <v>0</v>
      </c>
      <c r="AR655" s="147" t="s">
        <v>96</v>
      </c>
      <c r="AT655" s="147" t="s">
        <v>162</v>
      </c>
      <c r="AU655" s="147" t="s">
        <v>93</v>
      </c>
      <c r="AY655" s="19" t="s">
        <v>159</v>
      </c>
      <c r="BE655" s="148">
        <f>IF(N655="základní",J655,0)</f>
        <v>0</v>
      </c>
      <c r="BF655" s="148">
        <f>IF(N655="snížená",J655,0)</f>
        <v>0</v>
      </c>
      <c r="BG655" s="148">
        <f>IF(N655="zákl. přenesená",J655,0)</f>
        <v>0</v>
      </c>
      <c r="BH655" s="148">
        <f>IF(N655="sníž. přenesená",J655,0)</f>
        <v>0</v>
      </c>
      <c r="BI655" s="148">
        <f>IF(N655="nulová",J655,0)</f>
        <v>0</v>
      </c>
      <c r="BJ655" s="19" t="s">
        <v>91</v>
      </c>
      <c r="BK655" s="148">
        <f>ROUND(I655*H655,2)</f>
        <v>0</v>
      </c>
      <c r="BL655" s="19" t="s">
        <v>96</v>
      </c>
      <c r="BM655" s="147" t="s">
        <v>1061</v>
      </c>
    </row>
    <row r="656" spans="2:65" s="1" customFormat="1" ht="11.25">
      <c r="B656" s="35"/>
      <c r="D656" s="149" t="s">
        <v>167</v>
      </c>
      <c r="F656" s="150" t="s">
        <v>1062</v>
      </c>
      <c r="I656" s="151"/>
      <c r="L656" s="35"/>
      <c r="M656" s="152"/>
      <c r="T656" s="56"/>
      <c r="AT656" s="19" t="s">
        <v>167</v>
      </c>
      <c r="AU656" s="19" t="s">
        <v>93</v>
      </c>
    </row>
    <row r="657" spans="2:65" s="12" customFormat="1" ht="11.25">
      <c r="B657" s="153"/>
      <c r="D657" s="154" t="s">
        <v>169</v>
      </c>
      <c r="E657" s="155" t="s">
        <v>32</v>
      </c>
      <c r="F657" s="156" t="s">
        <v>1063</v>
      </c>
      <c r="H657" s="155" t="s">
        <v>32</v>
      </c>
      <c r="I657" s="157"/>
      <c r="L657" s="153"/>
      <c r="M657" s="158"/>
      <c r="T657" s="159"/>
      <c r="AT657" s="155" t="s">
        <v>169</v>
      </c>
      <c r="AU657" s="155" t="s">
        <v>93</v>
      </c>
      <c r="AV657" s="12" t="s">
        <v>84</v>
      </c>
      <c r="AW657" s="12" t="s">
        <v>38</v>
      </c>
      <c r="AX657" s="12" t="s">
        <v>76</v>
      </c>
      <c r="AY657" s="155" t="s">
        <v>159</v>
      </c>
    </row>
    <row r="658" spans="2:65" s="13" customFormat="1" ht="11.25">
      <c r="B658" s="160"/>
      <c r="D658" s="154" t="s">
        <v>169</v>
      </c>
      <c r="E658" s="161" t="s">
        <v>32</v>
      </c>
      <c r="F658" s="162" t="s">
        <v>1064</v>
      </c>
      <c r="H658" s="163">
        <v>16.802</v>
      </c>
      <c r="I658" s="164"/>
      <c r="L658" s="160"/>
      <c r="M658" s="165"/>
      <c r="T658" s="166"/>
      <c r="AT658" s="161" t="s">
        <v>169</v>
      </c>
      <c r="AU658" s="161" t="s">
        <v>93</v>
      </c>
      <c r="AV658" s="13" t="s">
        <v>91</v>
      </c>
      <c r="AW658" s="13" t="s">
        <v>38</v>
      </c>
      <c r="AX658" s="13" t="s">
        <v>76</v>
      </c>
      <c r="AY658" s="161" t="s">
        <v>159</v>
      </c>
    </row>
    <row r="659" spans="2:65" s="12" customFormat="1" ht="11.25">
      <c r="B659" s="153"/>
      <c r="D659" s="154" t="s">
        <v>169</v>
      </c>
      <c r="E659" s="155" t="s">
        <v>32</v>
      </c>
      <c r="F659" s="156" t="s">
        <v>972</v>
      </c>
      <c r="H659" s="155" t="s">
        <v>32</v>
      </c>
      <c r="I659" s="157"/>
      <c r="L659" s="153"/>
      <c r="M659" s="158"/>
      <c r="T659" s="159"/>
      <c r="AT659" s="155" t="s">
        <v>169</v>
      </c>
      <c r="AU659" s="155" t="s">
        <v>93</v>
      </c>
      <c r="AV659" s="12" t="s">
        <v>84</v>
      </c>
      <c r="AW659" s="12" t="s">
        <v>38</v>
      </c>
      <c r="AX659" s="12" t="s">
        <v>76</v>
      </c>
      <c r="AY659" s="155" t="s">
        <v>159</v>
      </c>
    </row>
    <row r="660" spans="2:65" s="13" customFormat="1" ht="11.25">
      <c r="B660" s="160"/>
      <c r="D660" s="154" t="s">
        <v>169</v>
      </c>
      <c r="E660" s="161" t="s">
        <v>32</v>
      </c>
      <c r="F660" s="162" t="s">
        <v>1065</v>
      </c>
      <c r="H660" s="163">
        <v>8.157</v>
      </c>
      <c r="I660" s="164"/>
      <c r="L660" s="160"/>
      <c r="M660" s="165"/>
      <c r="T660" s="166"/>
      <c r="AT660" s="161" t="s">
        <v>169</v>
      </c>
      <c r="AU660" s="161" t="s">
        <v>93</v>
      </c>
      <c r="AV660" s="13" t="s">
        <v>91</v>
      </c>
      <c r="AW660" s="13" t="s">
        <v>38</v>
      </c>
      <c r="AX660" s="13" t="s">
        <v>76</v>
      </c>
      <c r="AY660" s="161" t="s">
        <v>159</v>
      </c>
    </row>
    <row r="661" spans="2:65" s="14" customFormat="1" ht="11.25">
      <c r="B661" s="175"/>
      <c r="D661" s="154" t="s">
        <v>169</v>
      </c>
      <c r="E661" s="176" t="s">
        <v>32</v>
      </c>
      <c r="F661" s="177" t="s">
        <v>581</v>
      </c>
      <c r="H661" s="178">
        <v>24.959</v>
      </c>
      <c r="I661" s="179"/>
      <c r="L661" s="175"/>
      <c r="M661" s="180"/>
      <c r="T661" s="181"/>
      <c r="AT661" s="176" t="s">
        <v>169</v>
      </c>
      <c r="AU661" s="176" t="s">
        <v>93</v>
      </c>
      <c r="AV661" s="14" t="s">
        <v>96</v>
      </c>
      <c r="AW661" s="14" t="s">
        <v>38</v>
      </c>
      <c r="AX661" s="14" t="s">
        <v>84</v>
      </c>
      <c r="AY661" s="176" t="s">
        <v>159</v>
      </c>
    </row>
    <row r="662" spans="2:65" s="1" customFormat="1" ht="37.9" customHeight="1">
      <c r="B662" s="35"/>
      <c r="C662" s="135" t="s">
        <v>1066</v>
      </c>
      <c r="D662" s="135" t="s">
        <v>162</v>
      </c>
      <c r="E662" s="136" t="s">
        <v>1067</v>
      </c>
      <c r="F662" s="137" t="s">
        <v>1068</v>
      </c>
      <c r="G662" s="138" t="s">
        <v>165</v>
      </c>
      <c r="H662" s="139">
        <v>1109.481</v>
      </c>
      <c r="I662" s="140"/>
      <c r="J662" s="141">
        <f>ROUND(I662*H662,2)</f>
        <v>0</v>
      </c>
      <c r="K662" s="142"/>
      <c r="L662" s="35"/>
      <c r="M662" s="143" t="s">
        <v>32</v>
      </c>
      <c r="N662" s="144" t="s">
        <v>48</v>
      </c>
      <c r="P662" s="145">
        <f>O662*H662</f>
        <v>0</v>
      </c>
      <c r="Q662" s="145">
        <v>5.3261999999999997E-3</v>
      </c>
      <c r="R662" s="145">
        <f>Q662*H662</f>
        <v>5.9093177021999992</v>
      </c>
      <c r="S662" s="145">
        <v>0</v>
      </c>
      <c r="T662" s="146">
        <f>S662*H662</f>
        <v>0</v>
      </c>
      <c r="AR662" s="147" t="s">
        <v>96</v>
      </c>
      <c r="AT662" s="147" t="s">
        <v>162</v>
      </c>
      <c r="AU662" s="147" t="s">
        <v>93</v>
      </c>
      <c r="AY662" s="19" t="s">
        <v>159</v>
      </c>
      <c r="BE662" s="148">
        <f>IF(N662="základní",J662,0)</f>
        <v>0</v>
      </c>
      <c r="BF662" s="148">
        <f>IF(N662="snížená",J662,0)</f>
        <v>0</v>
      </c>
      <c r="BG662" s="148">
        <f>IF(N662="zákl. přenesená",J662,0)</f>
        <v>0</v>
      </c>
      <c r="BH662" s="148">
        <f>IF(N662="sníž. přenesená",J662,0)</f>
        <v>0</v>
      </c>
      <c r="BI662" s="148">
        <f>IF(N662="nulová",J662,0)</f>
        <v>0</v>
      </c>
      <c r="BJ662" s="19" t="s">
        <v>91</v>
      </c>
      <c r="BK662" s="148">
        <f>ROUND(I662*H662,2)</f>
        <v>0</v>
      </c>
      <c r="BL662" s="19" t="s">
        <v>96</v>
      </c>
      <c r="BM662" s="147" t="s">
        <v>1069</v>
      </c>
    </row>
    <row r="663" spans="2:65" s="1" customFormat="1" ht="11.25">
      <c r="B663" s="35"/>
      <c r="D663" s="149" t="s">
        <v>167</v>
      </c>
      <c r="F663" s="150" t="s">
        <v>1070</v>
      </c>
      <c r="I663" s="151"/>
      <c r="L663" s="35"/>
      <c r="M663" s="152"/>
      <c r="T663" s="56"/>
      <c r="AT663" s="19" t="s">
        <v>167</v>
      </c>
      <c r="AU663" s="19" t="s">
        <v>93</v>
      </c>
    </row>
    <row r="664" spans="2:65" s="12" customFormat="1" ht="11.25">
      <c r="B664" s="153"/>
      <c r="D664" s="154" t="s">
        <v>169</v>
      </c>
      <c r="E664" s="155" t="s">
        <v>32</v>
      </c>
      <c r="F664" s="156" t="s">
        <v>1071</v>
      </c>
      <c r="H664" s="155" t="s">
        <v>32</v>
      </c>
      <c r="I664" s="157"/>
      <c r="L664" s="153"/>
      <c r="M664" s="158"/>
      <c r="T664" s="159"/>
      <c r="AT664" s="155" t="s">
        <v>169</v>
      </c>
      <c r="AU664" s="155" t="s">
        <v>93</v>
      </c>
      <c r="AV664" s="12" t="s">
        <v>84</v>
      </c>
      <c r="AW664" s="12" t="s">
        <v>38</v>
      </c>
      <c r="AX664" s="12" t="s">
        <v>76</v>
      </c>
      <c r="AY664" s="155" t="s">
        <v>159</v>
      </c>
    </row>
    <row r="665" spans="2:65" s="12" customFormat="1" ht="11.25">
      <c r="B665" s="153"/>
      <c r="D665" s="154" t="s">
        <v>169</v>
      </c>
      <c r="E665" s="155" t="s">
        <v>32</v>
      </c>
      <c r="F665" s="156" t="s">
        <v>1048</v>
      </c>
      <c r="H665" s="155" t="s">
        <v>32</v>
      </c>
      <c r="I665" s="157"/>
      <c r="L665" s="153"/>
      <c r="M665" s="158"/>
      <c r="T665" s="159"/>
      <c r="AT665" s="155" t="s">
        <v>169</v>
      </c>
      <c r="AU665" s="155" t="s">
        <v>93</v>
      </c>
      <c r="AV665" s="12" t="s">
        <v>84</v>
      </c>
      <c r="AW665" s="12" t="s">
        <v>38</v>
      </c>
      <c r="AX665" s="12" t="s">
        <v>76</v>
      </c>
      <c r="AY665" s="155" t="s">
        <v>159</v>
      </c>
    </row>
    <row r="666" spans="2:65" s="13" customFormat="1" ht="11.25">
      <c r="B666" s="160"/>
      <c r="D666" s="154" t="s">
        <v>169</v>
      </c>
      <c r="E666" s="161" t="s">
        <v>32</v>
      </c>
      <c r="F666" s="162" t="s">
        <v>1072</v>
      </c>
      <c r="H666" s="163">
        <v>111.6</v>
      </c>
      <c r="I666" s="164"/>
      <c r="L666" s="160"/>
      <c r="M666" s="165"/>
      <c r="T666" s="166"/>
      <c r="AT666" s="161" t="s">
        <v>169</v>
      </c>
      <c r="AU666" s="161" t="s">
        <v>93</v>
      </c>
      <c r="AV666" s="13" t="s">
        <v>91</v>
      </c>
      <c r="AW666" s="13" t="s">
        <v>38</v>
      </c>
      <c r="AX666" s="13" t="s">
        <v>76</v>
      </c>
      <c r="AY666" s="161" t="s">
        <v>159</v>
      </c>
    </row>
    <row r="667" spans="2:65" s="13" customFormat="1" ht="11.25">
      <c r="B667" s="160"/>
      <c r="D667" s="154" t="s">
        <v>169</v>
      </c>
      <c r="E667" s="161" t="s">
        <v>32</v>
      </c>
      <c r="F667" s="162" t="s">
        <v>1073</v>
      </c>
      <c r="H667" s="163">
        <v>37.408999999999999</v>
      </c>
      <c r="I667" s="164"/>
      <c r="L667" s="160"/>
      <c r="M667" s="165"/>
      <c r="T667" s="166"/>
      <c r="AT667" s="161" t="s">
        <v>169</v>
      </c>
      <c r="AU667" s="161" t="s">
        <v>93</v>
      </c>
      <c r="AV667" s="13" t="s">
        <v>91</v>
      </c>
      <c r="AW667" s="13" t="s">
        <v>38</v>
      </c>
      <c r="AX667" s="13" t="s">
        <v>76</v>
      </c>
      <c r="AY667" s="161" t="s">
        <v>159</v>
      </c>
    </row>
    <row r="668" spans="2:65" s="13" customFormat="1" ht="11.25">
      <c r="B668" s="160"/>
      <c r="D668" s="154" t="s">
        <v>169</v>
      </c>
      <c r="E668" s="161" t="s">
        <v>32</v>
      </c>
      <c r="F668" s="162" t="s">
        <v>1074</v>
      </c>
      <c r="H668" s="163">
        <v>6.556</v>
      </c>
      <c r="I668" s="164"/>
      <c r="L668" s="160"/>
      <c r="M668" s="165"/>
      <c r="T668" s="166"/>
      <c r="AT668" s="161" t="s">
        <v>169</v>
      </c>
      <c r="AU668" s="161" t="s">
        <v>93</v>
      </c>
      <c r="AV668" s="13" t="s">
        <v>91</v>
      </c>
      <c r="AW668" s="13" t="s">
        <v>38</v>
      </c>
      <c r="AX668" s="13" t="s">
        <v>76</v>
      </c>
      <c r="AY668" s="161" t="s">
        <v>159</v>
      </c>
    </row>
    <row r="669" spans="2:65" s="13" customFormat="1" ht="11.25">
      <c r="B669" s="160"/>
      <c r="D669" s="154" t="s">
        <v>169</v>
      </c>
      <c r="E669" s="161" t="s">
        <v>32</v>
      </c>
      <c r="F669" s="162" t="s">
        <v>1075</v>
      </c>
      <c r="H669" s="163">
        <v>65.16</v>
      </c>
      <c r="I669" s="164"/>
      <c r="L669" s="160"/>
      <c r="M669" s="165"/>
      <c r="T669" s="166"/>
      <c r="AT669" s="161" t="s">
        <v>169</v>
      </c>
      <c r="AU669" s="161" t="s">
        <v>93</v>
      </c>
      <c r="AV669" s="13" t="s">
        <v>91</v>
      </c>
      <c r="AW669" s="13" t="s">
        <v>38</v>
      </c>
      <c r="AX669" s="13" t="s">
        <v>76</v>
      </c>
      <c r="AY669" s="161" t="s">
        <v>159</v>
      </c>
    </row>
    <row r="670" spans="2:65" s="13" customFormat="1" ht="11.25">
      <c r="B670" s="160"/>
      <c r="D670" s="154" t="s">
        <v>169</v>
      </c>
      <c r="E670" s="161" t="s">
        <v>32</v>
      </c>
      <c r="F670" s="162" t="s">
        <v>1076</v>
      </c>
      <c r="H670" s="163">
        <v>16.914999999999999</v>
      </c>
      <c r="I670" s="164"/>
      <c r="L670" s="160"/>
      <c r="M670" s="165"/>
      <c r="T670" s="166"/>
      <c r="AT670" s="161" t="s">
        <v>169</v>
      </c>
      <c r="AU670" s="161" t="s">
        <v>93</v>
      </c>
      <c r="AV670" s="13" t="s">
        <v>91</v>
      </c>
      <c r="AW670" s="13" t="s">
        <v>38</v>
      </c>
      <c r="AX670" s="13" t="s">
        <v>76</v>
      </c>
      <c r="AY670" s="161" t="s">
        <v>159</v>
      </c>
    </row>
    <row r="671" spans="2:65" s="13" customFormat="1" ht="11.25">
      <c r="B671" s="160"/>
      <c r="D671" s="154" t="s">
        <v>169</v>
      </c>
      <c r="E671" s="161" t="s">
        <v>32</v>
      </c>
      <c r="F671" s="162" t="s">
        <v>1077</v>
      </c>
      <c r="H671" s="163">
        <v>124.248</v>
      </c>
      <c r="I671" s="164"/>
      <c r="L671" s="160"/>
      <c r="M671" s="165"/>
      <c r="T671" s="166"/>
      <c r="AT671" s="161" t="s">
        <v>169</v>
      </c>
      <c r="AU671" s="161" t="s">
        <v>93</v>
      </c>
      <c r="AV671" s="13" t="s">
        <v>91</v>
      </c>
      <c r="AW671" s="13" t="s">
        <v>38</v>
      </c>
      <c r="AX671" s="13" t="s">
        <v>76</v>
      </c>
      <c r="AY671" s="161" t="s">
        <v>159</v>
      </c>
    </row>
    <row r="672" spans="2:65" s="13" customFormat="1" ht="11.25">
      <c r="B672" s="160"/>
      <c r="D672" s="154" t="s">
        <v>169</v>
      </c>
      <c r="E672" s="161" t="s">
        <v>32</v>
      </c>
      <c r="F672" s="162" t="s">
        <v>1078</v>
      </c>
      <c r="H672" s="163">
        <v>48</v>
      </c>
      <c r="I672" s="164"/>
      <c r="L672" s="160"/>
      <c r="M672" s="165"/>
      <c r="T672" s="166"/>
      <c r="AT672" s="161" t="s">
        <v>169</v>
      </c>
      <c r="AU672" s="161" t="s">
        <v>93</v>
      </c>
      <c r="AV672" s="13" t="s">
        <v>91</v>
      </c>
      <c r="AW672" s="13" t="s">
        <v>38</v>
      </c>
      <c r="AX672" s="13" t="s">
        <v>76</v>
      </c>
      <c r="AY672" s="161" t="s">
        <v>159</v>
      </c>
    </row>
    <row r="673" spans="2:51" s="13" customFormat="1" ht="11.25">
      <c r="B673" s="160"/>
      <c r="D673" s="154" t="s">
        <v>169</v>
      </c>
      <c r="E673" s="161" t="s">
        <v>32</v>
      </c>
      <c r="F673" s="162" t="s">
        <v>1079</v>
      </c>
      <c r="H673" s="163">
        <v>52.8</v>
      </c>
      <c r="I673" s="164"/>
      <c r="L673" s="160"/>
      <c r="M673" s="165"/>
      <c r="T673" s="166"/>
      <c r="AT673" s="161" t="s">
        <v>169</v>
      </c>
      <c r="AU673" s="161" t="s">
        <v>93</v>
      </c>
      <c r="AV673" s="13" t="s">
        <v>91</v>
      </c>
      <c r="AW673" s="13" t="s">
        <v>38</v>
      </c>
      <c r="AX673" s="13" t="s">
        <v>76</v>
      </c>
      <c r="AY673" s="161" t="s">
        <v>159</v>
      </c>
    </row>
    <row r="674" spans="2:51" s="13" customFormat="1" ht="11.25">
      <c r="B674" s="160"/>
      <c r="D674" s="154" t="s">
        <v>169</v>
      </c>
      <c r="E674" s="161" t="s">
        <v>32</v>
      </c>
      <c r="F674" s="162" t="s">
        <v>1080</v>
      </c>
      <c r="H674" s="163">
        <v>135.6</v>
      </c>
      <c r="I674" s="164"/>
      <c r="L674" s="160"/>
      <c r="M674" s="165"/>
      <c r="T674" s="166"/>
      <c r="AT674" s="161" t="s">
        <v>169</v>
      </c>
      <c r="AU674" s="161" t="s">
        <v>93</v>
      </c>
      <c r="AV674" s="13" t="s">
        <v>91</v>
      </c>
      <c r="AW674" s="13" t="s">
        <v>38</v>
      </c>
      <c r="AX674" s="13" t="s">
        <v>76</v>
      </c>
      <c r="AY674" s="161" t="s">
        <v>159</v>
      </c>
    </row>
    <row r="675" spans="2:51" s="13" customFormat="1" ht="11.25">
      <c r="B675" s="160"/>
      <c r="D675" s="154" t="s">
        <v>169</v>
      </c>
      <c r="E675" s="161" t="s">
        <v>32</v>
      </c>
      <c r="F675" s="162" t="s">
        <v>1081</v>
      </c>
      <c r="H675" s="163">
        <v>24.5</v>
      </c>
      <c r="I675" s="164"/>
      <c r="L675" s="160"/>
      <c r="M675" s="165"/>
      <c r="T675" s="166"/>
      <c r="AT675" s="161" t="s">
        <v>169</v>
      </c>
      <c r="AU675" s="161" t="s">
        <v>93</v>
      </c>
      <c r="AV675" s="13" t="s">
        <v>91</v>
      </c>
      <c r="AW675" s="13" t="s">
        <v>38</v>
      </c>
      <c r="AX675" s="13" t="s">
        <v>76</v>
      </c>
      <c r="AY675" s="161" t="s">
        <v>159</v>
      </c>
    </row>
    <row r="676" spans="2:51" s="12" customFormat="1" ht="11.25">
      <c r="B676" s="153"/>
      <c r="D676" s="154" t="s">
        <v>169</v>
      </c>
      <c r="E676" s="155" t="s">
        <v>32</v>
      </c>
      <c r="F676" s="156" t="s">
        <v>1082</v>
      </c>
      <c r="H676" s="155" t="s">
        <v>32</v>
      </c>
      <c r="I676" s="157"/>
      <c r="L676" s="153"/>
      <c r="M676" s="158"/>
      <c r="T676" s="159"/>
      <c r="AT676" s="155" t="s">
        <v>169</v>
      </c>
      <c r="AU676" s="155" t="s">
        <v>93</v>
      </c>
      <c r="AV676" s="12" t="s">
        <v>84</v>
      </c>
      <c r="AW676" s="12" t="s">
        <v>38</v>
      </c>
      <c r="AX676" s="12" t="s">
        <v>76</v>
      </c>
      <c r="AY676" s="155" t="s">
        <v>159</v>
      </c>
    </row>
    <row r="677" spans="2:51" s="13" customFormat="1" ht="11.25">
      <c r="B677" s="160"/>
      <c r="D677" s="154" t="s">
        <v>169</v>
      </c>
      <c r="E677" s="161" t="s">
        <v>32</v>
      </c>
      <c r="F677" s="162" t="s">
        <v>1083</v>
      </c>
      <c r="H677" s="163">
        <v>58.85</v>
      </c>
      <c r="I677" s="164"/>
      <c r="L677" s="160"/>
      <c r="M677" s="165"/>
      <c r="T677" s="166"/>
      <c r="AT677" s="161" t="s">
        <v>169</v>
      </c>
      <c r="AU677" s="161" t="s">
        <v>93</v>
      </c>
      <c r="AV677" s="13" t="s">
        <v>91</v>
      </c>
      <c r="AW677" s="13" t="s">
        <v>38</v>
      </c>
      <c r="AX677" s="13" t="s">
        <v>76</v>
      </c>
      <c r="AY677" s="161" t="s">
        <v>159</v>
      </c>
    </row>
    <row r="678" spans="2:51" s="12" customFormat="1" ht="11.25">
      <c r="B678" s="153"/>
      <c r="D678" s="154" t="s">
        <v>169</v>
      </c>
      <c r="E678" s="155" t="s">
        <v>32</v>
      </c>
      <c r="F678" s="156" t="s">
        <v>1084</v>
      </c>
      <c r="H678" s="155" t="s">
        <v>32</v>
      </c>
      <c r="I678" s="157"/>
      <c r="L678" s="153"/>
      <c r="M678" s="158"/>
      <c r="T678" s="159"/>
      <c r="AT678" s="155" t="s">
        <v>169</v>
      </c>
      <c r="AU678" s="155" t="s">
        <v>93</v>
      </c>
      <c r="AV678" s="12" t="s">
        <v>84</v>
      </c>
      <c r="AW678" s="12" t="s">
        <v>38</v>
      </c>
      <c r="AX678" s="12" t="s">
        <v>76</v>
      </c>
      <c r="AY678" s="155" t="s">
        <v>159</v>
      </c>
    </row>
    <row r="679" spans="2:51" s="13" customFormat="1" ht="11.25">
      <c r="B679" s="160"/>
      <c r="D679" s="154" t="s">
        <v>169</v>
      </c>
      <c r="E679" s="161" t="s">
        <v>32</v>
      </c>
      <c r="F679" s="162" t="s">
        <v>1085</v>
      </c>
      <c r="H679" s="163">
        <v>27.756</v>
      </c>
      <c r="I679" s="164"/>
      <c r="L679" s="160"/>
      <c r="M679" s="165"/>
      <c r="T679" s="166"/>
      <c r="AT679" s="161" t="s">
        <v>169</v>
      </c>
      <c r="AU679" s="161" t="s">
        <v>93</v>
      </c>
      <c r="AV679" s="13" t="s">
        <v>91</v>
      </c>
      <c r="AW679" s="13" t="s">
        <v>38</v>
      </c>
      <c r="AX679" s="13" t="s">
        <v>76</v>
      </c>
      <c r="AY679" s="161" t="s">
        <v>159</v>
      </c>
    </row>
    <row r="680" spans="2:51" s="13" customFormat="1" ht="11.25">
      <c r="B680" s="160"/>
      <c r="D680" s="154" t="s">
        <v>169</v>
      </c>
      <c r="E680" s="161" t="s">
        <v>32</v>
      </c>
      <c r="F680" s="162" t="s">
        <v>1086</v>
      </c>
      <c r="H680" s="163">
        <v>16.459</v>
      </c>
      <c r="I680" s="164"/>
      <c r="L680" s="160"/>
      <c r="M680" s="165"/>
      <c r="T680" s="166"/>
      <c r="AT680" s="161" t="s">
        <v>169</v>
      </c>
      <c r="AU680" s="161" t="s">
        <v>93</v>
      </c>
      <c r="AV680" s="13" t="s">
        <v>91</v>
      </c>
      <c r="AW680" s="13" t="s">
        <v>38</v>
      </c>
      <c r="AX680" s="13" t="s">
        <v>76</v>
      </c>
      <c r="AY680" s="161" t="s">
        <v>159</v>
      </c>
    </row>
    <row r="681" spans="2:51" s="13" customFormat="1" ht="11.25">
      <c r="B681" s="160"/>
      <c r="D681" s="154" t="s">
        <v>169</v>
      </c>
      <c r="E681" s="161" t="s">
        <v>32</v>
      </c>
      <c r="F681" s="162" t="s">
        <v>1087</v>
      </c>
      <c r="H681" s="163">
        <v>2</v>
      </c>
      <c r="I681" s="164"/>
      <c r="L681" s="160"/>
      <c r="M681" s="165"/>
      <c r="T681" s="166"/>
      <c r="AT681" s="161" t="s">
        <v>169</v>
      </c>
      <c r="AU681" s="161" t="s">
        <v>93</v>
      </c>
      <c r="AV681" s="13" t="s">
        <v>91</v>
      </c>
      <c r="AW681" s="13" t="s">
        <v>38</v>
      </c>
      <c r="AX681" s="13" t="s">
        <v>76</v>
      </c>
      <c r="AY681" s="161" t="s">
        <v>159</v>
      </c>
    </row>
    <row r="682" spans="2:51" s="13" customFormat="1" ht="33.75">
      <c r="B682" s="160"/>
      <c r="D682" s="154" t="s">
        <v>169</v>
      </c>
      <c r="E682" s="161" t="s">
        <v>32</v>
      </c>
      <c r="F682" s="162" t="s">
        <v>1088</v>
      </c>
      <c r="H682" s="163">
        <v>7.55</v>
      </c>
      <c r="I682" s="164"/>
      <c r="L682" s="160"/>
      <c r="M682" s="165"/>
      <c r="T682" s="166"/>
      <c r="AT682" s="161" t="s">
        <v>169</v>
      </c>
      <c r="AU682" s="161" t="s">
        <v>93</v>
      </c>
      <c r="AV682" s="13" t="s">
        <v>91</v>
      </c>
      <c r="AW682" s="13" t="s">
        <v>38</v>
      </c>
      <c r="AX682" s="13" t="s">
        <v>76</v>
      </c>
      <c r="AY682" s="161" t="s">
        <v>159</v>
      </c>
    </row>
    <row r="683" spans="2:51" s="12" customFormat="1" ht="11.25">
      <c r="B683" s="153"/>
      <c r="D683" s="154" t="s">
        <v>169</v>
      </c>
      <c r="E683" s="155" t="s">
        <v>32</v>
      </c>
      <c r="F683" s="156" t="s">
        <v>1050</v>
      </c>
      <c r="H683" s="155" t="s">
        <v>32</v>
      </c>
      <c r="I683" s="157"/>
      <c r="L683" s="153"/>
      <c r="M683" s="158"/>
      <c r="T683" s="159"/>
      <c r="AT683" s="155" t="s">
        <v>169</v>
      </c>
      <c r="AU683" s="155" t="s">
        <v>93</v>
      </c>
      <c r="AV683" s="12" t="s">
        <v>84</v>
      </c>
      <c r="AW683" s="12" t="s">
        <v>38</v>
      </c>
      <c r="AX683" s="12" t="s">
        <v>76</v>
      </c>
      <c r="AY683" s="155" t="s">
        <v>159</v>
      </c>
    </row>
    <row r="684" spans="2:51" s="13" customFormat="1" ht="11.25">
      <c r="B684" s="160"/>
      <c r="D684" s="154" t="s">
        <v>169</v>
      </c>
      <c r="E684" s="161" t="s">
        <v>32</v>
      </c>
      <c r="F684" s="162" t="s">
        <v>1089</v>
      </c>
      <c r="H684" s="163">
        <v>4.54</v>
      </c>
      <c r="I684" s="164"/>
      <c r="L684" s="160"/>
      <c r="M684" s="165"/>
      <c r="T684" s="166"/>
      <c r="AT684" s="161" t="s">
        <v>169</v>
      </c>
      <c r="AU684" s="161" t="s">
        <v>93</v>
      </c>
      <c r="AV684" s="13" t="s">
        <v>91</v>
      </c>
      <c r="AW684" s="13" t="s">
        <v>38</v>
      </c>
      <c r="AX684" s="13" t="s">
        <v>76</v>
      </c>
      <c r="AY684" s="161" t="s">
        <v>159</v>
      </c>
    </row>
    <row r="685" spans="2:51" s="15" customFormat="1" ht="11.25">
      <c r="B685" s="193"/>
      <c r="D685" s="154" t="s">
        <v>169</v>
      </c>
      <c r="E685" s="194" t="s">
        <v>32</v>
      </c>
      <c r="F685" s="195" t="s">
        <v>808</v>
      </c>
      <c r="H685" s="196">
        <v>739.94299999999998</v>
      </c>
      <c r="I685" s="197"/>
      <c r="L685" s="193"/>
      <c r="M685" s="198"/>
      <c r="T685" s="199"/>
      <c r="AT685" s="194" t="s">
        <v>169</v>
      </c>
      <c r="AU685" s="194" t="s">
        <v>93</v>
      </c>
      <c r="AV685" s="15" t="s">
        <v>93</v>
      </c>
      <c r="AW685" s="15" t="s">
        <v>38</v>
      </c>
      <c r="AX685" s="15" t="s">
        <v>76</v>
      </c>
      <c r="AY685" s="194" t="s">
        <v>159</v>
      </c>
    </row>
    <row r="686" spans="2:51" s="12" customFormat="1" ht="11.25">
      <c r="B686" s="153"/>
      <c r="D686" s="154" t="s">
        <v>169</v>
      </c>
      <c r="E686" s="155" t="s">
        <v>32</v>
      </c>
      <c r="F686" s="156" t="s">
        <v>1055</v>
      </c>
      <c r="H686" s="155" t="s">
        <v>32</v>
      </c>
      <c r="I686" s="157"/>
      <c r="L686" s="153"/>
      <c r="M686" s="158"/>
      <c r="T686" s="159"/>
      <c r="AT686" s="155" t="s">
        <v>169</v>
      </c>
      <c r="AU686" s="155" t="s">
        <v>93</v>
      </c>
      <c r="AV686" s="12" t="s">
        <v>84</v>
      </c>
      <c r="AW686" s="12" t="s">
        <v>38</v>
      </c>
      <c r="AX686" s="12" t="s">
        <v>76</v>
      </c>
      <c r="AY686" s="155" t="s">
        <v>159</v>
      </c>
    </row>
    <row r="687" spans="2:51" s="13" customFormat="1" ht="11.25">
      <c r="B687" s="160"/>
      <c r="D687" s="154" t="s">
        <v>169</v>
      </c>
      <c r="E687" s="161" t="s">
        <v>32</v>
      </c>
      <c r="F687" s="162" t="s">
        <v>1090</v>
      </c>
      <c r="H687" s="163">
        <v>111.6</v>
      </c>
      <c r="I687" s="164"/>
      <c r="L687" s="160"/>
      <c r="M687" s="165"/>
      <c r="T687" s="166"/>
      <c r="AT687" s="161" t="s">
        <v>169</v>
      </c>
      <c r="AU687" s="161" t="s">
        <v>93</v>
      </c>
      <c r="AV687" s="13" t="s">
        <v>91</v>
      </c>
      <c r="AW687" s="13" t="s">
        <v>38</v>
      </c>
      <c r="AX687" s="13" t="s">
        <v>76</v>
      </c>
      <c r="AY687" s="161" t="s">
        <v>159</v>
      </c>
    </row>
    <row r="688" spans="2:51" s="13" customFormat="1" ht="11.25">
      <c r="B688" s="160"/>
      <c r="D688" s="154" t="s">
        <v>169</v>
      </c>
      <c r="E688" s="161" t="s">
        <v>32</v>
      </c>
      <c r="F688" s="162" t="s">
        <v>1091</v>
      </c>
      <c r="H688" s="163">
        <v>40.277999999999999</v>
      </c>
      <c r="I688" s="164"/>
      <c r="L688" s="160"/>
      <c r="M688" s="165"/>
      <c r="T688" s="166"/>
      <c r="AT688" s="161" t="s">
        <v>169</v>
      </c>
      <c r="AU688" s="161" t="s">
        <v>93</v>
      </c>
      <c r="AV688" s="13" t="s">
        <v>91</v>
      </c>
      <c r="AW688" s="13" t="s">
        <v>38</v>
      </c>
      <c r="AX688" s="13" t="s">
        <v>76</v>
      </c>
      <c r="AY688" s="161" t="s">
        <v>159</v>
      </c>
    </row>
    <row r="689" spans="2:65" s="13" customFormat="1" ht="11.25">
      <c r="B689" s="160"/>
      <c r="D689" s="154" t="s">
        <v>169</v>
      </c>
      <c r="E689" s="161" t="s">
        <v>32</v>
      </c>
      <c r="F689" s="162" t="s">
        <v>1092</v>
      </c>
      <c r="H689" s="163">
        <v>18.948</v>
      </c>
      <c r="I689" s="164"/>
      <c r="L689" s="160"/>
      <c r="M689" s="165"/>
      <c r="T689" s="166"/>
      <c r="AT689" s="161" t="s">
        <v>169</v>
      </c>
      <c r="AU689" s="161" t="s">
        <v>93</v>
      </c>
      <c r="AV689" s="13" t="s">
        <v>91</v>
      </c>
      <c r="AW689" s="13" t="s">
        <v>38</v>
      </c>
      <c r="AX689" s="13" t="s">
        <v>76</v>
      </c>
      <c r="AY689" s="161" t="s">
        <v>159</v>
      </c>
    </row>
    <row r="690" spans="2:65" s="13" customFormat="1" ht="11.25">
      <c r="B690" s="160"/>
      <c r="D690" s="154" t="s">
        <v>169</v>
      </c>
      <c r="E690" s="161" t="s">
        <v>32</v>
      </c>
      <c r="F690" s="162" t="s">
        <v>1093</v>
      </c>
      <c r="H690" s="163">
        <v>22.172999999999998</v>
      </c>
      <c r="I690" s="164"/>
      <c r="L690" s="160"/>
      <c r="M690" s="165"/>
      <c r="T690" s="166"/>
      <c r="AT690" s="161" t="s">
        <v>169</v>
      </c>
      <c r="AU690" s="161" t="s">
        <v>93</v>
      </c>
      <c r="AV690" s="13" t="s">
        <v>91</v>
      </c>
      <c r="AW690" s="13" t="s">
        <v>38</v>
      </c>
      <c r="AX690" s="13" t="s">
        <v>76</v>
      </c>
      <c r="AY690" s="161" t="s">
        <v>159</v>
      </c>
    </row>
    <row r="691" spans="2:65" s="13" customFormat="1" ht="11.25">
      <c r="B691" s="160"/>
      <c r="D691" s="154" t="s">
        <v>169</v>
      </c>
      <c r="E691" s="161" t="s">
        <v>32</v>
      </c>
      <c r="F691" s="162" t="s">
        <v>1094</v>
      </c>
      <c r="H691" s="163">
        <v>108.413</v>
      </c>
      <c r="I691" s="164"/>
      <c r="L691" s="160"/>
      <c r="M691" s="165"/>
      <c r="T691" s="166"/>
      <c r="AT691" s="161" t="s">
        <v>169</v>
      </c>
      <c r="AU691" s="161" t="s">
        <v>93</v>
      </c>
      <c r="AV691" s="13" t="s">
        <v>91</v>
      </c>
      <c r="AW691" s="13" t="s">
        <v>38</v>
      </c>
      <c r="AX691" s="13" t="s">
        <v>76</v>
      </c>
      <c r="AY691" s="161" t="s">
        <v>159</v>
      </c>
    </row>
    <row r="692" spans="2:65" s="13" customFormat="1" ht="11.25">
      <c r="B692" s="160"/>
      <c r="D692" s="154" t="s">
        <v>169</v>
      </c>
      <c r="E692" s="161" t="s">
        <v>32</v>
      </c>
      <c r="F692" s="162" t="s">
        <v>1095</v>
      </c>
      <c r="H692" s="163">
        <v>-1.288</v>
      </c>
      <c r="I692" s="164"/>
      <c r="L692" s="160"/>
      <c r="M692" s="165"/>
      <c r="T692" s="166"/>
      <c r="AT692" s="161" t="s">
        <v>169</v>
      </c>
      <c r="AU692" s="161" t="s">
        <v>93</v>
      </c>
      <c r="AV692" s="13" t="s">
        <v>91</v>
      </c>
      <c r="AW692" s="13" t="s">
        <v>38</v>
      </c>
      <c r="AX692" s="13" t="s">
        <v>76</v>
      </c>
      <c r="AY692" s="161" t="s">
        <v>159</v>
      </c>
    </row>
    <row r="693" spans="2:65" s="12" customFormat="1" ht="11.25">
      <c r="B693" s="153"/>
      <c r="D693" s="154" t="s">
        <v>169</v>
      </c>
      <c r="E693" s="155" t="s">
        <v>32</v>
      </c>
      <c r="F693" s="156" t="s">
        <v>1096</v>
      </c>
      <c r="H693" s="155" t="s">
        <v>32</v>
      </c>
      <c r="I693" s="157"/>
      <c r="L693" s="153"/>
      <c r="M693" s="158"/>
      <c r="T693" s="159"/>
      <c r="AT693" s="155" t="s">
        <v>169</v>
      </c>
      <c r="AU693" s="155" t="s">
        <v>93</v>
      </c>
      <c r="AV693" s="12" t="s">
        <v>84</v>
      </c>
      <c r="AW693" s="12" t="s">
        <v>38</v>
      </c>
      <c r="AX693" s="12" t="s">
        <v>76</v>
      </c>
      <c r="AY693" s="155" t="s">
        <v>159</v>
      </c>
    </row>
    <row r="694" spans="2:65" s="13" customFormat="1" ht="11.25">
      <c r="B694" s="160"/>
      <c r="D694" s="154" t="s">
        <v>169</v>
      </c>
      <c r="E694" s="161" t="s">
        <v>32</v>
      </c>
      <c r="F694" s="162" t="s">
        <v>1097</v>
      </c>
      <c r="H694" s="163">
        <v>66.174000000000007</v>
      </c>
      <c r="I694" s="164"/>
      <c r="L694" s="160"/>
      <c r="M694" s="165"/>
      <c r="T694" s="166"/>
      <c r="AT694" s="161" t="s">
        <v>169</v>
      </c>
      <c r="AU694" s="161" t="s">
        <v>93</v>
      </c>
      <c r="AV694" s="13" t="s">
        <v>91</v>
      </c>
      <c r="AW694" s="13" t="s">
        <v>38</v>
      </c>
      <c r="AX694" s="13" t="s">
        <v>76</v>
      </c>
      <c r="AY694" s="161" t="s">
        <v>159</v>
      </c>
    </row>
    <row r="695" spans="2:65" s="13" customFormat="1" ht="22.5">
      <c r="B695" s="160"/>
      <c r="D695" s="154" t="s">
        <v>169</v>
      </c>
      <c r="E695" s="161" t="s">
        <v>32</v>
      </c>
      <c r="F695" s="162" t="s">
        <v>1098</v>
      </c>
      <c r="H695" s="163">
        <v>3.24</v>
      </c>
      <c r="I695" s="164"/>
      <c r="L695" s="160"/>
      <c r="M695" s="165"/>
      <c r="T695" s="166"/>
      <c r="AT695" s="161" t="s">
        <v>169</v>
      </c>
      <c r="AU695" s="161" t="s">
        <v>93</v>
      </c>
      <c r="AV695" s="13" t="s">
        <v>91</v>
      </c>
      <c r="AW695" s="13" t="s">
        <v>38</v>
      </c>
      <c r="AX695" s="13" t="s">
        <v>76</v>
      </c>
      <c r="AY695" s="161" t="s">
        <v>159</v>
      </c>
    </row>
    <row r="696" spans="2:65" s="15" customFormat="1" ht="11.25">
      <c r="B696" s="193"/>
      <c r="D696" s="154" t="s">
        <v>169</v>
      </c>
      <c r="E696" s="194" t="s">
        <v>32</v>
      </c>
      <c r="F696" s="195" t="s">
        <v>808</v>
      </c>
      <c r="H696" s="196">
        <v>369.53800000000001</v>
      </c>
      <c r="I696" s="197"/>
      <c r="L696" s="193"/>
      <c r="M696" s="198"/>
      <c r="T696" s="199"/>
      <c r="AT696" s="194" t="s">
        <v>169</v>
      </c>
      <c r="AU696" s="194" t="s">
        <v>93</v>
      </c>
      <c r="AV696" s="15" t="s">
        <v>93</v>
      </c>
      <c r="AW696" s="15" t="s">
        <v>38</v>
      </c>
      <c r="AX696" s="15" t="s">
        <v>76</v>
      </c>
      <c r="AY696" s="194" t="s">
        <v>159</v>
      </c>
    </row>
    <row r="697" spans="2:65" s="14" customFormat="1" ht="11.25">
      <c r="B697" s="175"/>
      <c r="D697" s="154" t="s">
        <v>169</v>
      </c>
      <c r="E697" s="176" t="s">
        <v>32</v>
      </c>
      <c r="F697" s="177" t="s">
        <v>581</v>
      </c>
      <c r="H697" s="178">
        <v>1109.481</v>
      </c>
      <c r="I697" s="179"/>
      <c r="L697" s="175"/>
      <c r="M697" s="180"/>
      <c r="T697" s="181"/>
      <c r="AT697" s="176" t="s">
        <v>169</v>
      </c>
      <c r="AU697" s="176" t="s">
        <v>93</v>
      </c>
      <c r="AV697" s="14" t="s">
        <v>96</v>
      </c>
      <c r="AW697" s="14" t="s">
        <v>38</v>
      </c>
      <c r="AX697" s="14" t="s">
        <v>84</v>
      </c>
      <c r="AY697" s="176" t="s">
        <v>159</v>
      </c>
    </row>
    <row r="698" spans="2:65" s="1" customFormat="1" ht="37.9" customHeight="1">
      <c r="B698" s="35"/>
      <c r="C698" s="135" t="s">
        <v>1099</v>
      </c>
      <c r="D698" s="135" t="s">
        <v>162</v>
      </c>
      <c r="E698" s="136" t="s">
        <v>1100</v>
      </c>
      <c r="F698" s="137" t="s">
        <v>1101</v>
      </c>
      <c r="G698" s="138" t="s">
        <v>165</v>
      </c>
      <c r="H698" s="139">
        <v>1109.481</v>
      </c>
      <c r="I698" s="140"/>
      <c r="J698" s="141">
        <f>ROUND(I698*H698,2)</f>
        <v>0</v>
      </c>
      <c r="K698" s="142"/>
      <c r="L698" s="35"/>
      <c r="M698" s="143" t="s">
        <v>32</v>
      </c>
      <c r="N698" s="144" t="s">
        <v>48</v>
      </c>
      <c r="P698" s="145">
        <f>O698*H698</f>
        <v>0</v>
      </c>
      <c r="Q698" s="145">
        <v>0</v>
      </c>
      <c r="R698" s="145">
        <f>Q698*H698</f>
        <v>0</v>
      </c>
      <c r="S698" s="145">
        <v>0</v>
      </c>
      <c r="T698" s="146">
        <f>S698*H698</f>
        <v>0</v>
      </c>
      <c r="AR698" s="147" t="s">
        <v>96</v>
      </c>
      <c r="AT698" s="147" t="s">
        <v>162</v>
      </c>
      <c r="AU698" s="147" t="s">
        <v>93</v>
      </c>
      <c r="AY698" s="19" t="s">
        <v>159</v>
      </c>
      <c r="BE698" s="148">
        <f>IF(N698="základní",J698,0)</f>
        <v>0</v>
      </c>
      <c r="BF698" s="148">
        <f>IF(N698="snížená",J698,0)</f>
        <v>0</v>
      </c>
      <c r="BG698" s="148">
        <f>IF(N698="zákl. přenesená",J698,0)</f>
        <v>0</v>
      </c>
      <c r="BH698" s="148">
        <f>IF(N698="sníž. přenesená",J698,0)</f>
        <v>0</v>
      </c>
      <c r="BI698" s="148">
        <f>IF(N698="nulová",J698,0)</f>
        <v>0</v>
      </c>
      <c r="BJ698" s="19" t="s">
        <v>91</v>
      </c>
      <c r="BK698" s="148">
        <f>ROUND(I698*H698,2)</f>
        <v>0</v>
      </c>
      <c r="BL698" s="19" t="s">
        <v>96</v>
      </c>
      <c r="BM698" s="147" t="s">
        <v>1102</v>
      </c>
    </row>
    <row r="699" spans="2:65" s="1" customFormat="1" ht="11.25">
      <c r="B699" s="35"/>
      <c r="D699" s="149" t="s">
        <v>167</v>
      </c>
      <c r="F699" s="150" t="s">
        <v>1103</v>
      </c>
      <c r="I699" s="151"/>
      <c r="L699" s="35"/>
      <c r="M699" s="152"/>
      <c r="T699" s="56"/>
      <c r="AT699" s="19" t="s">
        <v>167</v>
      </c>
      <c r="AU699" s="19" t="s">
        <v>93</v>
      </c>
    </row>
    <row r="700" spans="2:65" s="1" customFormat="1" ht="37.9" customHeight="1">
      <c r="B700" s="35"/>
      <c r="C700" s="135" t="s">
        <v>1104</v>
      </c>
      <c r="D700" s="135" t="s">
        <v>162</v>
      </c>
      <c r="E700" s="136" t="s">
        <v>1105</v>
      </c>
      <c r="F700" s="137" t="s">
        <v>1106</v>
      </c>
      <c r="G700" s="138" t="s">
        <v>165</v>
      </c>
      <c r="H700" s="139">
        <v>938.24199999999996</v>
      </c>
      <c r="I700" s="140"/>
      <c r="J700" s="141">
        <f>ROUND(I700*H700,2)</f>
        <v>0</v>
      </c>
      <c r="K700" s="142"/>
      <c r="L700" s="35"/>
      <c r="M700" s="143" t="s">
        <v>32</v>
      </c>
      <c r="N700" s="144" t="s">
        <v>48</v>
      </c>
      <c r="P700" s="145">
        <f>O700*H700</f>
        <v>0</v>
      </c>
      <c r="Q700" s="145">
        <v>8.8228000000000004E-4</v>
      </c>
      <c r="R700" s="145">
        <f>Q700*H700</f>
        <v>0.82779215175999998</v>
      </c>
      <c r="S700" s="145">
        <v>0</v>
      </c>
      <c r="T700" s="146">
        <f>S700*H700</f>
        <v>0</v>
      </c>
      <c r="AR700" s="147" t="s">
        <v>96</v>
      </c>
      <c r="AT700" s="147" t="s">
        <v>162</v>
      </c>
      <c r="AU700" s="147" t="s">
        <v>93</v>
      </c>
      <c r="AY700" s="19" t="s">
        <v>159</v>
      </c>
      <c r="BE700" s="148">
        <f>IF(N700="základní",J700,0)</f>
        <v>0</v>
      </c>
      <c r="BF700" s="148">
        <f>IF(N700="snížená",J700,0)</f>
        <v>0</v>
      </c>
      <c r="BG700" s="148">
        <f>IF(N700="zákl. přenesená",J700,0)</f>
        <v>0</v>
      </c>
      <c r="BH700" s="148">
        <f>IF(N700="sníž. přenesená",J700,0)</f>
        <v>0</v>
      </c>
      <c r="BI700" s="148">
        <f>IF(N700="nulová",J700,0)</f>
        <v>0</v>
      </c>
      <c r="BJ700" s="19" t="s">
        <v>91</v>
      </c>
      <c r="BK700" s="148">
        <f>ROUND(I700*H700,2)</f>
        <v>0</v>
      </c>
      <c r="BL700" s="19" t="s">
        <v>96</v>
      </c>
      <c r="BM700" s="147" t="s">
        <v>1107</v>
      </c>
    </row>
    <row r="701" spans="2:65" s="1" customFormat="1" ht="11.25">
      <c r="B701" s="35"/>
      <c r="D701" s="149" t="s">
        <v>167</v>
      </c>
      <c r="F701" s="150" t="s">
        <v>1108</v>
      </c>
      <c r="I701" s="151"/>
      <c r="L701" s="35"/>
      <c r="M701" s="152"/>
      <c r="T701" s="56"/>
      <c r="AT701" s="19" t="s">
        <v>167</v>
      </c>
      <c r="AU701" s="19" t="s">
        <v>93</v>
      </c>
    </row>
    <row r="702" spans="2:65" s="12" customFormat="1" ht="11.25">
      <c r="B702" s="153"/>
      <c r="D702" s="154" t="s">
        <v>169</v>
      </c>
      <c r="E702" s="155" t="s">
        <v>32</v>
      </c>
      <c r="F702" s="156" t="s">
        <v>1071</v>
      </c>
      <c r="H702" s="155" t="s">
        <v>32</v>
      </c>
      <c r="I702" s="157"/>
      <c r="L702" s="153"/>
      <c r="M702" s="158"/>
      <c r="T702" s="159"/>
      <c r="AT702" s="155" t="s">
        <v>169</v>
      </c>
      <c r="AU702" s="155" t="s">
        <v>93</v>
      </c>
      <c r="AV702" s="12" t="s">
        <v>84</v>
      </c>
      <c r="AW702" s="12" t="s">
        <v>38</v>
      </c>
      <c r="AX702" s="12" t="s">
        <v>76</v>
      </c>
      <c r="AY702" s="155" t="s">
        <v>159</v>
      </c>
    </row>
    <row r="703" spans="2:65" s="12" customFormat="1" ht="11.25">
      <c r="B703" s="153"/>
      <c r="D703" s="154" t="s">
        <v>169</v>
      </c>
      <c r="E703" s="155" t="s">
        <v>32</v>
      </c>
      <c r="F703" s="156" t="s">
        <v>1048</v>
      </c>
      <c r="H703" s="155" t="s">
        <v>32</v>
      </c>
      <c r="I703" s="157"/>
      <c r="L703" s="153"/>
      <c r="M703" s="158"/>
      <c r="T703" s="159"/>
      <c r="AT703" s="155" t="s">
        <v>169</v>
      </c>
      <c r="AU703" s="155" t="s">
        <v>93</v>
      </c>
      <c r="AV703" s="12" t="s">
        <v>84</v>
      </c>
      <c r="AW703" s="12" t="s">
        <v>38</v>
      </c>
      <c r="AX703" s="12" t="s">
        <v>76</v>
      </c>
      <c r="AY703" s="155" t="s">
        <v>159</v>
      </c>
    </row>
    <row r="704" spans="2:65" s="13" customFormat="1" ht="11.25">
      <c r="B704" s="160"/>
      <c r="D704" s="154" t="s">
        <v>169</v>
      </c>
      <c r="E704" s="161" t="s">
        <v>32</v>
      </c>
      <c r="F704" s="162" t="s">
        <v>1072</v>
      </c>
      <c r="H704" s="163">
        <v>111.6</v>
      </c>
      <c r="I704" s="164"/>
      <c r="L704" s="160"/>
      <c r="M704" s="165"/>
      <c r="T704" s="166"/>
      <c r="AT704" s="161" t="s">
        <v>169</v>
      </c>
      <c r="AU704" s="161" t="s">
        <v>93</v>
      </c>
      <c r="AV704" s="13" t="s">
        <v>91</v>
      </c>
      <c r="AW704" s="13" t="s">
        <v>38</v>
      </c>
      <c r="AX704" s="13" t="s">
        <v>76</v>
      </c>
      <c r="AY704" s="161" t="s">
        <v>159</v>
      </c>
    </row>
    <row r="705" spans="2:51" s="13" customFormat="1" ht="11.25">
      <c r="B705" s="160"/>
      <c r="D705" s="154" t="s">
        <v>169</v>
      </c>
      <c r="E705" s="161" t="s">
        <v>32</v>
      </c>
      <c r="F705" s="162" t="s">
        <v>1073</v>
      </c>
      <c r="H705" s="163">
        <v>37.408999999999999</v>
      </c>
      <c r="I705" s="164"/>
      <c r="L705" s="160"/>
      <c r="M705" s="165"/>
      <c r="T705" s="166"/>
      <c r="AT705" s="161" t="s">
        <v>169</v>
      </c>
      <c r="AU705" s="161" t="s">
        <v>93</v>
      </c>
      <c r="AV705" s="13" t="s">
        <v>91</v>
      </c>
      <c r="AW705" s="13" t="s">
        <v>38</v>
      </c>
      <c r="AX705" s="13" t="s">
        <v>76</v>
      </c>
      <c r="AY705" s="161" t="s">
        <v>159</v>
      </c>
    </row>
    <row r="706" spans="2:51" s="13" customFormat="1" ht="11.25">
      <c r="B706" s="160"/>
      <c r="D706" s="154" t="s">
        <v>169</v>
      </c>
      <c r="E706" s="161" t="s">
        <v>32</v>
      </c>
      <c r="F706" s="162" t="s">
        <v>1074</v>
      </c>
      <c r="H706" s="163">
        <v>6.556</v>
      </c>
      <c r="I706" s="164"/>
      <c r="L706" s="160"/>
      <c r="M706" s="165"/>
      <c r="T706" s="166"/>
      <c r="AT706" s="161" t="s">
        <v>169</v>
      </c>
      <c r="AU706" s="161" t="s">
        <v>93</v>
      </c>
      <c r="AV706" s="13" t="s">
        <v>91</v>
      </c>
      <c r="AW706" s="13" t="s">
        <v>38</v>
      </c>
      <c r="AX706" s="13" t="s">
        <v>76</v>
      </c>
      <c r="AY706" s="161" t="s">
        <v>159</v>
      </c>
    </row>
    <row r="707" spans="2:51" s="13" customFormat="1" ht="11.25">
      <c r="B707" s="160"/>
      <c r="D707" s="154" t="s">
        <v>169</v>
      </c>
      <c r="E707" s="161" t="s">
        <v>32</v>
      </c>
      <c r="F707" s="162" t="s">
        <v>1075</v>
      </c>
      <c r="H707" s="163">
        <v>65.16</v>
      </c>
      <c r="I707" s="164"/>
      <c r="L707" s="160"/>
      <c r="M707" s="165"/>
      <c r="T707" s="166"/>
      <c r="AT707" s="161" t="s">
        <v>169</v>
      </c>
      <c r="AU707" s="161" t="s">
        <v>93</v>
      </c>
      <c r="AV707" s="13" t="s">
        <v>91</v>
      </c>
      <c r="AW707" s="13" t="s">
        <v>38</v>
      </c>
      <c r="AX707" s="13" t="s">
        <v>76</v>
      </c>
      <c r="AY707" s="161" t="s">
        <v>159</v>
      </c>
    </row>
    <row r="708" spans="2:51" s="13" customFormat="1" ht="11.25">
      <c r="B708" s="160"/>
      <c r="D708" s="154" t="s">
        <v>169</v>
      </c>
      <c r="E708" s="161" t="s">
        <v>32</v>
      </c>
      <c r="F708" s="162" t="s">
        <v>1076</v>
      </c>
      <c r="H708" s="163">
        <v>16.914999999999999</v>
      </c>
      <c r="I708" s="164"/>
      <c r="L708" s="160"/>
      <c r="M708" s="165"/>
      <c r="T708" s="166"/>
      <c r="AT708" s="161" t="s">
        <v>169</v>
      </c>
      <c r="AU708" s="161" t="s">
        <v>93</v>
      </c>
      <c r="AV708" s="13" t="s">
        <v>91</v>
      </c>
      <c r="AW708" s="13" t="s">
        <v>38</v>
      </c>
      <c r="AX708" s="13" t="s">
        <v>76</v>
      </c>
      <c r="AY708" s="161" t="s">
        <v>159</v>
      </c>
    </row>
    <row r="709" spans="2:51" s="13" customFormat="1" ht="11.25">
      <c r="B709" s="160"/>
      <c r="D709" s="154" t="s">
        <v>169</v>
      </c>
      <c r="E709" s="161" t="s">
        <v>32</v>
      </c>
      <c r="F709" s="162" t="s">
        <v>1077</v>
      </c>
      <c r="H709" s="163">
        <v>124.248</v>
      </c>
      <c r="I709" s="164"/>
      <c r="L709" s="160"/>
      <c r="M709" s="165"/>
      <c r="T709" s="166"/>
      <c r="AT709" s="161" t="s">
        <v>169</v>
      </c>
      <c r="AU709" s="161" t="s">
        <v>93</v>
      </c>
      <c r="AV709" s="13" t="s">
        <v>91</v>
      </c>
      <c r="AW709" s="13" t="s">
        <v>38</v>
      </c>
      <c r="AX709" s="13" t="s">
        <v>76</v>
      </c>
      <c r="AY709" s="161" t="s">
        <v>159</v>
      </c>
    </row>
    <row r="710" spans="2:51" s="13" customFormat="1" ht="11.25">
      <c r="B710" s="160"/>
      <c r="D710" s="154" t="s">
        <v>169</v>
      </c>
      <c r="E710" s="161" t="s">
        <v>32</v>
      </c>
      <c r="F710" s="162" t="s">
        <v>1078</v>
      </c>
      <c r="H710" s="163">
        <v>48</v>
      </c>
      <c r="I710" s="164"/>
      <c r="L710" s="160"/>
      <c r="M710" s="165"/>
      <c r="T710" s="166"/>
      <c r="AT710" s="161" t="s">
        <v>169</v>
      </c>
      <c r="AU710" s="161" t="s">
        <v>93</v>
      </c>
      <c r="AV710" s="13" t="s">
        <v>91</v>
      </c>
      <c r="AW710" s="13" t="s">
        <v>38</v>
      </c>
      <c r="AX710" s="13" t="s">
        <v>76</v>
      </c>
      <c r="AY710" s="161" t="s">
        <v>159</v>
      </c>
    </row>
    <row r="711" spans="2:51" s="13" customFormat="1" ht="11.25">
      <c r="B711" s="160"/>
      <c r="D711" s="154" t="s">
        <v>169</v>
      </c>
      <c r="E711" s="161" t="s">
        <v>32</v>
      </c>
      <c r="F711" s="162" t="s">
        <v>1079</v>
      </c>
      <c r="H711" s="163">
        <v>52.8</v>
      </c>
      <c r="I711" s="164"/>
      <c r="L711" s="160"/>
      <c r="M711" s="165"/>
      <c r="T711" s="166"/>
      <c r="AT711" s="161" t="s">
        <v>169</v>
      </c>
      <c r="AU711" s="161" t="s">
        <v>93</v>
      </c>
      <c r="AV711" s="13" t="s">
        <v>91</v>
      </c>
      <c r="AW711" s="13" t="s">
        <v>38</v>
      </c>
      <c r="AX711" s="13" t="s">
        <v>76</v>
      </c>
      <c r="AY711" s="161" t="s">
        <v>159</v>
      </c>
    </row>
    <row r="712" spans="2:51" s="13" customFormat="1" ht="11.25">
      <c r="B712" s="160"/>
      <c r="D712" s="154" t="s">
        <v>169</v>
      </c>
      <c r="E712" s="161" t="s">
        <v>32</v>
      </c>
      <c r="F712" s="162" t="s">
        <v>1080</v>
      </c>
      <c r="H712" s="163">
        <v>135.6</v>
      </c>
      <c r="I712" s="164"/>
      <c r="L712" s="160"/>
      <c r="M712" s="165"/>
      <c r="T712" s="166"/>
      <c r="AT712" s="161" t="s">
        <v>169</v>
      </c>
      <c r="AU712" s="161" t="s">
        <v>93</v>
      </c>
      <c r="AV712" s="13" t="s">
        <v>91</v>
      </c>
      <c r="AW712" s="13" t="s">
        <v>38</v>
      </c>
      <c r="AX712" s="13" t="s">
        <v>76</v>
      </c>
      <c r="AY712" s="161" t="s">
        <v>159</v>
      </c>
    </row>
    <row r="713" spans="2:51" s="13" customFormat="1" ht="11.25">
      <c r="B713" s="160"/>
      <c r="D713" s="154" t="s">
        <v>169</v>
      </c>
      <c r="E713" s="161" t="s">
        <v>32</v>
      </c>
      <c r="F713" s="162" t="s">
        <v>1081</v>
      </c>
      <c r="H713" s="163">
        <v>24.5</v>
      </c>
      <c r="I713" s="164"/>
      <c r="L713" s="160"/>
      <c r="M713" s="165"/>
      <c r="T713" s="166"/>
      <c r="AT713" s="161" t="s">
        <v>169</v>
      </c>
      <c r="AU713" s="161" t="s">
        <v>93</v>
      </c>
      <c r="AV713" s="13" t="s">
        <v>91</v>
      </c>
      <c r="AW713" s="13" t="s">
        <v>38</v>
      </c>
      <c r="AX713" s="13" t="s">
        <v>76</v>
      </c>
      <c r="AY713" s="161" t="s">
        <v>159</v>
      </c>
    </row>
    <row r="714" spans="2:51" s="13" customFormat="1" ht="33.75">
      <c r="B714" s="160"/>
      <c r="D714" s="154" t="s">
        <v>169</v>
      </c>
      <c r="E714" s="161" t="s">
        <v>32</v>
      </c>
      <c r="F714" s="162" t="s">
        <v>1088</v>
      </c>
      <c r="H714" s="163">
        <v>7.55</v>
      </c>
      <c r="I714" s="164"/>
      <c r="L714" s="160"/>
      <c r="M714" s="165"/>
      <c r="T714" s="166"/>
      <c r="AT714" s="161" t="s">
        <v>169</v>
      </c>
      <c r="AU714" s="161" t="s">
        <v>93</v>
      </c>
      <c r="AV714" s="13" t="s">
        <v>91</v>
      </c>
      <c r="AW714" s="13" t="s">
        <v>38</v>
      </c>
      <c r="AX714" s="13" t="s">
        <v>76</v>
      </c>
      <c r="AY714" s="161" t="s">
        <v>159</v>
      </c>
    </row>
    <row r="715" spans="2:51" s="12" customFormat="1" ht="11.25">
      <c r="B715" s="153"/>
      <c r="D715" s="154" t="s">
        <v>169</v>
      </c>
      <c r="E715" s="155" t="s">
        <v>32</v>
      </c>
      <c r="F715" s="156" t="s">
        <v>1050</v>
      </c>
      <c r="H715" s="155" t="s">
        <v>32</v>
      </c>
      <c r="I715" s="157"/>
      <c r="L715" s="153"/>
      <c r="M715" s="158"/>
      <c r="T715" s="159"/>
      <c r="AT715" s="155" t="s">
        <v>169</v>
      </c>
      <c r="AU715" s="155" t="s">
        <v>93</v>
      </c>
      <c r="AV715" s="12" t="s">
        <v>84</v>
      </c>
      <c r="AW715" s="12" t="s">
        <v>38</v>
      </c>
      <c r="AX715" s="12" t="s">
        <v>76</v>
      </c>
      <c r="AY715" s="155" t="s">
        <v>159</v>
      </c>
    </row>
    <row r="716" spans="2:51" s="13" customFormat="1" ht="11.25">
      <c r="B716" s="160"/>
      <c r="D716" s="154" t="s">
        <v>169</v>
      </c>
      <c r="E716" s="161" t="s">
        <v>32</v>
      </c>
      <c r="F716" s="162" t="s">
        <v>1089</v>
      </c>
      <c r="H716" s="163">
        <v>4.54</v>
      </c>
      <c r="I716" s="164"/>
      <c r="L716" s="160"/>
      <c r="M716" s="165"/>
      <c r="T716" s="166"/>
      <c r="AT716" s="161" t="s">
        <v>169</v>
      </c>
      <c r="AU716" s="161" t="s">
        <v>93</v>
      </c>
      <c r="AV716" s="13" t="s">
        <v>91</v>
      </c>
      <c r="AW716" s="13" t="s">
        <v>38</v>
      </c>
      <c r="AX716" s="13" t="s">
        <v>76</v>
      </c>
      <c r="AY716" s="161" t="s">
        <v>159</v>
      </c>
    </row>
    <row r="717" spans="2:51" s="15" customFormat="1" ht="11.25">
      <c r="B717" s="193"/>
      <c r="D717" s="154" t="s">
        <v>169</v>
      </c>
      <c r="E717" s="194" t="s">
        <v>32</v>
      </c>
      <c r="F717" s="195" t="s">
        <v>808</v>
      </c>
      <c r="H717" s="196">
        <v>634.87800000000004</v>
      </c>
      <c r="I717" s="197"/>
      <c r="L717" s="193"/>
      <c r="M717" s="198"/>
      <c r="T717" s="199"/>
      <c r="AT717" s="194" t="s">
        <v>169</v>
      </c>
      <c r="AU717" s="194" t="s">
        <v>93</v>
      </c>
      <c r="AV717" s="15" t="s">
        <v>93</v>
      </c>
      <c r="AW717" s="15" t="s">
        <v>38</v>
      </c>
      <c r="AX717" s="15" t="s">
        <v>76</v>
      </c>
      <c r="AY717" s="194" t="s">
        <v>159</v>
      </c>
    </row>
    <row r="718" spans="2:51" s="12" customFormat="1" ht="11.25">
      <c r="B718" s="153"/>
      <c r="D718" s="154" t="s">
        <v>169</v>
      </c>
      <c r="E718" s="155" t="s">
        <v>32</v>
      </c>
      <c r="F718" s="156" t="s">
        <v>1055</v>
      </c>
      <c r="H718" s="155" t="s">
        <v>32</v>
      </c>
      <c r="I718" s="157"/>
      <c r="L718" s="153"/>
      <c r="M718" s="158"/>
      <c r="T718" s="159"/>
      <c r="AT718" s="155" t="s">
        <v>169</v>
      </c>
      <c r="AU718" s="155" t="s">
        <v>93</v>
      </c>
      <c r="AV718" s="12" t="s">
        <v>84</v>
      </c>
      <c r="AW718" s="12" t="s">
        <v>38</v>
      </c>
      <c r="AX718" s="12" t="s">
        <v>76</v>
      </c>
      <c r="AY718" s="155" t="s">
        <v>159</v>
      </c>
    </row>
    <row r="719" spans="2:51" s="13" customFormat="1" ht="11.25">
      <c r="B719" s="160"/>
      <c r="D719" s="154" t="s">
        <v>169</v>
      </c>
      <c r="E719" s="161" t="s">
        <v>32</v>
      </c>
      <c r="F719" s="162" t="s">
        <v>1090</v>
      </c>
      <c r="H719" s="163">
        <v>111.6</v>
      </c>
      <c r="I719" s="164"/>
      <c r="L719" s="160"/>
      <c r="M719" s="165"/>
      <c r="T719" s="166"/>
      <c r="AT719" s="161" t="s">
        <v>169</v>
      </c>
      <c r="AU719" s="161" t="s">
        <v>93</v>
      </c>
      <c r="AV719" s="13" t="s">
        <v>91</v>
      </c>
      <c r="AW719" s="13" t="s">
        <v>38</v>
      </c>
      <c r="AX719" s="13" t="s">
        <v>76</v>
      </c>
      <c r="AY719" s="161" t="s">
        <v>159</v>
      </c>
    </row>
    <row r="720" spans="2:51" s="13" customFormat="1" ht="11.25">
      <c r="B720" s="160"/>
      <c r="D720" s="154" t="s">
        <v>169</v>
      </c>
      <c r="E720" s="161" t="s">
        <v>32</v>
      </c>
      <c r="F720" s="162" t="s">
        <v>1091</v>
      </c>
      <c r="H720" s="163">
        <v>40.277999999999999</v>
      </c>
      <c r="I720" s="164"/>
      <c r="L720" s="160"/>
      <c r="M720" s="165"/>
      <c r="T720" s="166"/>
      <c r="AT720" s="161" t="s">
        <v>169</v>
      </c>
      <c r="AU720" s="161" t="s">
        <v>93</v>
      </c>
      <c r="AV720" s="13" t="s">
        <v>91</v>
      </c>
      <c r="AW720" s="13" t="s">
        <v>38</v>
      </c>
      <c r="AX720" s="13" t="s">
        <v>76</v>
      </c>
      <c r="AY720" s="161" t="s">
        <v>159</v>
      </c>
    </row>
    <row r="721" spans="2:65" s="13" customFormat="1" ht="11.25">
      <c r="B721" s="160"/>
      <c r="D721" s="154" t="s">
        <v>169</v>
      </c>
      <c r="E721" s="161" t="s">
        <v>32</v>
      </c>
      <c r="F721" s="162" t="s">
        <v>1092</v>
      </c>
      <c r="H721" s="163">
        <v>18.948</v>
      </c>
      <c r="I721" s="164"/>
      <c r="L721" s="160"/>
      <c r="M721" s="165"/>
      <c r="T721" s="166"/>
      <c r="AT721" s="161" t="s">
        <v>169</v>
      </c>
      <c r="AU721" s="161" t="s">
        <v>93</v>
      </c>
      <c r="AV721" s="13" t="s">
        <v>91</v>
      </c>
      <c r="AW721" s="13" t="s">
        <v>38</v>
      </c>
      <c r="AX721" s="13" t="s">
        <v>76</v>
      </c>
      <c r="AY721" s="161" t="s">
        <v>159</v>
      </c>
    </row>
    <row r="722" spans="2:65" s="13" customFormat="1" ht="11.25">
      <c r="B722" s="160"/>
      <c r="D722" s="154" t="s">
        <v>169</v>
      </c>
      <c r="E722" s="161" t="s">
        <v>32</v>
      </c>
      <c r="F722" s="162" t="s">
        <v>1093</v>
      </c>
      <c r="H722" s="163">
        <v>22.172999999999998</v>
      </c>
      <c r="I722" s="164"/>
      <c r="L722" s="160"/>
      <c r="M722" s="165"/>
      <c r="T722" s="166"/>
      <c r="AT722" s="161" t="s">
        <v>169</v>
      </c>
      <c r="AU722" s="161" t="s">
        <v>93</v>
      </c>
      <c r="AV722" s="13" t="s">
        <v>91</v>
      </c>
      <c r="AW722" s="13" t="s">
        <v>38</v>
      </c>
      <c r="AX722" s="13" t="s">
        <v>76</v>
      </c>
      <c r="AY722" s="161" t="s">
        <v>159</v>
      </c>
    </row>
    <row r="723" spans="2:65" s="13" customFormat="1" ht="11.25">
      <c r="B723" s="160"/>
      <c r="D723" s="154" t="s">
        <v>169</v>
      </c>
      <c r="E723" s="161" t="s">
        <v>32</v>
      </c>
      <c r="F723" s="162" t="s">
        <v>1094</v>
      </c>
      <c r="H723" s="163">
        <v>108.413</v>
      </c>
      <c r="I723" s="164"/>
      <c r="L723" s="160"/>
      <c r="M723" s="165"/>
      <c r="T723" s="166"/>
      <c r="AT723" s="161" t="s">
        <v>169</v>
      </c>
      <c r="AU723" s="161" t="s">
        <v>93</v>
      </c>
      <c r="AV723" s="13" t="s">
        <v>91</v>
      </c>
      <c r="AW723" s="13" t="s">
        <v>38</v>
      </c>
      <c r="AX723" s="13" t="s">
        <v>76</v>
      </c>
      <c r="AY723" s="161" t="s">
        <v>159</v>
      </c>
    </row>
    <row r="724" spans="2:65" s="13" customFormat="1" ht="11.25">
      <c r="B724" s="160"/>
      <c r="D724" s="154" t="s">
        <v>169</v>
      </c>
      <c r="E724" s="161" t="s">
        <v>32</v>
      </c>
      <c r="F724" s="162" t="s">
        <v>1095</v>
      </c>
      <c r="H724" s="163">
        <v>-1.288</v>
      </c>
      <c r="I724" s="164"/>
      <c r="L724" s="160"/>
      <c r="M724" s="165"/>
      <c r="T724" s="166"/>
      <c r="AT724" s="161" t="s">
        <v>169</v>
      </c>
      <c r="AU724" s="161" t="s">
        <v>93</v>
      </c>
      <c r="AV724" s="13" t="s">
        <v>91</v>
      </c>
      <c r="AW724" s="13" t="s">
        <v>38</v>
      </c>
      <c r="AX724" s="13" t="s">
        <v>76</v>
      </c>
      <c r="AY724" s="161" t="s">
        <v>159</v>
      </c>
    </row>
    <row r="725" spans="2:65" s="13" customFormat="1" ht="22.5">
      <c r="B725" s="160"/>
      <c r="D725" s="154" t="s">
        <v>169</v>
      </c>
      <c r="E725" s="161" t="s">
        <v>32</v>
      </c>
      <c r="F725" s="162" t="s">
        <v>1098</v>
      </c>
      <c r="H725" s="163">
        <v>3.24</v>
      </c>
      <c r="I725" s="164"/>
      <c r="L725" s="160"/>
      <c r="M725" s="165"/>
      <c r="T725" s="166"/>
      <c r="AT725" s="161" t="s">
        <v>169</v>
      </c>
      <c r="AU725" s="161" t="s">
        <v>93</v>
      </c>
      <c r="AV725" s="13" t="s">
        <v>91</v>
      </c>
      <c r="AW725" s="13" t="s">
        <v>38</v>
      </c>
      <c r="AX725" s="13" t="s">
        <v>76</v>
      </c>
      <c r="AY725" s="161" t="s">
        <v>159</v>
      </c>
    </row>
    <row r="726" spans="2:65" s="15" customFormat="1" ht="11.25">
      <c r="B726" s="193"/>
      <c r="D726" s="154" t="s">
        <v>169</v>
      </c>
      <c r="E726" s="194" t="s">
        <v>32</v>
      </c>
      <c r="F726" s="195" t="s">
        <v>808</v>
      </c>
      <c r="H726" s="196">
        <v>303.36399999999998</v>
      </c>
      <c r="I726" s="197"/>
      <c r="L726" s="193"/>
      <c r="M726" s="198"/>
      <c r="T726" s="199"/>
      <c r="AT726" s="194" t="s">
        <v>169</v>
      </c>
      <c r="AU726" s="194" t="s">
        <v>93</v>
      </c>
      <c r="AV726" s="15" t="s">
        <v>93</v>
      </c>
      <c r="AW726" s="15" t="s">
        <v>38</v>
      </c>
      <c r="AX726" s="15" t="s">
        <v>76</v>
      </c>
      <c r="AY726" s="194" t="s">
        <v>159</v>
      </c>
    </row>
    <row r="727" spans="2:65" s="14" customFormat="1" ht="11.25">
      <c r="B727" s="175"/>
      <c r="D727" s="154" t="s">
        <v>169</v>
      </c>
      <c r="E727" s="176" t="s">
        <v>32</v>
      </c>
      <c r="F727" s="177" t="s">
        <v>581</v>
      </c>
      <c r="H727" s="178">
        <v>938.24199999999996</v>
      </c>
      <c r="I727" s="179"/>
      <c r="L727" s="175"/>
      <c r="M727" s="180"/>
      <c r="T727" s="181"/>
      <c r="AT727" s="176" t="s">
        <v>169</v>
      </c>
      <c r="AU727" s="176" t="s">
        <v>93</v>
      </c>
      <c r="AV727" s="14" t="s">
        <v>96</v>
      </c>
      <c r="AW727" s="14" t="s">
        <v>38</v>
      </c>
      <c r="AX727" s="14" t="s">
        <v>84</v>
      </c>
      <c r="AY727" s="176" t="s">
        <v>159</v>
      </c>
    </row>
    <row r="728" spans="2:65" s="1" customFormat="1" ht="37.9" customHeight="1">
      <c r="B728" s="35"/>
      <c r="C728" s="135" t="s">
        <v>1109</v>
      </c>
      <c r="D728" s="135" t="s">
        <v>162</v>
      </c>
      <c r="E728" s="136" t="s">
        <v>1110</v>
      </c>
      <c r="F728" s="137" t="s">
        <v>1111</v>
      </c>
      <c r="G728" s="138" t="s">
        <v>165</v>
      </c>
      <c r="H728" s="139">
        <v>938.24199999999996</v>
      </c>
      <c r="I728" s="140"/>
      <c r="J728" s="141">
        <f>ROUND(I728*H728,2)</f>
        <v>0</v>
      </c>
      <c r="K728" s="142"/>
      <c r="L728" s="35"/>
      <c r="M728" s="143" t="s">
        <v>32</v>
      </c>
      <c r="N728" s="144" t="s">
        <v>48</v>
      </c>
      <c r="P728" s="145">
        <f>O728*H728</f>
        <v>0</v>
      </c>
      <c r="Q728" s="145">
        <v>0</v>
      </c>
      <c r="R728" s="145">
        <f>Q728*H728</f>
        <v>0</v>
      </c>
      <c r="S728" s="145">
        <v>0</v>
      </c>
      <c r="T728" s="146">
        <f>S728*H728</f>
        <v>0</v>
      </c>
      <c r="AR728" s="147" t="s">
        <v>96</v>
      </c>
      <c r="AT728" s="147" t="s">
        <v>162</v>
      </c>
      <c r="AU728" s="147" t="s">
        <v>93</v>
      </c>
      <c r="AY728" s="19" t="s">
        <v>159</v>
      </c>
      <c r="BE728" s="148">
        <f>IF(N728="základní",J728,0)</f>
        <v>0</v>
      </c>
      <c r="BF728" s="148">
        <f>IF(N728="snížená",J728,0)</f>
        <v>0</v>
      </c>
      <c r="BG728" s="148">
        <f>IF(N728="zákl. přenesená",J728,0)</f>
        <v>0</v>
      </c>
      <c r="BH728" s="148">
        <f>IF(N728="sníž. přenesená",J728,0)</f>
        <v>0</v>
      </c>
      <c r="BI728" s="148">
        <f>IF(N728="nulová",J728,0)</f>
        <v>0</v>
      </c>
      <c r="BJ728" s="19" t="s">
        <v>91</v>
      </c>
      <c r="BK728" s="148">
        <f>ROUND(I728*H728,2)</f>
        <v>0</v>
      </c>
      <c r="BL728" s="19" t="s">
        <v>96</v>
      </c>
      <c r="BM728" s="147" t="s">
        <v>1112</v>
      </c>
    </row>
    <row r="729" spans="2:65" s="1" customFormat="1" ht="11.25">
      <c r="B729" s="35"/>
      <c r="D729" s="149" t="s">
        <v>167</v>
      </c>
      <c r="F729" s="150" t="s">
        <v>1113</v>
      </c>
      <c r="I729" s="151"/>
      <c r="L729" s="35"/>
      <c r="M729" s="152"/>
      <c r="T729" s="56"/>
      <c r="AT729" s="19" t="s">
        <v>167</v>
      </c>
      <c r="AU729" s="19" t="s">
        <v>93</v>
      </c>
    </row>
    <row r="730" spans="2:65" s="1" customFormat="1" ht="24.2" customHeight="1">
      <c r="B730" s="35"/>
      <c r="C730" s="135" t="s">
        <v>1114</v>
      </c>
      <c r="D730" s="135" t="s">
        <v>162</v>
      </c>
      <c r="E730" s="136" t="s">
        <v>1115</v>
      </c>
      <c r="F730" s="137" t="s">
        <v>1116</v>
      </c>
      <c r="G730" s="138" t="s">
        <v>757</v>
      </c>
      <c r="H730" s="139">
        <v>4</v>
      </c>
      <c r="I730" s="140"/>
      <c r="J730" s="141">
        <f>ROUND(I730*H730,2)</f>
        <v>0</v>
      </c>
      <c r="K730" s="142"/>
      <c r="L730" s="35"/>
      <c r="M730" s="143" t="s">
        <v>32</v>
      </c>
      <c r="N730" s="144" t="s">
        <v>48</v>
      </c>
      <c r="P730" s="145">
        <f>O730*H730</f>
        <v>0</v>
      </c>
      <c r="Q730" s="145">
        <v>0</v>
      </c>
      <c r="R730" s="145">
        <f>Q730*H730</f>
        <v>0</v>
      </c>
      <c r="S730" s="145">
        <v>0</v>
      </c>
      <c r="T730" s="146">
        <f>S730*H730</f>
        <v>0</v>
      </c>
      <c r="AR730" s="147" t="s">
        <v>96</v>
      </c>
      <c r="AT730" s="147" t="s">
        <v>162</v>
      </c>
      <c r="AU730" s="147" t="s">
        <v>93</v>
      </c>
      <c r="AY730" s="19" t="s">
        <v>159</v>
      </c>
      <c r="BE730" s="148">
        <f>IF(N730="základní",J730,0)</f>
        <v>0</v>
      </c>
      <c r="BF730" s="148">
        <f>IF(N730="snížená",J730,0)</f>
        <v>0</v>
      </c>
      <c r="BG730" s="148">
        <f>IF(N730="zákl. přenesená",J730,0)</f>
        <v>0</v>
      </c>
      <c r="BH730" s="148">
        <f>IF(N730="sníž. přenesená",J730,0)</f>
        <v>0</v>
      </c>
      <c r="BI730" s="148">
        <f>IF(N730="nulová",J730,0)</f>
        <v>0</v>
      </c>
      <c r="BJ730" s="19" t="s">
        <v>91</v>
      </c>
      <c r="BK730" s="148">
        <f>ROUND(I730*H730,2)</f>
        <v>0</v>
      </c>
      <c r="BL730" s="19" t="s">
        <v>96</v>
      </c>
      <c r="BM730" s="147" t="s">
        <v>1117</v>
      </c>
    </row>
    <row r="731" spans="2:65" s="1" customFormat="1" ht="24.2" customHeight="1">
      <c r="B731" s="35"/>
      <c r="C731" s="135" t="s">
        <v>1118</v>
      </c>
      <c r="D731" s="135" t="s">
        <v>162</v>
      </c>
      <c r="E731" s="136" t="s">
        <v>1119</v>
      </c>
      <c r="F731" s="137" t="s">
        <v>1120</v>
      </c>
      <c r="G731" s="138" t="s">
        <v>757</v>
      </c>
      <c r="H731" s="139">
        <v>6</v>
      </c>
      <c r="I731" s="140"/>
      <c r="J731" s="141">
        <f>ROUND(I731*H731,2)</f>
        <v>0</v>
      </c>
      <c r="K731" s="142"/>
      <c r="L731" s="35"/>
      <c r="M731" s="143" t="s">
        <v>32</v>
      </c>
      <c r="N731" s="144" t="s">
        <v>48</v>
      </c>
      <c r="P731" s="145">
        <f>O731*H731</f>
        <v>0</v>
      </c>
      <c r="Q731" s="145">
        <v>0</v>
      </c>
      <c r="R731" s="145">
        <f>Q731*H731</f>
        <v>0</v>
      </c>
      <c r="S731" s="145">
        <v>0</v>
      </c>
      <c r="T731" s="146">
        <f>S731*H731</f>
        <v>0</v>
      </c>
      <c r="AR731" s="147" t="s">
        <v>96</v>
      </c>
      <c r="AT731" s="147" t="s">
        <v>162</v>
      </c>
      <c r="AU731" s="147" t="s">
        <v>93</v>
      </c>
      <c r="AY731" s="19" t="s">
        <v>159</v>
      </c>
      <c r="BE731" s="148">
        <f>IF(N731="základní",J731,0)</f>
        <v>0</v>
      </c>
      <c r="BF731" s="148">
        <f>IF(N731="snížená",J731,0)</f>
        <v>0</v>
      </c>
      <c r="BG731" s="148">
        <f>IF(N731="zákl. přenesená",J731,0)</f>
        <v>0</v>
      </c>
      <c r="BH731" s="148">
        <f>IF(N731="sníž. přenesená",J731,0)</f>
        <v>0</v>
      </c>
      <c r="BI731" s="148">
        <f>IF(N731="nulová",J731,0)</f>
        <v>0</v>
      </c>
      <c r="BJ731" s="19" t="s">
        <v>91</v>
      </c>
      <c r="BK731" s="148">
        <f>ROUND(I731*H731,2)</f>
        <v>0</v>
      </c>
      <c r="BL731" s="19" t="s">
        <v>96</v>
      </c>
      <c r="BM731" s="147" t="s">
        <v>1121</v>
      </c>
    </row>
    <row r="732" spans="2:65" s="1" customFormat="1" ht="24.2" customHeight="1">
      <c r="B732" s="35"/>
      <c r="C732" s="135" t="s">
        <v>1122</v>
      </c>
      <c r="D732" s="135" t="s">
        <v>162</v>
      </c>
      <c r="E732" s="136" t="s">
        <v>1123</v>
      </c>
      <c r="F732" s="137" t="s">
        <v>1124</v>
      </c>
      <c r="G732" s="138" t="s">
        <v>757</v>
      </c>
      <c r="H732" s="139">
        <v>1</v>
      </c>
      <c r="I732" s="140"/>
      <c r="J732" s="141">
        <f>ROUND(I732*H732,2)</f>
        <v>0</v>
      </c>
      <c r="K732" s="142"/>
      <c r="L732" s="35"/>
      <c r="M732" s="143" t="s">
        <v>32</v>
      </c>
      <c r="N732" s="144" t="s">
        <v>48</v>
      </c>
      <c r="P732" s="145">
        <f>O732*H732</f>
        <v>0</v>
      </c>
      <c r="Q732" s="145">
        <v>0</v>
      </c>
      <c r="R732" s="145">
        <f>Q732*H732</f>
        <v>0</v>
      </c>
      <c r="S732" s="145">
        <v>0</v>
      </c>
      <c r="T732" s="146">
        <f>S732*H732</f>
        <v>0</v>
      </c>
      <c r="AR732" s="147" t="s">
        <v>96</v>
      </c>
      <c r="AT732" s="147" t="s">
        <v>162</v>
      </c>
      <c r="AU732" s="147" t="s">
        <v>93</v>
      </c>
      <c r="AY732" s="19" t="s">
        <v>159</v>
      </c>
      <c r="BE732" s="148">
        <f>IF(N732="základní",J732,0)</f>
        <v>0</v>
      </c>
      <c r="BF732" s="148">
        <f>IF(N732="snížená",J732,0)</f>
        <v>0</v>
      </c>
      <c r="BG732" s="148">
        <f>IF(N732="zákl. přenesená",J732,0)</f>
        <v>0</v>
      </c>
      <c r="BH732" s="148">
        <f>IF(N732="sníž. přenesená",J732,0)</f>
        <v>0</v>
      </c>
      <c r="BI732" s="148">
        <f>IF(N732="nulová",J732,0)</f>
        <v>0</v>
      </c>
      <c r="BJ732" s="19" t="s">
        <v>91</v>
      </c>
      <c r="BK732" s="148">
        <f>ROUND(I732*H732,2)</f>
        <v>0</v>
      </c>
      <c r="BL732" s="19" t="s">
        <v>96</v>
      </c>
      <c r="BM732" s="147" t="s">
        <v>1125</v>
      </c>
    </row>
    <row r="733" spans="2:65" s="1" customFormat="1" ht="24.2" customHeight="1">
      <c r="B733" s="35"/>
      <c r="C733" s="135" t="s">
        <v>1126</v>
      </c>
      <c r="D733" s="135" t="s">
        <v>162</v>
      </c>
      <c r="E733" s="136" t="s">
        <v>1127</v>
      </c>
      <c r="F733" s="137" t="s">
        <v>1128</v>
      </c>
      <c r="G733" s="138" t="s">
        <v>559</v>
      </c>
      <c r="H733" s="139">
        <v>24.936</v>
      </c>
      <c r="I733" s="140"/>
      <c r="J733" s="141">
        <f>ROUND(I733*H733,2)</f>
        <v>0</v>
      </c>
      <c r="K733" s="142"/>
      <c r="L733" s="35"/>
      <c r="M733" s="143" t="s">
        <v>32</v>
      </c>
      <c r="N733" s="144" t="s">
        <v>48</v>
      </c>
      <c r="P733" s="145">
        <f>O733*H733</f>
        <v>0</v>
      </c>
      <c r="Q733" s="145">
        <v>2.5018910000000001</v>
      </c>
      <c r="R733" s="145">
        <f>Q733*H733</f>
        <v>62.387153976</v>
      </c>
      <c r="S733" s="145">
        <v>0</v>
      </c>
      <c r="T733" s="146">
        <f>S733*H733</f>
        <v>0</v>
      </c>
      <c r="AR733" s="147" t="s">
        <v>96</v>
      </c>
      <c r="AT733" s="147" t="s">
        <v>162</v>
      </c>
      <c r="AU733" s="147" t="s">
        <v>93</v>
      </c>
      <c r="AY733" s="19" t="s">
        <v>159</v>
      </c>
      <c r="BE733" s="148">
        <f>IF(N733="základní",J733,0)</f>
        <v>0</v>
      </c>
      <c r="BF733" s="148">
        <f>IF(N733="snížená",J733,0)</f>
        <v>0</v>
      </c>
      <c r="BG733" s="148">
        <f>IF(N733="zákl. přenesená",J733,0)</f>
        <v>0</v>
      </c>
      <c r="BH733" s="148">
        <f>IF(N733="sníž. přenesená",J733,0)</f>
        <v>0</v>
      </c>
      <c r="BI733" s="148">
        <f>IF(N733="nulová",J733,0)</f>
        <v>0</v>
      </c>
      <c r="BJ733" s="19" t="s">
        <v>91</v>
      </c>
      <c r="BK733" s="148">
        <f>ROUND(I733*H733,2)</f>
        <v>0</v>
      </c>
      <c r="BL733" s="19" t="s">
        <v>96</v>
      </c>
      <c r="BM733" s="147" t="s">
        <v>1129</v>
      </c>
    </row>
    <row r="734" spans="2:65" s="1" customFormat="1" ht="11.25">
      <c r="B734" s="35"/>
      <c r="D734" s="149" t="s">
        <v>167</v>
      </c>
      <c r="F734" s="150" t="s">
        <v>1130</v>
      </c>
      <c r="I734" s="151"/>
      <c r="L734" s="35"/>
      <c r="M734" s="152"/>
      <c r="T734" s="56"/>
      <c r="AT734" s="19" t="s">
        <v>167</v>
      </c>
      <c r="AU734" s="19" t="s">
        <v>93</v>
      </c>
    </row>
    <row r="735" spans="2:65" s="13" customFormat="1" ht="33.75">
      <c r="B735" s="160"/>
      <c r="D735" s="154" t="s">
        <v>169</v>
      </c>
      <c r="E735" s="161" t="s">
        <v>32</v>
      </c>
      <c r="F735" s="162" t="s">
        <v>1131</v>
      </c>
      <c r="H735" s="163">
        <v>3.242</v>
      </c>
      <c r="I735" s="164"/>
      <c r="L735" s="160"/>
      <c r="M735" s="165"/>
      <c r="T735" s="166"/>
      <c r="AT735" s="161" t="s">
        <v>169</v>
      </c>
      <c r="AU735" s="161" t="s">
        <v>93</v>
      </c>
      <c r="AV735" s="13" t="s">
        <v>91</v>
      </c>
      <c r="AW735" s="13" t="s">
        <v>38</v>
      </c>
      <c r="AX735" s="13" t="s">
        <v>76</v>
      </c>
      <c r="AY735" s="161" t="s">
        <v>159</v>
      </c>
    </row>
    <row r="736" spans="2:65" s="13" customFormat="1" ht="22.5">
      <c r="B736" s="160"/>
      <c r="D736" s="154" t="s">
        <v>169</v>
      </c>
      <c r="E736" s="161" t="s">
        <v>32</v>
      </c>
      <c r="F736" s="162" t="s">
        <v>1132</v>
      </c>
      <c r="H736" s="163">
        <v>10.795</v>
      </c>
      <c r="I736" s="164"/>
      <c r="L736" s="160"/>
      <c r="M736" s="165"/>
      <c r="T736" s="166"/>
      <c r="AT736" s="161" t="s">
        <v>169</v>
      </c>
      <c r="AU736" s="161" t="s">
        <v>93</v>
      </c>
      <c r="AV736" s="13" t="s">
        <v>91</v>
      </c>
      <c r="AW736" s="13" t="s">
        <v>38</v>
      </c>
      <c r="AX736" s="13" t="s">
        <v>76</v>
      </c>
      <c r="AY736" s="161" t="s">
        <v>159</v>
      </c>
    </row>
    <row r="737" spans="2:65" s="13" customFormat="1" ht="33.75">
      <c r="B737" s="160"/>
      <c r="D737" s="154" t="s">
        <v>169</v>
      </c>
      <c r="E737" s="161" t="s">
        <v>32</v>
      </c>
      <c r="F737" s="162" t="s">
        <v>1133</v>
      </c>
      <c r="H737" s="163">
        <v>6.2530000000000001</v>
      </c>
      <c r="I737" s="164"/>
      <c r="L737" s="160"/>
      <c r="M737" s="165"/>
      <c r="T737" s="166"/>
      <c r="AT737" s="161" t="s">
        <v>169</v>
      </c>
      <c r="AU737" s="161" t="s">
        <v>93</v>
      </c>
      <c r="AV737" s="13" t="s">
        <v>91</v>
      </c>
      <c r="AW737" s="13" t="s">
        <v>38</v>
      </c>
      <c r="AX737" s="13" t="s">
        <v>76</v>
      </c>
      <c r="AY737" s="161" t="s">
        <v>159</v>
      </c>
    </row>
    <row r="738" spans="2:65" s="13" customFormat="1" ht="22.5">
      <c r="B738" s="160"/>
      <c r="D738" s="154" t="s">
        <v>169</v>
      </c>
      <c r="E738" s="161" t="s">
        <v>32</v>
      </c>
      <c r="F738" s="162" t="s">
        <v>1134</v>
      </c>
      <c r="H738" s="163">
        <v>4.6459999999999999</v>
      </c>
      <c r="I738" s="164"/>
      <c r="L738" s="160"/>
      <c r="M738" s="165"/>
      <c r="T738" s="166"/>
      <c r="AT738" s="161" t="s">
        <v>169</v>
      </c>
      <c r="AU738" s="161" t="s">
        <v>93</v>
      </c>
      <c r="AV738" s="13" t="s">
        <v>91</v>
      </c>
      <c r="AW738" s="13" t="s">
        <v>38</v>
      </c>
      <c r="AX738" s="13" t="s">
        <v>76</v>
      </c>
      <c r="AY738" s="161" t="s">
        <v>159</v>
      </c>
    </row>
    <row r="739" spans="2:65" s="14" customFormat="1" ht="11.25">
      <c r="B739" s="175"/>
      <c r="D739" s="154" t="s">
        <v>169</v>
      </c>
      <c r="E739" s="176" t="s">
        <v>32</v>
      </c>
      <c r="F739" s="177" t="s">
        <v>581</v>
      </c>
      <c r="H739" s="178">
        <v>24.936</v>
      </c>
      <c r="I739" s="179"/>
      <c r="L739" s="175"/>
      <c r="M739" s="180"/>
      <c r="T739" s="181"/>
      <c r="AT739" s="176" t="s">
        <v>169</v>
      </c>
      <c r="AU739" s="176" t="s">
        <v>93</v>
      </c>
      <c r="AV739" s="14" t="s">
        <v>96</v>
      </c>
      <c r="AW739" s="14" t="s">
        <v>38</v>
      </c>
      <c r="AX739" s="14" t="s">
        <v>84</v>
      </c>
      <c r="AY739" s="176" t="s">
        <v>159</v>
      </c>
    </row>
    <row r="740" spans="2:65" s="1" customFormat="1" ht="24.2" customHeight="1">
      <c r="B740" s="35"/>
      <c r="C740" s="135" t="s">
        <v>1135</v>
      </c>
      <c r="D740" s="135" t="s">
        <v>162</v>
      </c>
      <c r="E740" s="136" t="s">
        <v>1136</v>
      </c>
      <c r="F740" s="137" t="s">
        <v>1137</v>
      </c>
      <c r="G740" s="138" t="s">
        <v>165</v>
      </c>
      <c r="H740" s="139">
        <v>226.67500000000001</v>
      </c>
      <c r="I740" s="140"/>
      <c r="J740" s="141">
        <f>ROUND(I740*H740,2)</f>
        <v>0</v>
      </c>
      <c r="K740" s="142"/>
      <c r="L740" s="35"/>
      <c r="M740" s="143" t="s">
        <v>32</v>
      </c>
      <c r="N740" s="144" t="s">
        <v>48</v>
      </c>
      <c r="P740" s="145">
        <f>O740*H740</f>
        <v>0</v>
      </c>
      <c r="Q740" s="145">
        <v>1.4218499999999999E-3</v>
      </c>
      <c r="R740" s="145">
        <f>Q740*H740</f>
        <v>0.32229784875</v>
      </c>
      <c r="S740" s="145">
        <v>0</v>
      </c>
      <c r="T740" s="146">
        <f>S740*H740</f>
        <v>0</v>
      </c>
      <c r="AR740" s="147" t="s">
        <v>96</v>
      </c>
      <c r="AT740" s="147" t="s">
        <v>162</v>
      </c>
      <c r="AU740" s="147" t="s">
        <v>93</v>
      </c>
      <c r="AY740" s="19" t="s">
        <v>159</v>
      </c>
      <c r="BE740" s="148">
        <f>IF(N740="základní",J740,0)</f>
        <v>0</v>
      </c>
      <c r="BF740" s="148">
        <f>IF(N740="snížená",J740,0)</f>
        <v>0</v>
      </c>
      <c r="BG740" s="148">
        <f>IF(N740="zákl. přenesená",J740,0)</f>
        <v>0</v>
      </c>
      <c r="BH740" s="148">
        <f>IF(N740="sníž. přenesená",J740,0)</f>
        <v>0</v>
      </c>
      <c r="BI740" s="148">
        <f>IF(N740="nulová",J740,0)</f>
        <v>0</v>
      </c>
      <c r="BJ740" s="19" t="s">
        <v>91</v>
      </c>
      <c r="BK740" s="148">
        <f>ROUND(I740*H740,2)</f>
        <v>0</v>
      </c>
      <c r="BL740" s="19" t="s">
        <v>96</v>
      </c>
      <c r="BM740" s="147" t="s">
        <v>1138</v>
      </c>
    </row>
    <row r="741" spans="2:65" s="1" customFormat="1" ht="11.25">
      <c r="B741" s="35"/>
      <c r="D741" s="149" t="s">
        <v>167</v>
      </c>
      <c r="F741" s="150" t="s">
        <v>1139</v>
      </c>
      <c r="I741" s="151"/>
      <c r="L741" s="35"/>
      <c r="M741" s="152"/>
      <c r="T741" s="56"/>
      <c r="AT741" s="19" t="s">
        <v>167</v>
      </c>
      <c r="AU741" s="19" t="s">
        <v>93</v>
      </c>
    </row>
    <row r="742" spans="2:65" s="13" customFormat="1" ht="22.5">
      <c r="B742" s="160"/>
      <c r="D742" s="154" t="s">
        <v>169</v>
      </c>
      <c r="E742" s="161" t="s">
        <v>32</v>
      </c>
      <c r="F742" s="162" t="s">
        <v>1140</v>
      </c>
      <c r="H742" s="163">
        <v>31.324999999999999</v>
      </c>
      <c r="I742" s="164"/>
      <c r="L742" s="160"/>
      <c r="M742" s="165"/>
      <c r="T742" s="166"/>
      <c r="AT742" s="161" t="s">
        <v>169</v>
      </c>
      <c r="AU742" s="161" t="s">
        <v>93</v>
      </c>
      <c r="AV742" s="13" t="s">
        <v>91</v>
      </c>
      <c r="AW742" s="13" t="s">
        <v>38</v>
      </c>
      <c r="AX742" s="13" t="s">
        <v>76</v>
      </c>
      <c r="AY742" s="161" t="s">
        <v>159</v>
      </c>
    </row>
    <row r="743" spans="2:65" s="13" customFormat="1" ht="22.5">
      <c r="B743" s="160"/>
      <c r="D743" s="154" t="s">
        <v>169</v>
      </c>
      <c r="E743" s="161" t="s">
        <v>32</v>
      </c>
      <c r="F743" s="162" t="s">
        <v>1141</v>
      </c>
      <c r="H743" s="163">
        <v>86.36</v>
      </c>
      <c r="I743" s="164"/>
      <c r="L743" s="160"/>
      <c r="M743" s="165"/>
      <c r="T743" s="166"/>
      <c r="AT743" s="161" t="s">
        <v>169</v>
      </c>
      <c r="AU743" s="161" t="s">
        <v>93</v>
      </c>
      <c r="AV743" s="13" t="s">
        <v>91</v>
      </c>
      <c r="AW743" s="13" t="s">
        <v>38</v>
      </c>
      <c r="AX743" s="13" t="s">
        <v>76</v>
      </c>
      <c r="AY743" s="161" t="s">
        <v>159</v>
      </c>
    </row>
    <row r="744" spans="2:65" s="13" customFormat="1" ht="33.75">
      <c r="B744" s="160"/>
      <c r="D744" s="154" t="s">
        <v>169</v>
      </c>
      <c r="E744" s="161" t="s">
        <v>32</v>
      </c>
      <c r="F744" s="162" t="s">
        <v>1142</v>
      </c>
      <c r="H744" s="163">
        <v>62.53</v>
      </c>
      <c r="I744" s="164"/>
      <c r="L744" s="160"/>
      <c r="M744" s="165"/>
      <c r="T744" s="166"/>
      <c r="AT744" s="161" t="s">
        <v>169</v>
      </c>
      <c r="AU744" s="161" t="s">
        <v>93</v>
      </c>
      <c r="AV744" s="13" t="s">
        <v>91</v>
      </c>
      <c r="AW744" s="13" t="s">
        <v>38</v>
      </c>
      <c r="AX744" s="13" t="s">
        <v>76</v>
      </c>
      <c r="AY744" s="161" t="s">
        <v>159</v>
      </c>
    </row>
    <row r="745" spans="2:65" s="13" customFormat="1" ht="22.5">
      <c r="B745" s="160"/>
      <c r="D745" s="154" t="s">
        <v>169</v>
      </c>
      <c r="E745" s="161" t="s">
        <v>32</v>
      </c>
      <c r="F745" s="162" t="s">
        <v>1143</v>
      </c>
      <c r="H745" s="163">
        <v>46.46</v>
      </c>
      <c r="I745" s="164"/>
      <c r="L745" s="160"/>
      <c r="M745" s="165"/>
      <c r="T745" s="166"/>
      <c r="AT745" s="161" t="s">
        <v>169</v>
      </c>
      <c r="AU745" s="161" t="s">
        <v>93</v>
      </c>
      <c r="AV745" s="13" t="s">
        <v>91</v>
      </c>
      <c r="AW745" s="13" t="s">
        <v>38</v>
      </c>
      <c r="AX745" s="13" t="s">
        <v>76</v>
      </c>
      <c r="AY745" s="161" t="s">
        <v>159</v>
      </c>
    </row>
    <row r="746" spans="2:65" s="14" customFormat="1" ht="11.25">
      <c r="B746" s="175"/>
      <c r="D746" s="154" t="s">
        <v>169</v>
      </c>
      <c r="E746" s="176" t="s">
        <v>32</v>
      </c>
      <c r="F746" s="177" t="s">
        <v>581</v>
      </c>
      <c r="H746" s="178">
        <v>226.67500000000001</v>
      </c>
      <c r="I746" s="179"/>
      <c r="L746" s="175"/>
      <c r="M746" s="180"/>
      <c r="T746" s="181"/>
      <c r="AT746" s="176" t="s">
        <v>169</v>
      </c>
      <c r="AU746" s="176" t="s">
        <v>93</v>
      </c>
      <c r="AV746" s="14" t="s">
        <v>96</v>
      </c>
      <c r="AW746" s="14" t="s">
        <v>38</v>
      </c>
      <c r="AX746" s="14" t="s">
        <v>84</v>
      </c>
      <c r="AY746" s="176" t="s">
        <v>159</v>
      </c>
    </row>
    <row r="747" spans="2:65" s="1" customFormat="1" ht="24.2" customHeight="1">
      <c r="B747" s="35"/>
      <c r="C747" s="135" t="s">
        <v>1144</v>
      </c>
      <c r="D747" s="135" t="s">
        <v>162</v>
      </c>
      <c r="E747" s="136" t="s">
        <v>1145</v>
      </c>
      <c r="F747" s="137" t="s">
        <v>1146</v>
      </c>
      <c r="G747" s="138" t="s">
        <v>165</v>
      </c>
      <c r="H747" s="139">
        <v>226.67500000000001</v>
      </c>
      <c r="I747" s="140"/>
      <c r="J747" s="141">
        <f>ROUND(I747*H747,2)</f>
        <v>0</v>
      </c>
      <c r="K747" s="142"/>
      <c r="L747" s="35"/>
      <c r="M747" s="143" t="s">
        <v>32</v>
      </c>
      <c r="N747" s="144" t="s">
        <v>48</v>
      </c>
      <c r="P747" s="145">
        <f>O747*H747</f>
        <v>0</v>
      </c>
      <c r="Q747" s="145">
        <v>0</v>
      </c>
      <c r="R747" s="145">
        <f>Q747*H747</f>
        <v>0</v>
      </c>
      <c r="S747" s="145">
        <v>0</v>
      </c>
      <c r="T747" s="146">
        <f>S747*H747</f>
        <v>0</v>
      </c>
      <c r="AR747" s="147" t="s">
        <v>96</v>
      </c>
      <c r="AT747" s="147" t="s">
        <v>162</v>
      </c>
      <c r="AU747" s="147" t="s">
        <v>93</v>
      </c>
      <c r="AY747" s="19" t="s">
        <v>159</v>
      </c>
      <c r="BE747" s="148">
        <f>IF(N747="základní",J747,0)</f>
        <v>0</v>
      </c>
      <c r="BF747" s="148">
        <f>IF(N747="snížená",J747,0)</f>
        <v>0</v>
      </c>
      <c r="BG747" s="148">
        <f>IF(N747="zákl. přenesená",J747,0)</f>
        <v>0</v>
      </c>
      <c r="BH747" s="148">
        <f>IF(N747="sníž. přenesená",J747,0)</f>
        <v>0</v>
      </c>
      <c r="BI747" s="148">
        <f>IF(N747="nulová",J747,0)</f>
        <v>0</v>
      </c>
      <c r="BJ747" s="19" t="s">
        <v>91</v>
      </c>
      <c r="BK747" s="148">
        <f>ROUND(I747*H747,2)</f>
        <v>0</v>
      </c>
      <c r="BL747" s="19" t="s">
        <v>96</v>
      </c>
      <c r="BM747" s="147" t="s">
        <v>1147</v>
      </c>
    </row>
    <row r="748" spans="2:65" s="1" customFormat="1" ht="11.25">
      <c r="B748" s="35"/>
      <c r="D748" s="149" t="s">
        <v>167</v>
      </c>
      <c r="F748" s="150" t="s">
        <v>1148</v>
      </c>
      <c r="I748" s="151"/>
      <c r="L748" s="35"/>
      <c r="M748" s="152"/>
      <c r="T748" s="56"/>
      <c r="AT748" s="19" t="s">
        <v>167</v>
      </c>
      <c r="AU748" s="19" t="s">
        <v>93</v>
      </c>
    </row>
    <row r="749" spans="2:65" s="1" customFormat="1" ht="24.2" customHeight="1">
      <c r="B749" s="35"/>
      <c r="C749" s="135" t="s">
        <v>1149</v>
      </c>
      <c r="D749" s="135" t="s">
        <v>162</v>
      </c>
      <c r="E749" s="136" t="s">
        <v>1150</v>
      </c>
      <c r="F749" s="137" t="s">
        <v>1151</v>
      </c>
      <c r="G749" s="138" t="s">
        <v>1152</v>
      </c>
      <c r="H749" s="139">
        <v>11.05</v>
      </c>
      <c r="I749" s="140"/>
      <c r="J749" s="141">
        <f>ROUND(I749*H749,2)</f>
        <v>0</v>
      </c>
      <c r="K749" s="142"/>
      <c r="L749" s="35"/>
      <c r="M749" s="143" t="s">
        <v>32</v>
      </c>
      <c r="N749" s="144" t="s">
        <v>48</v>
      </c>
      <c r="P749" s="145">
        <f>O749*H749</f>
        <v>0</v>
      </c>
      <c r="Q749" s="145">
        <v>0</v>
      </c>
      <c r="R749" s="145">
        <f>Q749*H749</f>
        <v>0</v>
      </c>
      <c r="S749" s="145">
        <v>0</v>
      </c>
      <c r="T749" s="146">
        <f>S749*H749</f>
        <v>0</v>
      </c>
      <c r="AR749" s="147" t="s">
        <v>96</v>
      </c>
      <c r="AT749" s="147" t="s">
        <v>162</v>
      </c>
      <c r="AU749" s="147" t="s">
        <v>93</v>
      </c>
      <c r="AY749" s="19" t="s">
        <v>159</v>
      </c>
      <c r="BE749" s="148">
        <f>IF(N749="základní",J749,0)</f>
        <v>0</v>
      </c>
      <c r="BF749" s="148">
        <f>IF(N749="snížená",J749,0)</f>
        <v>0</v>
      </c>
      <c r="BG749" s="148">
        <f>IF(N749="zákl. přenesená",J749,0)</f>
        <v>0</v>
      </c>
      <c r="BH749" s="148">
        <f>IF(N749="sníž. přenesená",J749,0)</f>
        <v>0</v>
      </c>
      <c r="BI749" s="148">
        <f>IF(N749="nulová",J749,0)</f>
        <v>0</v>
      </c>
      <c r="BJ749" s="19" t="s">
        <v>91</v>
      </c>
      <c r="BK749" s="148">
        <f>ROUND(I749*H749,2)</f>
        <v>0</v>
      </c>
      <c r="BL749" s="19" t="s">
        <v>96</v>
      </c>
      <c r="BM749" s="147" t="s">
        <v>1153</v>
      </c>
    </row>
    <row r="750" spans="2:65" s="13" customFormat="1" ht="11.25">
      <c r="B750" s="160"/>
      <c r="D750" s="154" t="s">
        <v>169</v>
      </c>
      <c r="E750" s="161" t="s">
        <v>32</v>
      </c>
      <c r="F750" s="162" t="s">
        <v>1154</v>
      </c>
      <c r="H750" s="163">
        <v>11.05</v>
      </c>
      <c r="I750" s="164"/>
      <c r="L750" s="160"/>
      <c r="M750" s="165"/>
      <c r="T750" s="166"/>
      <c r="AT750" s="161" t="s">
        <v>169</v>
      </c>
      <c r="AU750" s="161" t="s">
        <v>93</v>
      </c>
      <c r="AV750" s="13" t="s">
        <v>91</v>
      </c>
      <c r="AW750" s="13" t="s">
        <v>38</v>
      </c>
      <c r="AX750" s="13" t="s">
        <v>84</v>
      </c>
      <c r="AY750" s="161" t="s">
        <v>159</v>
      </c>
    </row>
    <row r="751" spans="2:65" s="1" customFormat="1" ht="24.2" customHeight="1">
      <c r="B751" s="35"/>
      <c r="C751" s="135" t="s">
        <v>1155</v>
      </c>
      <c r="D751" s="135" t="s">
        <v>162</v>
      </c>
      <c r="E751" s="136" t="s">
        <v>1156</v>
      </c>
      <c r="F751" s="137" t="s">
        <v>1157</v>
      </c>
      <c r="G751" s="138" t="s">
        <v>1152</v>
      </c>
      <c r="H751" s="139">
        <v>29.434999999999999</v>
      </c>
      <c r="I751" s="140"/>
      <c r="J751" s="141">
        <f>ROUND(I751*H751,2)</f>
        <v>0</v>
      </c>
      <c r="K751" s="142"/>
      <c r="L751" s="35"/>
      <c r="M751" s="143" t="s">
        <v>32</v>
      </c>
      <c r="N751" s="144" t="s">
        <v>48</v>
      </c>
      <c r="P751" s="145">
        <f>O751*H751</f>
        <v>0</v>
      </c>
      <c r="Q751" s="145">
        <v>0</v>
      </c>
      <c r="R751" s="145">
        <f>Q751*H751</f>
        <v>0</v>
      </c>
      <c r="S751" s="145">
        <v>0</v>
      </c>
      <c r="T751" s="146">
        <f>S751*H751</f>
        <v>0</v>
      </c>
      <c r="AR751" s="147" t="s">
        <v>96</v>
      </c>
      <c r="AT751" s="147" t="s">
        <v>162</v>
      </c>
      <c r="AU751" s="147" t="s">
        <v>93</v>
      </c>
      <c r="AY751" s="19" t="s">
        <v>159</v>
      </c>
      <c r="BE751" s="148">
        <f>IF(N751="základní",J751,0)</f>
        <v>0</v>
      </c>
      <c r="BF751" s="148">
        <f>IF(N751="snížená",J751,0)</f>
        <v>0</v>
      </c>
      <c r="BG751" s="148">
        <f>IF(N751="zákl. přenesená",J751,0)</f>
        <v>0</v>
      </c>
      <c r="BH751" s="148">
        <f>IF(N751="sníž. přenesená",J751,0)</f>
        <v>0</v>
      </c>
      <c r="BI751" s="148">
        <f>IF(N751="nulová",J751,0)</f>
        <v>0</v>
      </c>
      <c r="BJ751" s="19" t="s">
        <v>91</v>
      </c>
      <c r="BK751" s="148">
        <f>ROUND(I751*H751,2)</f>
        <v>0</v>
      </c>
      <c r="BL751" s="19" t="s">
        <v>96</v>
      </c>
      <c r="BM751" s="147" t="s">
        <v>1158</v>
      </c>
    </row>
    <row r="752" spans="2:65" s="13" customFormat="1" ht="11.25">
      <c r="B752" s="160"/>
      <c r="D752" s="154" t="s">
        <v>169</v>
      </c>
      <c r="E752" s="161" t="s">
        <v>32</v>
      </c>
      <c r="F752" s="162" t="s">
        <v>1159</v>
      </c>
      <c r="H752" s="163">
        <v>14.9</v>
      </c>
      <c r="I752" s="164"/>
      <c r="L752" s="160"/>
      <c r="M752" s="165"/>
      <c r="T752" s="166"/>
      <c r="AT752" s="161" t="s">
        <v>169</v>
      </c>
      <c r="AU752" s="161" t="s">
        <v>93</v>
      </c>
      <c r="AV752" s="13" t="s">
        <v>91</v>
      </c>
      <c r="AW752" s="13" t="s">
        <v>38</v>
      </c>
      <c r="AX752" s="13" t="s">
        <v>76</v>
      </c>
      <c r="AY752" s="161" t="s">
        <v>159</v>
      </c>
    </row>
    <row r="753" spans="2:65" s="13" customFormat="1" ht="11.25">
      <c r="B753" s="160"/>
      <c r="D753" s="154" t="s">
        <v>169</v>
      </c>
      <c r="E753" s="161" t="s">
        <v>32</v>
      </c>
      <c r="F753" s="162" t="s">
        <v>1160</v>
      </c>
      <c r="H753" s="163">
        <v>14.535</v>
      </c>
      <c r="I753" s="164"/>
      <c r="L753" s="160"/>
      <c r="M753" s="165"/>
      <c r="T753" s="166"/>
      <c r="AT753" s="161" t="s">
        <v>169</v>
      </c>
      <c r="AU753" s="161" t="s">
        <v>93</v>
      </c>
      <c r="AV753" s="13" t="s">
        <v>91</v>
      </c>
      <c r="AW753" s="13" t="s">
        <v>38</v>
      </c>
      <c r="AX753" s="13" t="s">
        <v>76</v>
      </c>
      <c r="AY753" s="161" t="s">
        <v>159</v>
      </c>
    </row>
    <row r="754" spans="2:65" s="14" customFormat="1" ht="11.25">
      <c r="B754" s="175"/>
      <c r="D754" s="154" t="s">
        <v>169</v>
      </c>
      <c r="E754" s="176" t="s">
        <v>32</v>
      </c>
      <c r="F754" s="177" t="s">
        <v>581</v>
      </c>
      <c r="H754" s="178">
        <v>29.434999999999999</v>
      </c>
      <c r="I754" s="179"/>
      <c r="L754" s="175"/>
      <c r="M754" s="180"/>
      <c r="T754" s="181"/>
      <c r="AT754" s="176" t="s">
        <v>169</v>
      </c>
      <c r="AU754" s="176" t="s">
        <v>93</v>
      </c>
      <c r="AV754" s="14" t="s">
        <v>96</v>
      </c>
      <c r="AW754" s="14" t="s">
        <v>38</v>
      </c>
      <c r="AX754" s="14" t="s">
        <v>84</v>
      </c>
      <c r="AY754" s="176" t="s">
        <v>159</v>
      </c>
    </row>
    <row r="755" spans="2:65" s="1" customFormat="1" ht="24.2" customHeight="1">
      <c r="B755" s="35"/>
      <c r="C755" s="135" t="s">
        <v>1161</v>
      </c>
      <c r="D755" s="135" t="s">
        <v>162</v>
      </c>
      <c r="E755" s="136" t="s">
        <v>1162</v>
      </c>
      <c r="F755" s="137" t="s">
        <v>1163</v>
      </c>
      <c r="G755" s="138" t="s">
        <v>1152</v>
      </c>
      <c r="H755" s="139">
        <v>8.35</v>
      </c>
      <c r="I755" s="140"/>
      <c r="J755" s="141">
        <f>ROUND(I755*H755,2)</f>
        <v>0</v>
      </c>
      <c r="K755" s="142"/>
      <c r="L755" s="35"/>
      <c r="M755" s="143" t="s">
        <v>32</v>
      </c>
      <c r="N755" s="144" t="s">
        <v>48</v>
      </c>
      <c r="P755" s="145">
        <f>O755*H755</f>
        <v>0</v>
      </c>
      <c r="Q755" s="145">
        <v>0</v>
      </c>
      <c r="R755" s="145">
        <f>Q755*H755</f>
        <v>0</v>
      </c>
      <c r="S755" s="145">
        <v>0</v>
      </c>
      <c r="T755" s="146">
        <f>S755*H755</f>
        <v>0</v>
      </c>
      <c r="AR755" s="147" t="s">
        <v>96</v>
      </c>
      <c r="AT755" s="147" t="s">
        <v>162</v>
      </c>
      <c r="AU755" s="147" t="s">
        <v>93</v>
      </c>
      <c r="AY755" s="19" t="s">
        <v>159</v>
      </c>
      <c r="BE755" s="148">
        <f>IF(N755="základní",J755,0)</f>
        <v>0</v>
      </c>
      <c r="BF755" s="148">
        <f>IF(N755="snížená",J755,0)</f>
        <v>0</v>
      </c>
      <c r="BG755" s="148">
        <f>IF(N755="zákl. přenesená",J755,0)</f>
        <v>0</v>
      </c>
      <c r="BH755" s="148">
        <f>IF(N755="sníž. přenesená",J755,0)</f>
        <v>0</v>
      </c>
      <c r="BI755" s="148">
        <f>IF(N755="nulová",J755,0)</f>
        <v>0</v>
      </c>
      <c r="BJ755" s="19" t="s">
        <v>91</v>
      </c>
      <c r="BK755" s="148">
        <f>ROUND(I755*H755,2)</f>
        <v>0</v>
      </c>
      <c r="BL755" s="19" t="s">
        <v>96</v>
      </c>
      <c r="BM755" s="147" t="s">
        <v>1164</v>
      </c>
    </row>
    <row r="756" spans="2:65" s="13" customFormat="1" ht="11.25">
      <c r="B756" s="160"/>
      <c r="D756" s="154" t="s">
        <v>169</v>
      </c>
      <c r="E756" s="161" t="s">
        <v>32</v>
      </c>
      <c r="F756" s="162" t="s">
        <v>1165</v>
      </c>
      <c r="H756" s="163">
        <v>8.35</v>
      </c>
      <c r="I756" s="164"/>
      <c r="L756" s="160"/>
      <c r="M756" s="165"/>
      <c r="T756" s="166"/>
      <c r="AT756" s="161" t="s">
        <v>169</v>
      </c>
      <c r="AU756" s="161" t="s">
        <v>93</v>
      </c>
      <c r="AV756" s="13" t="s">
        <v>91</v>
      </c>
      <c r="AW756" s="13" t="s">
        <v>38</v>
      </c>
      <c r="AX756" s="13" t="s">
        <v>84</v>
      </c>
      <c r="AY756" s="161" t="s">
        <v>159</v>
      </c>
    </row>
    <row r="757" spans="2:65" s="1" customFormat="1" ht="24.2" customHeight="1">
      <c r="B757" s="35"/>
      <c r="C757" s="135" t="s">
        <v>1166</v>
      </c>
      <c r="D757" s="135" t="s">
        <v>162</v>
      </c>
      <c r="E757" s="136" t="s">
        <v>1167</v>
      </c>
      <c r="F757" s="137" t="s">
        <v>1168</v>
      </c>
      <c r="G757" s="138" t="s">
        <v>1152</v>
      </c>
      <c r="H757" s="139">
        <v>2.2400000000000002</v>
      </c>
      <c r="I757" s="140"/>
      <c r="J757" s="141">
        <f>ROUND(I757*H757,2)</f>
        <v>0</v>
      </c>
      <c r="K757" s="142"/>
      <c r="L757" s="35"/>
      <c r="M757" s="143" t="s">
        <v>32</v>
      </c>
      <c r="N757" s="144" t="s">
        <v>48</v>
      </c>
      <c r="P757" s="145">
        <f>O757*H757</f>
        <v>0</v>
      </c>
      <c r="Q757" s="145">
        <v>0</v>
      </c>
      <c r="R757" s="145">
        <f>Q757*H757</f>
        <v>0</v>
      </c>
      <c r="S757" s="145">
        <v>0</v>
      </c>
      <c r="T757" s="146">
        <f>S757*H757</f>
        <v>0</v>
      </c>
      <c r="AR757" s="147" t="s">
        <v>96</v>
      </c>
      <c r="AT757" s="147" t="s">
        <v>162</v>
      </c>
      <c r="AU757" s="147" t="s">
        <v>93</v>
      </c>
      <c r="AY757" s="19" t="s">
        <v>159</v>
      </c>
      <c r="BE757" s="148">
        <f>IF(N757="základní",J757,0)</f>
        <v>0</v>
      </c>
      <c r="BF757" s="148">
        <f>IF(N757="snížená",J757,0)</f>
        <v>0</v>
      </c>
      <c r="BG757" s="148">
        <f>IF(N757="zákl. přenesená",J757,0)</f>
        <v>0</v>
      </c>
      <c r="BH757" s="148">
        <f>IF(N757="sníž. přenesená",J757,0)</f>
        <v>0</v>
      </c>
      <c r="BI757" s="148">
        <f>IF(N757="nulová",J757,0)</f>
        <v>0</v>
      </c>
      <c r="BJ757" s="19" t="s">
        <v>91</v>
      </c>
      <c r="BK757" s="148">
        <f>ROUND(I757*H757,2)</f>
        <v>0</v>
      </c>
      <c r="BL757" s="19" t="s">
        <v>96</v>
      </c>
      <c r="BM757" s="147" t="s">
        <v>1169</v>
      </c>
    </row>
    <row r="758" spans="2:65" s="13" customFormat="1" ht="11.25">
      <c r="B758" s="160"/>
      <c r="D758" s="154" t="s">
        <v>169</v>
      </c>
      <c r="E758" s="161" t="s">
        <v>32</v>
      </c>
      <c r="F758" s="162" t="s">
        <v>1170</v>
      </c>
      <c r="H758" s="163">
        <v>2.2400000000000002</v>
      </c>
      <c r="I758" s="164"/>
      <c r="L758" s="160"/>
      <c r="M758" s="165"/>
      <c r="T758" s="166"/>
      <c r="AT758" s="161" t="s">
        <v>169</v>
      </c>
      <c r="AU758" s="161" t="s">
        <v>93</v>
      </c>
      <c r="AV758" s="13" t="s">
        <v>91</v>
      </c>
      <c r="AW758" s="13" t="s">
        <v>38</v>
      </c>
      <c r="AX758" s="13" t="s">
        <v>84</v>
      </c>
      <c r="AY758" s="161" t="s">
        <v>159</v>
      </c>
    </row>
    <row r="759" spans="2:65" s="1" customFormat="1" ht="24.2" customHeight="1">
      <c r="B759" s="35"/>
      <c r="C759" s="135" t="s">
        <v>1171</v>
      </c>
      <c r="D759" s="135" t="s">
        <v>162</v>
      </c>
      <c r="E759" s="136" t="s">
        <v>1172</v>
      </c>
      <c r="F759" s="137" t="s">
        <v>1173</v>
      </c>
      <c r="G759" s="138" t="s">
        <v>1152</v>
      </c>
      <c r="H759" s="139">
        <v>51.6</v>
      </c>
      <c r="I759" s="140"/>
      <c r="J759" s="141">
        <f>ROUND(I759*H759,2)</f>
        <v>0</v>
      </c>
      <c r="K759" s="142"/>
      <c r="L759" s="35"/>
      <c r="M759" s="143" t="s">
        <v>32</v>
      </c>
      <c r="N759" s="144" t="s">
        <v>48</v>
      </c>
      <c r="P759" s="145">
        <f>O759*H759</f>
        <v>0</v>
      </c>
      <c r="Q759" s="145">
        <v>0</v>
      </c>
      <c r="R759" s="145">
        <f>Q759*H759</f>
        <v>0</v>
      </c>
      <c r="S759" s="145">
        <v>0</v>
      </c>
      <c r="T759" s="146">
        <f>S759*H759</f>
        <v>0</v>
      </c>
      <c r="AR759" s="147" t="s">
        <v>96</v>
      </c>
      <c r="AT759" s="147" t="s">
        <v>162</v>
      </c>
      <c r="AU759" s="147" t="s">
        <v>93</v>
      </c>
      <c r="AY759" s="19" t="s">
        <v>159</v>
      </c>
      <c r="BE759" s="148">
        <f>IF(N759="základní",J759,0)</f>
        <v>0</v>
      </c>
      <c r="BF759" s="148">
        <f>IF(N759="snížená",J759,0)</f>
        <v>0</v>
      </c>
      <c r="BG759" s="148">
        <f>IF(N759="zákl. přenesená",J759,0)</f>
        <v>0</v>
      </c>
      <c r="BH759" s="148">
        <f>IF(N759="sníž. přenesená",J759,0)</f>
        <v>0</v>
      </c>
      <c r="BI759" s="148">
        <f>IF(N759="nulová",J759,0)</f>
        <v>0</v>
      </c>
      <c r="BJ759" s="19" t="s">
        <v>91</v>
      </c>
      <c r="BK759" s="148">
        <f>ROUND(I759*H759,2)</f>
        <v>0</v>
      </c>
      <c r="BL759" s="19" t="s">
        <v>96</v>
      </c>
      <c r="BM759" s="147" t="s">
        <v>1174</v>
      </c>
    </row>
    <row r="760" spans="2:65" s="12" customFormat="1" ht="11.25">
      <c r="B760" s="153"/>
      <c r="D760" s="154" t="s">
        <v>169</v>
      </c>
      <c r="E760" s="155" t="s">
        <v>32</v>
      </c>
      <c r="F760" s="156" t="s">
        <v>1175</v>
      </c>
      <c r="H760" s="155" t="s">
        <v>32</v>
      </c>
      <c r="I760" s="157"/>
      <c r="L760" s="153"/>
      <c r="M760" s="158"/>
      <c r="T760" s="159"/>
      <c r="AT760" s="155" t="s">
        <v>169</v>
      </c>
      <c r="AU760" s="155" t="s">
        <v>93</v>
      </c>
      <c r="AV760" s="12" t="s">
        <v>84</v>
      </c>
      <c r="AW760" s="12" t="s">
        <v>38</v>
      </c>
      <c r="AX760" s="12" t="s">
        <v>76</v>
      </c>
      <c r="AY760" s="155" t="s">
        <v>159</v>
      </c>
    </row>
    <row r="761" spans="2:65" s="13" customFormat="1" ht="11.25">
      <c r="B761" s="160"/>
      <c r="D761" s="154" t="s">
        <v>169</v>
      </c>
      <c r="E761" s="161" t="s">
        <v>32</v>
      </c>
      <c r="F761" s="162" t="s">
        <v>1176</v>
      </c>
      <c r="H761" s="163">
        <v>14.51</v>
      </c>
      <c r="I761" s="164"/>
      <c r="L761" s="160"/>
      <c r="M761" s="165"/>
      <c r="T761" s="166"/>
      <c r="AT761" s="161" t="s">
        <v>169</v>
      </c>
      <c r="AU761" s="161" t="s">
        <v>93</v>
      </c>
      <c r="AV761" s="13" t="s">
        <v>91</v>
      </c>
      <c r="AW761" s="13" t="s">
        <v>38</v>
      </c>
      <c r="AX761" s="13" t="s">
        <v>76</v>
      </c>
      <c r="AY761" s="161" t="s">
        <v>159</v>
      </c>
    </row>
    <row r="762" spans="2:65" s="12" customFormat="1" ht="11.25">
      <c r="B762" s="153"/>
      <c r="D762" s="154" t="s">
        <v>169</v>
      </c>
      <c r="E762" s="155" t="s">
        <v>32</v>
      </c>
      <c r="F762" s="156" t="s">
        <v>972</v>
      </c>
      <c r="H762" s="155" t="s">
        <v>32</v>
      </c>
      <c r="I762" s="157"/>
      <c r="L762" s="153"/>
      <c r="M762" s="158"/>
      <c r="T762" s="159"/>
      <c r="AT762" s="155" t="s">
        <v>169</v>
      </c>
      <c r="AU762" s="155" t="s">
        <v>93</v>
      </c>
      <c r="AV762" s="12" t="s">
        <v>84</v>
      </c>
      <c r="AW762" s="12" t="s">
        <v>38</v>
      </c>
      <c r="AX762" s="12" t="s">
        <v>76</v>
      </c>
      <c r="AY762" s="155" t="s">
        <v>159</v>
      </c>
    </row>
    <row r="763" spans="2:65" s="13" customFormat="1" ht="11.25">
      <c r="B763" s="160"/>
      <c r="D763" s="154" t="s">
        <v>169</v>
      </c>
      <c r="E763" s="161" t="s">
        <v>32</v>
      </c>
      <c r="F763" s="162" t="s">
        <v>1177</v>
      </c>
      <c r="H763" s="163">
        <v>12.65</v>
      </c>
      <c r="I763" s="164"/>
      <c r="L763" s="160"/>
      <c r="M763" s="165"/>
      <c r="T763" s="166"/>
      <c r="AT763" s="161" t="s">
        <v>169</v>
      </c>
      <c r="AU763" s="161" t="s">
        <v>93</v>
      </c>
      <c r="AV763" s="13" t="s">
        <v>91</v>
      </c>
      <c r="AW763" s="13" t="s">
        <v>38</v>
      </c>
      <c r="AX763" s="13" t="s">
        <v>76</v>
      </c>
      <c r="AY763" s="161" t="s">
        <v>159</v>
      </c>
    </row>
    <row r="764" spans="2:65" s="13" customFormat="1" ht="11.25">
      <c r="B764" s="160"/>
      <c r="D764" s="154" t="s">
        <v>169</v>
      </c>
      <c r="E764" s="161" t="s">
        <v>32</v>
      </c>
      <c r="F764" s="162" t="s">
        <v>1178</v>
      </c>
      <c r="H764" s="163">
        <v>24.44</v>
      </c>
      <c r="I764" s="164"/>
      <c r="L764" s="160"/>
      <c r="M764" s="165"/>
      <c r="T764" s="166"/>
      <c r="AT764" s="161" t="s">
        <v>169</v>
      </c>
      <c r="AU764" s="161" t="s">
        <v>93</v>
      </c>
      <c r="AV764" s="13" t="s">
        <v>91</v>
      </c>
      <c r="AW764" s="13" t="s">
        <v>38</v>
      </c>
      <c r="AX764" s="13" t="s">
        <v>76</v>
      </c>
      <c r="AY764" s="161" t="s">
        <v>159</v>
      </c>
    </row>
    <row r="765" spans="2:65" s="14" customFormat="1" ht="11.25">
      <c r="B765" s="175"/>
      <c r="D765" s="154" t="s">
        <v>169</v>
      </c>
      <c r="E765" s="176" t="s">
        <v>32</v>
      </c>
      <c r="F765" s="177" t="s">
        <v>581</v>
      </c>
      <c r="H765" s="178">
        <v>51.6</v>
      </c>
      <c r="I765" s="179"/>
      <c r="L765" s="175"/>
      <c r="M765" s="180"/>
      <c r="T765" s="181"/>
      <c r="AT765" s="176" t="s">
        <v>169</v>
      </c>
      <c r="AU765" s="176" t="s">
        <v>93</v>
      </c>
      <c r="AV765" s="14" t="s">
        <v>96</v>
      </c>
      <c r="AW765" s="14" t="s">
        <v>38</v>
      </c>
      <c r="AX765" s="14" t="s">
        <v>84</v>
      </c>
      <c r="AY765" s="176" t="s">
        <v>159</v>
      </c>
    </row>
    <row r="766" spans="2:65" s="1" customFormat="1" ht="24.2" customHeight="1">
      <c r="B766" s="35"/>
      <c r="C766" s="135" t="s">
        <v>1179</v>
      </c>
      <c r="D766" s="135" t="s">
        <v>162</v>
      </c>
      <c r="E766" s="136" t="s">
        <v>1180</v>
      </c>
      <c r="F766" s="137" t="s">
        <v>1181</v>
      </c>
      <c r="G766" s="138" t="s">
        <v>1152</v>
      </c>
      <c r="H766" s="139">
        <v>2.2400000000000002</v>
      </c>
      <c r="I766" s="140"/>
      <c r="J766" s="141">
        <f>ROUND(I766*H766,2)</f>
        <v>0</v>
      </c>
      <c r="K766" s="142"/>
      <c r="L766" s="35"/>
      <c r="M766" s="143" t="s">
        <v>32</v>
      </c>
      <c r="N766" s="144" t="s">
        <v>48</v>
      </c>
      <c r="P766" s="145">
        <f>O766*H766</f>
        <v>0</v>
      </c>
      <c r="Q766" s="145">
        <v>0</v>
      </c>
      <c r="R766" s="145">
        <f>Q766*H766</f>
        <v>0</v>
      </c>
      <c r="S766" s="145">
        <v>0</v>
      </c>
      <c r="T766" s="146">
        <f>S766*H766</f>
        <v>0</v>
      </c>
      <c r="AR766" s="147" t="s">
        <v>96</v>
      </c>
      <c r="AT766" s="147" t="s">
        <v>162</v>
      </c>
      <c r="AU766" s="147" t="s">
        <v>93</v>
      </c>
      <c r="AY766" s="19" t="s">
        <v>159</v>
      </c>
      <c r="BE766" s="148">
        <f>IF(N766="základní",J766,0)</f>
        <v>0</v>
      </c>
      <c r="BF766" s="148">
        <f>IF(N766="snížená",J766,0)</f>
        <v>0</v>
      </c>
      <c r="BG766" s="148">
        <f>IF(N766="zákl. přenesená",J766,0)</f>
        <v>0</v>
      </c>
      <c r="BH766" s="148">
        <f>IF(N766="sníž. přenesená",J766,0)</f>
        <v>0</v>
      </c>
      <c r="BI766" s="148">
        <f>IF(N766="nulová",J766,0)</f>
        <v>0</v>
      </c>
      <c r="BJ766" s="19" t="s">
        <v>91</v>
      </c>
      <c r="BK766" s="148">
        <f>ROUND(I766*H766,2)</f>
        <v>0</v>
      </c>
      <c r="BL766" s="19" t="s">
        <v>96</v>
      </c>
      <c r="BM766" s="147" t="s">
        <v>1182</v>
      </c>
    </row>
    <row r="767" spans="2:65" s="13" customFormat="1" ht="11.25">
      <c r="B767" s="160"/>
      <c r="D767" s="154" t="s">
        <v>169</v>
      </c>
      <c r="E767" s="161" t="s">
        <v>32</v>
      </c>
      <c r="F767" s="162" t="s">
        <v>1170</v>
      </c>
      <c r="H767" s="163">
        <v>2.2400000000000002</v>
      </c>
      <c r="I767" s="164"/>
      <c r="L767" s="160"/>
      <c r="M767" s="165"/>
      <c r="T767" s="166"/>
      <c r="AT767" s="161" t="s">
        <v>169</v>
      </c>
      <c r="AU767" s="161" t="s">
        <v>93</v>
      </c>
      <c r="AV767" s="13" t="s">
        <v>91</v>
      </c>
      <c r="AW767" s="13" t="s">
        <v>38</v>
      </c>
      <c r="AX767" s="13" t="s">
        <v>84</v>
      </c>
      <c r="AY767" s="161" t="s">
        <v>159</v>
      </c>
    </row>
    <row r="768" spans="2:65" s="1" customFormat="1" ht="37.9" customHeight="1">
      <c r="B768" s="35"/>
      <c r="C768" s="135" t="s">
        <v>1183</v>
      </c>
      <c r="D768" s="135" t="s">
        <v>162</v>
      </c>
      <c r="E768" s="136" t="s">
        <v>1184</v>
      </c>
      <c r="F768" s="137" t="s">
        <v>1185</v>
      </c>
      <c r="G768" s="138" t="s">
        <v>211</v>
      </c>
      <c r="H768" s="139">
        <v>16</v>
      </c>
      <c r="I768" s="140"/>
      <c r="J768" s="141">
        <f>ROUND(I768*H768,2)</f>
        <v>0</v>
      </c>
      <c r="K768" s="142"/>
      <c r="L768" s="35"/>
      <c r="M768" s="143" t="s">
        <v>32</v>
      </c>
      <c r="N768" s="144" t="s">
        <v>48</v>
      </c>
      <c r="P768" s="145">
        <f>O768*H768</f>
        <v>0</v>
      </c>
      <c r="Q768" s="145">
        <v>0</v>
      </c>
      <c r="R768" s="145">
        <f>Q768*H768</f>
        <v>0</v>
      </c>
      <c r="S768" s="145">
        <v>0</v>
      </c>
      <c r="T768" s="146">
        <f>S768*H768</f>
        <v>0</v>
      </c>
      <c r="AR768" s="147" t="s">
        <v>96</v>
      </c>
      <c r="AT768" s="147" t="s">
        <v>162</v>
      </c>
      <c r="AU768" s="147" t="s">
        <v>93</v>
      </c>
      <c r="AY768" s="19" t="s">
        <v>159</v>
      </c>
      <c r="BE768" s="148">
        <f>IF(N768="základní",J768,0)</f>
        <v>0</v>
      </c>
      <c r="BF768" s="148">
        <f>IF(N768="snížená",J768,0)</f>
        <v>0</v>
      </c>
      <c r="BG768" s="148">
        <f>IF(N768="zákl. přenesená",J768,0)</f>
        <v>0</v>
      </c>
      <c r="BH768" s="148">
        <f>IF(N768="sníž. přenesená",J768,0)</f>
        <v>0</v>
      </c>
      <c r="BI768" s="148">
        <f>IF(N768="nulová",J768,0)</f>
        <v>0</v>
      </c>
      <c r="BJ768" s="19" t="s">
        <v>91</v>
      </c>
      <c r="BK768" s="148">
        <f>ROUND(I768*H768,2)</f>
        <v>0</v>
      </c>
      <c r="BL768" s="19" t="s">
        <v>96</v>
      </c>
      <c r="BM768" s="147" t="s">
        <v>1186</v>
      </c>
    </row>
    <row r="769" spans="2:65" s="1" customFormat="1" ht="11.25">
      <c r="B769" s="35"/>
      <c r="D769" s="149" t="s">
        <v>167</v>
      </c>
      <c r="F769" s="150" t="s">
        <v>1187</v>
      </c>
      <c r="I769" s="151"/>
      <c r="L769" s="35"/>
      <c r="M769" s="152"/>
      <c r="T769" s="56"/>
      <c r="AT769" s="19" t="s">
        <v>167</v>
      </c>
      <c r="AU769" s="19" t="s">
        <v>93</v>
      </c>
    </row>
    <row r="770" spans="2:65" s="13" customFormat="1" ht="11.25">
      <c r="B770" s="160"/>
      <c r="D770" s="154" t="s">
        <v>169</v>
      </c>
      <c r="E770" s="161" t="s">
        <v>32</v>
      </c>
      <c r="F770" s="162" t="s">
        <v>1188</v>
      </c>
      <c r="H770" s="163">
        <v>16</v>
      </c>
      <c r="I770" s="164"/>
      <c r="L770" s="160"/>
      <c r="M770" s="165"/>
      <c r="T770" s="166"/>
      <c r="AT770" s="161" t="s">
        <v>169</v>
      </c>
      <c r="AU770" s="161" t="s">
        <v>93</v>
      </c>
      <c r="AV770" s="13" t="s">
        <v>91</v>
      </c>
      <c r="AW770" s="13" t="s">
        <v>38</v>
      </c>
      <c r="AX770" s="13" t="s">
        <v>84</v>
      </c>
      <c r="AY770" s="161" t="s">
        <v>159</v>
      </c>
    </row>
    <row r="771" spans="2:65" s="1" customFormat="1" ht="24.2" customHeight="1">
      <c r="B771" s="35"/>
      <c r="C771" s="182" t="s">
        <v>1189</v>
      </c>
      <c r="D771" s="182" t="s">
        <v>668</v>
      </c>
      <c r="E771" s="183" t="s">
        <v>1190</v>
      </c>
      <c r="F771" s="184" t="s">
        <v>1191</v>
      </c>
      <c r="G771" s="185" t="s">
        <v>211</v>
      </c>
      <c r="H771" s="186">
        <v>16</v>
      </c>
      <c r="I771" s="187"/>
      <c r="J771" s="188">
        <f>ROUND(I771*H771,2)</f>
        <v>0</v>
      </c>
      <c r="K771" s="189"/>
      <c r="L771" s="190"/>
      <c r="M771" s="191" t="s">
        <v>32</v>
      </c>
      <c r="N771" s="192" t="s">
        <v>48</v>
      </c>
      <c r="P771" s="145">
        <f>O771*H771</f>
        <v>0</v>
      </c>
      <c r="Q771" s="145">
        <v>7.6000000000000004E-4</v>
      </c>
      <c r="R771" s="145">
        <f>Q771*H771</f>
        <v>1.2160000000000001E-2</v>
      </c>
      <c r="S771" s="145">
        <v>0</v>
      </c>
      <c r="T771" s="146">
        <f>S771*H771</f>
        <v>0</v>
      </c>
      <c r="AR771" s="147" t="s">
        <v>108</v>
      </c>
      <c r="AT771" s="147" t="s">
        <v>668</v>
      </c>
      <c r="AU771" s="147" t="s">
        <v>93</v>
      </c>
      <c r="AY771" s="19" t="s">
        <v>159</v>
      </c>
      <c r="BE771" s="148">
        <f>IF(N771="základní",J771,0)</f>
        <v>0</v>
      </c>
      <c r="BF771" s="148">
        <f>IF(N771="snížená",J771,0)</f>
        <v>0</v>
      </c>
      <c r="BG771" s="148">
        <f>IF(N771="zákl. přenesená",J771,0)</f>
        <v>0</v>
      </c>
      <c r="BH771" s="148">
        <f>IF(N771="sníž. přenesená",J771,0)</f>
        <v>0</v>
      </c>
      <c r="BI771" s="148">
        <f>IF(N771="nulová",J771,0)</f>
        <v>0</v>
      </c>
      <c r="BJ771" s="19" t="s">
        <v>91</v>
      </c>
      <c r="BK771" s="148">
        <f>ROUND(I771*H771,2)</f>
        <v>0</v>
      </c>
      <c r="BL771" s="19" t="s">
        <v>96</v>
      </c>
      <c r="BM771" s="147" t="s">
        <v>1192</v>
      </c>
    </row>
    <row r="772" spans="2:65" s="1" customFormat="1" ht="33" customHeight="1">
      <c r="B772" s="35"/>
      <c r="C772" s="135" t="s">
        <v>1193</v>
      </c>
      <c r="D772" s="135" t="s">
        <v>162</v>
      </c>
      <c r="E772" s="136" t="s">
        <v>1194</v>
      </c>
      <c r="F772" s="137" t="s">
        <v>1195</v>
      </c>
      <c r="G772" s="138" t="s">
        <v>165</v>
      </c>
      <c r="H772" s="139">
        <v>595.23699999999997</v>
      </c>
      <c r="I772" s="140"/>
      <c r="J772" s="141">
        <f>ROUND(I772*H772,2)</f>
        <v>0</v>
      </c>
      <c r="K772" s="142"/>
      <c r="L772" s="35"/>
      <c r="M772" s="143" t="s">
        <v>32</v>
      </c>
      <c r="N772" s="144" t="s">
        <v>48</v>
      </c>
      <c r="P772" s="145">
        <f>O772*H772</f>
        <v>0</v>
      </c>
      <c r="Q772" s="145">
        <v>3.2000000000000002E-3</v>
      </c>
      <c r="R772" s="145">
        <f>Q772*H772</f>
        <v>1.9047584</v>
      </c>
      <c r="S772" s="145">
        <v>0</v>
      </c>
      <c r="T772" s="146">
        <f>S772*H772</f>
        <v>0</v>
      </c>
      <c r="AR772" s="147" t="s">
        <v>96</v>
      </c>
      <c r="AT772" s="147" t="s">
        <v>162</v>
      </c>
      <c r="AU772" s="147" t="s">
        <v>93</v>
      </c>
      <c r="AY772" s="19" t="s">
        <v>159</v>
      </c>
      <c r="BE772" s="148">
        <f>IF(N772="základní",J772,0)</f>
        <v>0</v>
      </c>
      <c r="BF772" s="148">
        <f>IF(N772="snížená",J772,0)</f>
        <v>0</v>
      </c>
      <c r="BG772" s="148">
        <f>IF(N772="zákl. přenesená",J772,0)</f>
        <v>0</v>
      </c>
      <c r="BH772" s="148">
        <f>IF(N772="sníž. přenesená",J772,0)</f>
        <v>0</v>
      </c>
      <c r="BI772" s="148">
        <f>IF(N772="nulová",J772,0)</f>
        <v>0</v>
      </c>
      <c r="BJ772" s="19" t="s">
        <v>91</v>
      </c>
      <c r="BK772" s="148">
        <f>ROUND(I772*H772,2)</f>
        <v>0</v>
      </c>
      <c r="BL772" s="19" t="s">
        <v>96</v>
      </c>
      <c r="BM772" s="147" t="s">
        <v>1196</v>
      </c>
    </row>
    <row r="773" spans="2:65" s="1" customFormat="1" ht="11.25">
      <c r="B773" s="35"/>
      <c r="D773" s="149" t="s">
        <v>167</v>
      </c>
      <c r="F773" s="150" t="s">
        <v>1197</v>
      </c>
      <c r="I773" s="151"/>
      <c r="L773" s="35"/>
      <c r="M773" s="152"/>
      <c r="T773" s="56"/>
      <c r="AT773" s="19" t="s">
        <v>167</v>
      </c>
      <c r="AU773" s="19" t="s">
        <v>93</v>
      </c>
    </row>
    <row r="774" spans="2:65" s="13" customFormat="1" ht="11.25">
      <c r="B774" s="160"/>
      <c r="D774" s="154" t="s">
        <v>169</v>
      </c>
      <c r="E774" s="161" t="s">
        <v>32</v>
      </c>
      <c r="F774" s="162" t="s">
        <v>234</v>
      </c>
      <c r="H774" s="163">
        <v>339.44</v>
      </c>
      <c r="I774" s="164"/>
      <c r="L774" s="160"/>
      <c r="M774" s="165"/>
      <c r="T774" s="166"/>
      <c r="AT774" s="161" t="s">
        <v>169</v>
      </c>
      <c r="AU774" s="161" t="s">
        <v>93</v>
      </c>
      <c r="AV774" s="13" t="s">
        <v>91</v>
      </c>
      <c r="AW774" s="13" t="s">
        <v>38</v>
      </c>
      <c r="AX774" s="13" t="s">
        <v>76</v>
      </c>
      <c r="AY774" s="161" t="s">
        <v>159</v>
      </c>
    </row>
    <row r="775" spans="2:65" s="12" customFormat="1" ht="11.25">
      <c r="B775" s="153"/>
      <c r="D775" s="154" t="s">
        <v>169</v>
      </c>
      <c r="E775" s="155" t="s">
        <v>32</v>
      </c>
      <c r="F775" s="156" t="s">
        <v>1198</v>
      </c>
      <c r="H775" s="155" t="s">
        <v>32</v>
      </c>
      <c r="I775" s="157"/>
      <c r="L775" s="153"/>
      <c r="M775" s="158"/>
      <c r="T775" s="159"/>
      <c r="AT775" s="155" t="s">
        <v>169</v>
      </c>
      <c r="AU775" s="155" t="s">
        <v>93</v>
      </c>
      <c r="AV775" s="12" t="s">
        <v>84</v>
      </c>
      <c r="AW775" s="12" t="s">
        <v>38</v>
      </c>
      <c r="AX775" s="12" t="s">
        <v>76</v>
      </c>
      <c r="AY775" s="155" t="s">
        <v>159</v>
      </c>
    </row>
    <row r="776" spans="2:65" s="12" customFormat="1" ht="11.25">
      <c r="B776" s="153"/>
      <c r="D776" s="154" t="s">
        <v>169</v>
      </c>
      <c r="E776" s="155" t="s">
        <v>32</v>
      </c>
      <c r="F776" s="156" t="s">
        <v>1199</v>
      </c>
      <c r="H776" s="155" t="s">
        <v>32</v>
      </c>
      <c r="I776" s="157"/>
      <c r="L776" s="153"/>
      <c r="M776" s="158"/>
      <c r="T776" s="159"/>
      <c r="AT776" s="155" t="s">
        <v>169</v>
      </c>
      <c r="AU776" s="155" t="s">
        <v>93</v>
      </c>
      <c r="AV776" s="12" t="s">
        <v>84</v>
      </c>
      <c r="AW776" s="12" t="s">
        <v>38</v>
      </c>
      <c r="AX776" s="12" t="s">
        <v>76</v>
      </c>
      <c r="AY776" s="155" t="s">
        <v>159</v>
      </c>
    </row>
    <row r="777" spans="2:65" s="13" customFormat="1" ht="11.25">
      <c r="B777" s="160"/>
      <c r="D777" s="154" t="s">
        <v>169</v>
      </c>
      <c r="E777" s="161" t="s">
        <v>32</v>
      </c>
      <c r="F777" s="162" t="s">
        <v>1200</v>
      </c>
      <c r="H777" s="163">
        <v>3.9380000000000002</v>
      </c>
      <c r="I777" s="164"/>
      <c r="L777" s="160"/>
      <c r="M777" s="165"/>
      <c r="T777" s="166"/>
      <c r="AT777" s="161" t="s">
        <v>169</v>
      </c>
      <c r="AU777" s="161" t="s">
        <v>93</v>
      </c>
      <c r="AV777" s="13" t="s">
        <v>91</v>
      </c>
      <c r="AW777" s="13" t="s">
        <v>38</v>
      </c>
      <c r="AX777" s="13" t="s">
        <v>76</v>
      </c>
      <c r="AY777" s="161" t="s">
        <v>159</v>
      </c>
    </row>
    <row r="778" spans="2:65" s="12" customFormat="1" ht="11.25">
      <c r="B778" s="153"/>
      <c r="D778" s="154" t="s">
        <v>169</v>
      </c>
      <c r="E778" s="155" t="s">
        <v>32</v>
      </c>
      <c r="F778" s="156" t="s">
        <v>1201</v>
      </c>
      <c r="H778" s="155" t="s">
        <v>32</v>
      </c>
      <c r="I778" s="157"/>
      <c r="L778" s="153"/>
      <c r="M778" s="158"/>
      <c r="T778" s="159"/>
      <c r="AT778" s="155" t="s">
        <v>169</v>
      </c>
      <c r="AU778" s="155" t="s">
        <v>93</v>
      </c>
      <c r="AV778" s="12" t="s">
        <v>84</v>
      </c>
      <c r="AW778" s="12" t="s">
        <v>38</v>
      </c>
      <c r="AX778" s="12" t="s">
        <v>76</v>
      </c>
      <c r="AY778" s="155" t="s">
        <v>159</v>
      </c>
    </row>
    <row r="779" spans="2:65" s="13" customFormat="1" ht="11.25">
      <c r="B779" s="160"/>
      <c r="D779" s="154" t="s">
        <v>169</v>
      </c>
      <c r="E779" s="161" t="s">
        <v>32</v>
      </c>
      <c r="F779" s="162" t="s">
        <v>1202</v>
      </c>
      <c r="H779" s="163">
        <v>7.3879999999999999</v>
      </c>
      <c r="I779" s="164"/>
      <c r="L779" s="160"/>
      <c r="M779" s="165"/>
      <c r="T779" s="166"/>
      <c r="AT779" s="161" t="s">
        <v>169</v>
      </c>
      <c r="AU779" s="161" t="s">
        <v>93</v>
      </c>
      <c r="AV779" s="13" t="s">
        <v>91</v>
      </c>
      <c r="AW779" s="13" t="s">
        <v>38</v>
      </c>
      <c r="AX779" s="13" t="s">
        <v>76</v>
      </c>
      <c r="AY779" s="161" t="s">
        <v>159</v>
      </c>
    </row>
    <row r="780" spans="2:65" s="12" customFormat="1" ht="11.25">
      <c r="B780" s="153"/>
      <c r="D780" s="154" t="s">
        <v>169</v>
      </c>
      <c r="E780" s="155" t="s">
        <v>32</v>
      </c>
      <c r="F780" s="156" t="s">
        <v>1203</v>
      </c>
      <c r="H780" s="155" t="s">
        <v>32</v>
      </c>
      <c r="I780" s="157"/>
      <c r="L780" s="153"/>
      <c r="M780" s="158"/>
      <c r="T780" s="159"/>
      <c r="AT780" s="155" t="s">
        <v>169</v>
      </c>
      <c r="AU780" s="155" t="s">
        <v>93</v>
      </c>
      <c r="AV780" s="12" t="s">
        <v>84</v>
      </c>
      <c r="AW780" s="12" t="s">
        <v>38</v>
      </c>
      <c r="AX780" s="12" t="s">
        <v>76</v>
      </c>
      <c r="AY780" s="155" t="s">
        <v>159</v>
      </c>
    </row>
    <row r="781" spans="2:65" s="13" customFormat="1" ht="11.25">
      <c r="B781" s="160"/>
      <c r="D781" s="154" t="s">
        <v>169</v>
      </c>
      <c r="E781" s="161" t="s">
        <v>32</v>
      </c>
      <c r="F781" s="162" t="s">
        <v>1204</v>
      </c>
      <c r="H781" s="163">
        <v>6.1769999999999996</v>
      </c>
      <c r="I781" s="164"/>
      <c r="L781" s="160"/>
      <c r="M781" s="165"/>
      <c r="T781" s="166"/>
      <c r="AT781" s="161" t="s">
        <v>169</v>
      </c>
      <c r="AU781" s="161" t="s">
        <v>93</v>
      </c>
      <c r="AV781" s="13" t="s">
        <v>91</v>
      </c>
      <c r="AW781" s="13" t="s">
        <v>38</v>
      </c>
      <c r="AX781" s="13" t="s">
        <v>76</v>
      </c>
      <c r="AY781" s="161" t="s">
        <v>159</v>
      </c>
    </row>
    <row r="782" spans="2:65" s="12" customFormat="1" ht="11.25">
      <c r="B782" s="153"/>
      <c r="D782" s="154" t="s">
        <v>169</v>
      </c>
      <c r="E782" s="155" t="s">
        <v>32</v>
      </c>
      <c r="F782" s="156" t="s">
        <v>1205</v>
      </c>
      <c r="H782" s="155" t="s">
        <v>32</v>
      </c>
      <c r="I782" s="157"/>
      <c r="L782" s="153"/>
      <c r="M782" s="158"/>
      <c r="T782" s="159"/>
      <c r="AT782" s="155" t="s">
        <v>169</v>
      </c>
      <c r="AU782" s="155" t="s">
        <v>93</v>
      </c>
      <c r="AV782" s="12" t="s">
        <v>84</v>
      </c>
      <c r="AW782" s="12" t="s">
        <v>38</v>
      </c>
      <c r="AX782" s="12" t="s">
        <v>76</v>
      </c>
      <c r="AY782" s="155" t="s">
        <v>159</v>
      </c>
    </row>
    <row r="783" spans="2:65" s="12" customFormat="1" ht="11.25">
      <c r="B783" s="153"/>
      <c r="D783" s="154" t="s">
        <v>169</v>
      </c>
      <c r="E783" s="155" t="s">
        <v>32</v>
      </c>
      <c r="F783" s="156" t="s">
        <v>1048</v>
      </c>
      <c r="H783" s="155" t="s">
        <v>32</v>
      </c>
      <c r="I783" s="157"/>
      <c r="L783" s="153"/>
      <c r="M783" s="158"/>
      <c r="T783" s="159"/>
      <c r="AT783" s="155" t="s">
        <v>169</v>
      </c>
      <c r="AU783" s="155" t="s">
        <v>93</v>
      </c>
      <c r="AV783" s="12" t="s">
        <v>84</v>
      </c>
      <c r="AW783" s="12" t="s">
        <v>38</v>
      </c>
      <c r="AX783" s="12" t="s">
        <v>76</v>
      </c>
      <c r="AY783" s="155" t="s">
        <v>159</v>
      </c>
    </row>
    <row r="784" spans="2:65" s="13" customFormat="1" ht="11.25">
      <c r="B784" s="160"/>
      <c r="D784" s="154" t="s">
        <v>169</v>
      </c>
      <c r="E784" s="161" t="s">
        <v>32</v>
      </c>
      <c r="F784" s="162" t="s">
        <v>1206</v>
      </c>
      <c r="H784" s="163">
        <v>95.55</v>
      </c>
      <c r="I784" s="164"/>
      <c r="L784" s="160"/>
      <c r="M784" s="165"/>
      <c r="T784" s="166"/>
      <c r="AT784" s="161" t="s">
        <v>169</v>
      </c>
      <c r="AU784" s="161" t="s">
        <v>93</v>
      </c>
      <c r="AV784" s="13" t="s">
        <v>91</v>
      </c>
      <c r="AW784" s="13" t="s">
        <v>38</v>
      </c>
      <c r="AX784" s="13" t="s">
        <v>76</v>
      </c>
      <c r="AY784" s="161" t="s">
        <v>159</v>
      </c>
    </row>
    <row r="785" spans="2:65" s="13" customFormat="1" ht="11.25">
      <c r="B785" s="160"/>
      <c r="D785" s="154" t="s">
        <v>169</v>
      </c>
      <c r="E785" s="161" t="s">
        <v>32</v>
      </c>
      <c r="F785" s="162" t="s">
        <v>1207</v>
      </c>
      <c r="H785" s="163">
        <v>33.799999999999997</v>
      </c>
      <c r="I785" s="164"/>
      <c r="L785" s="160"/>
      <c r="M785" s="165"/>
      <c r="T785" s="166"/>
      <c r="AT785" s="161" t="s">
        <v>169</v>
      </c>
      <c r="AU785" s="161" t="s">
        <v>93</v>
      </c>
      <c r="AV785" s="13" t="s">
        <v>91</v>
      </c>
      <c r="AW785" s="13" t="s">
        <v>38</v>
      </c>
      <c r="AX785" s="13" t="s">
        <v>76</v>
      </c>
      <c r="AY785" s="161" t="s">
        <v>159</v>
      </c>
    </row>
    <row r="786" spans="2:65" s="13" customFormat="1" ht="11.25">
      <c r="B786" s="160"/>
      <c r="D786" s="154" t="s">
        <v>169</v>
      </c>
      <c r="E786" s="161" t="s">
        <v>32</v>
      </c>
      <c r="F786" s="162" t="s">
        <v>1208</v>
      </c>
      <c r="H786" s="163">
        <v>34.61</v>
      </c>
      <c r="I786" s="164"/>
      <c r="L786" s="160"/>
      <c r="M786" s="165"/>
      <c r="T786" s="166"/>
      <c r="AT786" s="161" t="s">
        <v>169</v>
      </c>
      <c r="AU786" s="161" t="s">
        <v>93</v>
      </c>
      <c r="AV786" s="13" t="s">
        <v>91</v>
      </c>
      <c r="AW786" s="13" t="s">
        <v>38</v>
      </c>
      <c r="AX786" s="13" t="s">
        <v>76</v>
      </c>
      <c r="AY786" s="161" t="s">
        <v>159</v>
      </c>
    </row>
    <row r="787" spans="2:65" s="12" customFormat="1" ht="11.25">
      <c r="B787" s="153"/>
      <c r="D787" s="154" t="s">
        <v>169</v>
      </c>
      <c r="E787" s="155" t="s">
        <v>32</v>
      </c>
      <c r="F787" s="156" t="s">
        <v>972</v>
      </c>
      <c r="H787" s="155" t="s">
        <v>32</v>
      </c>
      <c r="I787" s="157"/>
      <c r="L787" s="153"/>
      <c r="M787" s="158"/>
      <c r="T787" s="159"/>
      <c r="AT787" s="155" t="s">
        <v>169</v>
      </c>
      <c r="AU787" s="155" t="s">
        <v>93</v>
      </c>
      <c r="AV787" s="12" t="s">
        <v>84</v>
      </c>
      <c r="AW787" s="12" t="s">
        <v>38</v>
      </c>
      <c r="AX787" s="12" t="s">
        <v>76</v>
      </c>
      <c r="AY787" s="155" t="s">
        <v>159</v>
      </c>
    </row>
    <row r="788" spans="2:65" s="13" customFormat="1" ht="11.25">
      <c r="B788" s="160"/>
      <c r="D788" s="154" t="s">
        <v>169</v>
      </c>
      <c r="E788" s="161" t="s">
        <v>32</v>
      </c>
      <c r="F788" s="162" t="s">
        <v>1209</v>
      </c>
      <c r="H788" s="163">
        <v>54.610999999999997</v>
      </c>
      <c r="I788" s="164"/>
      <c r="L788" s="160"/>
      <c r="M788" s="165"/>
      <c r="T788" s="166"/>
      <c r="AT788" s="161" t="s">
        <v>169</v>
      </c>
      <c r="AU788" s="161" t="s">
        <v>93</v>
      </c>
      <c r="AV788" s="13" t="s">
        <v>91</v>
      </c>
      <c r="AW788" s="13" t="s">
        <v>38</v>
      </c>
      <c r="AX788" s="13" t="s">
        <v>76</v>
      </c>
      <c r="AY788" s="161" t="s">
        <v>159</v>
      </c>
    </row>
    <row r="789" spans="2:65" s="13" customFormat="1" ht="11.25">
      <c r="B789" s="160"/>
      <c r="D789" s="154" t="s">
        <v>169</v>
      </c>
      <c r="E789" s="161" t="s">
        <v>32</v>
      </c>
      <c r="F789" s="162" t="s">
        <v>1210</v>
      </c>
      <c r="H789" s="163">
        <v>19.722999999999999</v>
      </c>
      <c r="I789" s="164"/>
      <c r="L789" s="160"/>
      <c r="M789" s="165"/>
      <c r="T789" s="166"/>
      <c r="AT789" s="161" t="s">
        <v>169</v>
      </c>
      <c r="AU789" s="161" t="s">
        <v>93</v>
      </c>
      <c r="AV789" s="13" t="s">
        <v>91</v>
      </c>
      <c r="AW789" s="13" t="s">
        <v>38</v>
      </c>
      <c r="AX789" s="13" t="s">
        <v>76</v>
      </c>
      <c r="AY789" s="161" t="s">
        <v>159</v>
      </c>
    </row>
    <row r="790" spans="2:65" s="14" customFormat="1" ht="11.25">
      <c r="B790" s="175"/>
      <c r="D790" s="154" t="s">
        <v>169</v>
      </c>
      <c r="E790" s="176" t="s">
        <v>32</v>
      </c>
      <c r="F790" s="177" t="s">
        <v>581</v>
      </c>
      <c r="H790" s="178">
        <v>595.23699999999997</v>
      </c>
      <c r="I790" s="179"/>
      <c r="L790" s="175"/>
      <c r="M790" s="180"/>
      <c r="T790" s="181"/>
      <c r="AT790" s="176" t="s">
        <v>169</v>
      </c>
      <c r="AU790" s="176" t="s">
        <v>93</v>
      </c>
      <c r="AV790" s="14" t="s">
        <v>96</v>
      </c>
      <c r="AW790" s="14" t="s">
        <v>38</v>
      </c>
      <c r="AX790" s="14" t="s">
        <v>84</v>
      </c>
      <c r="AY790" s="176" t="s">
        <v>159</v>
      </c>
    </row>
    <row r="791" spans="2:65" s="1" customFormat="1" ht="44.25" customHeight="1">
      <c r="B791" s="35"/>
      <c r="C791" s="135" t="s">
        <v>1211</v>
      </c>
      <c r="D791" s="135" t="s">
        <v>162</v>
      </c>
      <c r="E791" s="136" t="s">
        <v>895</v>
      </c>
      <c r="F791" s="137" t="s">
        <v>896</v>
      </c>
      <c r="G791" s="138" t="s">
        <v>165</v>
      </c>
      <c r="H791" s="139">
        <v>595.23699999999997</v>
      </c>
      <c r="I791" s="140"/>
      <c r="J791" s="141">
        <f>ROUND(I791*H791,2)</f>
        <v>0</v>
      </c>
      <c r="K791" s="142"/>
      <c r="L791" s="35"/>
      <c r="M791" s="143" t="s">
        <v>32</v>
      </c>
      <c r="N791" s="144" t="s">
        <v>48</v>
      </c>
      <c r="P791" s="145">
        <f>O791*H791</f>
        <v>0</v>
      </c>
      <c r="Q791" s="145">
        <v>1E-4</v>
      </c>
      <c r="R791" s="145">
        <f>Q791*H791</f>
        <v>5.9523699999999999E-2</v>
      </c>
      <c r="S791" s="145">
        <v>0</v>
      </c>
      <c r="T791" s="146">
        <f>S791*H791</f>
        <v>0</v>
      </c>
      <c r="AR791" s="147" t="s">
        <v>96</v>
      </c>
      <c r="AT791" s="147" t="s">
        <v>162</v>
      </c>
      <c r="AU791" s="147" t="s">
        <v>93</v>
      </c>
      <c r="AY791" s="19" t="s">
        <v>159</v>
      </c>
      <c r="BE791" s="148">
        <f>IF(N791="základní",J791,0)</f>
        <v>0</v>
      </c>
      <c r="BF791" s="148">
        <f>IF(N791="snížená",J791,0)</f>
        <v>0</v>
      </c>
      <c r="BG791" s="148">
        <f>IF(N791="zákl. přenesená",J791,0)</f>
        <v>0</v>
      </c>
      <c r="BH791" s="148">
        <f>IF(N791="sníž. přenesená",J791,0)</f>
        <v>0</v>
      </c>
      <c r="BI791" s="148">
        <f>IF(N791="nulová",J791,0)</f>
        <v>0</v>
      </c>
      <c r="BJ791" s="19" t="s">
        <v>91</v>
      </c>
      <c r="BK791" s="148">
        <f>ROUND(I791*H791,2)</f>
        <v>0</v>
      </c>
      <c r="BL791" s="19" t="s">
        <v>96</v>
      </c>
      <c r="BM791" s="147" t="s">
        <v>1212</v>
      </c>
    </row>
    <row r="792" spans="2:65" s="1" customFormat="1" ht="11.25">
      <c r="B792" s="35"/>
      <c r="D792" s="149" t="s">
        <v>167</v>
      </c>
      <c r="F792" s="150" t="s">
        <v>898</v>
      </c>
      <c r="I792" s="151"/>
      <c r="L792" s="35"/>
      <c r="M792" s="152"/>
      <c r="T792" s="56"/>
      <c r="AT792" s="19" t="s">
        <v>167</v>
      </c>
      <c r="AU792" s="19" t="s">
        <v>93</v>
      </c>
    </row>
    <row r="793" spans="2:65" s="1" customFormat="1" ht="37.9" customHeight="1">
      <c r="B793" s="35"/>
      <c r="C793" s="135" t="s">
        <v>1213</v>
      </c>
      <c r="D793" s="135" t="s">
        <v>162</v>
      </c>
      <c r="E793" s="136" t="s">
        <v>1214</v>
      </c>
      <c r="F793" s="137" t="s">
        <v>1215</v>
      </c>
      <c r="G793" s="138" t="s">
        <v>165</v>
      </c>
      <c r="H793" s="139">
        <v>595.23699999999997</v>
      </c>
      <c r="I793" s="140"/>
      <c r="J793" s="141">
        <f>ROUND(I793*H793,2)</f>
        <v>0</v>
      </c>
      <c r="K793" s="142"/>
      <c r="L793" s="35"/>
      <c r="M793" s="143" t="s">
        <v>32</v>
      </c>
      <c r="N793" s="144" t="s">
        <v>48</v>
      </c>
      <c r="P793" s="145">
        <f>O793*H793</f>
        <v>0</v>
      </c>
      <c r="Q793" s="145">
        <v>4.7999999999999996E-7</v>
      </c>
      <c r="R793" s="145">
        <f>Q793*H793</f>
        <v>2.8571375999999994E-4</v>
      </c>
      <c r="S793" s="145">
        <v>0</v>
      </c>
      <c r="T793" s="146">
        <f>S793*H793</f>
        <v>0</v>
      </c>
      <c r="AR793" s="147" t="s">
        <v>96</v>
      </c>
      <c r="AT793" s="147" t="s">
        <v>162</v>
      </c>
      <c r="AU793" s="147" t="s">
        <v>93</v>
      </c>
      <c r="AY793" s="19" t="s">
        <v>159</v>
      </c>
      <c r="BE793" s="148">
        <f>IF(N793="základní",J793,0)</f>
        <v>0</v>
      </c>
      <c r="BF793" s="148">
        <f>IF(N793="snížená",J793,0)</f>
        <v>0</v>
      </c>
      <c r="BG793" s="148">
        <f>IF(N793="zákl. přenesená",J793,0)</f>
        <v>0</v>
      </c>
      <c r="BH793" s="148">
        <f>IF(N793="sníž. přenesená",J793,0)</f>
        <v>0</v>
      </c>
      <c r="BI793" s="148">
        <f>IF(N793="nulová",J793,0)</f>
        <v>0</v>
      </c>
      <c r="BJ793" s="19" t="s">
        <v>91</v>
      </c>
      <c r="BK793" s="148">
        <f>ROUND(I793*H793,2)</f>
        <v>0</v>
      </c>
      <c r="BL793" s="19" t="s">
        <v>96</v>
      </c>
      <c r="BM793" s="147" t="s">
        <v>1216</v>
      </c>
    </row>
    <row r="794" spans="2:65" s="1" customFormat="1" ht="11.25">
      <c r="B794" s="35"/>
      <c r="D794" s="149" t="s">
        <v>167</v>
      </c>
      <c r="F794" s="150" t="s">
        <v>1217</v>
      </c>
      <c r="I794" s="151"/>
      <c r="L794" s="35"/>
      <c r="M794" s="152"/>
      <c r="T794" s="56"/>
      <c r="AT794" s="19" t="s">
        <v>167</v>
      </c>
      <c r="AU794" s="19" t="s">
        <v>93</v>
      </c>
    </row>
    <row r="795" spans="2:65" s="11" customFormat="1" ht="20.85" customHeight="1">
      <c r="B795" s="123"/>
      <c r="D795" s="124" t="s">
        <v>75</v>
      </c>
      <c r="E795" s="133" t="s">
        <v>1218</v>
      </c>
      <c r="F795" s="133" t="s">
        <v>1219</v>
      </c>
      <c r="I795" s="126"/>
      <c r="J795" s="134">
        <f>BK795</f>
        <v>0</v>
      </c>
      <c r="L795" s="123"/>
      <c r="M795" s="128"/>
      <c r="P795" s="129">
        <f>SUM(P796:P838)</f>
        <v>0</v>
      </c>
      <c r="R795" s="129">
        <f>SUM(R796:R838)</f>
        <v>13.758761511111999</v>
      </c>
      <c r="T795" s="130">
        <f>SUM(T796:T838)</f>
        <v>0</v>
      </c>
      <c r="AR795" s="124" t="s">
        <v>84</v>
      </c>
      <c r="AT795" s="131" t="s">
        <v>75</v>
      </c>
      <c r="AU795" s="131" t="s">
        <v>91</v>
      </c>
      <c r="AY795" s="124" t="s">
        <v>159</v>
      </c>
      <c r="BK795" s="132">
        <f>SUM(BK796:BK838)</f>
        <v>0</v>
      </c>
    </row>
    <row r="796" spans="2:65" s="1" customFormat="1" ht="37.9" customHeight="1">
      <c r="B796" s="35"/>
      <c r="C796" s="135" t="s">
        <v>1220</v>
      </c>
      <c r="D796" s="135" t="s">
        <v>162</v>
      </c>
      <c r="E796" s="136" t="s">
        <v>1221</v>
      </c>
      <c r="F796" s="137" t="s">
        <v>1222</v>
      </c>
      <c r="G796" s="138" t="s">
        <v>559</v>
      </c>
      <c r="H796" s="139">
        <v>5.3559999999999999</v>
      </c>
      <c r="I796" s="140"/>
      <c r="J796" s="141">
        <f>ROUND(I796*H796,2)</f>
        <v>0</v>
      </c>
      <c r="K796" s="142"/>
      <c r="L796" s="35"/>
      <c r="M796" s="143" t="s">
        <v>32</v>
      </c>
      <c r="N796" s="144" t="s">
        <v>48</v>
      </c>
      <c r="P796" s="145">
        <f>O796*H796</f>
        <v>0</v>
      </c>
      <c r="Q796" s="145">
        <v>2.50194574</v>
      </c>
      <c r="R796" s="145">
        <f>Q796*H796</f>
        <v>13.400421383439999</v>
      </c>
      <c r="S796" s="145">
        <v>0</v>
      </c>
      <c r="T796" s="146">
        <f>S796*H796</f>
        <v>0</v>
      </c>
      <c r="AR796" s="147" t="s">
        <v>96</v>
      </c>
      <c r="AT796" s="147" t="s">
        <v>162</v>
      </c>
      <c r="AU796" s="147" t="s">
        <v>93</v>
      </c>
      <c r="AY796" s="19" t="s">
        <v>159</v>
      </c>
      <c r="BE796" s="148">
        <f>IF(N796="základní",J796,0)</f>
        <v>0</v>
      </c>
      <c r="BF796" s="148">
        <f>IF(N796="snížená",J796,0)</f>
        <v>0</v>
      </c>
      <c r="BG796" s="148">
        <f>IF(N796="zákl. přenesená",J796,0)</f>
        <v>0</v>
      </c>
      <c r="BH796" s="148">
        <f>IF(N796="sníž. přenesená",J796,0)</f>
        <v>0</v>
      </c>
      <c r="BI796" s="148">
        <f>IF(N796="nulová",J796,0)</f>
        <v>0</v>
      </c>
      <c r="BJ796" s="19" t="s">
        <v>91</v>
      </c>
      <c r="BK796" s="148">
        <f>ROUND(I796*H796,2)</f>
        <v>0</v>
      </c>
      <c r="BL796" s="19" t="s">
        <v>96</v>
      </c>
      <c r="BM796" s="147" t="s">
        <v>1223</v>
      </c>
    </row>
    <row r="797" spans="2:65" s="1" customFormat="1" ht="11.25">
      <c r="B797" s="35"/>
      <c r="D797" s="149" t="s">
        <v>167</v>
      </c>
      <c r="F797" s="150" t="s">
        <v>1224</v>
      </c>
      <c r="I797" s="151"/>
      <c r="L797" s="35"/>
      <c r="M797" s="152"/>
      <c r="T797" s="56"/>
      <c r="AT797" s="19" t="s">
        <v>167</v>
      </c>
      <c r="AU797" s="19" t="s">
        <v>93</v>
      </c>
    </row>
    <row r="798" spans="2:65" s="12" customFormat="1" ht="11.25">
      <c r="B798" s="153"/>
      <c r="D798" s="154" t="s">
        <v>169</v>
      </c>
      <c r="E798" s="155" t="s">
        <v>32</v>
      </c>
      <c r="F798" s="156" t="s">
        <v>1199</v>
      </c>
      <c r="H798" s="155" t="s">
        <v>32</v>
      </c>
      <c r="I798" s="157"/>
      <c r="L798" s="153"/>
      <c r="M798" s="158"/>
      <c r="T798" s="159"/>
      <c r="AT798" s="155" t="s">
        <v>169</v>
      </c>
      <c r="AU798" s="155" t="s">
        <v>93</v>
      </c>
      <c r="AV798" s="12" t="s">
        <v>84</v>
      </c>
      <c r="AW798" s="12" t="s">
        <v>38</v>
      </c>
      <c r="AX798" s="12" t="s">
        <v>76</v>
      </c>
      <c r="AY798" s="155" t="s">
        <v>159</v>
      </c>
    </row>
    <row r="799" spans="2:65" s="13" customFormat="1" ht="11.25">
      <c r="B799" s="160"/>
      <c r="D799" s="154" t="s">
        <v>169</v>
      </c>
      <c r="E799" s="161" t="s">
        <v>32</v>
      </c>
      <c r="F799" s="162" t="s">
        <v>1225</v>
      </c>
      <c r="H799" s="163">
        <v>0.76300000000000001</v>
      </c>
      <c r="I799" s="164"/>
      <c r="L799" s="160"/>
      <c r="M799" s="165"/>
      <c r="T799" s="166"/>
      <c r="AT799" s="161" t="s">
        <v>169</v>
      </c>
      <c r="AU799" s="161" t="s">
        <v>93</v>
      </c>
      <c r="AV799" s="13" t="s">
        <v>91</v>
      </c>
      <c r="AW799" s="13" t="s">
        <v>38</v>
      </c>
      <c r="AX799" s="13" t="s">
        <v>76</v>
      </c>
      <c r="AY799" s="161" t="s">
        <v>159</v>
      </c>
    </row>
    <row r="800" spans="2:65" s="12" customFormat="1" ht="11.25">
      <c r="B800" s="153"/>
      <c r="D800" s="154" t="s">
        <v>169</v>
      </c>
      <c r="E800" s="155" t="s">
        <v>32</v>
      </c>
      <c r="F800" s="156" t="s">
        <v>1201</v>
      </c>
      <c r="H800" s="155" t="s">
        <v>32</v>
      </c>
      <c r="I800" s="157"/>
      <c r="L800" s="153"/>
      <c r="M800" s="158"/>
      <c r="T800" s="159"/>
      <c r="AT800" s="155" t="s">
        <v>169</v>
      </c>
      <c r="AU800" s="155" t="s">
        <v>93</v>
      </c>
      <c r="AV800" s="12" t="s">
        <v>84</v>
      </c>
      <c r="AW800" s="12" t="s">
        <v>38</v>
      </c>
      <c r="AX800" s="12" t="s">
        <v>76</v>
      </c>
      <c r="AY800" s="155" t="s">
        <v>159</v>
      </c>
    </row>
    <row r="801" spans="2:65" s="13" customFormat="1" ht="11.25">
      <c r="B801" s="160"/>
      <c r="D801" s="154" t="s">
        <v>169</v>
      </c>
      <c r="E801" s="161" t="s">
        <v>32</v>
      </c>
      <c r="F801" s="162" t="s">
        <v>1226</v>
      </c>
      <c r="H801" s="163">
        <v>1.6679999999999999</v>
      </c>
      <c r="I801" s="164"/>
      <c r="L801" s="160"/>
      <c r="M801" s="165"/>
      <c r="T801" s="166"/>
      <c r="AT801" s="161" t="s">
        <v>169</v>
      </c>
      <c r="AU801" s="161" t="s">
        <v>93</v>
      </c>
      <c r="AV801" s="13" t="s">
        <v>91</v>
      </c>
      <c r="AW801" s="13" t="s">
        <v>38</v>
      </c>
      <c r="AX801" s="13" t="s">
        <v>76</v>
      </c>
      <c r="AY801" s="161" t="s">
        <v>159</v>
      </c>
    </row>
    <row r="802" spans="2:65" s="13" customFormat="1" ht="11.25">
      <c r="B802" s="160"/>
      <c r="D802" s="154" t="s">
        <v>169</v>
      </c>
      <c r="E802" s="161" t="s">
        <v>32</v>
      </c>
      <c r="F802" s="162" t="s">
        <v>1227</v>
      </c>
      <c r="H802" s="163">
        <v>3.5999999999999997E-2</v>
      </c>
      <c r="I802" s="164"/>
      <c r="L802" s="160"/>
      <c r="M802" s="165"/>
      <c r="T802" s="166"/>
      <c r="AT802" s="161" t="s">
        <v>169</v>
      </c>
      <c r="AU802" s="161" t="s">
        <v>93</v>
      </c>
      <c r="AV802" s="13" t="s">
        <v>91</v>
      </c>
      <c r="AW802" s="13" t="s">
        <v>38</v>
      </c>
      <c r="AX802" s="13" t="s">
        <v>76</v>
      </c>
      <c r="AY802" s="161" t="s">
        <v>159</v>
      </c>
    </row>
    <row r="803" spans="2:65" s="12" customFormat="1" ht="11.25">
      <c r="B803" s="153"/>
      <c r="D803" s="154" t="s">
        <v>169</v>
      </c>
      <c r="E803" s="155" t="s">
        <v>32</v>
      </c>
      <c r="F803" s="156" t="s">
        <v>1228</v>
      </c>
      <c r="H803" s="155" t="s">
        <v>32</v>
      </c>
      <c r="I803" s="157"/>
      <c r="L803" s="153"/>
      <c r="M803" s="158"/>
      <c r="T803" s="159"/>
      <c r="AT803" s="155" t="s">
        <v>169</v>
      </c>
      <c r="AU803" s="155" t="s">
        <v>93</v>
      </c>
      <c r="AV803" s="12" t="s">
        <v>84</v>
      </c>
      <c r="AW803" s="12" t="s">
        <v>38</v>
      </c>
      <c r="AX803" s="12" t="s">
        <v>76</v>
      </c>
      <c r="AY803" s="155" t="s">
        <v>159</v>
      </c>
    </row>
    <row r="804" spans="2:65" s="13" customFormat="1" ht="11.25">
      <c r="B804" s="160"/>
      <c r="D804" s="154" t="s">
        <v>169</v>
      </c>
      <c r="E804" s="161" t="s">
        <v>32</v>
      </c>
      <c r="F804" s="162" t="s">
        <v>1229</v>
      </c>
      <c r="H804" s="163">
        <v>0.27200000000000002</v>
      </c>
      <c r="I804" s="164"/>
      <c r="L804" s="160"/>
      <c r="M804" s="165"/>
      <c r="T804" s="166"/>
      <c r="AT804" s="161" t="s">
        <v>169</v>
      </c>
      <c r="AU804" s="161" t="s">
        <v>93</v>
      </c>
      <c r="AV804" s="13" t="s">
        <v>91</v>
      </c>
      <c r="AW804" s="13" t="s">
        <v>38</v>
      </c>
      <c r="AX804" s="13" t="s">
        <v>76</v>
      </c>
      <c r="AY804" s="161" t="s">
        <v>159</v>
      </c>
    </row>
    <row r="805" spans="2:65" s="12" customFormat="1" ht="11.25">
      <c r="B805" s="153"/>
      <c r="D805" s="154" t="s">
        <v>169</v>
      </c>
      <c r="E805" s="155" t="s">
        <v>32</v>
      </c>
      <c r="F805" s="156" t="s">
        <v>1203</v>
      </c>
      <c r="H805" s="155" t="s">
        <v>32</v>
      </c>
      <c r="I805" s="157"/>
      <c r="L805" s="153"/>
      <c r="M805" s="158"/>
      <c r="T805" s="159"/>
      <c r="AT805" s="155" t="s">
        <v>169</v>
      </c>
      <c r="AU805" s="155" t="s">
        <v>93</v>
      </c>
      <c r="AV805" s="12" t="s">
        <v>84</v>
      </c>
      <c r="AW805" s="12" t="s">
        <v>38</v>
      </c>
      <c r="AX805" s="12" t="s">
        <v>76</v>
      </c>
      <c r="AY805" s="155" t="s">
        <v>159</v>
      </c>
    </row>
    <row r="806" spans="2:65" s="13" customFormat="1" ht="11.25">
      <c r="B806" s="160"/>
      <c r="D806" s="154" t="s">
        <v>169</v>
      </c>
      <c r="E806" s="161" t="s">
        <v>32</v>
      </c>
      <c r="F806" s="162" t="s">
        <v>1230</v>
      </c>
      <c r="H806" s="163">
        <v>1.544</v>
      </c>
      <c r="I806" s="164"/>
      <c r="L806" s="160"/>
      <c r="M806" s="165"/>
      <c r="T806" s="166"/>
      <c r="AT806" s="161" t="s">
        <v>169</v>
      </c>
      <c r="AU806" s="161" t="s">
        <v>93</v>
      </c>
      <c r="AV806" s="13" t="s">
        <v>91</v>
      </c>
      <c r="AW806" s="13" t="s">
        <v>38</v>
      </c>
      <c r="AX806" s="13" t="s">
        <v>76</v>
      </c>
      <c r="AY806" s="161" t="s">
        <v>159</v>
      </c>
    </row>
    <row r="807" spans="2:65" s="13" customFormat="1" ht="11.25">
      <c r="B807" s="160"/>
      <c r="D807" s="154" t="s">
        <v>169</v>
      </c>
      <c r="E807" s="161" t="s">
        <v>32</v>
      </c>
      <c r="F807" s="162" t="s">
        <v>1231</v>
      </c>
      <c r="H807" s="163">
        <v>0.126</v>
      </c>
      <c r="I807" s="164"/>
      <c r="L807" s="160"/>
      <c r="M807" s="165"/>
      <c r="T807" s="166"/>
      <c r="AT807" s="161" t="s">
        <v>169</v>
      </c>
      <c r="AU807" s="161" t="s">
        <v>93</v>
      </c>
      <c r="AV807" s="13" t="s">
        <v>91</v>
      </c>
      <c r="AW807" s="13" t="s">
        <v>38</v>
      </c>
      <c r="AX807" s="13" t="s">
        <v>76</v>
      </c>
      <c r="AY807" s="161" t="s">
        <v>159</v>
      </c>
    </row>
    <row r="808" spans="2:65" s="13" customFormat="1" ht="11.25">
      <c r="B808" s="160"/>
      <c r="D808" s="154" t="s">
        <v>169</v>
      </c>
      <c r="E808" s="161" t="s">
        <v>32</v>
      </c>
      <c r="F808" s="162" t="s">
        <v>1232</v>
      </c>
      <c r="H808" s="163">
        <v>0.94699999999999995</v>
      </c>
      <c r="I808" s="164"/>
      <c r="L808" s="160"/>
      <c r="M808" s="165"/>
      <c r="T808" s="166"/>
      <c r="AT808" s="161" t="s">
        <v>169</v>
      </c>
      <c r="AU808" s="161" t="s">
        <v>93</v>
      </c>
      <c r="AV808" s="13" t="s">
        <v>91</v>
      </c>
      <c r="AW808" s="13" t="s">
        <v>38</v>
      </c>
      <c r="AX808" s="13" t="s">
        <v>76</v>
      </c>
      <c r="AY808" s="161" t="s">
        <v>159</v>
      </c>
    </row>
    <row r="809" spans="2:65" s="12" customFormat="1" ht="11.25">
      <c r="B809" s="153"/>
      <c r="D809" s="154" t="s">
        <v>169</v>
      </c>
      <c r="E809" s="155" t="s">
        <v>32</v>
      </c>
      <c r="F809" s="156" t="s">
        <v>1233</v>
      </c>
      <c r="H809" s="155" t="s">
        <v>32</v>
      </c>
      <c r="I809" s="157"/>
      <c r="L809" s="153"/>
      <c r="M809" s="158"/>
      <c r="T809" s="159"/>
      <c r="AT809" s="155" t="s">
        <v>169</v>
      </c>
      <c r="AU809" s="155" t="s">
        <v>93</v>
      </c>
      <c r="AV809" s="12" t="s">
        <v>84</v>
      </c>
      <c r="AW809" s="12" t="s">
        <v>38</v>
      </c>
      <c r="AX809" s="12" t="s">
        <v>76</v>
      </c>
      <c r="AY809" s="155" t="s">
        <v>159</v>
      </c>
    </row>
    <row r="810" spans="2:65" s="14" customFormat="1" ht="11.25">
      <c r="B810" s="175"/>
      <c r="D810" s="154" t="s">
        <v>169</v>
      </c>
      <c r="E810" s="176" t="s">
        <v>32</v>
      </c>
      <c r="F810" s="177" t="s">
        <v>581</v>
      </c>
      <c r="H810" s="178">
        <v>5.3559999999999999</v>
      </c>
      <c r="I810" s="179"/>
      <c r="L810" s="175"/>
      <c r="M810" s="180"/>
      <c r="T810" s="181"/>
      <c r="AT810" s="176" t="s">
        <v>169</v>
      </c>
      <c r="AU810" s="176" t="s">
        <v>93</v>
      </c>
      <c r="AV810" s="14" t="s">
        <v>96</v>
      </c>
      <c r="AW810" s="14" t="s">
        <v>38</v>
      </c>
      <c r="AX810" s="14" t="s">
        <v>84</v>
      </c>
      <c r="AY810" s="176" t="s">
        <v>159</v>
      </c>
    </row>
    <row r="811" spans="2:65" s="1" customFormat="1" ht="37.9" customHeight="1">
      <c r="B811" s="35"/>
      <c r="C811" s="135" t="s">
        <v>1234</v>
      </c>
      <c r="D811" s="135" t="s">
        <v>162</v>
      </c>
      <c r="E811" s="136" t="s">
        <v>1235</v>
      </c>
      <c r="F811" s="137" t="s">
        <v>1236</v>
      </c>
      <c r="G811" s="138" t="s">
        <v>165</v>
      </c>
      <c r="H811" s="139">
        <v>23.016999999999999</v>
      </c>
      <c r="I811" s="140"/>
      <c r="J811" s="141">
        <f>ROUND(I811*H811,2)</f>
        <v>0</v>
      </c>
      <c r="K811" s="142"/>
      <c r="L811" s="35"/>
      <c r="M811" s="143" t="s">
        <v>32</v>
      </c>
      <c r="N811" s="144" t="s">
        <v>48</v>
      </c>
      <c r="P811" s="145">
        <f>O811*H811</f>
        <v>0</v>
      </c>
      <c r="Q811" s="145">
        <v>1.2958216E-2</v>
      </c>
      <c r="R811" s="145">
        <f>Q811*H811</f>
        <v>0.29825925767200001</v>
      </c>
      <c r="S811" s="145">
        <v>0</v>
      </c>
      <c r="T811" s="146">
        <f>S811*H811</f>
        <v>0</v>
      </c>
      <c r="AR811" s="147" t="s">
        <v>96</v>
      </c>
      <c r="AT811" s="147" t="s">
        <v>162</v>
      </c>
      <c r="AU811" s="147" t="s">
        <v>93</v>
      </c>
      <c r="AY811" s="19" t="s">
        <v>159</v>
      </c>
      <c r="BE811" s="148">
        <f>IF(N811="základní",J811,0)</f>
        <v>0</v>
      </c>
      <c r="BF811" s="148">
        <f>IF(N811="snížená",J811,0)</f>
        <v>0</v>
      </c>
      <c r="BG811" s="148">
        <f>IF(N811="zákl. přenesená",J811,0)</f>
        <v>0</v>
      </c>
      <c r="BH811" s="148">
        <f>IF(N811="sníž. přenesená",J811,0)</f>
        <v>0</v>
      </c>
      <c r="BI811" s="148">
        <f>IF(N811="nulová",J811,0)</f>
        <v>0</v>
      </c>
      <c r="BJ811" s="19" t="s">
        <v>91</v>
      </c>
      <c r="BK811" s="148">
        <f>ROUND(I811*H811,2)</f>
        <v>0</v>
      </c>
      <c r="BL811" s="19" t="s">
        <v>96</v>
      </c>
      <c r="BM811" s="147" t="s">
        <v>1237</v>
      </c>
    </row>
    <row r="812" spans="2:65" s="1" customFormat="1" ht="11.25">
      <c r="B812" s="35"/>
      <c r="D812" s="149" t="s">
        <v>167</v>
      </c>
      <c r="F812" s="150" t="s">
        <v>1238</v>
      </c>
      <c r="I812" s="151"/>
      <c r="L812" s="35"/>
      <c r="M812" s="152"/>
      <c r="T812" s="56"/>
      <c r="AT812" s="19" t="s">
        <v>167</v>
      </c>
      <c r="AU812" s="19" t="s">
        <v>93</v>
      </c>
    </row>
    <row r="813" spans="2:65" s="12" customFormat="1" ht="11.25">
      <c r="B813" s="153"/>
      <c r="D813" s="154" t="s">
        <v>169</v>
      </c>
      <c r="E813" s="155" t="s">
        <v>32</v>
      </c>
      <c r="F813" s="156" t="s">
        <v>1199</v>
      </c>
      <c r="H813" s="155" t="s">
        <v>32</v>
      </c>
      <c r="I813" s="157"/>
      <c r="L813" s="153"/>
      <c r="M813" s="158"/>
      <c r="T813" s="159"/>
      <c r="AT813" s="155" t="s">
        <v>169</v>
      </c>
      <c r="AU813" s="155" t="s">
        <v>93</v>
      </c>
      <c r="AV813" s="12" t="s">
        <v>84</v>
      </c>
      <c r="AW813" s="12" t="s">
        <v>38</v>
      </c>
      <c r="AX813" s="12" t="s">
        <v>76</v>
      </c>
      <c r="AY813" s="155" t="s">
        <v>159</v>
      </c>
    </row>
    <row r="814" spans="2:65" s="13" customFormat="1" ht="11.25">
      <c r="B814" s="160"/>
      <c r="D814" s="154" t="s">
        <v>169</v>
      </c>
      <c r="E814" s="161" t="s">
        <v>32</v>
      </c>
      <c r="F814" s="162" t="s">
        <v>1200</v>
      </c>
      <c r="H814" s="163">
        <v>3.9380000000000002</v>
      </c>
      <c r="I814" s="164"/>
      <c r="L814" s="160"/>
      <c r="M814" s="165"/>
      <c r="T814" s="166"/>
      <c r="AT814" s="161" t="s">
        <v>169</v>
      </c>
      <c r="AU814" s="161" t="s">
        <v>93</v>
      </c>
      <c r="AV814" s="13" t="s">
        <v>91</v>
      </c>
      <c r="AW814" s="13" t="s">
        <v>38</v>
      </c>
      <c r="AX814" s="13" t="s">
        <v>76</v>
      </c>
      <c r="AY814" s="161" t="s">
        <v>159</v>
      </c>
    </row>
    <row r="815" spans="2:65" s="12" customFormat="1" ht="11.25">
      <c r="B815" s="153"/>
      <c r="D815" s="154" t="s">
        <v>169</v>
      </c>
      <c r="E815" s="155" t="s">
        <v>32</v>
      </c>
      <c r="F815" s="156" t="s">
        <v>1201</v>
      </c>
      <c r="H815" s="155" t="s">
        <v>32</v>
      </c>
      <c r="I815" s="157"/>
      <c r="L815" s="153"/>
      <c r="M815" s="158"/>
      <c r="T815" s="159"/>
      <c r="AT815" s="155" t="s">
        <v>169</v>
      </c>
      <c r="AU815" s="155" t="s">
        <v>93</v>
      </c>
      <c r="AV815" s="12" t="s">
        <v>84</v>
      </c>
      <c r="AW815" s="12" t="s">
        <v>38</v>
      </c>
      <c r="AX815" s="12" t="s">
        <v>76</v>
      </c>
      <c r="AY815" s="155" t="s">
        <v>159</v>
      </c>
    </row>
    <row r="816" spans="2:65" s="13" customFormat="1" ht="11.25">
      <c r="B816" s="160"/>
      <c r="D816" s="154" t="s">
        <v>169</v>
      </c>
      <c r="E816" s="161" t="s">
        <v>32</v>
      </c>
      <c r="F816" s="162" t="s">
        <v>1202</v>
      </c>
      <c r="H816" s="163">
        <v>7.3879999999999999</v>
      </c>
      <c r="I816" s="164"/>
      <c r="L816" s="160"/>
      <c r="M816" s="165"/>
      <c r="T816" s="166"/>
      <c r="AT816" s="161" t="s">
        <v>169</v>
      </c>
      <c r="AU816" s="161" t="s">
        <v>93</v>
      </c>
      <c r="AV816" s="13" t="s">
        <v>91</v>
      </c>
      <c r="AW816" s="13" t="s">
        <v>38</v>
      </c>
      <c r="AX816" s="13" t="s">
        <v>76</v>
      </c>
      <c r="AY816" s="161" t="s">
        <v>159</v>
      </c>
    </row>
    <row r="817" spans="2:65" s="13" customFormat="1" ht="11.25">
      <c r="B817" s="160"/>
      <c r="D817" s="154" t="s">
        <v>169</v>
      </c>
      <c r="E817" s="161" t="s">
        <v>32</v>
      </c>
      <c r="F817" s="162" t="s">
        <v>1239</v>
      </c>
      <c r="H817" s="163">
        <v>3.0779999999999998</v>
      </c>
      <c r="I817" s="164"/>
      <c r="L817" s="160"/>
      <c r="M817" s="165"/>
      <c r="T817" s="166"/>
      <c r="AT817" s="161" t="s">
        <v>169</v>
      </c>
      <c r="AU817" s="161" t="s">
        <v>93</v>
      </c>
      <c r="AV817" s="13" t="s">
        <v>91</v>
      </c>
      <c r="AW817" s="13" t="s">
        <v>38</v>
      </c>
      <c r="AX817" s="13" t="s">
        <v>76</v>
      </c>
      <c r="AY817" s="161" t="s">
        <v>159</v>
      </c>
    </row>
    <row r="818" spans="2:65" s="13" customFormat="1" ht="11.25">
      <c r="B818" s="160"/>
      <c r="D818" s="154" t="s">
        <v>169</v>
      </c>
      <c r="E818" s="161" t="s">
        <v>32</v>
      </c>
      <c r="F818" s="162" t="s">
        <v>1240</v>
      </c>
      <c r="H818" s="163">
        <v>0.3</v>
      </c>
      <c r="I818" s="164"/>
      <c r="L818" s="160"/>
      <c r="M818" s="165"/>
      <c r="T818" s="166"/>
      <c r="AT818" s="161" t="s">
        <v>169</v>
      </c>
      <c r="AU818" s="161" t="s">
        <v>93</v>
      </c>
      <c r="AV818" s="13" t="s">
        <v>91</v>
      </c>
      <c r="AW818" s="13" t="s">
        <v>38</v>
      </c>
      <c r="AX818" s="13" t="s">
        <v>76</v>
      </c>
      <c r="AY818" s="161" t="s">
        <v>159</v>
      </c>
    </row>
    <row r="819" spans="2:65" s="12" customFormat="1" ht="11.25">
      <c r="B819" s="153"/>
      <c r="D819" s="154" t="s">
        <v>169</v>
      </c>
      <c r="E819" s="155" t="s">
        <v>32</v>
      </c>
      <c r="F819" s="156" t="s">
        <v>1228</v>
      </c>
      <c r="H819" s="155" t="s">
        <v>32</v>
      </c>
      <c r="I819" s="157"/>
      <c r="L819" s="153"/>
      <c r="M819" s="158"/>
      <c r="T819" s="159"/>
      <c r="AT819" s="155" t="s">
        <v>169</v>
      </c>
      <c r="AU819" s="155" t="s">
        <v>93</v>
      </c>
      <c r="AV819" s="12" t="s">
        <v>84</v>
      </c>
      <c r="AW819" s="12" t="s">
        <v>38</v>
      </c>
      <c r="AX819" s="12" t="s">
        <v>76</v>
      </c>
      <c r="AY819" s="155" t="s">
        <v>159</v>
      </c>
    </row>
    <row r="820" spans="2:65" s="13" customFormat="1" ht="11.25">
      <c r="B820" s="160"/>
      <c r="D820" s="154" t="s">
        <v>169</v>
      </c>
      <c r="E820" s="161" t="s">
        <v>32</v>
      </c>
      <c r="F820" s="162" t="s">
        <v>1241</v>
      </c>
      <c r="H820" s="163">
        <v>1.0860000000000001</v>
      </c>
      <c r="I820" s="164"/>
      <c r="L820" s="160"/>
      <c r="M820" s="165"/>
      <c r="T820" s="166"/>
      <c r="AT820" s="161" t="s">
        <v>169</v>
      </c>
      <c r="AU820" s="161" t="s">
        <v>93</v>
      </c>
      <c r="AV820" s="13" t="s">
        <v>91</v>
      </c>
      <c r="AW820" s="13" t="s">
        <v>38</v>
      </c>
      <c r="AX820" s="13" t="s">
        <v>76</v>
      </c>
      <c r="AY820" s="161" t="s">
        <v>159</v>
      </c>
    </row>
    <row r="821" spans="2:65" s="12" customFormat="1" ht="11.25">
      <c r="B821" s="153"/>
      <c r="D821" s="154" t="s">
        <v>169</v>
      </c>
      <c r="E821" s="155" t="s">
        <v>32</v>
      </c>
      <c r="F821" s="156" t="s">
        <v>1203</v>
      </c>
      <c r="H821" s="155" t="s">
        <v>32</v>
      </c>
      <c r="I821" s="157"/>
      <c r="L821" s="153"/>
      <c r="M821" s="158"/>
      <c r="T821" s="159"/>
      <c r="AT821" s="155" t="s">
        <v>169</v>
      </c>
      <c r="AU821" s="155" t="s">
        <v>93</v>
      </c>
      <c r="AV821" s="12" t="s">
        <v>84</v>
      </c>
      <c r="AW821" s="12" t="s">
        <v>38</v>
      </c>
      <c r="AX821" s="12" t="s">
        <v>76</v>
      </c>
      <c r="AY821" s="155" t="s">
        <v>159</v>
      </c>
    </row>
    <row r="822" spans="2:65" s="13" customFormat="1" ht="11.25">
      <c r="B822" s="160"/>
      <c r="D822" s="154" t="s">
        <v>169</v>
      </c>
      <c r="E822" s="161" t="s">
        <v>32</v>
      </c>
      <c r="F822" s="162" t="s">
        <v>1204</v>
      </c>
      <c r="H822" s="163">
        <v>6.1769999999999996</v>
      </c>
      <c r="I822" s="164"/>
      <c r="L822" s="160"/>
      <c r="M822" s="165"/>
      <c r="T822" s="166"/>
      <c r="AT822" s="161" t="s">
        <v>169</v>
      </c>
      <c r="AU822" s="161" t="s">
        <v>93</v>
      </c>
      <c r="AV822" s="13" t="s">
        <v>91</v>
      </c>
      <c r="AW822" s="13" t="s">
        <v>38</v>
      </c>
      <c r="AX822" s="13" t="s">
        <v>76</v>
      </c>
      <c r="AY822" s="161" t="s">
        <v>159</v>
      </c>
    </row>
    <row r="823" spans="2:65" s="13" customFormat="1" ht="11.25">
      <c r="B823" s="160"/>
      <c r="D823" s="154" t="s">
        <v>169</v>
      </c>
      <c r="E823" s="161" t="s">
        <v>32</v>
      </c>
      <c r="F823" s="162" t="s">
        <v>1242</v>
      </c>
      <c r="H823" s="163">
        <v>1.05</v>
      </c>
      <c r="I823" s="164"/>
      <c r="L823" s="160"/>
      <c r="M823" s="165"/>
      <c r="T823" s="166"/>
      <c r="AT823" s="161" t="s">
        <v>169</v>
      </c>
      <c r="AU823" s="161" t="s">
        <v>93</v>
      </c>
      <c r="AV823" s="13" t="s">
        <v>91</v>
      </c>
      <c r="AW823" s="13" t="s">
        <v>38</v>
      </c>
      <c r="AX823" s="13" t="s">
        <v>76</v>
      </c>
      <c r="AY823" s="161" t="s">
        <v>159</v>
      </c>
    </row>
    <row r="824" spans="2:65" s="14" customFormat="1" ht="11.25">
      <c r="B824" s="175"/>
      <c r="D824" s="154" t="s">
        <v>169</v>
      </c>
      <c r="E824" s="176" t="s">
        <v>32</v>
      </c>
      <c r="F824" s="177" t="s">
        <v>581</v>
      </c>
      <c r="H824" s="178">
        <v>23.016999999999999</v>
      </c>
      <c r="I824" s="179"/>
      <c r="L824" s="175"/>
      <c r="M824" s="180"/>
      <c r="T824" s="181"/>
      <c r="AT824" s="176" t="s">
        <v>169</v>
      </c>
      <c r="AU824" s="176" t="s">
        <v>93</v>
      </c>
      <c r="AV824" s="14" t="s">
        <v>96</v>
      </c>
      <c r="AW824" s="14" t="s">
        <v>38</v>
      </c>
      <c r="AX824" s="14" t="s">
        <v>84</v>
      </c>
      <c r="AY824" s="176" t="s">
        <v>159</v>
      </c>
    </row>
    <row r="825" spans="2:65" s="1" customFormat="1" ht="37.9" customHeight="1">
      <c r="B825" s="35"/>
      <c r="C825" s="135" t="s">
        <v>1243</v>
      </c>
      <c r="D825" s="135" t="s">
        <v>162</v>
      </c>
      <c r="E825" s="136" t="s">
        <v>1244</v>
      </c>
      <c r="F825" s="137" t="s">
        <v>1245</v>
      </c>
      <c r="G825" s="138" t="s">
        <v>165</v>
      </c>
      <c r="H825" s="139">
        <v>23.016999999999999</v>
      </c>
      <c r="I825" s="140"/>
      <c r="J825" s="141">
        <f>ROUND(I825*H825,2)</f>
        <v>0</v>
      </c>
      <c r="K825" s="142"/>
      <c r="L825" s="35"/>
      <c r="M825" s="143" t="s">
        <v>32</v>
      </c>
      <c r="N825" s="144" t="s">
        <v>48</v>
      </c>
      <c r="P825" s="145">
        <f>O825*H825</f>
        <v>0</v>
      </c>
      <c r="Q825" s="145">
        <v>0</v>
      </c>
      <c r="R825" s="145">
        <f>Q825*H825</f>
        <v>0</v>
      </c>
      <c r="S825" s="145">
        <v>0</v>
      </c>
      <c r="T825" s="146">
        <f>S825*H825</f>
        <v>0</v>
      </c>
      <c r="AR825" s="147" t="s">
        <v>96</v>
      </c>
      <c r="AT825" s="147" t="s">
        <v>162</v>
      </c>
      <c r="AU825" s="147" t="s">
        <v>93</v>
      </c>
      <c r="AY825" s="19" t="s">
        <v>159</v>
      </c>
      <c r="BE825" s="148">
        <f>IF(N825="základní",J825,0)</f>
        <v>0</v>
      </c>
      <c r="BF825" s="148">
        <f>IF(N825="snížená",J825,0)</f>
        <v>0</v>
      </c>
      <c r="BG825" s="148">
        <f>IF(N825="zákl. přenesená",J825,0)</f>
        <v>0</v>
      </c>
      <c r="BH825" s="148">
        <f>IF(N825="sníž. přenesená",J825,0)</f>
        <v>0</v>
      </c>
      <c r="BI825" s="148">
        <f>IF(N825="nulová",J825,0)</f>
        <v>0</v>
      </c>
      <c r="BJ825" s="19" t="s">
        <v>91</v>
      </c>
      <c r="BK825" s="148">
        <f>ROUND(I825*H825,2)</f>
        <v>0</v>
      </c>
      <c r="BL825" s="19" t="s">
        <v>96</v>
      </c>
      <c r="BM825" s="147" t="s">
        <v>1246</v>
      </c>
    </row>
    <row r="826" spans="2:65" s="1" customFormat="1" ht="11.25">
      <c r="B826" s="35"/>
      <c r="D826" s="149" t="s">
        <v>167</v>
      </c>
      <c r="F826" s="150" t="s">
        <v>1247</v>
      </c>
      <c r="I826" s="151"/>
      <c r="L826" s="35"/>
      <c r="M826" s="152"/>
      <c r="T826" s="56"/>
      <c r="AT826" s="19" t="s">
        <v>167</v>
      </c>
      <c r="AU826" s="19" t="s">
        <v>93</v>
      </c>
    </row>
    <row r="827" spans="2:65" s="1" customFormat="1" ht="33" customHeight="1">
      <c r="B827" s="35"/>
      <c r="C827" s="135" t="s">
        <v>1248</v>
      </c>
      <c r="D827" s="135" t="s">
        <v>162</v>
      </c>
      <c r="E827" s="136" t="s">
        <v>1249</v>
      </c>
      <c r="F827" s="137" t="s">
        <v>1250</v>
      </c>
      <c r="G827" s="138" t="s">
        <v>165</v>
      </c>
      <c r="H827" s="139">
        <v>6.9119999999999999</v>
      </c>
      <c r="I827" s="140"/>
      <c r="J827" s="141">
        <f>ROUND(I827*H827,2)</f>
        <v>0</v>
      </c>
      <c r="K827" s="142"/>
      <c r="L827" s="35"/>
      <c r="M827" s="143" t="s">
        <v>32</v>
      </c>
      <c r="N827" s="144" t="s">
        <v>48</v>
      </c>
      <c r="P827" s="145">
        <f>O827*H827</f>
        <v>0</v>
      </c>
      <c r="Q827" s="145">
        <v>7.9225000000000007E-3</v>
      </c>
      <c r="R827" s="145">
        <f>Q827*H827</f>
        <v>5.4760320000000001E-2</v>
      </c>
      <c r="S827" s="145">
        <v>0</v>
      </c>
      <c r="T827" s="146">
        <f>S827*H827</f>
        <v>0</v>
      </c>
      <c r="AR827" s="147" t="s">
        <v>96</v>
      </c>
      <c r="AT827" s="147" t="s">
        <v>162</v>
      </c>
      <c r="AU827" s="147" t="s">
        <v>93</v>
      </c>
      <c r="AY827" s="19" t="s">
        <v>159</v>
      </c>
      <c r="BE827" s="148">
        <f>IF(N827="základní",J827,0)</f>
        <v>0</v>
      </c>
      <c r="BF827" s="148">
        <f>IF(N827="snížená",J827,0)</f>
        <v>0</v>
      </c>
      <c r="BG827" s="148">
        <f>IF(N827="zákl. přenesená",J827,0)</f>
        <v>0</v>
      </c>
      <c r="BH827" s="148">
        <f>IF(N827="sníž. přenesená",J827,0)</f>
        <v>0</v>
      </c>
      <c r="BI827" s="148">
        <f>IF(N827="nulová",J827,0)</f>
        <v>0</v>
      </c>
      <c r="BJ827" s="19" t="s">
        <v>91</v>
      </c>
      <c r="BK827" s="148">
        <f>ROUND(I827*H827,2)</f>
        <v>0</v>
      </c>
      <c r="BL827" s="19" t="s">
        <v>96</v>
      </c>
      <c r="BM827" s="147" t="s">
        <v>1251</v>
      </c>
    </row>
    <row r="828" spans="2:65" s="1" customFormat="1" ht="11.25">
      <c r="B828" s="35"/>
      <c r="D828" s="149" t="s">
        <v>167</v>
      </c>
      <c r="F828" s="150" t="s">
        <v>1252</v>
      </c>
      <c r="I828" s="151"/>
      <c r="L828" s="35"/>
      <c r="M828" s="152"/>
      <c r="T828" s="56"/>
      <c r="AT828" s="19" t="s">
        <v>167</v>
      </c>
      <c r="AU828" s="19" t="s">
        <v>93</v>
      </c>
    </row>
    <row r="829" spans="2:65" s="13" customFormat="1" ht="11.25">
      <c r="B829" s="160"/>
      <c r="D829" s="154" t="s">
        <v>169</v>
      </c>
      <c r="E829" s="161" t="s">
        <v>32</v>
      </c>
      <c r="F829" s="162" t="s">
        <v>1253</v>
      </c>
      <c r="H829" s="163">
        <v>6.9119999999999999</v>
      </c>
      <c r="I829" s="164"/>
      <c r="L829" s="160"/>
      <c r="M829" s="165"/>
      <c r="T829" s="166"/>
      <c r="AT829" s="161" t="s">
        <v>169</v>
      </c>
      <c r="AU829" s="161" t="s">
        <v>93</v>
      </c>
      <c r="AV829" s="13" t="s">
        <v>91</v>
      </c>
      <c r="AW829" s="13" t="s">
        <v>38</v>
      </c>
      <c r="AX829" s="13" t="s">
        <v>84</v>
      </c>
      <c r="AY829" s="161" t="s">
        <v>159</v>
      </c>
    </row>
    <row r="830" spans="2:65" s="1" customFormat="1" ht="33" customHeight="1">
      <c r="B830" s="35"/>
      <c r="C830" s="135" t="s">
        <v>1254</v>
      </c>
      <c r="D830" s="135" t="s">
        <v>162</v>
      </c>
      <c r="E830" s="136" t="s">
        <v>1255</v>
      </c>
      <c r="F830" s="137" t="s">
        <v>1256</v>
      </c>
      <c r="G830" s="138" t="s">
        <v>165</v>
      </c>
      <c r="H830" s="139">
        <v>6.9119999999999999</v>
      </c>
      <c r="I830" s="140"/>
      <c r="J830" s="141">
        <f>ROUND(I830*H830,2)</f>
        <v>0</v>
      </c>
      <c r="K830" s="142"/>
      <c r="L830" s="35"/>
      <c r="M830" s="143" t="s">
        <v>32</v>
      </c>
      <c r="N830" s="144" t="s">
        <v>48</v>
      </c>
      <c r="P830" s="145">
        <f>O830*H830</f>
        <v>0</v>
      </c>
      <c r="Q830" s="145">
        <v>0</v>
      </c>
      <c r="R830" s="145">
        <f>Q830*H830</f>
        <v>0</v>
      </c>
      <c r="S830" s="145">
        <v>0</v>
      </c>
      <c r="T830" s="146">
        <f>S830*H830</f>
        <v>0</v>
      </c>
      <c r="AR830" s="147" t="s">
        <v>96</v>
      </c>
      <c r="AT830" s="147" t="s">
        <v>162</v>
      </c>
      <c r="AU830" s="147" t="s">
        <v>93</v>
      </c>
      <c r="AY830" s="19" t="s">
        <v>159</v>
      </c>
      <c r="BE830" s="148">
        <f>IF(N830="základní",J830,0)</f>
        <v>0</v>
      </c>
      <c r="BF830" s="148">
        <f>IF(N830="snížená",J830,0)</f>
        <v>0</v>
      </c>
      <c r="BG830" s="148">
        <f>IF(N830="zákl. přenesená",J830,0)</f>
        <v>0</v>
      </c>
      <c r="BH830" s="148">
        <f>IF(N830="sníž. přenesená",J830,0)</f>
        <v>0</v>
      </c>
      <c r="BI830" s="148">
        <f>IF(N830="nulová",J830,0)</f>
        <v>0</v>
      </c>
      <c r="BJ830" s="19" t="s">
        <v>91</v>
      </c>
      <c r="BK830" s="148">
        <f>ROUND(I830*H830,2)</f>
        <v>0</v>
      </c>
      <c r="BL830" s="19" t="s">
        <v>96</v>
      </c>
      <c r="BM830" s="147" t="s">
        <v>1257</v>
      </c>
    </row>
    <row r="831" spans="2:65" s="1" customFormat="1" ht="11.25">
      <c r="B831" s="35"/>
      <c r="D831" s="149" t="s">
        <v>167</v>
      </c>
      <c r="F831" s="150" t="s">
        <v>1258</v>
      </c>
      <c r="I831" s="151"/>
      <c r="L831" s="35"/>
      <c r="M831" s="152"/>
      <c r="T831" s="56"/>
      <c r="AT831" s="19" t="s">
        <v>167</v>
      </c>
      <c r="AU831" s="19" t="s">
        <v>93</v>
      </c>
    </row>
    <row r="832" spans="2:65" s="1" customFormat="1" ht="44.25" customHeight="1">
      <c r="B832" s="35"/>
      <c r="C832" s="135" t="s">
        <v>1259</v>
      </c>
      <c r="D832" s="135" t="s">
        <v>162</v>
      </c>
      <c r="E832" s="136" t="s">
        <v>1260</v>
      </c>
      <c r="F832" s="137" t="s">
        <v>1261</v>
      </c>
      <c r="G832" s="138" t="s">
        <v>211</v>
      </c>
      <c r="H832" s="139">
        <v>1</v>
      </c>
      <c r="I832" s="140"/>
      <c r="J832" s="141">
        <f>ROUND(I832*H832,2)</f>
        <v>0</v>
      </c>
      <c r="K832" s="142"/>
      <c r="L832" s="35"/>
      <c r="M832" s="143" t="s">
        <v>32</v>
      </c>
      <c r="N832" s="144" t="s">
        <v>48</v>
      </c>
      <c r="P832" s="145">
        <f>O832*H832</f>
        <v>0</v>
      </c>
      <c r="Q832" s="145">
        <v>2.7000000000000001E-3</v>
      </c>
      <c r="R832" s="145">
        <f>Q832*H832</f>
        <v>2.7000000000000001E-3</v>
      </c>
      <c r="S832" s="145">
        <v>0</v>
      </c>
      <c r="T832" s="146">
        <f>S832*H832</f>
        <v>0</v>
      </c>
      <c r="AR832" s="147" t="s">
        <v>96</v>
      </c>
      <c r="AT832" s="147" t="s">
        <v>162</v>
      </c>
      <c r="AU832" s="147" t="s">
        <v>93</v>
      </c>
      <c r="AY832" s="19" t="s">
        <v>159</v>
      </c>
      <c r="BE832" s="148">
        <f>IF(N832="základní",J832,0)</f>
        <v>0</v>
      </c>
      <c r="BF832" s="148">
        <f>IF(N832="snížená",J832,0)</f>
        <v>0</v>
      </c>
      <c r="BG832" s="148">
        <f>IF(N832="zákl. přenesená",J832,0)</f>
        <v>0</v>
      </c>
      <c r="BH832" s="148">
        <f>IF(N832="sníž. přenesená",J832,0)</f>
        <v>0</v>
      </c>
      <c r="BI832" s="148">
        <f>IF(N832="nulová",J832,0)</f>
        <v>0</v>
      </c>
      <c r="BJ832" s="19" t="s">
        <v>91</v>
      </c>
      <c r="BK832" s="148">
        <f>ROUND(I832*H832,2)</f>
        <v>0</v>
      </c>
      <c r="BL832" s="19" t="s">
        <v>96</v>
      </c>
      <c r="BM832" s="147" t="s">
        <v>1262</v>
      </c>
    </row>
    <row r="833" spans="2:65" s="1" customFormat="1" ht="11.25">
      <c r="B833" s="35"/>
      <c r="D833" s="149" t="s">
        <v>167</v>
      </c>
      <c r="F833" s="150" t="s">
        <v>1263</v>
      </c>
      <c r="I833" s="151"/>
      <c r="L833" s="35"/>
      <c r="M833" s="152"/>
      <c r="T833" s="56"/>
      <c r="AT833" s="19" t="s">
        <v>167</v>
      </c>
      <c r="AU833" s="19" t="s">
        <v>93</v>
      </c>
    </row>
    <row r="834" spans="2:65" s="1" customFormat="1" ht="37.9" customHeight="1">
      <c r="B834" s="35"/>
      <c r="C834" s="135" t="s">
        <v>1264</v>
      </c>
      <c r="D834" s="135" t="s">
        <v>162</v>
      </c>
      <c r="E834" s="136" t="s">
        <v>1265</v>
      </c>
      <c r="F834" s="137" t="s">
        <v>1266</v>
      </c>
      <c r="G834" s="138" t="s">
        <v>211</v>
      </c>
      <c r="H834" s="139">
        <v>12.137</v>
      </c>
      <c r="I834" s="140"/>
      <c r="J834" s="141">
        <f>ROUND(I834*H834,2)</f>
        <v>0</v>
      </c>
      <c r="K834" s="142"/>
      <c r="L834" s="35"/>
      <c r="M834" s="143" t="s">
        <v>32</v>
      </c>
      <c r="N834" s="144" t="s">
        <v>48</v>
      </c>
      <c r="P834" s="145">
        <f>O834*H834</f>
        <v>0</v>
      </c>
      <c r="Q834" s="145">
        <v>1.4999999999999999E-4</v>
      </c>
      <c r="R834" s="145">
        <f>Q834*H834</f>
        <v>1.82055E-3</v>
      </c>
      <c r="S834" s="145">
        <v>0</v>
      </c>
      <c r="T834" s="146">
        <f>S834*H834</f>
        <v>0</v>
      </c>
      <c r="AR834" s="147" t="s">
        <v>96</v>
      </c>
      <c r="AT834" s="147" t="s">
        <v>162</v>
      </c>
      <c r="AU834" s="147" t="s">
        <v>93</v>
      </c>
      <c r="AY834" s="19" t="s">
        <v>159</v>
      </c>
      <c r="BE834" s="148">
        <f>IF(N834="základní",J834,0)</f>
        <v>0</v>
      </c>
      <c r="BF834" s="148">
        <f>IF(N834="snížená",J834,0)</f>
        <v>0</v>
      </c>
      <c r="BG834" s="148">
        <f>IF(N834="zákl. přenesená",J834,0)</f>
        <v>0</v>
      </c>
      <c r="BH834" s="148">
        <f>IF(N834="sníž. přenesená",J834,0)</f>
        <v>0</v>
      </c>
      <c r="BI834" s="148">
        <f>IF(N834="nulová",J834,0)</f>
        <v>0</v>
      </c>
      <c r="BJ834" s="19" t="s">
        <v>91</v>
      </c>
      <c r="BK834" s="148">
        <f>ROUND(I834*H834,2)</f>
        <v>0</v>
      </c>
      <c r="BL834" s="19" t="s">
        <v>96</v>
      </c>
      <c r="BM834" s="147" t="s">
        <v>1267</v>
      </c>
    </row>
    <row r="835" spans="2:65" s="1" customFormat="1" ht="11.25">
      <c r="B835" s="35"/>
      <c r="D835" s="149" t="s">
        <v>167</v>
      </c>
      <c r="F835" s="150" t="s">
        <v>1268</v>
      </c>
      <c r="I835" s="151"/>
      <c r="L835" s="35"/>
      <c r="M835" s="152"/>
      <c r="T835" s="56"/>
      <c r="AT835" s="19" t="s">
        <v>167</v>
      </c>
      <c r="AU835" s="19" t="s">
        <v>93</v>
      </c>
    </row>
    <row r="836" spans="2:65" s="13" customFormat="1" ht="11.25">
      <c r="B836" s="160"/>
      <c r="D836" s="154" t="s">
        <v>169</v>
      </c>
      <c r="E836" s="161" t="s">
        <v>32</v>
      </c>
      <c r="F836" s="162" t="s">
        <v>1269</v>
      </c>
      <c r="H836" s="163">
        <v>12.137</v>
      </c>
      <c r="I836" s="164"/>
      <c r="L836" s="160"/>
      <c r="M836" s="165"/>
      <c r="T836" s="166"/>
      <c r="AT836" s="161" t="s">
        <v>169</v>
      </c>
      <c r="AU836" s="161" t="s">
        <v>93</v>
      </c>
      <c r="AV836" s="13" t="s">
        <v>91</v>
      </c>
      <c r="AW836" s="13" t="s">
        <v>38</v>
      </c>
      <c r="AX836" s="13" t="s">
        <v>84</v>
      </c>
      <c r="AY836" s="161" t="s">
        <v>159</v>
      </c>
    </row>
    <row r="837" spans="2:65" s="1" customFormat="1" ht="37.9" customHeight="1">
      <c r="B837" s="35"/>
      <c r="C837" s="135" t="s">
        <v>1270</v>
      </c>
      <c r="D837" s="135" t="s">
        <v>162</v>
      </c>
      <c r="E837" s="136" t="s">
        <v>1271</v>
      </c>
      <c r="F837" s="137" t="s">
        <v>1272</v>
      </c>
      <c r="G837" s="138" t="s">
        <v>211</v>
      </c>
      <c r="H837" s="139">
        <v>1</v>
      </c>
      <c r="I837" s="140"/>
      <c r="J837" s="141">
        <f>ROUND(I837*H837,2)</f>
        <v>0</v>
      </c>
      <c r="K837" s="142"/>
      <c r="L837" s="35"/>
      <c r="M837" s="143" t="s">
        <v>32</v>
      </c>
      <c r="N837" s="144" t="s">
        <v>48</v>
      </c>
      <c r="P837" s="145">
        <f>O837*H837</f>
        <v>0</v>
      </c>
      <c r="Q837" s="145">
        <v>8.0000000000000004E-4</v>
      </c>
      <c r="R837" s="145">
        <f>Q837*H837</f>
        <v>8.0000000000000004E-4</v>
      </c>
      <c r="S837" s="145">
        <v>0</v>
      </c>
      <c r="T837" s="146">
        <f>S837*H837</f>
        <v>0</v>
      </c>
      <c r="AR837" s="147" t="s">
        <v>96</v>
      </c>
      <c r="AT837" s="147" t="s">
        <v>162</v>
      </c>
      <c r="AU837" s="147" t="s">
        <v>93</v>
      </c>
      <c r="AY837" s="19" t="s">
        <v>159</v>
      </c>
      <c r="BE837" s="148">
        <f>IF(N837="základní",J837,0)</f>
        <v>0</v>
      </c>
      <c r="BF837" s="148">
        <f>IF(N837="snížená",J837,0)</f>
        <v>0</v>
      </c>
      <c r="BG837" s="148">
        <f>IF(N837="zákl. přenesená",J837,0)</f>
        <v>0</v>
      </c>
      <c r="BH837" s="148">
        <f>IF(N837="sníž. přenesená",J837,0)</f>
        <v>0</v>
      </c>
      <c r="BI837" s="148">
        <f>IF(N837="nulová",J837,0)</f>
        <v>0</v>
      </c>
      <c r="BJ837" s="19" t="s">
        <v>91</v>
      </c>
      <c r="BK837" s="148">
        <f>ROUND(I837*H837,2)</f>
        <v>0</v>
      </c>
      <c r="BL837" s="19" t="s">
        <v>96</v>
      </c>
      <c r="BM837" s="147" t="s">
        <v>1273</v>
      </c>
    </row>
    <row r="838" spans="2:65" s="1" customFormat="1" ht="11.25">
      <c r="B838" s="35"/>
      <c r="D838" s="149" t="s">
        <v>167</v>
      </c>
      <c r="F838" s="150" t="s">
        <v>1274</v>
      </c>
      <c r="I838" s="151"/>
      <c r="L838" s="35"/>
      <c r="M838" s="152"/>
      <c r="T838" s="56"/>
      <c r="AT838" s="19" t="s">
        <v>167</v>
      </c>
      <c r="AU838" s="19" t="s">
        <v>93</v>
      </c>
    </row>
    <row r="839" spans="2:65" s="11" customFormat="1" ht="22.9" customHeight="1">
      <c r="B839" s="123"/>
      <c r="D839" s="124" t="s">
        <v>75</v>
      </c>
      <c r="E839" s="133" t="s">
        <v>102</v>
      </c>
      <c r="F839" s="133" t="s">
        <v>1275</v>
      </c>
      <c r="I839" s="126"/>
      <c r="J839" s="134">
        <f>BK839</f>
        <v>0</v>
      </c>
      <c r="L839" s="123"/>
      <c r="M839" s="128"/>
      <c r="P839" s="129">
        <f>P840+P883+P1022+P1135</f>
        <v>0</v>
      </c>
      <c r="R839" s="129">
        <f>R840+R883+R1022+R1135</f>
        <v>217.99026319804321</v>
      </c>
      <c r="T839" s="130">
        <f>T840+T883+T1022+T1135</f>
        <v>3.9228200000000005E-3</v>
      </c>
      <c r="AR839" s="124" t="s">
        <v>84</v>
      </c>
      <c r="AT839" s="131" t="s">
        <v>75</v>
      </c>
      <c r="AU839" s="131" t="s">
        <v>84</v>
      </c>
      <c r="AY839" s="124" t="s">
        <v>159</v>
      </c>
      <c r="BK839" s="132">
        <f>BK840+BK883+BK1022+BK1135</f>
        <v>0</v>
      </c>
    </row>
    <row r="840" spans="2:65" s="11" customFormat="1" ht="20.85" customHeight="1">
      <c r="B840" s="123"/>
      <c r="D840" s="124" t="s">
        <v>75</v>
      </c>
      <c r="E840" s="133" t="s">
        <v>384</v>
      </c>
      <c r="F840" s="133" t="s">
        <v>1276</v>
      </c>
      <c r="I840" s="126"/>
      <c r="J840" s="134">
        <f>BK840</f>
        <v>0</v>
      </c>
      <c r="L840" s="123"/>
      <c r="M840" s="128"/>
      <c r="P840" s="129">
        <f>P841+SUM(P842:P874)</f>
        <v>0</v>
      </c>
      <c r="R840" s="129">
        <f>R841+SUM(R842:R874)</f>
        <v>41.206106326000004</v>
      </c>
      <c r="T840" s="130">
        <f>T841+SUM(T842:T874)</f>
        <v>1.80422E-3</v>
      </c>
      <c r="AR840" s="124" t="s">
        <v>84</v>
      </c>
      <c r="AT840" s="131" t="s">
        <v>75</v>
      </c>
      <c r="AU840" s="131" t="s">
        <v>91</v>
      </c>
      <c r="AY840" s="124" t="s">
        <v>159</v>
      </c>
      <c r="BK840" s="132">
        <f>BK841+SUM(BK842:BK874)</f>
        <v>0</v>
      </c>
    </row>
    <row r="841" spans="2:65" s="1" customFormat="1" ht="37.9" customHeight="1">
      <c r="B841" s="35"/>
      <c r="C841" s="135" t="s">
        <v>1277</v>
      </c>
      <c r="D841" s="135" t="s">
        <v>162</v>
      </c>
      <c r="E841" s="136" t="s">
        <v>1278</v>
      </c>
      <c r="F841" s="137" t="s">
        <v>1279</v>
      </c>
      <c r="G841" s="138" t="s">
        <v>165</v>
      </c>
      <c r="H841" s="139">
        <v>180.422</v>
      </c>
      <c r="I841" s="140"/>
      <c r="J841" s="141">
        <f>ROUND(I841*H841,2)</f>
        <v>0</v>
      </c>
      <c r="K841" s="142"/>
      <c r="L841" s="35"/>
      <c r="M841" s="143" t="s">
        <v>32</v>
      </c>
      <c r="N841" s="144" t="s">
        <v>48</v>
      </c>
      <c r="P841" s="145">
        <f>O841*H841</f>
        <v>0</v>
      </c>
      <c r="Q841" s="145">
        <v>2.1999999999999999E-5</v>
      </c>
      <c r="R841" s="145">
        <f>Q841*H841</f>
        <v>3.969284E-3</v>
      </c>
      <c r="S841" s="145">
        <v>1.0000000000000001E-5</v>
      </c>
      <c r="T841" s="146">
        <f>S841*H841</f>
        <v>1.80422E-3</v>
      </c>
      <c r="AR841" s="147" t="s">
        <v>96</v>
      </c>
      <c r="AT841" s="147" t="s">
        <v>162</v>
      </c>
      <c r="AU841" s="147" t="s">
        <v>93</v>
      </c>
      <c r="AY841" s="19" t="s">
        <v>159</v>
      </c>
      <c r="BE841" s="148">
        <f>IF(N841="základní",J841,0)</f>
        <v>0</v>
      </c>
      <c r="BF841" s="148">
        <f>IF(N841="snížená",J841,0)</f>
        <v>0</v>
      </c>
      <c r="BG841" s="148">
        <f>IF(N841="zákl. přenesená",J841,0)</f>
        <v>0</v>
      </c>
      <c r="BH841" s="148">
        <f>IF(N841="sníž. přenesená",J841,0)</f>
        <v>0</v>
      </c>
      <c r="BI841" s="148">
        <f>IF(N841="nulová",J841,0)</f>
        <v>0</v>
      </c>
      <c r="BJ841" s="19" t="s">
        <v>91</v>
      </c>
      <c r="BK841" s="148">
        <f>ROUND(I841*H841,2)</f>
        <v>0</v>
      </c>
      <c r="BL841" s="19" t="s">
        <v>96</v>
      </c>
      <c r="BM841" s="147" t="s">
        <v>1280</v>
      </c>
    </row>
    <row r="842" spans="2:65" s="1" customFormat="1" ht="11.25">
      <c r="B842" s="35"/>
      <c r="D842" s="149" t="s">
        <v>167</v>
      </c>
      <c r="F842" s="150" t="s">
        <v>1281</v>
      </c>
      <c r="I842" s="151"/>
      <c r="L842" s="35"/>
      <c r="M842" s="152"/>
      <c r="T842" s="56"/>
      <c r="AT842" s="19" t="s">
        <v>167</v>
      </c>
      <c r="AU842" s="19" t="s">
        <v>93</v>
      </c>
    </row>
    <row r="843" spans="2:65" s="13" customFormat="1" ht="11.25">
      <c r="B843" s="160"/>
      <c r="D843" s="154" t="s">
        <v>169</v>
      </c>
      <c r="E843" s="161" t="s">
        <v>32</v>
      </c>
      <c r="F843" s="162" t="s">
        <v>1282</v>
      </c>
      <c r="H843" s="163">
        <v>121.38200000000001</v>
      </c>
      <c r="I843" s="164"/>
      <c r="L843" s="160"/>
      <c r="M843" s="165"/>
      <c r="T843" s="166"/>
      <c r="AT843" s="161" t="s">
        <v>169</v>
      </c>
      <c r="AU843" s="161" t="s">
        <v>93</v>
      </c>
      <c r="AV843" s="13" t="s">
        <v>91</v>
      </c>
      <c r="AW843" s="13" t="s">
        <v>38</v>
      </c>
      <c r="AX843" s="13" t="s">
        <v>76</v>
      </c>
      <c r="AY843" s="161" t="s">
        <v>159</v>
      </c>
    </row>
    <row r="844" spans="2:65" s="13" customFormat="1" ht="11.25">
      <c r="B844" s="160"/>
      <c r="D844" s="154" t="s">
        <v>169</v>
      </c>
      <c r="E844" s="161" t="s">
        <v>32</v>
      </c>
      <c r="F844" s="162" t="s">
        <v>1283</v>
      </c>
      <c r="H844" s="163">
        <v>59.04</v>
      </c>
      <c r="I844" s="164"/>
      <c r="L844" s="160"/>
      <c r="M844" s="165"/>
      <c r="T844" s="166"/>
      <c r="AT844" s="161" t="s">
        <v>169</v>
      </c>
      <c r="AU844" s="161" t="s">
        <v>93</v>
      </c>
      <c r="AV844" s="13" t="s">
        <v>91</v>
      </c>
      <c r="AW844" s="13" t="s">
        <v>38</v>
      </c>
      <c r="AX844" s="13" t="s">
        <v>76</v>
      </c>
      <c r="AY844" s="161" t="s">
        <v>159</v>
      </c>
    </row>
    <row r="845" spans="2:65" s="14" customFormat="1" ht="11.25">
      <c r="B845" s="175"/>
      <c r="D845" s="154" t="s">
        <v>169</v>
      </c>
      <c r="E845" s="176" t="s">
        <v>32</v>
      </c>
      <c r="F845" s="177" t="s">
        <v>581</v>
      </c>
      <c r="H845" s="178">
        <v>180.422</v>
      </c>
      <c r="I845" s="179"/>
      <c r="L845" s="175"/>
      <c r="M845" s="180"/>
      <c r="T845" s="181"/>
      <c r="AT845" s="176" t="s">
        <v>169</v>
      </c>
      <c r="AU845" s="176" t="s">
        <v>93</v>
      </c>
      <c r="AV845" s="14" t="s">
        <v>96</v>
      </c>
      <c r="AW845" s="14" t="s">
        <v>38</v>
      </c>
      <c r="AX845" s="14" t="s">
        <v>84</v>
      </c>
      <c r="AY845" s="176" t="s">
        <v>159</v>
      </c>
    </row>
    <row r="846" spans="2:65" s="1" customFormat="1" ht="55.5" customHeight="1">
      <c r="B846" s="35"/>
      <c r="C846" s="135" t="s">
        <v>1284</v>
      </c>
      <c r="D846" s="135" t="s">
        <v>162</v>
      </c>
      <c r="E846" s="136" t="s">
        <v>1285</v>
      </c>
      <c r="F846" s="137" t="s">
        <v>1286</v>
      </c>
      <c r="G846" s="138" t="s">
        <v>783</v>
      </c>
      <c r="H846" s="139">
        <v>256.45</v>
      </c>
      <c r="I846" s="140"/>
      <c r="J846" s="141">
        <f>ROUND(I846*H846,2)</f>
        <v>0</v>
      </c>
      <c r="K846" s="142"/>
      <c r="L846" s="35"/>
      <c r="M846" s="143" t="s">
        <v>32</v>
      </c>
      <c r="N846" s="144" t="s">
        <v>48</v>
      </c>
      <c r="P846" s="145">
        <f>O846*H846</f>
        <v>0</v>
      </c>
      <c r="Q846" s="145">
        <v>0</v>
      </c>
      <c r="R846" s="145">
        <f>Q846*H846</f>
        <v>0</v>
      </c>
      <c r="S846" s="145">
        <v>0</v>
      </c>
      <c r="T846" s="146">
        <f>S846*H846</f>
        <v>0</v>
      </c>
      <c r="AR846" s="147" t="s">
        <v>96</v>
      </c>
      <c r="AT846" s="147" t="s">
        <v>162</v>
      </c>
      <c r="AU846" s="147" t="s">
        <v>93</v>
      </c>
      <c r="AY846" s="19" t="s">
        <v>159</v>
      </c>
      <c r="BE846" s="148">
        <f>IF(N846="základní",J846,0)</f>
        <v>0</v>
      </c>
      <c r="BF846" s="148">
        <f>IF(N846="snížená",J846,0)</f>
        <v>0</v>
      </c>
      <c r="BG846" s="148">
        <f>IF(N846="zákl. přenesená",J846,0)</f>
        <v>0</v>
      </c>
      <c r="BH846" s="148">
        <f>IF(N846="sníž. přenesená",J846,0)</f>
        <v>0</v>
      </c>
      <c r="BI846" s="148">
        <f>IF(N846="nulová",J846,0)</f>
        <v>0</v>
      </c>
      <c r="BJ846" s="19" t="s">
        <v>91</v>
      </c>
      <c r="BK846" s="148">
        <f>ROUND(I846*H846,2)</f>
        <v>0</v>
      </c>
      <c r="BL846" s="19" t="s">
        <v>96</v>
      </c>
      <c r="BM846" s="147" t="s">
        <v>1287</v>
      </c>
    </row>
    <row r="847" spans="2:65" s="1" customFormat="1" ht="11.25">
      <c r="B847" s="35"/>
      <c r="D847" s="149" t="s">
        <v>167</v>
      </c>
      <c r="F847" s="150" t="s">
        <v>1288</v>
      </c>
      <c r="I847" s="151"/>
      <c r="L847" s="35"/>
      <c r="M847" s="152"/>
      <c r="T847" s="56"/>
      <c r="AT847" s="19" t="s">
        <v>167</v>
      </c>
      <c r="AU847" s="19" t="s">
        <v>93</v>
      </c>
    </row>
    <row r="848" spans="2:65" s="13" customFormat="1" ht="11.25">
      <c r="B848" s="160"/>
      <c r="D848" s="154" t="s">
        <v>169</v>
      </c>
      <c r="E848" s="161" t="s">
        <v>32</v>
      </c>
      <c r="F848" s="162" t="s">
        <v>1289</v>
      </c>
      <c r="H848" s="163">
        <v>179.15</v>
      </c>
      <c r="I848" s="164"/>
      <c r="L848" s="160"/>
      <c r="M848" s="165"/>
      <c r="T848" s="166"/>
      <c r="AT848" s="161" t="s">
        <v>169</v>
      </c>
      <c r="AU848" s="161" t="s">
        <v>93</v>
      </c>
      <c r="AV848" s="13" t="s">
        <v>91</v>
      </c>
      <c r="AW848" s="13" t="s">
        <v>38</v>
      </c>
      <c r="AX848" s="13" t="s">
        <v>76</v>
      </c>
      <c r="AY848" s="161" t="s">
        <v>159</v>
      </c>
    </row>
    <row r="849" spans="2:65" s="13" customFormat="1" ht="11.25">
      <c r="B849" s="160"/>
      <c r="D849" s="154" t="s">
        <v>169</v>
      </c>
      <c r="E849" s="161" t="s">
        <v>32</v>
      </c>
      <c r="F849" s="162" t="s">
        <v>1290</v>
      </c>
      <c r="H849" s="163">
        <v>77.3</v>
      </c>
      <c r="I849" s="164"/>
      <c r="L849" s="160"/>
      <c r="M849" s="165"/>
      <c r="T849" s="166"/>
      <c r="AT849" s="161" t="s">
        <v>169</v>
      </c>
      <c r="AU849" s="161" t="s">
        <v>93</v>
      </c>
      <c r="AV849" s="13" t="s">
        <v>91</v>
      </c>
      <c r="AW849" s="13" t="s">
        <v>38</v>
      </c>
      <c r="AX849" s="13" t="s">
        <v>76</v>
      </c>
      <c r="AY849" s="161" t="s">
        <v>159</v>
      </c>
    </row>
    <row r="850" spans="2:65" s="14" customFormat="1" ht="11.25">
      <c r="B850" s="175"/>
      <c r="D850" s="154" t="s">
        <v>169</v>
      </c>
      <c r="E850" s="176" t="s">
        <v>32</v>
      </c>
      <c r="F850" s="177" t="s">
        <v>581</v>
      </c>
      <c r="H850" s="178">
        <v>256.45</v>
      </c>
      <c r="I850" s="179"/>
      <c r="L850" s="175"/>
      <c r="M850" s="180"/>
      <c r="T850" s="181"/>
      <c r="AT850" s="176" t="s">
        <v>169</v>
      </c>
      <c r="AU850" s="176" t="s">
        <v>93</v>
      </c>
      <c r="AV850" s="14" t="s">
        <v>96</v>
      </c>
      <c r="AW850" s="14" t="s">
        <v>38</v>
      </c>
      <c r="AX850" s="14" t="s">
        <v>84</v>
      </c>
      <c r="AY850" s="176" t="s">
        <v>159</v>
      </c>
    </row>
    <row r="851" spans="2:65" s="1" customFormat="1" ht="16.5" customHeight="1">
      <c r="B851" s="35"/>
      <c r="C851" s="182" t="s">
        <v>1291</v>
      </c>
      <c r="D851" s="182" t="s">
        <v>668</v>
      </c>
      <c r="E851" s="183" t="s">
        <v>1292</v>
      </c>
      <c r="F851" s="184" t="s">
        <v>1293</v>
      </c>
      <c r="G851" s="185" t="s">
        <v>783</v>
      </c>
      <c r="H851" s="186">
        <v>282.09500000000003</v>
      </c>
      <c r="I851" s="187"/>
      <c r="J851" s="188">
        <f>ROUND(I851*H851,2)</f>
        <v>0</v>
      </c>
      <c r="K851" s="189"/>
      <c r="L851" s="190"/>
      <c r="M851" s="191" t="s">
        <v>32</v>
      </c>
      <c r="N851" s="192" t="s">
        <v>48</v>
      </c>
      <c r="P851" s="145">
        <f>O851*H851</f>
        <v>0</v>
      </c>
      <c r="Q851" s="145">
        <v>2.9999999999999997E-4</v>
      </c>
      <c r="R851" s="145">
        <f>Q851*H851</f>
        <v>8.4628499999999995E-2</v>
      </c>
      <c r="S851" s="145">
        <v>0</v>
      </c>
      <c r="T851" s="146">
        <f>S851*H851</f>
        <v>0</v>
      </c>
      <c r="AR851" s="147" t="s">
        <v>108</v>
      </c>
      <c r="AT851" s="147" t="s">
        <v>668</v>
      </c>
      <c r="AU851" s="147" t="s">
        <v>93</v>
      </c>
      <c r="AY851" s="19" t="s">
        <v>159</v>
      </c>
      <c r="BE851" s="148">
        <f>IF(N851="základní",J851,0)</f>
        <v>0</v>
      </c>
      <c r="BF851" s="148">
        <f>IF(N851="snížená",J851,0)</f>
        <v>0</v>
      </c>
      <c r="BG851" s="148">
        <f>IF(N851="zákl. přenesená",J851,0)</f>
        <v>0</v>
      </c>
      <c r="BH851" s="148">
        <f>IF(N851="sníž. přenesená",J851,0)</f>
        <v>0</v>
      </c>
      <c r="BI851" s="148">
        <f>IF(N851="nulová",J851,0)</f>
        <v>0</v>
      </c>
      <c r="BJ851" s="19" t="s">
        <v>91</v>
      </c>
      <c r="BK851" s="148">
        <f>ROUND(I851*H851,2)</f>
        <v>0</v>
      </c>
      <c r="BL851" s="19" t="s">
        <v>96</v>
      </c>
      <c r="BM851" s="147" t="s">
        <v>1294</v>
      </c>
    </row>
    <row r="852" spans="2:65" s="13" customFormat="1" ht="11.25">
      <c r="B852" s="160"/>
      <c r="D852" s="154" t="s">
        <v>169</v>
      </c>
      <c r="F852" s="162" t="s">
        <v>1295</v>
      </c>
      <c r="H852" s="163">
        <v>282.09500000000003</v>
      </c>
      <c r="I852" s="164"/>
      <c r="L852" s="160"/>
      <c r="M852" s="165"/>
      <c r="T852" s="166"/>
      <c r="AT852" s="161" t="s">
        <v>169</v>
      </c>
      <c r="AU852" s="161" t="s">
        <v>93</v>
      </c>
      <c r="AV852" s="13" t="s">
        <v>91</v>
      </c>
      <c r="AW852" s="13" t="s">
        <v>4</v>
      </c>
      <c r="AX852" s="13" t="s">
        <v>84</v>
      </c>
      <c r="AY852" s="161" t="s">
        <v>159</v>
      </c>
    </row>
    <row r="853" spans="2:65" s="1" customFormat="1" ht="44.25" customHeight="1">
      <c r="B853" s="35"/>
      <c r="C853" s="135" t="s">
        <v>1296</v>
      </c>
      <c r="D853" s="135" t="s">
        <v>162</v>
      </c>
      <c r="E853" s="136" t="s">
        <v>1297</v>
      </c>
      <c r="F853" s="137" t="s">
        <v>1298</v>
      </c>
      <c r="G853" s="138" t="s">
        <v>783</v>
      </c>
      <c r="H853" s="139">
        <v>353.77499999999998</v>
      </c>
      <c r="I853" s="140"/>
      <c r="J853" s="141">
        <f>ROUND(I853*H853,2)</f>
        <v>0</v>
      </c>
      <c r="K853" s="142"/>
      <c r="L853" s="35"/>
      <c r="M853" s="143" t="s">
        <v>32</v>
      </c>
      <c r="N853" s="144" t="s">
        <v>48</v>
      </c>
      <c r="P853" s="145">
        <f>O853*H853</f>
        <v>0</v>
      </c>
      <c r="Q853" s="145">
        <v>0</v>
      </c>
      <c r="R853" s="145">
        <f>Q853*H853</f>
        <v>0</v>
      </c>
      <c r="S853" s="145">
        <v>0</v>
      </c>
      <c r="T853" s="146">
        <f>S853*H853</f>
        <v>0</v>
      </c>
      <c r="AR853" s="147" t="s">
        <v>96</v>
      </c>
      <c r="AT853" s="147" t="s">
        <v>162</v>
      </c>
      <c r="AU853" s="147" t="s">
        <v>93</v>
      </c>
      <c r="AY853" s="19" t="s">
        <v>159</v>
      </c>
      <c r="BE853" s="148">
        <f>IF(N853="základní",J853,0)</f>
        <v>0</v>
      </c>
      <c r="BF853" s="148">
        <f>IF(N853="snížená",J853,0)</f>
        <v>0</v>
      </c>
      <c r="BG853" s="148">
        <f>IF(N853="zákl. přenesená",J853,0)</f>
        <v>0</v>
      </c>
      <c r="BH853" s="148">
        <f>IF(N853="sníž. přenesená",J853,0)</f>
        <v>0</v>
      </c>
      <c r="BI853" s="148">
        <f>IF(N853="nulová",J853,0)</f>
        <v>0</v>
      </c>
      <c r="BJ853" s="19" t="s">
        <v>91</v>
      </c>
      <c r="BK853" s="148">
        <f>ROUND(I853*H853,2)</f>
        <v>0</v>
      </c>
      <c r="BL853" s="19" t="s">
        <v>96</v>
      </c>
      <c r="BM853" s="147" t="s">
        <v>1299</v>
      </c>
    </row>
    <row r="854" spans="2:65" s="1" customFormat="1" ht="11.25">
      <c r="B854" s="35"/>
      <c r="D854" s="149" t="s">
        <v>167</v>
      </c>
      <c r="F854" s="150" t="s">
        <v>1300</v>
      </c>
      <c r="I854" s="151"/>
      <c r="L854" s="35"/>
      <c r="M854" s="152"/>
      <c r="T854" s="56"/>
      <c r="AT854" s="19" t="s">
        <v>167</v>
      </c>
      <c r="AU854" s="19" t="s">
        <v>93</v>
      </c>
    </row>
    <row r="855" spans="2:65" s="1" customFormat="1" ht="24.2" customHeight="1">
      <c r="B855" s="35"/>
      <c r="C855" s="182" t="s">
        <v>1301</v>
      </c>
      <c r="D855" s="182" t="s">
        <v>668</v>
      </c>
      <c r="E855" s="183" t="s">
        <v>1302</v>
      </c>
      <c r="F855" s="184" t="s">
        <v>1303</v>
      </c>
      <c r="G855" s="185" t="s">
        <v>783</v>
      </c>
      <c r="H855" s="186">
        <v>389.15300000000002</v>
      </c>
      <c r="I855" s="187"/>
      <c r="J855" s="188">
        <f>ROUND(I855*H855,2)</f>
        <v>0</v>
      </c>
      <c r="K855" s="189"/>
      <c r="L855" s="190"/>
      <c r="M855" s="191" t="s">
        <v>32</v>
      </c>
      <c r="N855" s="192" t="s">
        <v>48</v>
      </c>
      <c r="P855" s="145">
        <f>O855*H855</f>
        <v>0</v>
      </c>
      <c r="Q855" s="145">
        <v>1E-4</v>
      </c>
      <c r="R855" s="145">
        <f>Q855*H855</f>
        <v>3.8915300000000007E-2</v>
      </c>
      <c r="S855" s="145">
        <v>0</v>
      </c>
      <c r="T855" s="146">
        <f>S855*H855</f>
        <v>0</v>
      </c>
      <c r="AR855" s="147" t="s">
        <v>108</v>
      </c>
      <c r="AT855" s="147" t="s">
        <v>668</v>
      </c>
      <c r="AU855" s="147" t="s">
        <v>93</v>
      </c>
      <c r="AY855" s="19" t="s">
        <v>159</v>
      </c>
      <c r="BE855" s="148">
        <f>IF(N855="základní",J855,0)</f>
        <v>0</v>
      </c>
      <c r="BF855" s="148">
        <f>IF(N855="snížená",J855,0)</f>
        <v>0</v>
      </c>
      <c r="BG855" s="148">
        <f>IF(N855="zákl. přenesená",J855,0)</f>
        <v>0</v>
      </c>
      <c r="BH855" s="148">
        <f>IF(N855="sníž. přenesená",J855,0)</f>
        <v>0</v>
      </c>
      <c r="BI855" s="148">
        <f>IF(N855="nulová",J855,0)</f>
        <v>0</v>
      </c>
      <c r="BJ855" s="19" t="s">
        <v>91</v>
      </c>
      <c r="BK855" s="148">
        <f>ROUND(I855*H855,2)</f>
        <v>0</v>
      </c>
      <c r="BL855" s="19" t="s">
        <v>96</v>
      </c>
      <c r="BM855" s="147" t="s">
        <v>1304</v>
      </c>
    </row>
    <row r="856" spans="2:65" s="13" customFormat="1" ht="11.25">
      <c r="B856" s="160"/>
      <c r="D856" s="154" t="s">
        <v>169</v>
      </c>
      <c r="E856" s="161" t="s">
        <v>32</v>
      </c>
      <c r="F856" s="162" t="s">
        <v>1289</v>
      </c>
      <c r="H856" s="163">
        <v>179.15</v>
      </c>
      <c r="I856" s="164"/>
      <c r="L856" s="160"/>
      <c r="M856" s="165"/>
      <c r="T856" s="166"/>
      <c r="AT856" s="161" t="s">
        <v>169</v>
      </c>
      <c r="AU856" s="161" t="s">
        <v>93</v>
      </c>
      <c r="AV856" s="13" t="s">
        <v>91</v>
      </c>
      <c r="AW856" s="13" t="s">
        <v>38</v>
      </c>
      <c r="AX856" s="13" t="s">
        <v>76</v>
      </c>
      <c r="AY856" s="161" t="s">
        <v>159</v>
      </c>
    </row>
    <row r="857" spans="2:65" s="13" customFormat="1" ht="11.25">
      <c r="B857" s="160"/>
      <c r="D857" s="154" t="s">
        <v>169</v>
      </c>
      <c r="E857" s="161" t="s">
        <v>32</v>
      </c>
      <c r="F857" s="162" t="s">
        <v>1290</v>
      </c>
      <c r="H857" s="163">
        <v>77.3</v>
      </c>
      <c r="I857" s="164"/>
      <c r="L857" s="160"/>
      <c r="M857" s="165"/>
      <c r="T857" s="166"/>
      <c r="AT857" s="161" t="s">
        <v>169</v>
      </c>
      <c r="AU857" s="161" t="s">
        <v>93</v>
      </c>
      <c r="AV857" s="13" t="s">
        <v>91</v>
      </c>
      <c r="AW857" s="13" t="s">
        <v>38</v>
      </c>
      <c r="AX857" s="13" t="s">
        <v>76</v>
      </c>
      <c r="AY857" s="161" t="s">
        <v>159</v>
      </c>
    </row>
    <row r="858" spans="2:65" s="12" customFormat="1" ht="11.25">
      <c r="B858" s="153"/>
      <c r="D858" s="154" t="s">
        <v>169</v>
      </c>
      <c r="E858" s="155" t="s">
        <v>32</v>
      </c>
      <c r="F858" s="156" t="s">
        <v>950</v>
      </c>
      <c r="H858" s="155" t="s">
        <v>32</v>
      </c>
      <c r="I858" s="157"/>
      <c r="L858" s="153"/>
      <c r="M858" s="158"/>
      <c r="T858" s="159"/>
      <c r="AT858" s="155" t="s">
        <v>169</v>
      </c>
      <c r="AU858" s="155" t="s">
        <v>93</v>
      </c>
      <c r="AV858" s="12" t="s">
        <v>84</v>
      </c>
      <c r="AW858" s="12" t="s">
        <v>38</v>
      </c>
      <c r="AX858" s="12" t="s">
        <v>76</v>
      </c>
      <c r="AY858" s="155" t="s">
        <v>159</v>
      </c>
    </row>
    <row r="859" spans="2:65" s="13" customFormat="1" ht="11.25">
      <c r="B859" s="160"/>
      <c r="D859" s="154" t="s">
        <v>169</v>
      </c>
      <c r="E859" s="161" t="s">
        <v>32</v>
      </c>
      <c r="F859" s="162" t="s">
        <v>1305</v>
      </c>
      <c r="H859" s="163">
        <v>72.8</v>
      </c>
      <c r="I859" s="164"/>
      <c r="L859" s="160"/>
      <c r="M859" s="165"/>
      <c r="T859" s="166"/>
      <c r="AT859" s="161" t="s">
        <v>169</v>
      </c>
      <c r="AU859" s="161" t="s">
        <v>93</v>
      </c>
      <c r="AV859" s="13" t="s">
        <v>91</v>
      </c>
      <c r="AW859" s="13" t="s">
        <v>38</v>
      </c>
      <c r="AX859" s="13" t="s">
        <v>76</v>
      </c>
      <c r="AY859" s="161" t="s">
        <v>159</v>
      </c>
    </row>
    <row r="860" spans="2:65" s="12" customFormat="1" ht="11.25">
      <c r="B860" s="153"/>
      <c r="D860" s="154" t="s">
        <v>169</v>
      </c>
      <c r="E860" s="155" t="s">
        <v>32</v>
      </c>
      <c r="F860" s="156" t="s">
        <v>1306</v>
      </c>
      <c r="H860" s="155" t="s">
        <v>32</v>
      </c>
      <c r="I860" s="157"/>
      <c r="L860" s="153"/>
      <c r="M860" s="158"/>
      <c r="T860" s="159"/>
      <c r="AT860" s="155" t="s">
        <v>169</v>
      </c>
      <c r="AU860" s="155" t="s">
        <v>93</v>
      </c>
      <c r="AV860" s="12" t="s">
        <v>84</v>
      </c>
      <c r="AW860" s="12" t="s">
        <v>38</v>
      </c>
      <c r="AX860" s="12" t="s">
        <v>76</v>
      </c>
      <c r="AY860" s="155" t="s">
        <v>159</v>
      </c>
    </row>
    <row r="861" spans="2:65" s="13" customFormat="1" ht="11.25">
      <c r="B861" s="160"/>
      <c r="D861" s="154" t="s">
        <v>169</v>
      </c>
      <c r="E861" s="161" t="s">
        <v>32</v>
      </c>
      <c r="F861" s="162" t="s">
        <v>1307</v>
      </c>
      <c r="H861" s="163">
        <v>24.524999999999999</v>
      </c>
      <c r="I861" s="164"/>
      <c r="L861" s="160"/>
      <c r="M861" s="165"/>
      <c r="T861" s="166"/>
      <c r="AT861" s="161" t="s">
        <v>169</v>
      </c>
      <c r="AU861" s="161" t="s">
        <v>93</v>
      </c>
      <c r="AV861" s="13" t="s">
        <v>91</v>
      </c>
      <c r="AW861" s="13" t="s">
        <v>38</v>
      </c>
      <c r="AX861" s="13" t="s">
        <v>76</v>
      </c>
      <c r="AY861" s="161" t="s">
        <v>159</v>
      </c>
    </row>
    <row r="862" spans="2:65" s="14" customFormat="1" ht="11.25">
      <c r="B862" s="175"/>
      <c r="D862" s="154" t="s">
        <v>169</v>
      </c>
      <c r="E862" s="176" t="s">
        <v>32</v>
      </c>
      <c r="F862" s="177" t="s">
        <v>581</v>
      </c>
      <c r="H862" s="178">
        <v>353.77499999999998</v>
      </c>
      <c r="I862" s="179"/>
      <c r="L862" s="175"/>
      <c r="M862" s="180"/>
      <c r="T862" s="181"/>
      <c r="AT862" s="176" t="s">
        <v>169</v>
      </c>
      <c r="AU862" s="176" t="s">
        <v>93</v>
      </c>
      <c r="AV862" s="14" t="s">
        <v>96</v>
      </c>
      <c r="AW862" s="14" t="s">
        <v>38</v>
      </c>
      <c r="AX862" s="14" t="s">
        <v>84</v>
      </c>
      <c r="AY862" s="176" t="s">
        <v>159</v>
      </c>
    </row>
    <row r="863" spans="2:65" s="13" customFormat="1" ht="11.25">
      <c r="B863" s="160"/>
      <c r="D863" s="154" t="s">
        <v>169</v>
      </c>
      <c r="F863" s="162" t="s">
        <v>1308</v>
      </c>
      <c r="H863" s="163">
        <v>389.15300000000002</v>
      </c>
      <c r="I863" s="164"/>
      <c r="L863" s="160"/>
      <c r="M863" s="165"/>
      <c r="T863" s="166"/>
      <c r="AT863" s="161" t="s">
        <v>169</v>
      </c>
      <c r="AU863" s="161" t="s">
        <v>93</v>
      </c>
      <c r="AV863" s="13" t="s">
        <v>91</v>
      </c>
      <c r="AW863" s="13" t="s">
        <v>4</v>
      </c>
      <c r="AX863" s="13" t="s">
        <v>84</v>
      </c>
      <c r="AY863" s="161" t="s">
        <v>159</v>
      </c>
    </row>
    <row r="864" spans="2:65" s="1" customFormat="1" ht="37.9" customHeight="1">
      <c r="B864" s="35"/>
      <c r="C864" s="135" t="s">
        <v>1309</v>
      </c>
      <c r="D864" s="135" t="s">
        <v>162</v>
      </c>
      <c r="E864" s="136" t="s">
        <v>1310</v>
      </c>
      <c r="F864" s="137" t="s">
        <v>1311</v>
      </c>
      <c r="G864" s="138" t="s">
        <v>165</v>
      </c>
      <c r="H864" s="139">
        <v>94.113</v>
      </c>
      <c r="I864" s="140"/>
      <c r="J864" s="141">
        <f>ROUND(I864*H864,2)</f>
        <v>0</v>
      </c>
      <c r="K864" s="142"/>
      <c r="L864" s="35"/>
      <c r="M864" s="143" t="s">
        <v>32</v>
      </c>
      <c r="N864" s="144" t="s">
        <v>48</v>
      </c>
      <c r="P864" s="145">
        <f>O864*H864</f>
        <v>0</v>
      </c>
      <c r="Q864" s="145">
        <v>4.3839999999999999E-3</v>
      </c>
      <c r="R864" s="145">
        <f>Q864*H864</f>
        <v>0.412591392</v>
      </c>
      <c r="S864" s="145">
        <v>0</v>
      </c>
      <c r="T864" s="146">
        <f>S864*H864</f>
        <v>0</v>
      </c>
      <c r="AR864" s="147" t="s">
        <v>96</v>
      </c>
      <c r="AT864" s="147" t="s">
        <v>162</v>
      </c>
      <c r="AU864" s="147" t="s">
        <v>93</v>
      </c>
      <c r="AY864" s="19" t="s">
        <v>159</v>
      </c>
      <c r="BE864" s="148">
        <f>IF(N864="základní",J864,0)</f>
        <v>0</v>
      </c>
      <c r="BF864" s="148">
        <f>IF(N864="snížená",J864,0)</f>
        <v>0</v>
      </c>
      <c r="BG864" s="148">
        <f>IF(N864="zákl. přenesená",J864,0)</f>
        <v>0</v>
      </c>
      <c r="BH864" s="148">
        <f>IF(N864="sníž. přenesená",J864,0)</f>
        <v>0</v>
      </c>
      <c r="BI864" s="148">
        <f>IF(N864="nulová",J864,0)</f>
        <v>0</v>
      </c>
      <c r="BJ864" s="19" t="s">
        <v>91</v>
      </c>
      <c r="BK864" s="148">
        <f>ROUND(I864*H864,2)</f>
        <v>0</v>
      </c>
      <c r="BL864" s="19" t="s">
        <v>96</v>
      </c>
      <c r="BM864" s="147" t="s">
        <v>1312</v>
      </c>
    </row>
    <row r="865" spans="2:65" s="1" customFormat="1" ht="11.25">
      <c r="B865" s="35"/>
      <c r="D865" s="149" t="s">
        <v>167</v>
      </c>
      <c r="F865" s="150" t="s">
        <v>1313</v>
      </c>
      <c r="I865" s="151"/>
      <c r="L865" s="35"/>
      <c r="M865" s="152"/>
      <c r="T865" s="56"/>
      <c r="AT865" s="19" t="s">
        <v>167</v>
      </c>
      <c r="AU865" s="19" t="s">
        <v>93</v>
      </c>
    </row>
    <row r="866" spans="2:65" s="12" customFormat="1" ht="11.25">
      <c r="B866" s="153"/>
      <c r="D866" s="154" t="s">
        <v>169</v>
      </c>
      <c r="E866" s="155" t="s">
        <v>32</v>
      </c>
      <c r="F866" s="156" t="s">
        <v>1314</v>
      </c>
      <c r="H866" s="155" t="s">
        <v>32</v>
      </c>
      <c r="I866" s="157"/>
      <c r="L866" s="153"/>
      <c r="M866" s="158"/>
      <c r="T866" s="159"/>
      <c r="AT866" s="155" t="s">
        <v>169</v>
      </c>
      <c r="AU866" s="155" t="s">
        <v>93</v>
      </c>
      <c r="AV866" s="12" t="s">
        <v>84</v>
      </c>
      <c r="AW866" s="12" t="s">
        <v>38</v>
      </c>
      <c r="AX866" s="12" t="s">
        <v>76</v>
      </c>
      <c r="AY866" s="155" t="s">
        <v>159</v>
      </c>
    </row>
    <row r="867" spans="2:65" s="13" customFormat="1" ht="11.25">
      <c r="B867" s="160"/>
      <c r="D867" s="154" t="s">
        <v>169</v>
      </c>
      <c r="E867" s="161" t="s">
        <v>32</v>
      </c>
      <c r="F867" s="162" t="s">
        <v>1315</v>
      </c>
      <c r="H867" s="163">
        <v>64.113</v>
      </c>
      <c r="I867" s="164"/>
      <c r="L867" s="160"/>
      <c r="M867" s="165"/>
      <c r="T867" s="166"/>
      <c r="AT867" s="161" t="s">
        <v>169</v>
      </c>
      <c r="AU867" s="161" t="s">
        <v>93</v>
      </c>
      <c r="AV867" s="13" t="s">
        <v>91</v>
      </c>
      <c r="AW867" s="13" t="s">
        <v>38</v>
      </c>
      <c r="AX867" s="13" t="s">
        <v>76</v>
      </c>
      <c r="AY867" s="161" t="s">
        <v>159</v>
      </c>
    </row>
    <row r="868" spans="2:65" s="13" customFormat="1" ht="11.25">
      <c r="B868" s="160"/>
      <c r="D868" s="154" t="s">
        <v>169</v>
      </c>
      <c r="E868" s="161" t="s">
        <v>32</v>
      </c>
      <c r="F868" s="162" t="s">
        <v>1316</v>
      </c>
      <c r="H868" s="163">
        <v>30</v>
      </c>
      <c r="I868" s="164"/>
      <c r="L868" s="160"/>
      <c r="M868" s="165"/>
      <c r="T868" s="166"/>
      <c r="AT868" s="161" t="s">
        <v>169</v>
      </c>
      <c r="AU868" s="161" t="s">
        <v>93</v>
      </c>
      <c r="AV868" s="13" t="s">
        <v>91</v>
      </c>
      <c r="AW868" s="13" t="s">
        <v>38</v>
      </c>
      <c r="AX868" s="13" t="s">
        <v>76</v>
      </c>
      <c r="AY868" s="161" t="s">
        <v>159</v>
      </c>
    </row>
    <row r="869" spans="2:65" s="14" customFormat="1" ht="11.25">
      <c r="B869" s="175"/>
      <c r="D869" s="154" t="s">
        <v>169</v>
      </c>
      <c r="E869" s="176" t="s">
        <v>32</v>
      </c>
      <c r="F869" s="177" t="s">
        <v>581</v>
      </c>
      <c r="H869" s="178">
        <v>94.113</v>
      </c>
      <c r="I869" s="179"/>
      <c r="L869" s="175"/>
      <c r="M869" s="180"/>
      <c r="T869" s="181"/>
      <c r="AT869" s="176" t="s">
        <v>169</v>
      </c>
      <c r="AU869" s="176" t="s">
        <v>93</v>
      </c>
      <c r="AV869" s="14" t="s">
        <v>96</v>
      </c>
      <c r="AW869" s="14" t="s">
        <v>38</v>
      </c>
      <c r="AX869" s="14" t="s">
        <v>84</v>
      </c>
      <c r="AY869" s="176" t="s">
        <v>159</v>
      </c>
    </row>
    <row r="870" spans="2:65" s="1" customFormat="1" ht="33" customHeight="1">
      <c r="B870" s="35"/>
      <c r="C870" s="135" t="s">
        <v>1317</v>
      </c>
      <c r="D870" s="135" t="s">
        <v>162</v>
      </c>
      <c r="E870" s="136" t="s">
        <v>1318</v>
      </c>
      <c r="F870" s="137" t="s">
        <v>1319</v>
      </c>
      <c r="G870" s="138" t="s">
        <v>165</v>
      </c>
      <c r="H870" s="139">
        <v>8.5</v>
      </c>
      <c r="I870" s="140"/>
      <c r="J870" s="141">
        <f>ROUND(I870*H870,2)</f>
        <v>0</v>
      </c>
      <c r="K870" s="142"/>
      <c r="L870" s="35"/>
      <c r="M870" s="143" t="s">
        <v>32</v>
      </c>
      <c r="N870" s="144" t="s">
        <v>48</v>
      </c>
      <c r="P870" s="145">
        <f>O870*H870</f>
        <v>0</v>
      </c>
      <c r="Q870" s="145">
        <v>4.2000000000000003E-2</v>
      </c>
      <c r="R870" s="145">
        <f>Q870*H870</f>
        <v>0.35700000000000004</v>
      </c>
      <c r="S870" s="145">
        <v>0</v>
      </c>
      <c r="T870" s="146">
        <f>S870*H870</f>
        <v>0</v>
      </c>
      <c r="AR870" s="147" t="s">
        <v>96</v>
      </c>
      <c r="AT870" s="147" t="s">
        <v>162</v>
      </c>
      <c r="AU870" s="147" t="s">
        <v>93</v>
      </c>
      <c r="AY870" s="19" t="s">
        <v>159</v>
      </c>
      <c r="BE870" s="148">
        <f>IF(N870="základní",J870,0)</f>
        <v>0</v>
      </c>
      <c r="BF870" s="148">
        <f>IF(N870="snížená",J870,0)</f>
        <v>0</v>
      </c>
      <c r="BG870" s="148">
        <f>IF(N870="zákl. přenesená",J870,0)</f>
        <v>0</v>
      </c>
      <c r="BH870" s="148">
        <f>IF(N870="sníž. přenesená",J870,0)</f>
        <v>0</v>
      </c>
      <c r="BI870" s="148">
        <f>IF(N870="nulová",J870,0)</f>
        <v>0</v>
      </c>
      <c r="BJ870" s="19" t="s">
        <v>91</v>
      </c>
      <c r="BK870" s="148">
        <f>ROUND(I870*H870,2)</f>
        <v>0</v>
      </c>
      <c r="BL870" s="19" t="s">
        <v>96</v>
      </c>
      <c r="BM870" s="147" t="s">
        <v>1320</v>
      </c>
    </row>
    <row r="871" spans="2:65" s="1" customFormat="1" ht="11.25">
      <c r="B871" s="35"/>
      <c r="D871" s="149" t="s">
        <v>167</v>
      </c>
      <c r="F871" s="150" t="s">
        <v>1321</v>
      </c>
      <c r="I871" s="151"/>
      <c r="L871" s="35"/>
      <c r="M871" s="152"/>
      <c r="T871" s="56"/>
      <c r="AT871" s="19" t="s">
        <v>167</v>
      </c>
      <c r="AU871" s="19" t="s">
        <v>93</v>
      </c>
    </row>
    <row r="872" spans="2:65" s="13" customFormat="1" ht="11.25">
      <c r="B872" s="160"/>
      <c r="D872" s="154" t="s">
        <v>169</v>
      </c>
      <c r="E872" s="161" t="s">
        <v>32</v>
      </c>
      <c r="F872" s="162" t="s">
        <v>1322</v>
      </c>
      <c r="H872" s="163">
        <v>8.5</v>
      </c>
      <c r="I872" s="164"/>
      <c r="L872" s="160"/>
      <c r="M872" s="165"/>
      <c r="T872" s="166"/>
      <c r="AT872" s="161" t="s">
        <v>169</v>
      </c>
      <c r="AU872" s="161" t="s">
        <v>93</v>
      </c>
      <c r="AV872" s="13" t="s">
        <v>91</v>
      </c>
      <c r="AW872" s="13" t="s">
        <v>38</v>
      </c>
      <c r="AX872" s="13" t="s">
        <v>76</v>
      </c>
      <c r="AY872" s="161" t="s">
        <v>159</v>
      </c>
    </row>
    <row r="873" spans="2:65" s="14" customFormat="1" ht="11.25">
      <c r="B873" s="175"/>
      <c r="D873" s="154" t="s">
        <v>169</v>
      </c>
      <c r="E873" s="176" t="s">
        <v>32</v>
      </c>
      <c r="F873" s="177" t="s">
        <v>581</v>
      </c>
      <c r="H873" s="178">
        <v>8.5</v>
      </c>
      <c r="I873" s="179"/>
      <c r="L873" s="175"/>
      <c r="M873" s="180"/>
      <c r="T873" s="181"/>
      <c r="AT873" s="176" t="s">
        <v>169</v>
      </c>
      <c r="AU873" s="176" t="s">
        <v>93</v>
      </c>
      <c r="AV873" s="14" t="s">
        <v>96</v>
      </c>
      <c r="AW873" s="14" t="s">
        <v>38</v>
      </c>
      <c r="AX873" s="14" t="s">
        <v>84</v>
      </c>
      <c r="AY873" s="176" t="s">
        <v>159</v>
      </c>
    </row>
    <row r="874" spans="2:65" s="16" customFormat="1" ht="20.85" customHeight="1">
      <c r="B874" s="200"/>
      <c r="D874" s="201" t="s">
        <v>75</v>
      </c>
      <c r="E874" s="201" t="s">
        <v>1323</v>
      </c>
      <c r="F874" s="201" t="s">
        <v>1324</v>
      </c>
      <c r="I874" s="202"/>
      <c r="J874" s="203">
        <f>BK874</f>
        <v>0</v>
      </c>
      <c r="L874" s="200"/>
      <c r="M874" s="204"/>
      <c r="P874" s="205">
        <f>SUM(P875:P882)</f>
        <v>0</v>
      </c>
      <c r="R874" s="205">
        <f>SUM(R875:R882)</f>
        <v>40.309001850000001</v>
      </c>
      <c r="T874" s="206">
        <f>SUM(T875:T882)</f>
        <v>0</v>
      </c>
      <c r="AR874" s="201" t="s">
        <v>84</v>
      </c>
      <c r="AT874" s="207" t="s">
        <v>75</v>
      </c>
      <c r="AU874" s="207" t="s">
        <v>93</v>
      </c>
      <c r="AY874" s="201" t="s">
        <v>159</v>
      </c>
      <c r="BK874" s="208">
        <f>SUM(BK875:BK882)</f>
        <v>0</v>
      </c>
    </row>
    <row r="875" spans="2:65" s="1" customFormat="1" ht="37.9" customHeight="1">
      <c r="B875" s="35"/>
      <c r="C875" s="135" t="s">
        <v>1325</v>
      </c>
      <c r="D875" s="135" t="s">
        <v>162</v>
      </c>
      <c r="E875" s="136" t="s">
        <v>1326</v>
      </c>
      <c r="F875" s="137" t="s">
        <v>1327</v>
      </c>
      <c r="G875" s="138" t="s">
        <v>165</v>
      </c>
      <c r="H875" s="139">
        <v>2487.7890000000002</v>
      </c>
      <c r="I875" s="140"/>
      <c r="J875" s="141">
        <f>ROUND(I875*H875,2)</f>
        <v>0</v>
      </c>
      <c r="K875" s="142"/>
      <c r="L875" s="35"/>
      <c r="M875" s="143" t="s">
        <v>32</v>
      </c>
      <c r="N875" s="144" t="s">
        <v>48</v>
      </c>
      <c r="P875" s="145">
        <f>O875*H875</f>
        <v>0</v>
      </c>
      <c r="Q875" s="145">
        <v>1.3650000000000001E-2</v>
      </c>
      <c r="R875" s="145">
        <f>Q875*H875</f>
        <v>33.958319850000002</v>
      </c>
      <c r="S875" s="145">
        <v>0</v>
      </c>
      <c r="T875" s="146">
        <f>S875*H875</f>
        <v>0</v>
      </c>
      <c r="AR875" s="147" t="s">
        <v>96</v>
      </c>
      <c r="AT875" s="147" t="s">
        <v>162</v>
      </c>
      <c r="AU875" s="147" t="s">
        <v>96</v>
      </c>
      <c r="AY875" s="19" t="s">
        <v>159</v>
      </c>
      <c r="BE875" s="148">
        <f>IF(N875="základní",J875,0)</f>
        <v>0</v>
      </c>
      <c r="BF875" s="148">
        <f>IF(N875="snížená",J875,0)</f>
        <v>0</v>
      </c>
      <c r="BG875" s="148">
        <f>IF(N875="zákl. přenesená",J875,0)</f>
        <v>0</v>
      </c>
      <c r="BH875" s="148">
        <f>IF(N875="sníž. přenesená",J875,0)</f>
        <v>0</v>
      </c>
      <c r="BI875" s="148">
        <f>IF(N875="nulová",J875,0)</f>
        <v>0</v>
      </c>
      <c r="BJ875" s="19" t="s">
        <v>91</v>
      </c>
      <c r="BK875" s="148">
        <f>ROUND(I875*H875,2)</f>
        <v>0</v>
      </c>
      <c r="BL875" s="19" t="s">
        <v>96</v>
      </c>
      <c r="BM875" s="147" t="s">
        <v>1328</v>
      </c>
    </row>
    <row r="876" spans="2:65" s="1" customFormat="1" ht="11.25">
      <c r="B876" s="35"/>
      <c r="D876" s="149" t="s">
        <v>167</v>
      </c>
      <c r="F876" s="150" t="s">
        <v>1329</v>
      </c>
      <c r="I876" s="151"/>
      <c r="L876" s="35"/>
      <c r="M876" s="152"/>
      <c r="T876" s="56"/>
      <c r="AT876" s="19" t="s">
        <v>167</v>
      </c>
      <c r="AU876" s="19" t="s">
        <v>96</v>
      </c>
    </row>
    <row r="877" spans="2:65" s="13" customFormat="1" ht="11.25">
      <c r="B877" s="160"/>
      <c r="D877" s="154" t="s">
        <v>169</v>
      </c>
      <c r="E877" s="161" t="s">
        <v>32</v>
      </c>
      <c r="F877" s="162" t="s">
        <v>376</v>
      </c>
      <c r="H877" s="163">
        <v>2487.7890000000002</v>
      </c>
      <c r="I877" s="164"/>
      <c r="L877" s="160"/>
      <c r="M877" s="165"/>
      <c r="T877" s="166"/>
      <c r="AT877" s="161" t="s">
        <v>169</v>
      </c>
      <c r="AU877" s="161" t="s">
        <v>96</v>
      </c>
      <c r="AV877" s="13" t="s">
        <v>91</v>
      </c>
      <c r="AW877" s="13" t="s">
        <v>38</v>
      </c>
      <c r="AX877" s="13" t="s">
        <v>84</v>
      </c>
      <c r="AY877" s="161" t="s">
        <v>159</v>
      </c>
    </row>
    <row r="878" spans="2:65" s="1" customFormat="1" ht="24.2" customHeight="1">
      <c r="B878" s="35"/>
      <c r="C878" s="135" t="s">
        <v>1330</v>
      </c>
      <c r="D878" s="135" t="s">
        <v>162</v>
      </c>
      <c r="E878" s="136" t="s">
        <v>1331</v>
      </c>
      <c r="F878" s="137" t="s">
        <v>1332</v>
      </c>
      <c r="G878" s="138" t="s">
        <v>165</v>
      </c>
      <c r="H878" s="139">
        <v>2116.8939999999998</v>
      </c>
      <c r="I878" s="140"/>
      <c r="J878" s="141">
        <f>ROUND(I878*H878,2)</f>
        <v>0</v>
      </c>
      <c r="K878" s="142"/>
      <c r="L878" s="35"/>
      <c r="M878" s="143" t="s">
        <v>32</v>
      </c>
      <c r="N878" s="144" t="s">
        <v>48</v>
      </c>
      <c r="P878" s="145">
        <f>O878*H878</f>
        <v>0</v>
      </c>
      <c r="Q878" s="145">
        <v>3.0000000000000001E-3</v>
      </c>
      <c r="R878" s="145">
        <f>Q878*H878</f>
        <v>6.3506819999999991</v>
      </c>
      <c r="S878" s="145">
        <v>0</v>
      </c>
      <c r="T878" s="146">
        <f>S878*H878</f>
        <v>0</v>
      </c>
      <c r="AR878" s="147" t="s">
        <v>96</v>
      </c>
      <c r="AT878" s="147" t="s">
        <v>162</v>
      </c>
      <c r="AU878" s="147" t="s">
        <v>96</v>
      </c>
      <c r="AY878" s="19" t="s">
        <v>159</v>
      </c>
      <c r="BE878" s="148">
        <f>IF(N878="základní",J878,0)</f>
        <v>0</v>
      </c>
      <c r="BF878" s="148">
        <f>IF(N878="snížená",J878,0)</f>
        <v>0</v>
      </c>
      <c r="BG878" s="148">
        <f>IF(N878="zákl. přenesená",J878,0)</f>
        <v>0</v>
      </c>
      <c r="BH878" s="148">
        <f>IF(N878="sníž. přenesená",J878,0)</f>
        <v>0</v>
      </c>
      <c r="BI878" s="148">
        <f>IF(N878="nulová",J878,0)</f>
        <v>0</v>
      </c>
      <c r="BJ878" s="19" t="s">
        <v>91</v>
      </c>
      <c r="BK878" s="148">
        <f>ROUND(I878*H878,2)</f>
        <v>0</v>
      </c>
      <c r="BL878" s="19" t="s">
        <v>96</v>
      </c>
      <c r="BM878" s="147" t="s">
        <v>1333</v>
      </c>
    </row>
    <row r="879" spans="2:65" s="1" customFormat="1" ht="11.25">
      <c r="B879" s="35"/>
      <c r="D879" s="149" t="s">
        <v>167</v>
      </c>
      <c r="F879" s="150" t="s">
        <v>1334</v>
      </c>
      <c r="I879" s="151"/>
      <c r="L879" s="35"/>
      <c r="M879" s="152"/>
      <c r="T879" s="56"/>
      <c r="AT879" s="19" t="s">
        <v>167</v>
      </c>
      <c r="AU879" s="19" t="s">
        <v>96</v>
      </c>
    </row>
    <row r="880" spans="2:65" s="13" customFormat="1" ht="11.25">
      <c r="B880" s="160"/>
      <c r="D880" s="154" t="s">
        <v>169</v>
      </c>
      <c r="E880" s="161" t="s">
        <v>32</v>
      </c>
      <c r="F880" s="162" t="s">
        <v>376</v>
      </c>
      <c r="H880" s="163">
        <v>2487.7890000000002</v>
      </c>
      <c r="I880" s="164"/>
      <c r="L880" s="160"/>
      <c r="M880" s="165"/>
      <c r="T880" s="166"/>
      <c r="AT880" s="161" t="s">
        <v>169</v>
      </c>
      <c r="AU880" s="161" t="s">
        <v>96</v>
      </c>
      <c r="AV880" s="13" t="s">
        <v>91</v>
      </c>
      <c r="AW880" s="13" t="s">
        <v>38</v>
      </c>
      <c r="AX880" s="13" t="s">
        <v>76</v>
      </c>
      <c r="AY880" s="161" t="s">
        <v>159</v>
      </c>
    </row>
    <row r="881" spans="2:65" s="13" customFormat="1" ht="11.25">
      <c r="B881" s="160"/>
      <c r="D881" s="154" t="s">
        <v>169</v>
      </c>
      <c r="E881" s="161" t="s">
        <v>32</v>
      </c>
      <c r="F881" s="162" t="s">
        <v>1335</v>
      </c>
      <c r="H881" s="163">
        <v>-370.89499999999998</v>
      </c>
      <c r="I881" s="164"/>
      <c r="L881" s="160"/>
      <c r="M881" s="165"/>
      <c r="T881" s="166"/>
      <c r="AT881" s="161" t="s">
        <v>169</v>
      </c>
      <c r="AU881" s="161" t="s">
        <v>96</v>
      </c>
      <c r="AV881" s="13" t="s">
        <v>91</v>
      </c>
      <c r="AW881" s="13" t="s">
        <v>38</v>
      </c>
      <c r="AX881" s="13" t="s">
        <v>76</v>
      </c>
      <c r="AY881" s="161" t="s">
        <v>159</v>
      </c>
    </row>
    <row r="882" spans="2:65" s="14" customFormat="1" ht="11.25">
      <c r="B882" s="175"/>
      <c r="D882" s="154" t="s">
        <v>169</v>
      </c>
      <c r="E882" s="176" t="s">
        <v>32</v>
      </c>
      <c r="F882" s="177" t="s">
        <v>581</v>
      </c>
      <c r="H882" s="178">
        <v>2116.8939999999998</v>
      </c>
      <c r="I882" s="179"/>
      <c r="L882" s="175"/>
      <c r="M882" s="180"/>
      <c r="T882" s="181"/>
      <c r="AT882" s="176" t="s">
        <v>169</v>
      </c>
      <c r="AU882" s="176" t="s">
        <v>96</v>
      </c>
      <c r="AV882" s="14" t="s">
        <v>96</v>
      </c>
      <c r="AW882" s="14" t="s">
        <v>38</v>
      </c>
      <c r="AX882" s="14" t="s">
        <v>84</v>
      </c>
      <c r="AY882" s="176" t="s">
        <v>159</v>
      </c>
    </row>
    <row r="883" spans="2:65" s="11" customFormat="1" ht="20.85" customHeight="1">
      <c r="B883" s="123"/>
      <c r="D883" s="124" t="s">
        <v>75</v>
      </c>
      <c r="E883" s="133" t="s">
        <v>1028</v>
      </c>
      <c r="F883" s="133" t="s">
        <v>1336</v>
      </c>
      <c r="I883" s="126"/>
      <c r="J883" s="134">
        <f>BK883</f>
        <v>0</v>
      </c>
      <c r="L883" s="123"/>
      <c r="M883" s="128"/>
      <c r="P883" s="129">
        <f>P884+P914+P933+P974+P991+P1013</f>
        <v>0</v>
      </c>
      <c r="R883" s="129">
        <f>R884+R914+R933+R974+R991+R1013</f>
        <v>36.468372581320004</v>
      </c>
      <c r="T883" s="130">
        <f>T884+T914+T933+T974+T991+T1013</f>
        <v>2.1186E-3</v>
      </c>
      <c r="AR883" s="124" t="s">
        <v>84</v>
      </c>
      <c r="AT883" s="131" t="s">
        <v>75</v>
      </c>
      <c r="AU883" s="131" t="s">
        <v>91</v>
      </c>
      <c r="AY883" s="124" t="s">
        <v>159</v>
      </c>
      <c r="BK883" s="132">
        <f>BK884+BK914+BK933+BK974+BK991+BK1013</f>
        <v>0</v>
      </c>
    </row>
    <row r="884" spans="2:65" s="16" customFormat="1" ht="20.85" customHeight="1">
      <c r="B884" s="200"/>
      <c r="D884" s="201" t="s">
        <v>75</v>
      </c>
      <c r="E884" s="201" t="s">
        <v>1337</v>
      </c>
      <c r="F884" s="201" t="s">
        <v>1338</v>
      </c>
      <c r="I884" s="202"/>
      <c r="J884" s="203">
        <f>BK884</f>
        <v>0</v>
      </c>
      <c r="L884" s="200"/>
      <c r="M884" s="204"/>
      <c r="P884" s="205">
        <f>SUM(P885:P913)</f>
        <v>0</v>
      </c>
      <c r="R884" s="205">
        <f>SUM(R885:R913)</f>
        <v>0.99478302699999999</v>
      </c>
      <c r="T884" s="206">
        <f>SUM(T885:T913)</f>
        <v>2.1186E-3</v>
      </c>
      <c r="AR884" s="201" t="s">
        <v>84</v>
      </c>
      <c r="AT884" s="207" t="s">
        <v>75</v>
      </c>
      <c r="AU884" s="207" t="s">
        <v>93</v>
      </c>
      <c r="AY884" s="201" t="s">
        <v>159</v>
      </c>
      <c r="BK884" s="208">
        <f>SUM(BK885:BK913)</f>
        <v>0</v>
      </c>
    </row>
    <row r="885" spans="2:65" s="1" customFormat="1" ht="24.2" customHeight="1">
      <c r="B885" s="35"/>
      <c r="C885" s="135" t="s">
        <v>1339</v>
      </c>
      <c r="D885" s="135" t="s">
        <v>162</v>
      </c>
      <c r="E885" s="136" t="s">
        <v>1340</v>
      </c>
      <c r="F885" s="137" t="s">
        <v>1341</v>
      </c>
      <c r="G885" s="138" t="s">
        <v>165</v>
      </c>
      <c r="H885" s="139">
        <v>526.58900000000006</v>
      </c>
      <c r="I885" s="140"/>
      <c r="J885" s="141">
        <f>ROUND(I885*H885,2)</f>
        <v>0</v>
      </c>
      <c r="K885" s="142"/>
      <c r="L885" s="35"/>
      <c r="M885" s="143" t="s">
        <v>32</v>
      </c>
      <c r="N885" s="144" t="s">
        <v>48</v>
      </c>
      <c r="P885" s="145">
        <f>O885*H885</f>
        <v>0</v>
      </c>
      <c r="Q885" s="145">
        <v>2.63E-4</v>
      </c>
      <c r="R885" s="145">
        <f>Q885*H885</f>
        <v>0.13849290700000003</v>
      </c>
      <c r="S885" s="145">
        <v>0</v>
      </c>
      <c r="T885" s="146">
        <f>S885*H885</f>
        <v>0</v>
      </c>
      <c r="AR885" s="147" t="s">
        <v>96</v>
      </c>
      <c r="AT885" s="147" t="s">
        <v>162</v>
      </c>
      <c r="AU885" s="147" t="s">
        <v>96</v>
      </c>
      <c r="AY885" s="19" t="s">
        <v>159</v>
      </c>
      <c r="BE885" s="148">
        <f>IF(N885="základní",J885,0)</f>
        <v>0</v>
      </c>
      <c r="BF885" s="148">
        <f>IF(N885="snížená",J885,0)</f>
        <v>0</v>
      </c>
      <c r="BG885" s="148">
        <f>IF(N885="zákl. přenesená",J885,0)</f>
        <v>0</v>
      </c>
      <c r="BH885" s="148">
        <f>IF(N885="sníž. přenesená",J885,0)</f>
        <v>0</v>
      </c>
      <c r="BI885" s="148">
        <f>IF(N885="nulová",J885,0)</f>
        <v>0</v>
      </c>
      <c r="BJ885" s="19" t="s">
        <v>91</v>
      </c>
      <c r="BK885" s="148">
        <f>ROUND(I885*H885,2)</f>
        <v>0</v>
      </c>
      <c r="BL885" s="19" t="s">
        <v>96</v>
      </c>
      <c r="BM885" s="147" t="s">
        <v>1342</v>
      </c>
    </row>
    <row r="886" spans="2:65" s="1" customFormat="1" ht="11.25">
      <c r="B886" s="35"/>
      <c r="D886" s="149" t="s">
        <v>167</v>
      </c>
      <c r="F886" s="150" t="s">
        <v>1343</v>
      </c>
      <c r="I886" s="151"/>
      <c r="L886" s="35"/>
      <c r="M886" s="152"/>
      <c r="T886" s="56"/>
      <c r="AT886" s="19" t="s">
        <v>167</v>
      </c>
      <c r="AU886" s="19" t="s">
        <v>96</v>
      </c>
    </row>
    <row r="887" spans="2:65" s="13" customFormat="1" ht="11.25">
      <c r="B887" s="160"/>
      <c r="D887" s="154" t="s">
        <v>169</v>
      </c>
      <c r="E887" s="161" t="s">
        <v>32</v>
      </c>
      <c r="F887" s="162" t="s">
        <v>1344</v>
      </c>
      <c r="H887" s="163">
        <v>526.58900000000006</v>
      </c>
      <c r="I887" s="164"/>
      <c r="L887" s="160"/>
      <c r="M887" s="165"/>
      <c r="T887" s="166"/>
      <c r="AT887" s="161" t="s">
        <v>169</v>
      </c>
      <c r="AU887" s="161" t="s">
        <v>96</v>
      </c>
      <c r="AV887" s="13" t="s">
        <v>91</v>
      </c>
      <c r="AW887" s="13" t="s">
        <v>38</v>
      </c>
      <c r="AX887" s="13" t="s">
        <v>84</v>
      </c>
      <c r="AY887" s="161" t="s">
        <v>159</v>
      </c>
    </row>
    <row r="888" spans="2:65" s="1" customFormat="1" ht="24.2" customHeight="1">
      <c r="B888" s="35"/>
      <c r="C888" s="135" t="s">
        <v>1345</v>
      </c>
      <c r="D888" s="135" t="s">
        <v>162</v>
      </c>
      <c r="E888" s="136" t="s">
        <v>1346</v>
      </c>
      <c r="F888" s="137" t="s">
        <v>1347</v>
      </c>
      <c r="G888" s="138" t="s">
        <v>165</v>
      </c>
      <c r="H888" s="139">
        <v>709.69100000000003</v>
      </c>
      <c r="I888" s="140"/>
      <c r="J888" s="141">
        <f>ROUND(I888*H888,2)</f>
        <v>0</v>
      </c>
      <c r="K888" s="142"/>
      <c r="L888" s="35"/>
      <c r="M888" s="143" t="s">
        <v>32</v>
      </c>
      <c r="N888" s="144" t="s">
        <v>48</v>
      </c>
      <c r="P888" s="145">
        <f>O888*H888</f>
        <v>0</v>
      </c>
      <c r="Q888" s="145">
        <v>1.1999999999999999E-3</v>
      </c>
      <c r="R888" s="145">
        <f>Q888*H888</f>
        <v>0.85162919999999998</v>
      </c>
      <c r="S888" s="145">
        <v>0</v>
      </c>
      <c r="T888" s="146">
        <f>S888*H888</f>
        <v>0</v>
      </c>
      <c r="AR888" s="147" t="s">
        <v>96</v>
      </c>
      <c r="AT888" s="147" t="s">
        <v>162</v>
      </c>
      <c r="AU888" s="147" t="s">
        <v>96</v>
      </c>
      <c r="AY888" s="19" t="s">
        <v>159</v>
      </c>
      <c r="BE888" s="148">
        <f>IF(N888="základní",J888,0)</f>
        <v>0</v>
      </c>
      <c r="BF888" s="148">
        <f>IF(N888="snížená",J888,0)</f>
        <v>0</v>
      </c>
      <c r="BG888" s="148">
        <f>IF(N888="zákl. přenesená",J888,0)</f>
        <v>0</v>
      </c>
      <c r="BH888" s="148">
        <f>IF(N888="sníž. přenesená",J888,0)</f>
        <v>0</v>
      </c>
      <c r="BI888" s="148">
        <f>IF(N888="nulová",J888,0)</f>
        <v>0</v>
      </c>
      <c r="BJ888" s="19" t="s">
        <v>91</v>
      </c>
      <c r="BK888" s="148">
        <f>ROUND(I888*H888,2)</f>
        <v>0</v>
      </c>
      <c r="BL888" s="19" t="s">
        <v>96</v>
      </c>
      <c r="BM888" s="147" t="s">
        <v>1348</v>
      </c>
    </row>
    <row r="889" spans="2:65" s="1" customFormat="1" ht="11.25">
      <c r="B889" s="35"/>
      <c r="D889" s="149" t="s">
        <v>167</v>
      </c>
      <c r="F889" s="150" t="s">
        <v>1349</v>
      </c>
      <c r="I889" s="151"/>
      <c r="L889" s="35"/>
      <c r="M889" s="152"/>
      <c r="T889" s="56"/>
      <c r="AT889" s="19" t="s">
        <v>167</v>
      </c>
      <c r="AU889" s="19" t="s">
        <v>96</v>
      </c>
    </row>
    <row r="890" spans="2:65" s="12" customFormat="1" ht="11.25">
      <c r="B890" s="153"/>
      <c r="D890" s="154" t="s">
        <v>169</v>
      </c>
      <c r="E890" s="155" t="s">
        <v>32</v>
      </c>
      <c r="F890" s="156" t="s">
        <v>1350</v>
      </c>
      <c r="H890" s="155" t="s">
        <v>32</v>
      </c>
      <c r="I890" s="157"/>
      <c r="L890" s="153"/>
      <c r="M890" s="158"/>
      <c r="T890" s="159"/>
      <c r="AT890" s="155" t="s">
        <v>169</v>
      </c>
      <c r="AU890" s="155" t="s">
        <v>96</v>
      </c>
      <c r="AV890" s="12" t="s">
        <v>84</v>
      </c>
      <c r="AW890" s="12" t="s">
        <v>38</v>
      </c>
      <c r="AX890" s="12" t="s">
        <v>76</v>
      </c>
      <c r="AY890" s="155" t="s">
        <v>159</v>
      </c>
    </row>
    <row r="891" spans="2:65" s="12" customFormat="1" ht="11.25">
      <c r="B891" s="153"/>
      <c r="D891" s="154" t="s">
        <v>169</v>
      </c>
      <c r="E891" s="155" t="s">
        <v>32</v>
      </c>
      <c r="F891" s="156" t="s">
        <v>803</v>
      </c>
      <c r="H891" s="155" t="s">
        <v>32</v>
      </c>
      <c r="I891" s="157"/>
      <c r="L891" s="153"/>
      <c r="M891" s="158"/>
      <c r="T891" s="159"/>
      <c r="AT891" s="155" t="s">
        <v>169</v>
      </c>
      <c r="AU891" s="155" t="s">
        <v>96</v>
      </c>
      <c r="AV891" s="12" t="s">
        <v>84</v>
      </c>
      <c r="AW891" s="12" t="s">
        <v>38</v>
      </c>
      <c r="AX891" s="12" t="s">
        <v>76</v>
      </c>
      <c r="AY891" s="155" t="s">
        <v>159</v>
      </c>
    </row>
    <row r="892" spans="2:65" s="13" customFormat="1" ht="11.25">
      <c r="B892" s="160"/>
      <c r="D892" s="154" t="s">
        <v>169</v>
      </c>
      <c r="E892" s="161" t="s">
        <v>32</v>
      </c>
      <c r="F892" s="162" t="s">
        <v>828</v>
      </c>
      <c r="H892" s="163">
        <v>32.335000000000001</v>
      </c>
      <c r="I892" s="164"/>
      <c r="L892" s="160"/>
      <c r="M892" s="165"/>
      <c r="T892" s="166"/>
      <c r="AT892" s="161" t="s">
        <v>169</v>
      </c>
      <c r="AU892" s="161" t="s">
        <v>96</v>
      </c>
      <c r="AV892" s="13" t="s">
        <v>91</v>
      </c>
      <c r="AW892" s="13" t="s">
        <v>38</v>
      </c>
      <c r="AX892" s="13" t="s">
        <v>76</v>
      </c>
      <c r="AY892" s="161" t="s">
        <v>159</v>
      </c>
    </row>
    <row r="893" spans="2:65" s="13" customFormat="1" ht="11.25">
      <c r="B893" s="160"/>
      <c r="D893" s="154" t="s">
        <v>169</v>
      </c>
      <c r="E893" s="161" t="s">
        <v>32</v>
      </c>
      <c r="F893" s="162" t="s">
        <v>829</v>
      </c>
      <c r="H893" s="163">
        <v>219.55500000000001</v>
      </c>
      <c r="I893" s="164"/>
      <c r="L893" s="160"/>
      <c r="M893" s="165"/>
      <c r="T893" s="166"/>
      <c r="AT893" s="161" t="s">
        <v>169</v>
      </c>
      <c r="AU893" s="161" t="s">
        <v>96</v>
      </c>
      <c r="AV893" s="13" t="s">
        <v>91</v>
      </c>
      <c r="AW893" s="13" t="s">
        <v>38</v>
      </c>
      <c r="AX893" s="13" t="s">
        <v>76</v>
      </c>
      <c r="AY893" s="161" t="s">
        <v>159</v>
      </c>
    </row>
    <row r="894" spans="2:65" s="13" customFormat="1" ht="11.25">
      <c r="B894" s="160"/>
      <c r="D894" s="154" t="s">
        <v>169</v>
      </c>
      <c r="E894" s="161" t="s">
        <v>32</v>
      </c>
      <c r="F894" s="162" t="s">
        <v>830</v>
      </c>
      <c r="H894" s="163">
        <v>120.33</v>
      </c>
      <c r="I894" s="164"/>
      <c r="L894" s="160"/>
      <c r="M894" s="165"/>
      <c r="T894" s="166"/>
      <c r="AT894" s="161" t="s">
        <v>169</v>
      </c>
      <c r="AU894" s="161" t="s">
        <v>96</v>
      </c>
      <c r="AV894" s="13" t="s">
        <v>91</v>
      </c>
      <c r="AW894" s="13" t="s">
        <v>38</v>
      </c>
      <c r="AX894" s="13" t="s">
        <v>76</v>
      </c>
      <c r="AY894" s="161" t="s">
        <v>159</v>
      </c>
    </row>
    <row r="895" spans="2:65" s="13" customFormat="1" ht="11.25">
      <c r="B895" s="160"/>
      <c r="D895" s="154" t="s">
        <v>169</v>
      </c>
      <c r="E895" s="161" t="s">
        <v>32</v>
      </c>
      <c r="F895" s="162" t="s">
        <v>1351</v>
      </c>
      <c r="H895" s="163">
        <v>293.26499999999999</v>
      </c>
      <c r="I895" s="164"/>
      <c r="L895" s="160"/>
      <c r="M895" s="165"/>
      <c r="T895" s="166"/>
      <c r="AT895" s="161" t="s">
        <v>169</v>
      </c>
      <c r="AU895" s="161" t="s">
        <v>96</v>
      </c>
      <c r="AV895" s="13" t="s">
        <v>91</v>
      </c>
      <c r="AW895" s="13" t="s">
        <v>38</v>
      </c>
      <c r="AX895" s="13" t="s">
        <v>76</v>
      </c>
      <c r="AY895" s="161" t="s">
        <v>159</v>
      </c>
    </row>
    <row r="896" spans="2:65" s="13" customFormat="1" ht="11.25">
      <c r="B896" s="160"/>
      <c r="D896" s="154" t="s">
        <v>169</v>
      </c>
      <c r="E896" s="161" t="s">
        <v>32</v>
      </c>
      <c r="F896" s="162" t="s">
        <v>832</v>
      </c>
      <c r="H896" s="163">
        <v>-119.232</v>
      </c>
      <c r="I896" s="164"/>
      <c r="L896" s="160"/>
      <c r="M896" s="165"/>
      <c r="T896" s="166"/>
      <c r="AT896" s="161" t="s">
        <v>169</v>
      </c>
      <c r="AU896" s="161" t="s">
        <v>96</v>
      </c>
      <c r="AV896" s="13" t="s">
        <v>91</v>
      </c>
      <c r="AW896" s="13" t="s">
        <v>38</v>
      </c>
      <c r="AX896" s="13" t="s">
        <v>76</v>
      </c>
      <c r="AY896" s="161" t="s">
        <v>159</v>
      </c>
    </row>
    <row r="897" spans="2:65" s="15" customFormat="1" ht="11.25">
      <c r="B897" s="193"/>
      <c r="D897" s="154" t="s">
        <v>169</v>
      </c>
      <c r="E897" s="194" t="s">
        <v>32</v>
      </c>
      <c r="F897" s="195" t="s">
        <v>808</v>
      </c>
      <c r="H897" s="196">
        <v>546.25300000000004</v>
      </c>
      <c r="I897" s="197"/>
      <c r="L897" s="193"/>
      <c r="M897" s="198"/>
      <c r="T897" s="199"/>
      <c r="AT897" s="194" t="s">
        <v>169</v>
      </c>
      <c r="AU897" s="194" t="s">
        <v>96</v>
      </c>
      <c r="AV897" s="15" t="s">
        <v>93</v>
      </c>
      <c r="AW897" s="15" t="s">
        <v>38</v>
      </c>
      <c r="AX897" s="15" t="s">
        <v>76</v>
      </c>
      <c r="AY897" s="194" t="s">
        <v>159</v>
      </c>
    </row>
    <row r="898" spans="2:65" s="12" customFormat="1" ht="11.25">
      <c r="B898" s="153"/>
      <c r="D898" s="154" t="s">
        <v>169</v>
      </c>
      <c r="E898" s="155" t="s">
        <v>32</v>
      </c>
      <c r="F898" s="156" t="s">
        <v>809</v>
      </c>
      <c r="H898" s="155" t="s">
        <v>32</v>
      </c>
      <c r="I898" s="157"/>
      <c r="L898" s="153"/>
      <c r="M898" s="158"/>
      <c r="T898" s="159"/>
      <c r="AT898" s="155" t="s">
        <v>169</v>
      </c>
      <c r="AU898" s="155" t="s">
        <v>96</v>
      </c>
      <c r="AV898" s="12" t="s">
        <v>84</v>
      </c>
      <c r="AW898" s="12" t="s">
        <v>38</v>
      </c>
      <c r="AX898" s="12" t="s">
        <v>76</v>
      </c>
      <c r="AY898" s="155" t="s">
        <v>159</v>
      </c>
    </row>
    <row r="899" spans="2:65" s="13" customFormat="1" ht="11.25">
      <c r="B899" s="160"/>
      <c r="D899" s="154" t="s">
        <v>169</v>
      </c>
      <c r="E899" s="161" t="s">
        <v>32</v>
      </c>
      <c r="F899" s="162" t="s">
        <v>834</v>
      </c>
      <c r="H899" s="163">
        <v>7.8630000000000004</v>
      </c>
      <c r="I899" s="164"/>
      <c r="L899" s="160"/>
      <c r="M899" s="165"/>
      <c r="T899" s="166"/>
      <c r="AT899" s="161" t="s">
        <v>169</v>
      </c>
      <c r="AU899" s="161" t="s">
        <v>96</v>
      </c>
      <c r="AV899" s="13" t="s">
        <v>91</v>
      </c>
      <c r="AW899" s="13" t="s">
        <v>38</v>
      </c>
      <c r="AX899" s="13" t="s">
        <v>76</v>
      </c>
      <c r="AY899" s="161" t="s">
        <v>159</v>
      </c>
    </row>
    <row r="900" spans="2:65" s="13" customFormat="1" ht="22.5">
      <c r="B900" s="160"/>
      <c r="D900" s="154" t="s">
        <v>169</v>
      </c>
      <c r="E900" s="161" t="s">
        <v>32</v>
      </c>
      <c r="F900" s="162" t="s">
        <v>835</v>
      </c>
      <c r="H900" s="163">
        <v>10.643000000000001</v>
      </c>
      <c r="I900" s="164"/>
      <c r="L900" s="160"/>
      <c r="M900" s="165"/>
      <c r="T900" s="166"/>
      <c r="AT900" s="161" t="s">
        <v>169</v>
      </c>
      <c r="AU900" s="161" t="s">
        <v>96</v>
      </c>
      <c r="AV900" s="13" t="s">
        <v>91</v>
      </c>
      <c r="AW900" s="13" t="s">
        <v>38</v>
      </c>
      <c r="AX900" s="13" t="s">
        <v>76</v>
      </c>
      <c r="AY900" s="161" t="s">
        <v>159</v>
      </c>
    </row>
    <row r="901" spans="2:65" s="13" customFormat="1" ht="11.25">
      <c r="B901" s="160"/>
      <c r="D901" s="154" t="s">
        <v>169</v>
      </c>
      <c r="E901" s="161" t="s">
        <v>32</v>
      </c>
      <c r="F901" s="162" t="s">
        <v>836</v>
      </c>
      <c r="H901" s="163">
        <v>141.881</v>
      </c>
      <c r="I901" s="164"/>
      <c r="L901" s="160"/>
      <c r="M901" s="165"/>
      <c r="T901" s="166"/>
      <c r="AT901" s="161" t="s">
        <v>169</v>
      </c>
      <c r="AU901" s="161" t="s">
        <v>96</v>
      </c>
      <c r="AV901" s="13" t="s">
        <v>91</v>
      </c>
      <c r="AW901" s="13" t="s">
        <v>38</v>
      </c>
      <c r="AX901" s="13" t="s">
        <v>76</v>
      </c>
      <c r="AY901" s="161" t="s">
        <v>159</v>
      </c>
    </row>
    <row r="902" spans="2:65" s="13" customFormat="1" ht="22.5">
      <c r="B902" s="160"/>
      <c r="D902" s="154" t="s">
        <v>169</v>
      </c>
      <c r="E902" s="161" t="s">
        <v>32</v>
      </c>
      <c r="F902" s="162" t="s">
        <v>837</v>
      </c>
      <c r="H902" s="163">
        <v>15.042999999999999</v>
      </c>
      <c r="I902" s="164"/>
      <c r="L902" s="160"/>
      <c r="M902" s="165"/>
      <c r="T902" s="166"/>
      <c r="AT902" s="161" t="s">
        <v>169</v>
      </c>
      <c r="AU902" s="161" t="s">
        <v>96</v>
      </c>
      <c r="AV902" s="13" t="s">
        <v>91</v>
      </c>
      <c r="AW902" s="13" t="s">
        <v>38</v>
      </c>
      <c r="AX902" s="13" t="s">
        <v>76</v>
      </c>
      <c r="AY902" s="161" t="s">
        <v>159</v>
      </c>
    </row>
    <row r="903" spans="2:65" s="13" customFormat="1" ht="11.25">
      <c r="B903" s="160"/>
      <c r="D903" s="154" t="s">
        <v>169</v>
      </c>
      <c r="E903" s="161" t="s">
        <v>32</v>
      </c>
      <c r="F903" s="162" t="s">
        <v>839</v>
      </c>
      <c r="H903" s="163">
        <v>-11.992000000000001</v>
      </c>
      <c r="I903" s="164"/>
      <c r="L903" s="160"/>
      <c r="M903" s="165"/>
      <c r="T903" s="166"/>
      <c r="AT903" s="161" t="s">
        <v>169</v>
      </c>
      <c r="AU903" s="161" t="s">
        <v>96</v>
      </c>
      <c r="AV903" s="13" t="s">
        <v>91</v>
      </c>
      <c r="AW903" s="13" t="s">
        <v>38</v>
      </c>
      <c r="AX903" s="13" t="s">
        <v>76</v>
      </c>
      <c r="AY903" s="161" t="s">
        <v>159</v>
      </c>
    </row>
    <row r="904" spans="2:65" s="15" customFormat="1" ht="11.25">
      <c r="B904" s="193"/>
      <c r="D904" s="154" t="s">
        <v>169</v>
      </c>
      <c r="E904" s="194" t="s">
        <v>32</v>
      </c>
      <c r="F904" s="195" t="s">
        <v>808</v>
      </c>
      <c r="H904" s="196">
        <v>163.43800000000002</v>
      </c>
      <c r="I904" s="197"/>
      <c r="L904" s="193"/>
      <c r="M904" s="198"/>
      <c r="T904" s="199"/>
      <c r="AT904" s="194" t="s">
        <v>169</v>
      </c>
      <c r="AU904" s="194" t="s">
        <v>96</v>
      </c>
      <c r="AV904" s="15" t="s">
        <v>93</v>
      </c>
      <c r="AW904" s="15" t="s">
        <v>38</v>
      </c>
      <c r="AX904" s="15" t="s">
        <v>76</v>
      </c>
      <c r="AY904" s="194" t="s">
        <v>159</v>
      </c>
    </row>
    <row r="905" spans="2:65" s="14" customFormat="1" ht="11.25">
      <c r="B905" s="175"/>
      <c r="D905" s="154" t="s">
        <v>169</v>
      </c>
      <c r="E905" s="176" t="s">
        <v>32</v>
      </c>
      <c r="F905" s="177" t="s">
        <v>581</v>
      </c>
      <c r="H905" s="178">
        <v>709.69100000000014</v>
      </c>
      <c r="I905" s="179"/>
      <c r="L905" s="175"/>
      <c r="M905" s="180"/>
      <c r="T905" s="181"/>
      <c r="AT905" s="176" t="s">
        <v>169</v>
      </c>
      <c r="AU905" s="176" t="s">
        <v>96</v>
      </c>
      <c r="AV905" s="14" t="s">
        <v>96</v>
      </c>
      <c r="AW905" s="14" t="s">
        <v>38</v>
      </c>
      <c r="AX905" s="14" t="s">
        <v>84</v>
      </c>
      <c r="AY905" s="176" t="s">
        <v>159</v>
      </c>
    </row>
    <row r="906" spans="2:65" s="1" customFormat="1" ht="37.9" customHeight="1">
      <c r="B906" s="35"/>
      <c r="C906" s="135" t="s">
        <v>1352</v>
      </c>
      <c r="D906" s="135" t="s">
        <v>162</v>
      </c>
      <c r="E906" s="136" t="s">
        <v>1353</v>
      </c>
      <c r="F906" s="137" t="s">
        <v>1354</v>
      </c>
      <c r="G906" s="138" t="s">
        <v>165</v>
      </c>
      <c r="H906" s="139">
        <v>31.437999999999999</v>
      </c>
      <c r="I906" s="140"/>
      <c r="J906" s="141">
        <f>ROUND(I906*H906,2)</f>
        <v>0</v>
      </c>
      <c r="K906" s="142"/>
      <c r="L906" s="35"/>
      <c r="M906" s="143" t="s">
        <v>32</v>
      </c>
      <c r="N906" s="144" t="s">
        <v>48</v>
      </c>
      <c r="P906" s="145">
        <f>O906*H906</f>
        <v>0</v>
      </c>
      <c r="Q906" s="145">
        <v>2.1999999999999999E-5</v>
      </c>
      <c r="R906" s="145">
        <f>Q906*H906</f>
        <v>6.9163599999999992E-4</v>
      </c>
      <c r="S906" s="145">
        <v>1.0000000000000001E-5</v>
      </c>
      <c r="T906" s="146">
        <f>S906*H906</f>
        <v>3.1438000000000001E-4</v>
      </c>
      <c r="AR906" s="147" t="s">
        <v>96</v>
      </c>
      <c r="AT906" s="147" t="s">
        <v>162</v>
      </c>
      <c r="AU906" s="147" t="s">
        <v>96</v>
      </c>
      <c r="AY906" s="19" t="s">
        <v>159</v>
      </c>
      <c r="BE906" s="148">
        <f>IF(N906="základní",J906,0)</f>
        <v>0</v>
      </c>
      <c r="BF906" s="148">
        <f>IF(N906="snížená",J906,0)</f>
        <v>0</v>
      </c>
      <c r="BG906" s="148">
        <f>IF(N906="zákl. přenesená",J906,0)</f>
        <v>0</v>
      </c>
      <c r="BH906" s="148">
        <f>IF(N906="sníž. přenesená",J906,0)</f>
        <v>0</v>
      </c>
      <c r="BI906" s="148">
        <f>IF(N906="nulová",J906,0)</f>
        <v>0</v>
      </c>
      <c r="BJ906" s="19" t="s">
        <v>91</v>
      </c>
      <c r="BK906" s="148">
        <f>ROUND(I906*H906,2)</f>
        <v>0</v>
      </c>
      <c r="BL906" s="19" t="s">
        <v>96</v>
      </c>
      <c r="BM906" s="147" t="s">
        <v>1355</v>
      </c>
    </row>
    <row r="907" spans="2:65" s="1" customFormat="1" ht="11.25">
      <c r="B907" s="35"/>
      <c r="D907" s="149" t="s">
        <v>167</v>
      </c>
      <c r="F907" s="150" t="s">
        <v>1356</v>
      </c>
      <c r="I907" s="151"/>
      <c r="L907" s="35"/>
      <c r="M907" s="152"/>
      <c r="T907" s="56"/>
      <c r="AT907" s="19" t="s">
        <v>167</v>
      </c>
      <c r="AU907" s="19" t="s">
        <v>96</v>
      </c>
    </row>
    <row r="908" spans="2:65" s="13" customFormat="1" ht="22.5">
      <c r="B908" s="160"/>
      <c r="D908" s="154" t="s">
        <v>169</v>
      </c>
      <c r="E908" s="161" t="s">
        <v>32</v>
      </c>
      <c r="F908" s="162" t="s">
        <v>1357</v>
      </c>
      <c r="H908" s="163">
        <v>31.437999999999999</v>
      </c>
      <c r="I908" s="164"/>
      <c r="L908" s="160"/>
      <c r="M908" s="165"/>
      <c r="T908" s="166"/>
      <c r="AT908" s="161" t="s">
        <v>169</v>
      </c>
      <c r="AU908" s="161" t="s">
        <v>96</v>
      </c>
      <c r="AV908" s="13" t="s">
        <v>91</v>
      </c>
      <c r="AW908" s="13" t="s">
        <v>38</v>
      </c>
      <c r="AX908" s="13" t="s">
        <v>84</v>
      </c>
      <c r="AY908" s="161" t="s">
        <v>159</v>
      </c>
    </row>
    <row r="909" spans="2:65" s="1" customFormat="1" ht="37.9" customHeight="1">
      <c r="B909" s="35"/>
      <c r="C909" s="135" t="s">
        <v>1358</v>
      </c>
      <c r="D909" s="135" t="s">
        <v>162</v>
      </c>
      <c r="E909" s="136" t="s">
        <v>1278</v>
      </c>
      <c r="F909" s="137" t="s">
        <v>1279</v>
      </c>
      <c r="G909" s="138" t="s">
        <v>165</v>
      </c>
      <c r="H909" s="139">
        <v>180.422</v>
      </c>
      <c r="I909" s="140"/>
      <c r="J909" s="141">
        <f>ROUND(I909*H909,2)</f>
        <v>0</v>
      </c>
      <c r="K909" s="142"/>
      <c r="L909" s="35"/>
      <c r="M909" s="143" t="s">
        <v>32</v>
      </c>
      <c r="N909" s="144" t="s">
        <v>48</v>
      </c>
      <c r="P909" s="145">
        <f>O909*H909</f>
        <v>0</v>
      </c>
      <c r="Q909" s="145">
        <v>2.1999999999999999E-5</v>
      </c>
      <c r="R909" s="145">
        <f>Q909*H909</f>
        <v>3.969284E-3</v>
      </c>
      <c r="S909" s="145">
        <v>1.0000000000000001E-5</v>
      </c>
      <c r="T909" s="146">
        <f>S909*H909</f>
        <v>1.80422E-3</v>
      </c>
      <c r="AR909" s="147" t="s">
        <v>96</v>
      </c>
      <c r="AT909" s="147" t="s">
        <v>162</v>
      </c>
      <c r="AU909" s="147" t="s">
        <v>96</v>
      </c>
      <c r="AY909" s="19" t="s">
        <v>159</v>
      </c>
      <c r="BE909" s="148">
        <f>IF(N909="základní",J909,0)</f>
        <v>0</v>
      </c>
      <c r="BF909" s="148">
        <f>IF(N909="snížená",J909,0)</f>
        <v>0</v>
      </c>
      <c r="BG909" s="148">
        <f>IF(N909="zákl. přenesená",J909,0)</f>
        <v>0</v>
      </c>
      <c r="BH909" s="148">
        <f>IF(N909="sníž. přenesená",J909,0)</f>
        <v>0</v>
      </c>
      <c r="BI909" s="148">
        <f>IF(N909="nulová",J909,0)</f>
        <v>0</v>
      </c>
      <c r="BJ909" s="19" t="s">
        <v>91</v>
      </c>
      <c r="BK909" s="148">
        <f>ROUND(I909*H909,2)</f>
        <v>0</v>
      </c>
      <c r="BL909" s="19" t="s">
        <v>96</v>
      </c>
      <c r="BM909" s="147" t="s">
        <v>1359</v>
      </c>
    </row>
    <row r="910" spans="2:65" s="1" customFormat="1" ht="11.25">
      <c r="B910" s="35"/>
      <c r="D910" s="149" t="s">
        <v>167</v>
      </c>
      <c r="F910" s="150" t="s">
        <v>1281</v>
      </c>
      <c r="I910" s="151"/>
      <c r="L910" s="35"/>
      <c r="M910" s="152"/>
      <c r="T910" s="56"/>
      <c r="AT910" s="19" t="s">
        <v>167</v>
      </c>
      <c r="AU910" s="19" t="s">
        <v>96</v>
      </c>
    </row>
    <row r="911" spans="2:65" s="13" customFormat="1" ht="11.25">
      <c r="B911" s="160"/>
      <c r="D911" s="154" t="s">
        <v>169</v>
      </c>
      <c r="E911" s="161" t="s">
        <v>32</v>
      </c>
      <c r="F911" s="162" t="s">
        <v>1360</v>
      </c>
      <c r="H911" s="163">
        <v>131.22399999999999</v>
      </c>
      <c r="I911" s="164"/>
      <c r="L911" s="160"/>
      <c r="M911" s="165"/>
      <c r="T911" s="166"/>
      <c r="AT911" s="161" t="s">
        <v>169</v>
      </c>
      <c r="AU911" s="161" t="s">
        <v>96</v>
      </c>
      <c r="AV911" s="13" t="s">
        <v>91</v>
      </c>
      <c r="AW911" s="13" t="s">
        <v>38</v>
      </c>
      <c r="AX911" s="13" t="s">
        <v>76</v>
      </c>
      <c r="AY911" s="161" t="s">
        <v>159</v>
      </c>
    </row>
    <row r="912" spans="2:65" s="13" customFormat="1" ht="11.25">
      <c r="B912" s="160"/>
      <c r="D912" s="154" t="s">
        <v>169</v>
      </c>
      <c r="E912" s="161" t="s">
        <v>32</v>
      </c>
      <c r="F912" s="162" t="s">
        <v>1361</v>
      </c>
      <c r="H912" s="163">
        <v>49.198</v>
      </c>
      <c r="I912" s="164"/>
      <c r="L912" s="160"/>
      <c r="M912" s="165"/>
      <c r="T912" s="166"/>
      <c r="AT912" s="161" t="s">
        <v>169</v>
      </c>
      <c r="AU912" s="161" t="s">
        <v>96</v>
      </c>
      <c r="AV912" s="13" t="s">
        <v>91</v>
      </c>
      <c r="AW912" s="13" t="s">
        <v>38</v>
      </c>
      <c r="AX912" s="13" t="s">
        <v>76</v>
      </c>
      <c r="AY912" s="161" t="s">
        <v>159</v>
      </c>
    </row>
    <row r="913" spans="2:65" s="14" customFormat="1" ht="11.25">
      <c r="B913" s="175"/>
      <c r="D913" s="154" t="s">
        <v>169</v>
      </c>
      <c r="E913" s="176" t="s">
        <v>32</v>
      </c>
      <c r="F913" s="177" t="s">
        <v>581</v>
      </c>
      <c r="H913" s="178">
        <v>180.422</v>
      </c>
      <c r="I913" s="179"/>
      <c r="L913" s="175"/>
      <c r="M913" s="180"/>
      <c r="T913" s="181"/>
      <c r="AT913" s="176" t="s">
        <v>169</v>
      </c>
      <c r="AU913" s="176" t="s">
        <v>96</v>
      </c>
      <c r="AV913" s="14" t="s">
        <v>96</v>
      </c>
      <c r="AW913" s="14" t="s">
        <v>38</v>
      </c>
      <c r="AX913" s="14" t="s">
        <v>84</v>
      </c>
      <c r="AY913" s="176" t="s">
        <v>159</v>
      </c>
    </row>
    <row r="914" spans="2:65" s="16" customFormat="1" ht="20.85" customHeight="1">
      <c r="B914" s="200"/>
      <c r="D914" s="201" t="s">
        <v>75</v>
      </c>
      <c r="E914" s="201" t="s">
        <v>1362</v>
      </c>
      <c r="F914" s="201" t="s">
        <v>1363</v>
      </c>
      <c r="I914" s="202"/>
      <c r="J914" s="203">
        <f>BK914</f>
        <v>0</v>
      </c>
      <c r="L914" s="200"/>
      <c r="M914" s="204"/>
      <c r="P914" s="205">
        <f>SUM(P915:P932)</f>
        <v>0</v>
      </c>
      <c r="R914" s="205">
        <f>SUM(R915:R932)</f>
        <v>28.34024664232</v>
      </c>
      <c r="T914" s="206">
        <f>SUM(T915:T932)</f>
        <v>0</v>
      </c>
      <c r="AR914" s="201" t="s">
        <v>84</v>
      </c>
      <c r="AT914" s="207" t="s">
        <v>75</v>
      </c>
      <c r="AU914" s="207" t="s">
        <v>93</v>
      </c>
      <c r="AY914" s="201" t="s">
        <v>159</v>
      </c>
      <c r="BK914" s="208">
        <f>SUM(BK915:BK932)</f>
        <v>0</v>
      </c>
    </row>
    <row r="915" spans="2:65" s="1" customFormat="1" ht="78" customHeight="1">
      <c r="B915" s="35"/>
      <c r="C915" s="135" t="s">
        <v>1364</v>
      </c>
      <c r="D915" s="135" t="s">
        <v>162</v>
      </c>
      <c r="E915" s="136" t="s">
        <v>1365</v>
      </c>
      <c r="F915" s="137" t="s">
        <v>1366</v>
      </c>
      <c r="G915" s="138" t="s">
        <v>165</v>
      </c>
      <c r="H915" s="139">
        <v>23.076000000000001</v>
      </c>
      <c r="I915" s="140"/>
      <c r="J915" s="141">
        <f>ROUND(I915*H915,2)</f>
        <v>0</v>
      </c>
      <c r="K915" s="142"/>
      <c r="L915" s="35"/>
      <c r="M915" s="143" t="s">
        <v>32</v>
      </c>
      <c r="N915" s="144" t="s">
        <v>48</v>
      </c>
      <c r="P915" s="145">
        <f>O915*H915</f>
        <v>0</v>
      </c>
      <c r="Q915" s="145">
        <v>1.151696E-2</v>
      </c>
      <c r="R915" s="145">
        <f>Q915*H915</f>
        <v>0.26576536896000003</v>
      </c>
      <c r="S915" s="145">
        <v>0</v>
      </c>
      <c r="T915" s="146">
        <f>S915*H915</f>
        <v>0</v>
      </c>
      <c r="AR915" s="147" t="s">
        <v>96</v>
      </c>
      <c r="AT915" s="147" t="s">
        <v>162</v>
      </c>
      <c r="AU915" s="147" t="s">
        <v>96</v>
      </c>
      <c r="AY915" s="19" t="s">
        <v>159</v>
      </c>
      <c r="BE915" s="148">
        <f>IF(N915="základní",J915,0)</f>
        <v>0</v>
      </c>
      <c r="BF915" s="148">
        <f>IF(N915="snížená",J915,0)</f>
        <v>0</v>
      </c>
      <c r="BG915" s="148">
        <f>IF(N915="zákl. přenesená",J915,0)</f>
        <v>0</v>
      </c>
      <c r="BH915" s="148">
        <f>IF(N915="sníž. přenesená",J915,0)</f>
        <v>0</v>
      </c>
      <c r="BI915" s="148">
        <f>IF(N915="nulová",J915,0)</f>
        <v>0</v>
      </c>
      <c r="BJ915" s="19" t="s">
        <v>91</v>
      </c>
      <c r="BK915" s="148">
        <f>ROUND(I915*H915,2)</f>
        <v>0</v>
      </c>
      <c r="BL915" s="19" t="s">
        <v>96</v>
      </c>
      <c r="BM915" s="147" t="s">
        <v>1367</v>
      </c>
    </row>
    <row r="916" spans="2:65" s="1" customFormat="1" ht="11.25">
      <c r="B916" s="35"/>
      <c r="D916" s="149" t="s">
        <v>167</v>
      </c>
      <c r="F916" s="150" t="s">
        <v>1368</v>
      </c>
      <c r="I916" s="151"/>
      <c r="L916" s="35"/>
      <c r="M916" s="152"/>
      <c r="T916" s="56"/>
      <c r="AT916" s="19" t="s">
        <v>167</v>
      </c>
      <c r="AU916" s="19" t="s">
        <v>96</v>
      </c>
    </row>
    <row r="917" spans="2:65" s="13" customFormat="1" ht="11.25">
      <c r="B917" s="160"/>
      <c r="D917" s="154" t="s">
        <v>169</v>
      </c>
      <c r="E917" s="161" t="s">
        <v>32</v>
      </c>
      <c r="F917" s="162" t="s">
        <v>479</v>
      </c>
      <c r="H917" s="163">
        <v>23.076000000000001</v>
      </c>
      <c r="I917" s="164"/>
      <c r="L917" s="160"/>
      <c r="M917" s="165"/>
      <c r="T917" s="166"/>
      <c r="AT917" s="161" t="s">
        <v>169</v>
      </c>
      <c r="AU917" s="161" t="s">
        <v>96</v>
      </c>
      <c r="AV917" s="13" t="s">
        <v>91</v>
      </c>
      <c r="AW917" s="13" t="s">
        <v>38</v>
      </c>
      <c r="AX917" s="13" t="s">
        <v>84</v>
      </c>
      <c r="AY917" s="161" t="s">
        <v>159</v>
      </c>
    </row>
    <row r="918" spans="2:65" s="1" customFormat="1" ht="24.2" customHeight="1">
      <c r="B918" s="35"/>
      <c r="C918" s="182" t="s">
        <v>1369</v>
      </c>
      <c r="D918" s="182" t="s">
        <v>668</v>
      </c>
      <c r="E918" s="183" t="s">
        <v>1370</v>
      </c>
      <c r="F918" s="184" t="s">
        <v>1371</v>
      </c>
      <c r="G918" s="185" t="s">
        <v>165</v>
      </c>
      <c r="H918" s="186">
        <v>24.23</v>
      </c>
      <c r="I918" s="187"/>
      <c r="J918" s="188">
        <f>ROUND(I918*H918,2)</f>
        <v>0</v>
      </c>
      <c r="K918" s="189"/>
      <c r="L918" s="190"/>
      <c r="M918" s="191" t="s">
        <v>32</v>
      </c>
      <c r="N918" s="192" t="s">
        <v>48</v>
      </c>
      <c r="P918" s="145">
        <f>O918*H918</f>
        <v>0</v>
      </c>
      <c r="Q918" s="145">
        <v>1.55E-2</v>
      </c>
      <c r="R918" s="145">
        <f>Q918*H918</f>
        <v>0.37556499999999998</v>
      </c>
      <c r="S918" s="145">
        <v>0</v>
      </c>
      <c r="T918" s="146">
        <f>S918*H918</f>
        <v>0</v>
      </c>
      <c r="AR918" s="147" t="s">
        <v>108</v>
      </c>
      <c r="AT918" s="147" t="s">
        <v>668</v>
      </c>
      <c r="AU918" s="147" t="s">
        <v>96</v>
      </c>
      <c r="AY918" s="19" t="s">
        <v>159</v>
      </c>
      <c r="BE918" s="148">
        <f>IF(N918="základní",J918,0)</f>
        <v>0</v>
      </c>
      <c r="BF918" s="148">
        <f>IF(N918="snížená",J918,0)</f>
        <v>0</v>
      </c>
      <c r="BG918" s="148">
        <f>IF(N918="zákl. přenesená",J918,0)</f>
        <v>0</v>
      </c>
      <c r="BH918" s="148">
        <f>IF(N918="sníž. přenesená",J918,0)</f>
        <v>0</v>
      </c>
      <c r="BI918" s="148">
        <f>IF(N918="nulová",J918,0)</f>
        <v>0</v>
      </c>
      <c r="BJ918" s="19" t="s">
        <v>91</v>
      </c>
      <c r="BK918" s="148">
        <f>ROUND(I918*H918,2)</f>
        <v>0</v>
      </c>
      <c r="BL918" s="19" t="s">
        <v>96</v>
      </c>
      <c r="BM918" s="147" t="s">
        <v>1372</v>
      </c>
    </row>
    <row r="919" spans="2:65" s="13" customFormat="1" ht="11.25">
      <c r="B919" s="160"/>
      <c r="D919" s="154" t="s">
        <v>169</v>
      </c>
      <c r="F919" s="162" t="s">
        <v>1373</v>
      </c>
      <c r="H919" s="163">
        <v>24.23</v>
      </c>
      <c r="I919" s="164"/>
      <c r="L919" s="160"/>
      <c r="M919" s="165"/>
      <c r="T919" s="166"/>
      <c r="AT919" s="161" t="s">
        <v>169</v>
      </c>
      <c r="AU919" s="161" t="s">
        <v>96</v>
      </c>
      <c r="AV919" s="13" t="s">
        <v>91</v>
      </c>
      <c r="AW919" s="13" t="s">
        <v>4</v>
      </c>
      <c r="AX919" s="13" t="s">
        <v>84</v>
      </c>
      <c r="AY919" s="161" t="s">
        <v>159</v>
      </c>
    </row>
    <row r="920" spans="2:65" s="1" customFormat="1" ht="78" customHeight="1">
      <c r="B920" s="35"/>
      <c r="C920" s="135" t="s">
        <v>1374</v>
      </c>
      <c r="D920" s="135" t="s">
        <v>162</v>
      </c>
      <c r="E920" s="136" t="s">
        <v>1375</v>
      </c>
      <c r="F920" s="137" t="s">
        <v>1376</v>
      </c>
      <c r="G920" s="138" t="s">
        <v>165</v>
      </c>
      <c r="H920" s="139">
        <v>436.48599999999999</v>
      </c>
      <c r="I920" s="140"/>
      <c r="J920" s="141">
        <f>ROUND(I920*H920,2)</f>
        <v>0</v>
      </c>
      <c r="K920" s="142"/>
      <c r="L920" s="35"/>
      <c r="M920" s="143" t="s">
        <v>32</v>
      </c>
      <c r="N920" s="144" t="s">
        <v>48</v>
      </c>
      <c r="P920" s="145">
        <f>O920*H920</f>
        <v>0</v>
      </c>
      <c r="Q920" s="145">
        <v>1.1836960000000001E-2</v>
      </c>
      <c r="R920" s="145">
        <f>Q920*H920</f>
        <v>5.1666673225600004</v>
      </c>
      <c r="S920" s="145">
        <v>0</v>
      </c>
      <c r="T920" s="146">
        <f>S920*H920</f>
        <v>0</v>
      </c>
      <c r="AR920" s="147" t="s">
        <v>96</v>
      </c>
      <c r="AT920" s="147" t="s">
        <v>162</v>
      </c>
      <c r="AU920" s="147" t="s">
        <v>96</v>
      </c>
      <c r="AY920" s="19" t="s">
        <v>159</v>
      </c>
      <c r="BE920" s="148">
        <f>IF(N920="základní",J920,0)</f>
        <v>0</v>
      </c>
      <c r="BF920" s="148">
        <f>IF(N920="snížená",J920,0)</f>
        <v>0</v>
      </c>
      <c r="BG920" s="148">
        <f>IF(N920="zákl. přenesená",J920,0)</f>
        <v>0</v>
      </c>
      <c r="BH920" s="148">
        <f>IF(N920="sníž. přenesená",J920,0)</f>
        <v>0</v>
      </c>
      <c r="BI920" s="148">
        <f>IF(N920="nulová",J920,0)</f>
        <v>0</v>
      </c>
      <c r="BJ920" s="19" t="s">
        <v>91</v>
      </c>
      <c r="BK920" s="148">
        <f>ROUND(I920*H920,2)</f>
        <v>0</v>
      </c>
      <c r="BL920" s="19" t="s">
        <v>96</v>
      </c>
      <c r="BM920" s="147" t="s">
        <v>1377</v>
      </c>
    </row>
    <row r="921" spans="2:65" s="1" customFormat="1" ht="11.25">
      <c r="B921" s="35"/>
      <c r="D921" s="149" t="s">
        <v>167</v>
      </c>
      <c r="F921" s="150" t="s">
        <v>1378</v>
      </c>
      <c r="I921" s="151"/>
      <c r="L921" s="35"/>
      <c r="M921" s="152"/>
      <c r="T921" s="56"/>
      <c r="AT921" s="19" t="s">
        <v>167</v>
      </c>
      <c r="AU921" s="19" t="s">
        <v>96</v>
      </c>
    </row>
    <row r="922" spans="2:65" s="13" customFormat="1" ht="11.25">
      <c r="B922" s="160"/>
      <c r="D922" s="154" t="s">
        <v>169</v>
      </c>
      <c r="E922" s="161" t="s">
        <v>32</v>
      </c>
      <c r="F922" s="162" t="s">
        <v>298</v>
      </c>
      <c r="H922" s="163">
        <v>436.48599999999999</v>
      </c>
      <c r="I922" s="164"/>
      <c r="L922" s="160"/>
      <c r="M922" s="165"/>
      <c r="T922" s="166"/>
      <c r="AT922" s="161" t="s">
        <v>169</v>
      </c>
      <c r="AU922" s="161" t="s">
        <v>96</v>
      </c>
      <c r="AV922" s="13" t="s">
        <v>91</v>
      </c>
      <c r="AW922" s="13" t="s">
        <v>38</v>
      </c>
      <c r="AX922" s="13" t="s">
        <v>84</v>
      </c>
      <c r="AY922" s="161" t="s">
        <v>159</v>
      </c>
    </row>
    <row r="923" spans="2:65" s="1" customFormat="1" ht="24.2" customHeight="1">
      <c r="B923" s="35"/>
      <c r="C923" s="182" t="s">
        <v>1379</v>
      </c>
      <c r="D923" s="182" t="s">
        <v>668</v>
      </c>
      <c r="E923" s="183" t="s">
        <v>1380</v>
      </c>
      <c r="F923" s="184" t="s">
        <v>1381</v>
      </c>
      <c r="G923" s="185" t="s">
        <v>165</v>
      </c>
      <c r="H923" s="186">
        <v>458.31</v>
      </c>
      <c r="I923" s="187"/>
      <c r="J923" s="188">
        <f>ROUND(I923*H923,2)</f>
        <v>0</v>
      </c>
      <c r="K923" s="189"/>
      <c r="L923" s="190"/>
      <c r="M923" s="191" t="s">
        <v>32</v>
      </c>
      <c r="N923" s="192" t="s">
        <v>48</v>
      </c>
      <c r="P923" s="145">
        <f>O923*H923</f>
        <v>0</v>
      </c>
      <c r="Q923" s="145">
        <v>4.65E-2</v>
      </c>
      <c r="R923" s="145">
        <f>Q923*H923</f>
        <v>21.311415</v>
      </c>
      <c r="S923" s="145">
        <v>0</v>
      </c>
      <c r="T923" s="146">
        <f>S923*H923</f>
        <v>0</v>
      </c>
      <c r="AR923" s="147" t="s">
        <v>108</v>
      </c>
      <c r="AT923" s="147" t="s">
        <v>668</v>
      </c>
      <c r="AU923" s="147" t="s">
        <v>96</v>
      </c>
      <c r="AY923" s="19" t="s">
        <v>159</v>
      </c>
      <c r="BE923" s="148">
        <f>IF(N923="základní",J923,0)</f>
        <v>0</v>
      </c>
      <c r="BF923" s="148">
        <f>IF(N923="snížená",J923,0)</f>
        <v>0</v>
      </c>
      <c r="BG923" s="148">
        <f>IF(N923="zákl. přenesená",J923,0)</f>
        <v>0</v>
      </c>
      <c r="BH923" s="148">
        <f>IF(N923="sníž. přenesená",J923,0)</f>
        <v>0</v>
      </c>
      <c r="BI923" s="148">
        <f>IF(N923="nulová",J923,0)</f>
        <v>0</v>
      </c>
      <c r="BJ923" s="19" t="s">
        <v>91</v>
      </c>
      <c r="BK923" s="148">
        <f>ROUND(I923*H923,2)</f>
        <v>0</v>
      </c>
      <c r="BL923" s="19" t="s">
        <v>96</v>
      </c>
      <c r="BM923" s="147" t="s">
        <v>1382</v>
      </c>
    </row>
    <row r="924" spans="2:65" s="13" customFormat="1" ht="11.25">
      <c r="B924" s="160"/>
      <c r="D924" s="154" t="s">
        <v>169</v>
      </c>
      <c r="F924" s="162" t="s">
        <v>1383</v>
      </c>
      <c r="H924" s="163">
        <v>458.31</v>
      </c>
      <c r="I924" s="164"/>
      <c r="L924" s="160"/>
      <c r="M924" s="165"/>
      <c r="T924" s="166"/>
      <c r="AT924" s="161" t="s">
        <v>169</v>
      </c>
      <c r="AU924" s="161" t="s">
        <v>96</v>
      </c>
      <c r="AV924" s="13" t="s">
        <v>91</v>
      </c>
      <c r="AW924" s="13" t="s">
        <v>4</v>
      </c>
      <c r="AX924" s="13" t="s">
        <v>84</v>
      </c>
      <c r="AY924" s="161" t="s">
        <v>159</v>
      </c>
    </row>
    <row r="925" spans="2:65" s="1" customFormat="1" ht="55.5" customHeight="1">
      <c r="B925" s="35"/>
      <c r="C925" s="135" t="s">
        <v>1384</v>
      </c>
      <c r="D925" s="135" t="s">
        <v>162</v>
      </c>
      <c r="E925" s="136" t="s">
        <v>1385</v>
      </c>
      <c r="F925" s="137" t="s">
        <v>1386</v>
      </c>
      <c r="G925" s="138" t="s">
        <v>165</v>
      </c>
      <c r="H925" s="139">
        <v>436.48599999999999</v>
      </c>
      <c r="I925" s="140"/>
      <c r="J925" s="141">
        <f>ROUND(I925*H925,2)</f>
        <v>0</v>
      </c>
      <c r="K925" s="142"/>
      <c r="L925" s="35"/>
      <c r="M925" s="143" t="s">
        <v>32</v>
      </c>
      <c r="N925" s="144" t="s">
        <v>48</v>
      </c>
      <c r="P925" s="145">
        <f>O925*H925</f>
        <v>0</v>
      </c>
      <c r="Q925" s="145">
        <v>8.0599999999999994E-5</v>
      </c>
      <c r="R925" s="145">
        <f>Q925*H925</f>
        <v>3.5180771599999994E-2</v>
      </c>
      <c r="S925" s="145">
        <v>0</v>
      </c>
      <c r="T925" s="146">
        <f>S925*H925</f>
        <v>0</v>
      </c>
      <c r="AR925" s="147" t="s">
        <v>96</v>
      </c>
      <c r="AT925" s="147" t="s">
        <v>162</v>
      </c>
      <c r="AU925" s="147" t="s">
        <v>96</v>
      </c>
      <c r="AY925" s="19" t="s">
        <v>159</v>
      </c>
      <c r="BE925" s="148">
        <f>IF(N925="základní",J925,0)</f>
        <v>0</v>
      </c>
      <c r="BF925" s="148">
        <f>IF(N925="snížená",J925,0)</f>
        <v>0</v>
      </c>
      <c r="BG925" s="148">
        <f>IF(N925="zákl. přenesená",J925,0)</f>
        <v>0</v>
      </c>
      <c r="BH925" s="148">
        <f>IF(N925="sníž. přenesená",J925,0)</f>
        <v>0</v>
      </c>
      <c r="BI925" s="148">
        <f>IF(N925="nulová",J925,0)</f>
        <v>0</v>
      </c>
      <c r="BJ925" s="19" t="s">
        <v>91</v>
      </c>
      <c r="BK925" s="148">
        <f>ROUND(I925*H925,2)</f>
        <v>0</v>
      </c>
      <c r="BL925" s="19" t="s">
        <v>96</v>
      </c>
      <c r="BM925" s="147" t="s">
        <v>1387</v>
      </c>
    </row>
    <row r="926" spans="2:65" s="1" customFormat="1" ht="11.25">
      <c r="B926" s="35"/>
      <c r="D926" s="149" t="s">
        <v>167</v>
      </c>
      <c r="F926" s="150" t="s">
        <v>1388</v>
      </c>
      <c r="I926" s="151"/>
      <c r="L926" s="35"/>
      <c r="M926" s="152"/>
      <c r="T926" s="56"/>
      <c r="AT926" s="19" t="s">
        <v>167</v>
      </c>
      <c r="AU926" s="19" t="s">
        <v>96</v>
      </c>
    </row>
    <row r="927" spans="2:65" s="13" customFormat="1" ht="11.25">
      <c r="B927" s="160"/>
      <c r="D927" s="154" t="s">
        <v>169</v>
      </c>
      <c r="E927" s="161" t="s">
        <v>32</v>
      </c>
      <c r="F927" s="162" t="s">
        <v>298</v>
      </c>
      <c r="H927" s="163">
        <v>436.48599999999999</v>
      </c>
      <c r="I927" s="164"/>
      <c r="L927" s="160"/>
      <c r="M927" s="165"/>
      <c r="T927" s="166"/>
      <c r="AT927" s="161" t="s">
        <v>169</v>
      </c>
      <c r="AU927" s="161" t="s">
        <v>96</v>
      </c>
      <c r="AV927" s="13" t="s">
        <v>91</v>
      </c>
      <c r="AW927" s="13" t="s">
        <v>38</v>
      </c>
      <c r="AX927" s="13" t="s">
        <v>84</v>
      </c>
      <c r="AY927" s="161" t="s">
        <v>159</v>
      </c>
    </row>
    <row r="928" spans="2:65" s="1" customFormat="1" ht="62.65" customHeight="1">
      <c r="B928" s="35"/>
      <c r="C928" s="135" t="s">
        <v>1389</v>
      </c>
      <c r="D928" s="135" t="s">
        <v>162</v>
      </c>
      <c r="E928" s="136" t="s">
        <v>1390</v>
      </c>
      <c r="F928" s="137" t="s">
        <v>1391</v>
      </c>
      <c r="G928" s="138" t="s">
        <v>165</v>
      </c>
      <c r="H928" s="139">
        <v>64.12</v>
      </c>
      <c r="I928" s="140"/>
      <c r="J928" s="141">
        <f>ROUND(I928*H928,2)</f>
        <v>0</v>
      </c>
      <c r="K928" s="142"/>
      <c r="L928" s="35"/>
      <c r="M928" s="143" t="s">
        <v>32</v>
      </c>
      <c r="N928" s="144" t="s">
        <v>48</v>
      </c>
      <c r="P928" s="145">
        <f>O928*H928</f>
        <v>0</v>
      </c>
      <c r="Q928" s="145">
        <v>1.461616E-2</v>
      </c>
      <c r="R928" s="145">
        <f>Q928*H928</f>
        <v>0.93718817920000008</v>
      </c>
      <c r="S928" s="145">
        <v>0</v>
      </c>
      <c r="T928" s="146">
        <f>S928*H928</f>
        <v>0</v>
      </c>
      <c r="AR928" s="147" t="s">
        <v>96</v>
      </c>
      <c r="AT928" s="147" t="s">
        <v>162</v>
      </c>
      <c r="AU928" s="147" t="s">
        <v>96</v>
      </c>
      <c r="AY928" s="19" t="s">
        <v>159</v>
      </c>
      <c r="BE928" s="148">
        <f>IF(N928="základní",J928,0)</f>
        <v>0</v>
      </c>
      <c r="BF928" s="148">
        <f>IF(N928="snížená",J928,0)</f>
        <v>0</v>
      </c>
      <c r="BG928" s="148">
        <f>IF(N928="zákl. přenesená",J928,0)</f>
        <v>0</v>
      </c>
      <c r="BH928" s="148">
        <f>IF(N928="sníž. přenesená",J928,0)</f>
        <v>0</v>
      </c>
      <c r="BI928" s="148">
        <f>IF(N928="nulová",J928,0)</f>
        <v>0</v>
      </c>
      <c r="BJ928" s="19" t="s">
        <v>91</v>
      </c>
      <c r="BK928" s="148">
        <f>ROUND(I928*H928,2)</f>
        <v>0</v>
      </c>
      <c r="BL928" s="19" t="s">
        <v>96</v>
      </c>
      <c r="BM928" s="147" t="s">
        <v>1392</v>
      </c>
    </row>
    <row r="929" spans="2:65" s="1" customFormat="1" ht="11.25">
      <c r="B929" s="35"/>
      <c r="D929" s="149" t="s">
        <v>167</v>
      </c>
      <c r="F929" s="150" t="s">
        <v>1393</v>
      </c>
      <c r="I929" s="151"/>
      <c r="L929" s="35"/>
      <c r="M929" s="152"/>
      <c r="T929" s="56"/>
      <c r="AT929" s="19" t="s">
        <v>167</v>
      </c>
      <c r="AU929" s="19" t="s">
        <v>96</v>
      </c>
    </row>
    <row r="930" spans="2:65" s="13" customFormat="1" ht="11.25">
      <c r="B930" s="160"/>
      <c r="D930" s="154" t="s">
        <v>169</v>
      </c>
      <c r="E930" s="161" t="s">
        <v>32</v>
      </c>
      <c r="F930" s="162" t="s">
        <v>1394</v>
      </c>
      <c r="H930" s="163">
        <v>64.12</v>
      </c>
      <c r="I930" s="164"/>
      <c r="L930" s="160"/>
      <c r="M930" s="165"/>
      <c r="T930" s="166"/>
      <c r="AT930" s="161" t="s">
        <v>169</v>
      </c>
      <c r="AU930" s="161" t="s">
        <v>96</v>
      </c>
      <c r="AV930" s="13" t="s">
        <v>91</v>
      </c>
      <c r="AW930" s="13" t="s">
        <v>38</v>
      </c>
      <c r="AX930" s="13" t="s">
        <v>84</v>
      </c>
      <c r="AY930" s="161" t="s">
        <v>159</v>
      </c>
    </row>
    <row r="931" spans="2:65" s="1" customFormat="1" ht="24.2" customHeight="1">
      <c r="B931" s="35"/>
      <c r="C931" s="182" t="s">
        <v>1395</v>
      </c>
      <c r="D931" s="182" t="s">
        <v>668</v>
      </c>
      <c r="E931" s="183" t="s">
        <v>1396</v>
      </c>
      <c r="F931" s="184" t="s">
        <v>1397</v>
      </c>
      <c r="G931" s="185" t="s">
        <v>559</v>
      </c>
      <c r="H931" s="186">
        <v>1.603</v>
      </c>
      <c r="I931" s="187"/>
      <c r="J931" s="188">
        <f>ROUND(I931*H931,2)</f>
        <v>0</v>
      </c>
      <c r="K931" s="189"/>
      <c r="L931" s="190"/>
      <c r="M931" s="191" t="s">
        <v>32</v>
      </c>
      <c r="N931" s="192" t="s">
        <v>48</v>
      </c>
      <c r="P931" s="145">
        <f>O931*H931</f>
        <v>0</v>
      </c>
      <c r="Q931" s="145">
        <v>0.155</v>
      </c>
      <c r="R931" s="145">
        <f>Q931*H931</f>
        <v>0.24846499999999999</v>
      </c>
      <c r="S931" s="145">
        <v>0</v>
      </c>
      <c r="T931" s="146">
        <f>S931*H931</f>
        <v>0</v>
      </c>
      <c r="AR931" s="147" t="s">
        <v>108</v>
      </c>
      <c r="AT931" s="147" t="s">
        <v>668</v>
      </c>
      <c r="AU931" s="147" t="s">
        <v>96</v>
      </c>
      <c r="AY931" s="19" t="s">
        <v>159</v>
      </c>
      <c r="BE931" s="148">
        <f>IF(N931="základní",J931,0)</f>
        <v>0</v>
      </c>
      <c r="BF931" s="148">
        <f>IF(N931="snížená",J931,0)</f>
        <v>0</v>
      </c>
      <c r="BG931" s="148">
        <f>IF(N931="zákl. přenesená",J931,0)</f>
        <v>0</v>
      </c>
      <c r="BH931" s="148">
        <f>IF(N931="sníž. přenesená",J931,0)</f>
        <v>0</v>
      </c>
      <c r="BI931" s="148">
        <f>IF(N931="nulová",J931,0)</f>
        <v>0</v>
      </c>
      <c r="BJ931" s="19" t="s">
        <v>91</v>
      </c>
      <c r="BK931" s="148">
        <f>ROUND(I931*H931,2)</f>
        <v>0</v>
      </c>
      <c r="BL931" s="19" t="s">
        <v>96</v>
      </c>
      <c r="BM931" s="147" t="s">
        <v>1398</v>
      </c>
    </row>
    <row r="932" spans="2:65" s="13" customFormat="1" ht="11.25">
      <c r="B932" s="160"/>
      <c r="D932" s="154" t="s">
        <v>169</v>
      </c>
      <c r="F932" s="162" t="s">
        <v>1399</v>
      </c>
      <c r="H932" s="163">
        <v>1.603</v>
      </c>
      <c r="I932" s="164"/>
      <c r="L932" s="160"/>
      <c r="M932" s="165"/>
      <c r="T932" s="166"/>
      <c r="AT932" s="161" t="s">
        <v>169</v>
      </c>
      <c r="AU932" s="161" t="s">
        <v>96</v>
      </c>
      <c r="AV932" s="13" t="s">
        <v>91</v>
      </c>
      <c r="AW932" s="13" t="s">
        <v>4</v>
      </c>
      <c r="AX932" s="13" t="s">
        <v>84</v>
      </c>
      <c r="AY932" s="161" t="s">
        <v>159</v>
      </c>
    </row>
    <row r="933" spans="2:65" s="16" customFormat="1" ht="20.85" customHeight="1">
      <c r="B933" s="200"/>
      <c r="D933" s="201" t="s">
        <v>75</v>
      </c>
      <c r="E933" s="201" t="s">
        <v>1400</v>
      </c>
      <c r="F933" s="201" t="s">
        <v>1401</v>
      </c>
      <c r="I933" s="202"/>
      <c r="J933" s="203">
        <f>BK933</f>
        <v>0</v>
      </c>
      <c r="L933" s="200"/>
      <c r="M933" s="204"/>
      <c r="P933" s="205">
        <f>SUM(P934:P973)</f>
        <v>0</v>
      </c>
      <c r="R933" s="205">
        <f>SUM(R934:R973)</f>
        <v>0.16672471999999999</v>
      </c>
      <c r="T933" s="206">
        <f>SUM(T934:T973)</f>
        <v>0</v>
      </c>
      <c r="AR933" s="201" t="s">
        <v>84</v>
      </c>
      <c r="AT933" s="207" t="s">
        <v>75</v>
      </c>
      <c r="AU933" s="207" t="s">
        <v>93</v>
      </c>
      <c r="AY933" s="201" t="s">
        <v>159</v>
      </c>
      <c r="BK933" s="208">
        <f>SUM(BK934:BK973)</f>
        <v>0</v>
      </c>
    </row>
    <row r="934" spans="2:65" s="1" customFormat="1" ht="55.5" customHeight="1">
      <c r="B934" s="35"/>
      <c r="C934" s="135" t="s">
        <v>1402</v>
      </c>
      <c r="D934" s="135" t="s">
        <v>162</v>
      </c>
      <c r="E934" s="136" t="s">
        <v>1285</v>
      </c>
      <c r="F934" s="137" t="s">
        <v>1286</v>
      </c>
      <c r="G934" s="138" t="s">
        <v>783</v>
      </c>
      <c r="H934" s="139">
        <v>195.45</v>
      </c>
      <c r="I934" s="140"/>
      <c r="J934" s="141">
        <f>ROUND(I934*H934,2)</f>
        <v>0</v>
      </c>
      <c r="K934" s="142"/>
      <c r="L934" s="35"/>
      <c r="M934" s="143" t="s">
        <v>32</v>
      </c>
      <c r="N934" s="144" t="s">
        <v>48</v>
      </c>
      <c r="P934" s="145">
        <f>O934*H934</f>
        <v>0</v>
      </c>
      <c r="Q934" s="145">
        <v>0</v>
      </c>
      <c r="R934" s="145">
        <f>Q934*H934</f>
        <v>0</v>
      </c>
      <c r="S934" s="145">
        <v>0</v>
      </c>
      <c r="T934" s="146">
        <f>S934*H934</f>
        <v>0</v>
      </c>
      <c r="AR934" s="147" t="s">
        <v>96</v>
      </c>
      <c r="AT934" s="147" t="s">
        <v>162</v>
      </c>
      <c r="AU934" s="147" t="s">
        <v>96</v>
      </c>
      <c r="AY934" s="19" t="s">
        <v>159</v>
      </c>
      <c r="BE934" s="148">
        <f>IF(N934="základní",J934,0)</f>
        <v>0</v>
      </c>
      <c r="BF934" s="148">
        <f>IF(N934="snížená",J934,0)</f>
        <v>0</v>
      </c>
      <c r="BG934" s="148">
        <f>IF(N934="zákl. přenesená",J934,0)</f>
        <v>0</v>
      </c>
      <c r="BH934" s="148">
        <f>IF(N934="sníž. přenesená",J934,0)</f>
        <v>0</v>
      </c>
      <c r="BI934" s="148">
        <f>IF(N934="nulová",J934,0)</f>
        <v>0</v>
      </c>
      <c r="BJ934" s="19" t="s">
        <v>91</v>
      </c>
      <c r="BK934" s="148">
        <f>ROUND(I934*H934,2)</f>
        <v>0</v>
      </c>
      <c r="BL934" s="19" t="s">
        <v>96</v>
      </c>
      <c r="BM934" s="147" t="s">
        <v>1403</v>
      </c>
    </row>
    <row r="935" spans="2:65" s="1" customFormat="1" ht="11.25">
      <c r="B935" s="35"/>
      <c r="D935" s="149" t="s">
        <v>167</v>
      </c>
      <c r="F935" s="150" t="s">
        <v>1288</v>
      </c>
      <c r="I935" s="151"/>
      <c r="L935" s="35"/>
      <c r="M935" s="152"/>
      <c r="T935" s="56"/>
      <c r="AT935" s="19" t="s">
        <v>167</v>
      </c>
      <c r="AU935" s="19" t="s">
        <v>96</v>
      </c>
    </row>
    <row r="936" spans="2:65" s="13" customFormat="1" ht="11.25">
      <c r="B936" s="160"/>
      <c r="D936" s="154" t="s">
        <v>169</v>
      </c>
      <c r="E936" s="161" t="s">
        <v>32</v>
      </c>
      <c r="F936" s="162" t="s">
        <v>1289</v>
      </c>
      <c r="H936" s="163">
        <v>179.15</v>
      </c>
      <c r="I936" s="164"/>
      <c r="L936" s="160"/>
      <c r="M936" s="165"/>
      <c r="T936" s="166"/>
      <c r="AT936" s="161" t="s">
        <v>169</v>
      </c>
      <c r="AU936" s="161" t="s">
        <v>96</v>
      </c>
      <c r="AV936" s="13" t="s">
        <v>91</v>
      </c>
      <c r="AW936" s="13" t="s">
        <v>38</v>
      </c>
      <c r="AX936" s="13" t="s">
        <v>76</v>
      </c>
      <c r="AY936" s="161" t="s">
        <v>159</v>
      </c>
    </row>
    <row r="937" spans="2:65" s="13" customFormat="1" ht="11.25">
      <c r="B937" s="160"/>
      <c r="D937" s="154" t="s">
        <v>169</v>
      </c>
      <c r="E937" s="161" t="s">
        <v>32</v>
      </c>
      <c r="F937" s="162" t="s">
        <v>1290</v>
      </c>
      <c r="H937" s="163">
        <v>77.3</v>
      </c>
      <c r="I937" s="164"/>
      <c r="L937" s="160"/>
      <c r="M937" s="165"/>
      <c r="T937" s="166"/>
      <c r="AT937" s="161" t="s">
        <v>169</v>
      </c>
      <c r="AU937" s="161" t="s">
        <v>96</v>
      </c>
      <c r="AV937" s="13" t="s">
        <v>91</v>
      </c>
      <c r="AW937" s="13" t="s">
        <v>38</v>
      </c>
      <c r="AX937" s="13" t="s">
        <v>76</v>
      </c>
      <c r="AY937" s="161" t="s">
        <v>159</v>
      </c>
    </row>
    <row r="938" spans="2:65" s="13" customFormat="1" ht="11.25">
      <c r="B938" s="160"/>
      <c r="D938" s="154" t="s">
        <v>169</v>
      </c>
      <c r="E938" s="161" t="s">
        <v>32</v>
      </c>
      <c r="F938" s="162" t="s">
        <v>1404</v>
      </c>
      <c r="H938" s="163">
        <v>-61</v>
      </c>
      <c r="I938" s="164"/>
      <c r="L938" s="160"/>
      <c r="M938" s="165"/>
      <c r="T938" s="166"/>
      <c r="AT938" s="161" t="s">
        <v>169</v>
      </c>
      <c r="AU938" s="161" t="s">
        <v>96</v>
      </c>
      <c r="AV938" s="13" t="s">
        <v>91</v>
      </c>
      <c r="AW938" s="13" t="s">
        <v>38</v>
      </c>
      <c r="AX938" s="13" t="s">
        <v>76</v>
      </c>
      <c r="AY938" s="161" t="s">
        <v>159</v>
      </c>
    </row>
    <row r="939" spans="2:65" s="14" customFormat="1" ht="11.25">
      <c r="B939" s="175"/>
      <c r="D939" s="154" t="s">
        <v>169</v>
      </c>
      <c r="E939" s="176" t="s">
        <v>32</v>
      </c>
      <c r="F939" s="177" t="s">
        <v>581</v>
      </c>
      <c r="H939" s="178">
        <v>195.45</v>
      </c>
      <c r="I939" s="179"/>
      <c r="L939" s="175"/>
      <c r="M939" s="180"/>
      <c r="T939" s="181"/>
      <c r="AT939" s="176" t="s">
        <v>169</v>
      </c>
      <c r="AU939" s="176" t="s">
        <v>96</v>
      </c>
      <c r="AV939" s="14" t="s">
        <v>96</v>
      </c>
      <c r="AW939" s="14" t="s">
        <v>38</v>
      </c>
      <c r="AX939" s="14" t="s">
        <v>84</v>
      </c>
      <c r="AY939" s="176" t="s">
        <v>159</v>
      </c>
    </row>
    <row r="940" spans="2:65" s="1" customFormat="1" ht="24.2" customHeight="1">
      <c r="B940" s="35"/>
      <c r="C940" s="182" t="s">
        <v>1405</v>
      </c>
      <c r="D940" s="182" t="s">
        <v>668</v>
      </c>
      <c r="E940" s="183" t="s">
        <v>1406</v>
      </c>
      <c r="F940" s="184" t="s">
        <v>1407</v>
      </c>
      <c r="G940" s="185" t="s">
        <v>783</v>
      </c>
      <c r="H940" s="186">
        <v>214.995</v>
      </c>
      <c r="I940" s="187"/>
      <c r="J940" s="188">
        <f>ROUND(I940*H940,2)</f>
        <v>0</v>
      </c>
      <c r="K940" s="189"/>
      <c r="L940" s="190"/>
      <c r="M940" s="191" t="s">
        <v>32</v>
      </c>
      <c r="N940" s="192" t="s">
        <v>48</v>
      </c>
      <c r="P940" s="145">
        <f>O940*H940</f>
        <v>0</v>
      </c>
      <c r="Q940" s="145">
        <v>4.0000000000000003E-5</v>
      </c>
      <c r="R940" s="145">
        <f>Q940*H940</f>
        <v>8.5998000000000012E-3</v>
      </c>
      <c r="S940" s="145">
        <v>0</v>
      </c>
      <c r="T940" s="146">
        <f>S940*H940</f>
        <v>0</v>
      </c>
      <c r="AR940" s="147" t="s">
        <v>108</v>
      </c>
      <c r="AT940" s="147" t="s">
        <v>668</v>
      </c>
      <c r="AU940" s="147" t="s">
        <v>96</v>
      </c>
      <c r="AY940" s="19" t="s">
        <v>159</v>
      </c>
      <c r="BE940" s="148">
        <f>IF(N940="základní",J940,0)</f>
        <v>0</v>
      </c>
      <c r="BF940" s="148">
        <f>IF(N940="snížená",J940,0)</f>
        <v>0</v>
      </c>
      <c r="BG940" s="148">
        <f>IF(N940="zákl. přenesená",J940,0)</f>
        <v>0</v>
      </c>
      <c r="BH940" s="148">
        <f>IF(N940="sníž. přenesená",J940,0)</f>
        <v>0</v>
      </c>
      <c r="BI940" s="148">
        <f>IF(N940="nulová",J940,0)</f>
        <v>0</v>
      </c>
      <c r="BJ940" s="19" t="s">
        <v>91</v>
      </c>
      <c r="BK940" s="148">
        <f>ROUND(I940*H940,2)</f>
        <v>0</v>
      </c>
      <c r="BL940" s="19" t="s">
        <v>96</v>
      </c>
      <c r="BM940" s="147" t="s">
        <v>1408</v>
      </c>
    </row>
    <row r="941" spans="2:65" s="13" customFormat="1" ht="11.25">
      <c r="B941" s="160"/>
      <c r="D941" s="154" t="s">
        <v>169</v>
      </c>
      <c r="F941" s="162" t="s">
        <v>1409</v>
      </c>
      <c r="H941" s="163">
        <v>214.995</v>
      </c>
      <c r="I941" s="164"/>
      <c r="L941" s="160"/>
      <c r="M941" s="165"/>
      <c r="T941" s="166"/>
      <c r="AT941" s="161" t="s">
        <v>169</v>
      </c>
      <c r="AU941" s="161" t="s">
        <v>96</v>
      </c>
      <c r="AV941" s="13" t="s">
        <v>91</v>
      </c>
      <c r="AW941" s="13" t="s">
        <v>4</v>
      </c>
      <c r="AX941" s="13" t="s">
        <v>84</v>
      </c>
      <c r="AY941" s="161" t="s">
        <v>159</v>
      </c>
    </row>
    <row r="942" spans="2:65" s="1" customFormat="1" ht="24.2" customHeight="1">
      <c r="B942" s="35"/>
      <c r="C942" s="135" t="s">
        <v>1410</v>
      </c>
      <c r="D942" s="135" t="s">
        <v>162</v>
      </c>
      <c r="E942" s="136" t="s">
        <v>1411</v>
      </c>
      <c r="F942" s="137" t="s">
        <v>1412</v>
      </c>
      <c r="G942" s="138" t="s">
        <v>783</v>
      </c>
      <c r="H942" s="139">
        <v>156.80000000000001</v>
      </c>
      <c r="I942" s="140"/>
      <c r="J942" s="141">
        <f>ROUND(I942*H942,2)</f>
        <v>0</v>
      </c>
      <c r="K942" s="142"/>
      <c r="L942" s="35"/>
      <c r="M942" s="143" t="s">
        <v>32</v>
      </c>
      <c r="N942" s="144" t="s">
        <v>48</v>
      </c>
      <c r="P942" s="145">
        <f>O942*H942</f>
        <v>0</v>
      </c>
      <c r="Q942" s="145">
        <v>9.7399999999999996E-5</v>
      </c>
      <c r="R942" s="145">
        <f>Q942*H942</f>
        <v>1.5272320000000001E-2</v>
      </c>
      <c r="S942" s="145">
        <v>0</v>
      </c>
      <c r="T942" s="146">
        <f>S942*H942</f>
        <v>0</v>
      </c>
      <c r="AR942" s="147" t="s">
        <v>96</v>
      </c>
      <c r="AT942" s="147" t="s">
        <v>162</v>
      </c>
      <c r="AU942" s="147" t="s">
        <v>96</v>
      </c>
      <c r="AY942" s="19" t="s">
        <v>159</v>
      </c>
      <c r="BE942" s="148">
        <f>IF(N942="základní",J942,0)</f>
        <v>0</v>
      </c>
      <c r="BF942" s="148">
        <f>IF(N942="snížená",J942,0)</f>
        <v>0</v>
      </c>
      <c r="BG942" s="148">
        <f>IF(N942="zákl. přenesená",J942,0)</f>
        <v>0</v>
      </c>
      <c r="BH942" s="148">
        <f>IF(N942="sníž. přenesená",J942,0)</f>
        <v>0</v>
      </c>
      <c r="BI942" s="148">
        <f>IF(N942="nulová",J942,0)</f>
        <v>0</v>
      </c>
      <c r="BJ942" s="19" t="s">
        <v>91</v>
      </c>
      <c r="BK942" s="148">
        <f>ROUND(I942*H942,2)</f>
        <v>0</v>
      </c>
      <c r="BL942" s="19" t="s">
        <v>96</v>
      </c>
      <c r="BM942" s="147" t="s">
        <v>1413</v>
      </c>
    </row>
    <row r="943" spans="2:65" s="1" customFormat="1" ht="11.25">
      <c r="B943" s="35"/>
      <c r="D943" s="149" t="s">
        <v>167</v>
      </c>
      <c r="F943" s="150" t="s">
        <v>1414</v>
      </c>
      <c r="I943" s="151"/>
      <c r="L943" s="35"/>
      <c r="M943" s="152"/>
      <c r="T943" s="56"/>
      <c r="AT943" s="19" t="s">
        <v>167</v>
      </c>
      <c r="AU943" s="19" t="s">
        <v>96</v>
      </c>
    </row>
    <row r="944" spans="2:65" s="13" customFormat="1" ht="11.25">
      <c r="B944" s="160"/>
      <c r="D944" s="154" t="s">
        <v>169</v>
      </c>
      <c r="E944" s="161" t="s">
        <v>32</v>
      </c>
      <c r="F944" s="162" t="s">
        <v>1415</v>
      </c>
      <c r="H944" s="163">
        <v>52.7</v>
      </c>
      <c r="I944" s="164"/>
      <c r="L944" s="160"/>
      <c r="M944" s="165"/>
      <c r="T944" s="166"/>
      <c r="AT944" s="161" t="s">
        <v>169</v>
      </c>
      <c r="AU944" s="161" t="s">
        <v>96</v>
      </c>
      <c r="AV944" s="13" t="s">
        <v>91</v>
      </c>
      <c r="AW944" s="13" t="s">
        <v>38</v>
      </c>
      <c r="AX944" s="13" t="s">
        <v>76</v>
      </c>
      <c r="AY944" s="161" t="s">
        <v>159</v>
      </c>
    </row>
    <row r="945" spans="2:65" s="13" customFormat="1" ht="11.25">
      <c r="B945" s="160"/>
      <c r="D945" s="154" t="s">
        <v>169</v>
      </c>
      <c r="E945" s="161" t="s">
        <v>32</v>
      </c>
      <c r="F945" s="162" t="s">
        <v>1416</v>
      </c>
      <c r="H945" s="163">
        <v>33.299999999999997</v>
      </c>
      <c r="I945" s="164"/>
      <c r="L945" s="160"/>
      <c r="M945" s="165"/>
      <c r="T945" s="166"/>
      <c r="AT945" s="161" t="s">
        <v>169</v>
      </c>
      <c r="AU945" s="161" t="s">
        <v>96</v>
      </c>
      <c r="AV945" s="13" t="s">
        <v>91</v>
      </c>
      <c r="AW945" s="13" t="s">
        <v>38</v>
      </c>
      <c r="AX945" s="13" t="s">
        <v>76</v>
      </c>
      <c r="AY945" s="161" t="s">
        <v>159</v>
      </c>
    </row>
    <row r="946" spans="2:65" s="13" customFormat="1" ht="11.25">
      <c r="B946" s="160"/>
      <c r="D946" s="154" t="s">
        <v>169</v>
      </c>
      <c r="E946" s="161" t="s">
        <v>32</v>
      </c>
      <c r="F946" s="162" t="s">
        <v>1417</v>
      </c>
      <c r="H946" s="163">
        <v>70.8</v>
      </c>
      <c r="I946" s="164"/>
      <c r="L946" s="160"/>
      <c r="M946" s="165"/>
      <c r="T946" s="166"/>
      <c r="AT946" s="161" t="s">
        <v>169</v>
      </c>
      <c r="AU946" s="161" t="s">
        <v>96</v>
      </c>
      <c r="AV946" s="13" t="s">
        <v>91</v>
      </c>
      <c r="AW946" s="13" t="s">
        <v>38</v>
      </c>
      <c r="AX946" s="13" t="s">
        <v>76</v>
      </c>
      <c r="AY946" s="161" t="s">
        <v>159</v>
      </c>
    </row>
    <row r="947" spans="2:65" s="14" customFormat="1" ht="11.25">
      <c r="B947" s="175"/>
      <c r="D947" s="154" t="s">
        <v>169</v>
      </c>
      <c r="E947" s="176" t="s">
        <v>32</v>
      </c>
      <c r="F947" s="177" t="s">
        <v>581</v>
      </c>
      <c r="H947" s="178">
        <v>156.80000000000001</v>
      </c>
      <c r="I947" s="179"/>
      <c r="L947" s="175"/>
      <c r="M947" s="180"/>
      <c r="T947" s="181"/>
      <c r="AT947" s="176" t="s">
        <v>169</v>
      </c>
      <c r="AU947" s="176" t="s">
        <v>96</v>
      </c>
      <c r="AV947" s="14" t="s">
        <v>96</v>
      </c>
      <c r="AW947" s="14" t="s">
        <v>38</v>
      </c>
      <c r="AX947" s="14" t="s">
        <v>84</v>
      </c>
      <c r="AY947" s="176" t="s">
        <v>159</v>
      </c>
    </row>
    <row r="948" spans="2:65" s="1" customFormat="1" ht="24.2" customHeight="1">
      <c r="B948" s="35"/>
      <c r="C948" s="182" t="s">
        <v>1418</v>
      </c>
      <c r="D948" s="182" t="s">
        <v>668</v>
      </c>
      <c r="E948" s="183" t="s">
        <v>1419</v>
      </c>
      <c r="F948" s="184" t="s">
        <v>1420</v>
      </c>
      <c r="G948" s="185" t="s">
        <v>783</v>
      </c>
      <c r="H948" s="186">
        <v>172.48</v>
      </c>
      <c r="I948" s="187"/>
      <c r="J948" s="188">
        <f>ROUND(I948*H948,2)</f>
        <v>0</v>
      </c>
      <c r="K948" s="189"/>
      <c r="L948" s="190"/>
      <c r="M948" s="191" t="s">
        <v>32</v>
      </c>
      <c r="N948" s="192" t="s">
        <v>48</v>
      </c>
      <c r="P948" s="145">
        <f>O948*H948</f>
        <v>0</v>
      </c>
      <c r="Q948" s="145">
        <v>2.9999999999999997E-4</v>
      </c>
      <c r="R948" s="145">
        <f>Q948*H948</f>
        <v>5.1743999999999991E-2</v>
      </c>
      <c r="S948" s="145">
        <v>0</v>
      </c>
      <c r="T948" s="146">
        <f>S948*H948</f>
        <v>0</v>
      </c>
      <c r="AR948" s="147" t="s">
        <v>108</v>
      </c>
      <c r="AT948" s="147" t="s">
        <v>668</v>
      </c>
      <c r="AU948" s="147" t="s">
        <v>96</v>
      </c>
      <c r="AY948" s="19" t="s">
        <v>159</v>
      </c>
      <c r="BE948" s="148">
        <f>IF(N948="základní",J948,0)</f>
        <v>0</v>
      </c>
      <c r="BF948" s="148">
        <f>IF(N948="snížená",J948,0)</f>
        <v>0</v>
      </c>
      <c r="BG948" s="148">
        <f>IF(N948="zákl. přenesená",J948,0)</f>
        <v>0</v>
      </c>
      <c r="BH948" s="148">
        <f>IF(N948="sníž. přenesená",J948,0)</f>
        <v>0</v>
      </c>
      <c r="BI948" s="148">
        <f>IF(N948="nulová",J948,0)</f>
        <v>0</v>
      </c>
      <c r="BJ948" s="19" t="s">
        <v>91</v>
      </c>
      <c r="BK948" s="148">
        <f>ROUND(I948*H948,2)</f>
        <v>0</v>
      </c>
      <c r="BL948" s="19" t="s">
        <v>96</v>
      </c>
      <c r="BM948" s="147" t="s">
        <v>1421</v>
      </c>
    </row>
    <row r="949" spans="2:65" s="13" customFormat="1" ht="11.25">
      <c r="B949" s="160"/>
      <c r="D949" s="154" t="s">
        <v>169</v>
      </c>
      <c r="F949" s="162" t="s">
        <v>1422</v>
      </c>
      <c r="H949" s="163">
        <v>172.48</v>
      </c>
      <c r="I949" s="164"/>
      <c r="L949" s="160"/>
      <c r="M949" s="165"/>
      <c r="T949" s="166"/>
      <c r="AT949" s="161" t="s">
        <v>169</v>
      </c>
      <c r="AU949" s="161" t="s">
        <v>96</v>
      </c>
      <c r="AV949" s="13" t="s">
        <v>91</v>
      </c>
      <c r="AW949" s="13" t="s">
        <v>4</v>
      </c>
      <c r="AX949" s="13" t="s">
        <v>84</v>
      </c>
      <c r="AY949" s="161" t="s">
        <v>159</v>
      </c>
    </row>
    <row r="950" spans="2:65" s="1" customFormat="1" ht="24.2" customHeight="1">
      <c r="B950" s="35"/>
      <c r="C950" s="135" t="s">
        <v>1423</v>
      </c>
      <c r="D950" s="135" t="s">
        <v>162</v>
      </c>
      <c r="E950" s="136" t="s">
        <v>1411</v>
      </c>
      <c r="F950" s="137" t="s">
        <v>1412</v>
      </c>
      <c r="G950" s="138" t="s">
        <v>783</v>
      </c>
      <c r="H950" s="139">
        <v>12</v>
      </c>
      <c r="I950" s="140"/>
      <c r="J950" s="141">
        <f>ROUND(I950*H950,2)</f>
        <v>0</v>
      </c>
      <c r="K950" s="142"/>
      <c r="L950" s="35"/>
      <c r="M950" s="143" t="s">
        <v>32</v>
      </c>
      <c r="N950" s="144" t="s">
        <v>48</v>
      </c>
      <c r="P950" s="145">
        <f>O950*H950</f>
        <v>0</v>
      </c>
      <c r="Q950" s="145">
        <v>9.7399999999999996E-5</v>
      </c>
      <c r="R950" s="145">
        <f>Q950*H950</f>
        <v>1.1688E-3</v>
      </c>
      <c r="S950" s="145">
        <v>0</v>
      </c>
      <c r="T950" s="146">
        <f>S950*H950</f>
        <v>0</v>
      </c>
      <c r="AR950" s="147" t="s">
        <v>96</v>
      </c>
      <c r="AT950" s="147" t="s">
        <v>162</v>
      </c>
      <c r="AU950" s="147" t="s">
        <v>96</v>
      </c>
      <c r="AY950" s="19" t="s">
        <v>159</v>
      </c>
      <c r="BE950" s="148">
        <f>IF(N950="základní",J950,0)</f>
        <v>0</v>
      </c>
      <c r="BF950" s="148">
        <f>IF(N950="snížená",J950,0)</f>
        <v>0</v>
      </c>
      <c r="BG950" s="148">
        <f>IF(N950="zákl. přenesená",J950,0)</f>
        <v>0</v>
      </c>
      <c r="BH950" s="148">
        <f>IF(N950="sníž. přenesená",J950,0)</f>
        <v>0</v>
      </c>
      <c r="BI950" s="148">
        <f>IF(N950="nulová",J950,0)</f>
        <v>0</v>
      </c>
      <c r="BJ950" s="19" t="s">
        <v>91</v>
      </c>
      <c r="BK950" s="148">
        <f>ROUND(I950*H950,2)</f>
        <v>0</v>
      </c>
      <c r="BL950" s="19" t="s">
        <v>96</v>
      </c>
      <c r="BM950" s="147" t="s">
        <v>1424</v>
      </c>
    </row>
    <row r="951" spans="2:65" s="1" customFormat="1" ht="11.25">
      <c r="B951" s="35"/>
      <c r="D951" s="149" t="s">
        <v>167</v>
      </c>
      <c r="F951" s="150" t="s">
        <v>1414</v>
      </c>
      <c r="I951" s="151"/>
      <c r="L951" s="35"/>
      <c r="M951" s="152"/>
      <c r="T951" s="56"/>
      <c r="AT951" s="19" t="s">
        <v>167</v>
      </c>
      <c r="AU951" s="19" t="s">
        <v>96</v>
      </c>
    </row>
    <row r="952" spans="2:65" s="1" customFormat="1" ht="24.2" customHeight="1">
      <c r="B952" s="35"/>
      <c r="C952" s="182" t="s">
        <v>1425</v>
      </c>
      <c r="D952" s="182" t="s">
        <v>668</v>
      </c>
      <c r="E952" s="183" t="s">
        <v>1426</v>
      </c>
      <c r="F952" s="184" t="s">
        <v>1427</v>
      </c>
      <c r="G952" s="185" t="s">
        <v>783</v>
      </c>
      <c r="H952" s="186">
        <v>12.6</v>
      </c>
      <c r="I952" s="187"/>
      <c r="J952" s="188">
        <f>ROUND(I952*H952,2)</f>
        <v>0</v>
      </c>
      <c r="K952" s="189"/>
      <c r="L952" s="190"/>
      <c r="M952" s="191" t="s">
        <v>32</v>
      </c>
      <c r="N952" s="192" t="s">
        <v>48</v>
      </c>
      <c r="P952" s="145">
        <f>O952*H952</f>
        <v>0</v>
      </c>
      <c r="Q952" s="145">
        <v>7.2000000000000005E-4</v>
      </c>
      <c r="R952" s="145">
        <f>Q952*H952</f>
        <v>9.0720000000000002E-3</v>
      </c>
      <c r="S952" s="145">
        <v>0</v>
      </c>
      <c r="T952" s="146">
        <f>S952*H952</f>
        <v>0</v>
      </c>
      <c r="AR952" s="147" t="s">
        <v>108</v>
      </c>
      <c r="AT952" s="147" t="s">
        <v>668</v>
      </c>
      <c r="AU952" s="147" t="s">
        <v>96</v>
      </c>
      <c r="AY952" s="19" t="s">
        <v>159</v>
      </c>
      <c r="BE952" s="148">
        <f>IF(N952="základní",J952,0)</f>
        <v>0</v>
      </c>
      <c r="BF952" s="148">
        <f>IF(N952="snížená",J952,0)</f>
        <v>0</v>
      </c>
      <c r="BG952" s="148">
        <f>IF(N952="zákl. přenesená",J952,0)</f>
        <v>0</v>
      </c>
      <c r="BH952" s="148">
        <f>IF(N952="sníž. přenesená",J952,0)</f>
        <v>0</v>
      </c>
      <c r="BI952" s="148">
        <f>IF(N952="nulová",J952,0)</f>
        <v>0</v>
      </c>
      <c r="BJ952" s="19" t="s">
        <v>91</v>
      </c>
      <c r="BK952" s="148">
        <f>ROUND(I952*H952,2)</f>
        <v>0</v>
      </c>
      <c r="BL952" s="19" t="s">
        <v>96</v>
      </c>
      <c r="BM952" s="147" t="s">
        <v>1428</v>
      </c>
    </row>
    <row r="953" spans="2:65" s="13" customFormat="1" ht="11.25">
      <c r="B953" s="160"/>
      <c r="D953" s="154" t="s">
        <v>169</v>
      </c>
      <c r="F953" s="162" t="s">
        <v>1429</v>
      </c>
      <c r="H953" s="163">
        <v>12.6</v>
      </c>
      <c r="I953" s="164"/>
      <c r="L953" s="160"/>
      <c r="M953" s="165"/>
      <c r="T953" s="166"/>
      <c r="AT953" s="161" t="s">
        <v>169</v>
      </c>
      <c r="AU953" s="161" t="s">
        <v>96</v>
      </c>
      <c r="AV953" s="13" t="s">
        <v>91</v>
      </c>
      <c r="AW953" s="13" t="s">
        <v>4</v>
      </c>
      <c r="AX953" s="13" t="s">
        <v>84</v>
      </c>
      <c r="AY953" s="161" t="s">
        <v>159</v>
      </c>
    </row>
    <row r="954" spans="2:65" s="1" customFormat="1" ht="24.2" customHeight="1">
      <c r="B954" s="35"/>
      <c r="C954" s="135" t="s">
        <v>1430</v>
      </c>
      <c r="D954" s="135" t="s">
        <v>162</v>
      </c>
      <c r="E954" s="136" t="s">
        <v>1431</v>
      </c>
      <c r="F954" s="137" t="s">
        <v>1432</v>
      </c>
      <c r="G954" s="138" t="s">
        <v>783</v>
      </c>
      <c r="H954" s="139">
        <v>372.17</v>
      </c>
      <c r="I954" s="140"/>
      <c r="J954" s="141">
        <f>ROUND(I954*H954,2)</f>
        <v>0</v>
      </c>
      <c r="K954" s="142"/>
      <c r="L954" s="35"/>
      <c r="M954" s="143" t="s">
        <v>32</v>
      </c>
      <c r="N954" s="144" t="s">
        <v>48</v>
      </c>
      <c r="P954" s="145">
        <f>O954*H954</f>
        <v>0</v>
      </c>
      <c r="Q954" s="145">
        <v>0</v>
      </c>
      <c r="R954" s="145">
        <f>Q954*H954</f>
        <v>0</v>
      </c>
      <c r="S954" s="145">
        <v>0</v>
      </c>
      <c r="T954" s="146">
        <f>S954*H954</f>
        <v>0</v>
      </c>
      <c r="AR954" s="147" t="s">
        <v>96</v>
      </c>
      <c r="AT954" s="147" t="s">
        <v>162</v>
      </c>
      <c r="AU954" s="147" t="s">
        <v>96</v>
      </c>
      <c r="AY954" s="19" t="s">
        <v>159</v>
      </c>
      <c r="BE954" s="148">
        <f>IF(N954="základní",J954,0)</f>
        <v>0</v>
      </c>
      <c r="BF954" s="148">
        <f>IF(N954="snížená",J954,0)</f>
        <v>0</v>
      </c>
      <c r="BG954" s="148">
        <f>IF(N954="zákl. přenesená",J954,0)</f>
        <v>0</v>
      </c>
      <c r="BH954" s="148">
        <f>IF(N954="sníž. přenesená",J954,0)</f>
        <v>0</v>
      </c>
      <c r="BI954" s="148">
        <f>IF(N954="nulová",J954,0)</f>
        <v>0</v>
      </c>
      <c r="BJ954" s="19" t="s">
        <v>91</v>
      </c>
      <c r="BK954" s="148">
        <f>ROUND(I954*H954,2)</f>
        <v>0</v>
      </c>
      <c r="BL954" s="19" t="s">
        <v>96</v>
      </c>
      <c r="BM954" s="147" t="s">
        <v>1433</v>
      </c>
    </row>
    <row r="955" spans="2:65" s="1" customFormat="1" ht="11.25">
      <c r="B955" s="35"/>
      <c r="D955" s="149" t="s">
        <v>167</v>
      </c>
      <c r="F955" s="150" t="s">
        <v>1434</v>
      </c>
      <c r="I955" s="151"/>
      <c r="L955" s="35"/>
      <c r="M955" s="152"/>
      <c r="T955" s="56"/>
      <c r="AT955" s="19" t="s">
        <v>167</v>
      </c>
      <c r="AU955" s="19" t="s">
        <v>96</v>
      </c>
    </row>
    <row r="956" spans="2:65" s="1" customFormat="1" ht="21.75" customHeight="1">
      <c r="B956" s="35"/>
      <c r="C956" s="182" t="s">
        <v>1435</v>
      </c>
      <c r="D956" s="182" t="s">
        <v>668</v>
      </c>
      <c r="E956" s="183" t="s">
        <v>1436</v>
      </c>
      <c r="F956" s="184" t="s">
        <v>1437</v>
      </c>
      <c r="G956" s="185" t="s">
        <v>783</v>
      </c>
      <c r="H956" s="186">
        <v>194.453</v>
      </c>
      <c r="I956" s="187"/>
      <c r="J956" s="188">
        <f>ROUND(I956*H956,2)</f>
        <v>0</v>
      </c>
      <c r="K956" s="189"/>
      <c r="L956" s="190"/>
      <c r="M956" s="191" t="s">
        <v>32</v>
      </c>
      <c r="N956" s="192" t="s">
        <v>48</v>
      </c>
      <c r="P956" s="145">
        <f>O956*H956</f>
        <v>0</v>
      </c>
      <c r="Q956" s="145">
        <v>1E-4</v>
      </c>
      <c r="R956" s="145">
        <f>Q956*H956</f>
        <v>1.9445300000000002E-2</v>
      </c>
      <c r="S956" s="145">
        <v>0</v>
      </c>
      <c r="T956" s="146">
        <f>S956*H956</f>
        <v>0</v>
      </c>
      <c r="AR956" s="147" t="s">
        <v>108</v>
      </c>
      <c r="AT956" s="147" t="s">
        <v>668</v>
      </c>
      <c r="AU956" s="147" t="s">
        <v>96</v>
      </c>
      <c r="AY956" s="19" t="s">
        <v>159</v>
      </c>
      <c r="BE956" s="148">
        <f>IF(N956="základní",J956,0)</f>
        <v>0</v>
      </c>
      <c r="BF956" s="148">
        <f>IF(N956="snížená",J956,0)</f>
        <v>0</v>
      </c>
      <c r="BG956" s="148">
        <f>IF(N956="zákl. přenesená",J956,0)</f>
        <v>0</v>
      </c>
      <c r="BH956" s="148">
        <f>IF(N956="sníž. přenesená",J956,0)</f>
        <v>0</v>
      </c>
      <c r="BI956" s="148">
        <f>IF(N956="nulová",J956,0)</f>
        <v>0</v>
      </c>
      <c r="BJ956" s="19" t="s">
        <v>91</v>
      </c>
      <c r="BK956" s="148">
        <f>ROUND(I956*H956,2)</f>
        <v>0</v>
      </c>
      <c r="BL956" s="19" t="s">
        <v>96</v>
      </c>
      <c r="BM956" s="147" t="s">
        <v>1438</v>
      </c>
    </row>
    <row r="957" spans="2:65" s="13" customFormat="1" ht="11.25">
      <c r="B957" s="160"/>
      <c r="D957" s="154" t="s">
        <v>169</v>
      </c>
      <c r="E957" s="161" t="s">
        <v>32</v>
      </c>
      <c r="F957" s="162" t="s">
        <v>1439</v>
      </c>
      <c r="H957" s="163">
        <v>137.1</v>
      </c>
      <c r="I957" s="164"/>
      <c r="L957" s="160"/>
      <c r="M957" s="165"/>
      <c r="T957" s="166"/>
      <c r="AT957" s="161" t="s">
        <v>169</v>
      </c>
      <c r="AU957" s="161" t="s">
        <v>96</v>
      </c>
      <c r="AV957" s="13" t="s">
        <v>91</v>
      </c>
      <c r="AW957" s="13" t="s">
        <v>38</v>
      </c>
      <c r="AX957" s="13" t="s">
        <v>76</v>
      </c>
      <c r="AY957" s="161" t="s">
        <v>159</v>
      </c>
    </row>
    <row r="958" spans="2:65" s="13" customFormat="1" ht="11.25">
      <c r="B958" s="160"/>
      <c r="D958" s="154" t="s">
        <v>169</v>
      </c>
      <c r="E958" s="161" t="s">
        <v>32</v>
      </c>
      <c r="F958" s="162" t="s">
        <v>1440</v>
      </c>
      <c r="H958" s="163">
        <v>39.674999999999997</v>
      </c>
      <c r="I958" s="164"/>
      <c r="L958" s="160"/>
      <c r="M958" s="165"/>
      <c r="T958" s="166"/>
      <c r="AT958" s="161" t="s">
        <v>169</v>
      </c>
      <c r="AU958" s="161" t="s">
        <v>96</v>
      </c>
      <c r="AV958" s="13" t="s">
        <v>91</v>
      </c>
      <c r="AW958" s="13" t="s">
        <v>38</v>
      </c>
      <c r="AX958" s="13" t="s">
        <v>76</v>
      </c>
      <c r="AY958" s="161" t="s">
        <v>159</v>
      </c>
    </row>
    <row r="959" spans="2:65" s="14" customFormat="1" ht="11.25">
      <c r="B959" s="175"/>
      <c r="D959" s="154" t="s">
        <v>169</v>
      </c>
      <c r="E959" s="176" t="s">
        <v>32</v>
      </c>
      <c r="F959" s="177" t="s">
        <v>581</v>
      </c>
      <c r="H959" s="178">
        <v>176.77500000000001</v>
      </c>
      <c r="I959" s="179"/>
      <c r="L959" s="175"/>
      <c r="M959" s="180"/>
      <c r="T959" s="181"/>
      <c r="AT959" s="176" t="s">
        <v>169</v>
      </c>
      <c r="AU959" s="176" t="s">
        <v>96</v>
      </c>
      <c r="AV959" s="14" t="s">
        <v>96</v>
      </c>
      <c r="AW959" s="14" t="s">
        <v>38</v>
      </c>
      <c r="AX959" s="14" t="s">
        <v>84</v>
      </c>
      <c r="AY959" s="176" t="s">
        <v>159</v>
      </c>
    </row>
    <row r="960" spans="2:65" s="13" customFormat="1" ht="11.25">
      <c r="B960" s="160"/>
      <c r="D960" s="154" t="s">
        <v>169</v>
      </c>
      <c r="F960" s="162" t="s">
        <v>1441</v>
      </c>
      <c r="H960" s="163">
        <v>194.453</v>
      </c>
      <c r="I960" s="164"/>
      <c r="L960" s="160"/>
      <c r="M960" s="165"/>
      <c r="T960" s="166"/>
      <c r="AT960" s="161" t="s">
        <v>169</v>
      </c>
      <c r="AU960" s="161" t="s">
        <v>96</v>
      </c>
      <c r="AV960" s="13" t="s">
        <v>91</v>
      </c>
      <c r="AW960" s="13" t="s">
        <v>4</v>
      </c>
      <c r="AX960" s="13" t="s">
        <v>84</v>
      </c>
      <c r="AY960" s="161" t="s">
        <v>159</v>
      </c>
    </row>
    <row r="961" spans="2:65" s="1" customFormat="1" ht="24.2" customHeight="1">
      <c r="B961" s="35"/>
      <c r="C961" s="182" t="s">
        <v>1442</v>
      </c>
      <c r="D961" s="182" t="s">
        <v>668</v>
      </c>
      <c r="E961" s="183" t="s">
        <v>1443</v>
      </c>
      <c r="F961" s="184" t="s">
        <v>1444</v>
      </c>
      <c r="G961" s="185" t="s">
        <v>783</v>
      </c>
      <c r="H961" s="186">
        <v>179.07499999999999</v>
      </c>
      <c r="I961" s="187"/>
      <c r="J961" s="188">
        <f>ROUND(I961*H961,2)</f>
        <v>0</v>
      </c>
      <c r="K961" s="189"/>
      <c r="L961" s="190"/>
      <c r="M961" s="191" t="s">
        <v>32</v>
      </c>
      <c r="N961" s="192" t="s">
        <v>48</v>
      </c>
      <c r="P961" s="145">
        <f>O961*H961</f>
        <v>0</v>
      </c>
      <c r="Q961" s="145">
        <v>2.9999999999999997E-4</v>
      </c>
      <c r="R961" s="145">
        <f>Q961*H961</f>
        <v>5.3722499999999992E-2</v>
      </c>
      <c r="S961" s="145">
        <v>0</v>
      </c>
      <c r="T961" s="146">
        <f>S961*H961</f>
        <v>0</v>
      </c>
      <c r="AR961" s="147" t="s">
        <v>108</v>
      </c>
      <c r="AT961" s="147" t="s">
        <v>668</v>
      </c>
      <c r="AU961" s="147" t="s">
        <v>96</v>
      </c>
      <c r="AY961" s="19" t="s">
        <v>159</v>
      </c>
      <c r="BE961" s="148">
        <f>IF(N961="základní",J961,0)</f>
        <v>0</v>
      </c>
      <c r="BF961" s="148">
        <f>IF(N961="snížená",J961,0)</f>
        <v>0</v>
      </c>
      <c r="BG961" s="148">
        <f>IF(N961="zákl. přenesená",J961,0)</f>
        <v>0</v>
      </c>
      <c r="BH961" s="148">
        <f>IF(N961="sníž. přenesená",J961,0)</f>
        <v>0</v>
      </c>
      <c r="BI961" s="148">
        <f>IF(N961="nulová",J961,0)</f>
        <v>0</v>
      </c>
      <c r="BJ961" s="19" t="s">
        <v>91</v>
      </c>
      <c r="BK961" s="148">
        <f>ROUND(I961*H961,2)</f>
        <v>0</v>
      </c>
      <c r="BL961" s="19" t="s">
        <v>96</v>
      </c>
      <c r="BM961" s="147" t="s">
        <v>1445</v>
      </c>
    </row>
    <row r="962" spans="2:65" s="13" customFormat="1" ht="11.25">
      <c r="B962" s="160"/>
      <c r="D962" s="154" t="s">
        <v>169</v>
      </c>
      <c r="E962" s="161" t="s">
        <v>32</v>
      </c>
      <c r="F962" s="162" t="s">
        <v>1446</v>
      </c>
      <c r="H962" s="163">
        <v>49.4</v>
      </c>
      <c r="I962" s="164"/>
      <c r="L962" s="160"/>
      <c r="M962" s="165"/>
      <c r="T962" s="166"/>
      <c r="AT962" s="161" t="s">
        <v>169</v>
      </c>
      <c r="AU962" s="161" t="s">
        <v>96</v>
      </c>
      <c r="AV962" s="13" t="s">
        <v>91</v>
      </c>
      <c r="AW962" s="13" t="s">
        <v>38</v>
      </c>
      <c r="AX962" s="13" t="s">
        <v>76</v>
      </c>
      <c r="AY962" s="161" t="s">
        <v>159</v>
      </c>
    </row>
    <row r="963" spans="2:65" s="13" customFormat="1" ht="11.25">
      <c r="B963" s="160"/>
      <c r="D963" s="154" t="s">
        <v>169</v>
      </c>
      <c r="E963" s="161" t="s">
        <v>32</v>
      </c>
      <c r="F963" s="162" t="s">
        <v>1447</v>
      </c>
      <c r="H963" s="163">
        <v>4.4000000000000004</v>
      </c>
      <c r="I963" s="164"/>
      <c r="L963" s="160"/>
      <c r="M963" s="165"/>
      <c r="T963" s="166"/>
      <c r="AT963" s="161" t="s">
        <v>169</v>
      </c>
      <c r="AU963" s="161" t="s">
        <v>96</v>
      </c>
      <c r="AV963" s="13" t="s">
        <v>91</v>
      </c>
      <c r="AW963" s="13" t="s">
        <v>38</v>
      </c>
      <c r="AX963" s="13" t="s">
        <v>76</v>
      </c>
      <c r="AY963" s="161" t="s">
        <v>159</v>
      </c>
    </row>
    <row r="964" spans="2:65" s="12" customFormat="1" ht="11.25">
      <c r="B964" s="153"/>
      <c r="D964" s="154" t="s">
        <v>169</v>
      </c>
      <c r="E964" s="155" t="s">
        <v>32</v>
      </c>
      <c r="F964" s="156" t="s">
        <v>1448</v>
      </c>
      <c r="H964" s="155" t="s">
        <v>32</v>
      </c>
      <c r="I964" s="157"/>
      <c r="L964" s="153"/>
      <c r="M964" s="158"/>
      <c r="T964" s="159"/>
      <c r="AT964" s="155" t="s">
        <v>169</v>
      </c>
      <c r="AU964" s="155" t="s">
        <v>96</v>
      </c>
      <c r="AV964" s="12" t="s">
        <v>84</v>
      </c>
      <c r="AW964" s="12" t="s">
        <v>38</v>
      </c>
      <c r="AX964" s="12" t="s">
        <v>76</v>
      </c>
      <c r="AY964" s="155" t="s">
        <v>159</v>
      </c>
    </row>
    <row r="965" spans="2:65" s="13" customFormat="1" ht="11.25">
      <c r="B965" s="160"/>
      <c r="D965" s="154" t="s">
        <v>169</v>
      </c>
      <c r="E965" s="161" t="s">
        <v>32</v>
      </c>
      <c r="F965" s="162" t="s">
        <v>1449</v>
      </c>
      <c r="H965" s="163">
        <v>28.844999999999999</v>
      </c>
      <c r="I965" s="164"/>
      <c r="L965" s="160"/>
      <c r="M965" s="165"/>
      <c r="T965" s="166"/>
      <c r="AT965" s="161" t="s">
        <v>169</v>
      </c>
      <c r="AU965" s="161" t="s">
        <v>96</v>
      </c>
      <c r="AV965" s="13" t="s">
        <v>91</v>
      </c>
      <c r="AW965" s="13" t="s">
        <v>38</v>
      </c>
      <c r="AX965" s="13" t="s">
        <v>76</v>
      </c>
      <c r="AY965" s="161" t="s">
        <v>159</v>
      </c>
    </row>
    <row r="966" spans="2:65" s="13" customFormat="1" ht="11.25">
      <c r="B966" s="160"/>
      <c r="D966" s="154" t="s">
        <v>169</v>
      </c>
      <c r="E966" s="161" t="s">
        <v>32</v>
      </c>
      <c r="F966" s="162" t="s">
        <v>1450</v>
      </c>
      <c r="H966" s="163">
        <v>80.150000000000006</v>
      </c>
      <c r="I966" s="164"/>
      <c r="L966" s="160"/>
      <c r="M966" s="165"/>
      <c r="T966" s="166"/>
      <c r="AT966" s="161" t="s">
        <v>169</v>
      </c>
      <c r="AU966" s="161" t="s">
        <v>96</v>
      </c>
      <c r="AV966" s="13" t="s">
        <v>91</v>
      </c>
      <c r="AW966" s="13" t="s">
        <v>38</v>
      </c>
      <c r="AX966" s="13" t="s">
        <v>76</v>
      </c>
      <c r="AY966" s="161" t="s">
        <v>159</v>
      </c>
    </row>
    <row r="967" spans="2:65" s="14" customFormat="1" ht="11.25">
      <c r="B967" s="175"/>
      <c r="D967" s="154" t="s">
        <v>169</v>
      </c>
      <c r="E967" s="176" t="s">
        <v>32</v>
      </c>
      <c r="F967" s="177" t="s">
        <v>581</v>
      </c>
      <c r="H967" s="178">
        <v>162.79499999999999</v>
      </c>
      <c r="I967" s="179"/>
      <c r="L967" s="175"/>
      <c r="M967" s="180"/>
      <c r="T967" s="181"/>
      <c r="AT967" s="176" t="s">
        <v>169</v>
      </c>
      <c r="AU967" s="176" t="s">
        <v>96</v>
      </c>
      <c r="AV967" s="14" t="s">
        <v>96</v>
      </c>
      <c r="AW967" s="14" t="s">
        <v>38</v>
      </c>
      <c r="AX967" s="14" t="s">
        <v>84</v>
      </c>
      <c r="AY967" s="176" t="s">
        <v>159</v>
      </c>
    </row>
    <row r="968" spans="2:65" s="13" customFormat="1" ht="11.25">
      <c r="B968" s="160"/>
      <c r="D968" s="154" t="s">
        <v>169</v>
      </c>
      <c r="F968" s="162" t="s">
        <v>1451</v>
      </c>
      <c r="H968" s="163">
        <v>179.07499999999999</v>
      </c>
      <c r="I968" s="164"/>
      <c r="L968" s="160"/>
      <c r="M968" s="165"/>
      <c r="T968" s="166"/>
      <c r="AT968" s="161" t="s">
        <v>169</v>
      </c>
      <c r="AU968" s="161" t="s">
        <v>96</v>
      </c>
      <c r="AV968" s="13" t="s">
        <v>91</v>
      </c>
      <c r="AW968" s="13" t="s">
        <v>4</v>
      </c>
      <c r="AX968" s="13" t="s">
        <v>84</v>
      </c>
      <c r="AY968" s="161" t="s">
        <v>159</v>
      </c>
    </row>
    <row r="969" spans="2:65" s="1" customFormat="1" ht="24.2" customHeight="1">
      <c r="B969" s="35"/>
      <c r="C969" s="182" t="s">
        <v>1452</v>
      </c>
      <c r="D969" s="182" t="s">
        <v>668</v>
      </c>
      <c r="E969" s="183" t="s">
        <v>1453</v>
      </c>
      <c r="F969" s="184" t="s">
        <v>1454</v>
      </c>
      <c r="G969" s="185" t="s">
        <v>783</v>
      </c>
      <c r="H969" s="186">
        <v>28.6</v>
      </c>
      <c r="I969" s="187"/>
      <c r="J969" s="188">
        <f>ROUND(I969*H969,2)</f>
        <v>0</v>
      </c>
      <c r="K969" s="189"/>
      <c r="L969" s="190"/>
      <c r="M969" s="191" t="s">
        <v>32</v>
      </c>
      <c r="N969" s="192" t="s">
        <v>48</v>
      </c>
      <c r="P969" s="145">
        <f>O969*H969</f>
        <v>0</v>
      </c>
      <c r="Q969" s="145">
        <v>2.0000000000000001E-4</v>
      </c>
      <c r="R969" s="145">
        <f>Q969*H969</f>
        <v>5.7200000000000003E-3</v>
      </c>
      <c r="S969" s="145">
        <v>0</v>
      </c>
      <c r="T969" s="146">
        <f>S969*H969</f>
        <v>0</v>
      </c>
      <c r="AR969" s="147" t="s">
        <v>108</v>
      </c>
      <c r="AT969" s="147" t="s">
        <v>668</v>
      </c>
      <c r="AU969" s="147" t="s">
        <v>96</v>
      </c>
      <c r="AY969" s="19" t="s">
        <v>159</v>
      </c>
      <c r="BE969" s="148">
        <f>IF(N969="základní",J969,0)</f>
        <v>0</v>
      </c>
      <c r="BF969" s="148">
        <f>IF(N969="snížená",J969,0)</f>
        <v>0</v>
      </c>
      <c r="BG969" s="148">
        <f>IF(N969="zákl. přenesená",J969,0)</f>
        <v>0</v>
      </c>
      <c r="BH969" s="148">
        <f>IF(N969="sníž. přenesená",J969,0)</f>
        <v>0</v>
      </c>
      <c r="BI969" s="148">
        <f>IF(N969="nulová",J969,0)</f>
        <v>0</v>
      </c>
      <c r="BJ969" s="19" t="s">
        <v>91</v>
      </c>
      <c r="BK969" s="148">
        <f>ROUND(I969*H969,2)</f>
        <v>0</v>
      </c>
      <c r="BL969" s="19" t="s">
        <v>96</v>
      </c>
      <c r="BM969" s="147" t="s">
        <v>1455</v>
      </c>
    </row>
    <row r="970" spans="2:65" s="13" customFormat="1" ht="11.25">
      <c r="B970" s="160"/>
      <c r="D970" s="154" t="s">
        <v>169</v>
      </c>
      <c r="E970" s="161" t="s">
        <v>32</v>
      </c>
      <c r="F970" s="162" t="s">
        <v>1456</v>
      </c>
      <c r="H970" s="163">
        <v>26</v>
      </c>
      <c r="I970" s="164"/>
      <c r="L970" s="160"/>
      <c r="M970" s="165"/>
      <c r="T970" s="166"/>
      <c r="AT970" s="161" t="s">
        <v>169</v>
      </c>
      <c r="AU970" s="161" t="s">
        <v>96</v>
      </c>
      <c r="AV970" s="13" t="s">
        <v>91</v>
      </c>
      <c r="AW970" s="13" t="s">
        <v>38</v>
      </c>
      <c r="AX970" s="13" t="s">
        <v>84</v>
      </c>
      <c r="AY970" s="161" t="s">
        <v>159</v>
      </c>
    </row>
    <row r="971" spans="2:65" s="13" customFormat="1" ht="11.25">
      <c r="B971" s="160"/>
      <c r="D971" s="154" t="s">
        <v>169</v>
      </c>
      <c r="F971" s="162" t="s">
        <v>1457</v>
      </c>
      <c r="H971" s="163">
        <v>28.6</v>
      </c>
      <c r="I971" s="164"/>
      <c r="L971" s="160"/>
      <c r="M971" s="165"/>
      <c r="T971" s="166"/>
      <c r="AT971" s="161" t="s">
        <v>169</v>
      </c>
      <c r="AU971" s="161" t="s">
        <v>96</v>
      </c>
      <c r="AV971" s="13" t="s">
        <v>91</v>
      </c>
      <c r="AW971" s="13" t="s">
        <v>4</v>
      </c>
      <c r="AX971" s="13" t="s">
        <v>84</v>
      </c>
      <c r="AY971" s="161" t="s">
        <v>159</v>
      </c>
    </row>
    <row r="972" spans="2:65" s="1" customFormat="1" ht="24.2" customHeight="1">
      <c r="B972" s="35"/>
      <c r="C972" s="182" t="s">
        <v>1458</v>
      </c>
      <c r="D972" s="182" t="s">
        <v>668</v>
      </c>
      <c r="E972" s="183" t="s">
        <v>1459</v>
      </c>
      <c r="F972" s="184" t="s">
        <v>1460</v>
      </c>
      <c r="G972" s="185" t="s">
        <v>783</v>
      </c>
      <c r="H972" s="186">
        <v>6.6</v>
      </c>
      <c r="I972" s="187"/>
      <c r="J972" s="188">
        <f>ROUND(I972*H972,2)</f>
        <v>0</v>
      </c>
      <c r="K972" s="189"/>
      <c r="L972" s="190"/>
      <c r="M972" s="191" t="s">
        <v>32</v>
      </c>
      <c r="N972" s="192" t="s">
        <v>48</v>
      </c>
      <c r="P972" s="145">
        <f>O972*H972</f>
        <v>0</v>
      </c>
      <c r="Q972" s="145">
        <v>2.9999999999999997E-4</v>
      </c>
      <c r="R972" s="145">
        <f>Q972*H972</f>
        <v>1.9799999999999996E-3</v>
      </c>
      <c r="S972" s="145">
        <v>0</v>
      </c>
      <c r="T972" s="146">
        <f>S972*H972</f>
        <v>0</v>
      </c>
      <c r="AR972" s="147" t="s">
        <v>108</v>
      </c>
      <c r="AT972" s="147" t="s">
        <v>668</v>
      </c>
      <c r="AU972" s="147" t="s">
        <v>96</v>
      </c>
      <c r="AY972" s="19" t="s">
        <v>159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9" t="s">
        <v>91</v>
      </c>
      <c r="BK972" s="148">
        <f>ROUND(I972*H972,2)</f>
        <v>0</v>
      </c>
      <c r="BL972" s="19" t="s">
        <v>96</v>
      </c>
      <c r="BM972" s="147" t="s">
        <v>1461</v>
      </c>
    </row>
    <row r="973" spans="2:65" s="13" customFormat="1" ht="11.25">
      <c r="B973" s="160"/>
      <c r="D973" s="154" t="s">
        <v>169</v>
      </c>
      <c r="E973" s="161" t="s">
        <v>32</v>
      </c>
      <c r="F973" s="162" t="s">
        <v>1462</v>
      </c>
      <c r="H973" s="163">
        <v>6.6</v>
      </c>
      <c r="I973" s="164"/>
      <c r="L973" s="160"/>
      <c r="M973" s="165"/>
      <c r="T973" s="166"/>
      <c r="AT973" s="161" t="s">
        <v>169</v>
      </c>
      <c r="AU973" s="161" t="s">
        <v>96</v>
      </c>
      <c r="AV973" s="13" t="s">
        <v>91</v>
      </c>
      <c r="AW973" s="13" t="s">
        <v>38</v>
      </c>
      <c r="AX973" s="13" t="s">
        <v>84</v>
      </c>
      <c r="AY973" s="161" t="s">
        <v>159</v>
      </c>
    </row>
    <row r="974" spans="2:65" s="16" customFormat="1" ht="20.85" customHeight="1">
      <c r="B974" s="200"/>
      <c r="D974" s="201" t="s">
        <v>75</v>
      </c>
      <c r="E974" s="201" t="s">
        <v>1463</v>
      </c>
      <c r="F974" s="201" t="s">
        <v>1464</v>
      </c>
      <c r="I974" s="202"/>
      <c r="J974" s="203">
        <f>BK974</f>
        <v>0</v>
      </c>
      <c r="L974" s="200"/>
      <c r="M974" s="204"/>
      <c r="P974" s="205">
        <f>SUM(P975:P990)</f>
        <v>0</v>
      </c>
      <c r="R974" s="205">
        <f>SUM(R975:R990)</f>
        <v>0.8704429239999999</v>
      </c>
      <c r="T974" s="206">
        <f>SUM(T975:T990)</f>
        <v>0</v>
      </c>
      <c r="AR974" s="201" t="s">
        <v>84</v>
      </c>
      <c r="AT974" s="207" t="s">
        <v>75</v>
      </c>
      <c r="AU974" s="207" t="s">
        <v>93</v>
      </c>
      <c r="AY974" s="201" t="s">
        <v>159</v>
      </c>
      <c r="BK974" s="208">
        <f>SUM(BK975:BK990)</f>
        <v>0</v>
      </c>
    </row>
    <row r="975" spans="2:65" s="1" customFormat="1" ht="55.5" customHeight="1">
      <c r="B975" s="35"/>
      <c r="C975" s="135" t="s">
        <v>1465</v>
      </c>
      <c r="D975" s="135" t="s">
        <v>162</v>
      </c>
      <c r="E975" s="136" t="s">
        <v>1466</v>
      </c>
      <c r="F975" s="137" t="s">
        <v>1467</v>
      </c>
      <c r="G975" s="138" t="s">
        <v>783</v>
      </c>
      <c r="H975" s="139">
        <v>195.45</v>
      </c>
      <c r="I975" s="140"/>
      <c r="J975" s="141">
        <f>ROUND(I975*H975,2)</f>
        <v>0</v>
      </c>
      <c r="K975" s="142"/>
      <c r="L975" s="35"/>
      <c r="M975" s="143" t="s">
        <v>32</v>
      </c>
      <c r="N975" s="144" t="s">
        <v>48</v>
      </c>
      <c r="P975" s="145">
        <f>O975*H975</f>
        <v>0</v>
      </c>
      <c r="Q975" s="145">
        <v>3.3899999999999998E-3</v>
      </c>
      <c r="R975" s="145">
        <f>Q975*H975</f>
        <v>0.66257549999999987</v>
      </c>
      <c r="S975" s="145">
        <v>0</v>
      </c>
      <c r="T975" s="146">
        <f>S975*H975</f>
        <v>0</v>
      </c>
      <c r="AR975" s="147" t="s">
        <v>96</v>
      </c>
      <c r="AT975" s="147" t="s">
        <v>162</v>
      </c>
      <c r="AU975" s="147" t="s">
        <v>96</v>
      </c>
      <c r="AY975" s="19" t="s">
        <v>159</v>
      </c>
      <c r="BE975" s="148">
        <f>IF(N975="základní",J975,0)</f>
        <v>0</v>
      </c>
      <c r="BF975" s="148">
        <f>IF(N975="snížená",J975,0)</f>
        <v>0</v>
      </c>
      <c r="BG975" s="148">
        <f>IF(N975="zákl. přenesená",J975,0)</f>
        <v>0</v>
      </c>
      <c r="BH975" s="148">
        <f>IF(N975="sníž. přenesená",J975,0)</f>
        <v>0</v>
      </c>
      <c r="BI975" s="148">
        <f>IF(N975="nulová",J975,0)</f>
        <v>0</v>
      </c>
      <c r="BJ975" s="19" t="s">
        <v>91</v>
      </c>
      <c r="BK975" s="148">
        <f>ROUND(I975*H975,2)</f>
        <v>0</v>
      </c>
      <c r="BL975" s="19" t="s">
        <v>96</v>
      </c>
      <c r="BM975" s="147" t="s">
        <v>1468</v>
      </c>
    </row>
    <row r="976" spans="2:65" s="1" customFormat="1" ht="11.25">
      <c r="B976" s="35"/>
      <c r="D976" s="149" t="s">
        <v>167</v>
      </c>
      <c r="F976" s="150" t="s">
        <v>1469</v>
      </c>
      <c r="I976" s="151"/>
      <c r="L976" s="35"/>
      <c r="M976" s="152"/>
      <c r="T976" s="56"/>
      <c r="AT976" s="19" t="s">
        <v>167</v>
      </c>
      <c r="AU976" s="19" t="s">
        <v>96</v>
      </c>
    </row>
    <row r="977" spans="2:65" s="1" customFormat="1" ht="29.25">
      <c r="B977" s="35"/>
      <c r="D977" s="154" t="s">
        <v>562</v>
      </c>
      <c r="F977" s="174" t="s">
        <v>1470</v>
      </c>
      <c r="I977" s="151"/>
      <c r="L977" s="35"/>
      <c r="M977" s="152"/>
      <c r="T977" s="56"/>
      <c r="AT977" s="19" t="s">
        <v>562</v>
      </c>
      <c r="AU977" s="19" t="s">
        <v>96</v>
      </c>
    </row>
    <row r="978" spans="2:65" s="13" customFormat="1" ht="11.25">
      <c r="B978" s="160"/>
      <c r="D978" s="154" t="s">
        <v>169</v>
      </c>
      <c r="E978" s="161" t="s">
        <v>32</v>
      </c>
      <c r="F978" s="162" t="s">
        <v>1289</v>
      </c>
      <c r="H978" s="163">
        <v>179.15</v>
      </c>
      <c r="I978" s="164"/>
      <c r="L978" s="160"/>
      <c r="M978" s="165"/>
      <c r="T978" s="166"/>
      <c r="AT978" s="161" t="s">
        <v>169</v>
      </c>
      <c r="AU978" s="161" t="s">
        <v>96</v>
      </c>
      <c r="AV978" s="13" t="s">
        <v>91</v>
      </c>
      <c r="AW978" s="13" t="s">
        <v>38</v>
      </c>
      <c r="AX978" s="13" t="s">
        <v>76</v>
      </c>
      <c r="AY978" s="161" t="s">
        <v>159</v>
      </c>
    </row>
    <row r="979" spans="2:65" s="13" customFormat="1" ht="11.25">
      <c r="B979" s="160"/>
      <c r="D979" s="154" t="s">
        <v>169</v>
      </c>
      <c r="E979" s="161" t="s">
        <v>32</v>
      </c>
      <c r="F979" s="162" t="s">
        <v>1290</v>
      </c>
      <c r="H979" s="163">
        <v>77.3</v>
      </c>
      <c r="I979" s="164"/>
      <c r="L979" s="160"/>
      <c r="M979" s="165"/>
      <c r="T979" s="166"/>
      <c r="AT979" s="161" t="s">
        <v>169</v>
      </c>
      <c r="AU979" s="161" t="s">
        <v>96</v>
      </c>
      <c r="AV979" s="13" t="s">
        <v>91</v>
      </c>
      <c r="AW979" s="13" t="s">
        <v>38</v>
      </c>
      <c r="AX979" s="13" t="s">
        <v>76</v>
      </c>
      <c r="AY979" s="161" t="s">
        <v>159</v>
      </c>
    </row>
    <row r="980" spans="2:65" s="13" customFormat="1" ht="11.25">
      <c r="B980" s="160"/>
      <c r="D980" s="154" t="s">
        <v>169</v>
      </c>
      <c r="E980" s="161" t="s">
        <v>32</v>
      </c>
      <c r="F980" s="162" t="s">
        <v>1471</v>
      </c>
      <c r="H980" s="163">
        <v>-61</v>
      </c>
      <c r="I980" s="164"/>
      <c r="L980" s="160"/>
      <c r="M980" s="165"/>
      <c r="T980" s="166"/>
      <c r="AT980" s="161" t="s">
        <v>169</v>
      </c>
      <c r="AU980" s="161" t="s">
        <v>96</v>
      </c>
      <c r="AV980" s="13" t="s">
        <v>91</v>
      </c>
      <c r="AW980" s="13" t="s">
        <v>38</v>
      </c>
      <c r="AX980" s="13" t="s">
        <v>76</v>
      </c>
      <c r="AY980" s="161" t="s">
        <v>159</v>
      </c>
    </row>
    <row r="981" spans="2:65" s="14" customFormat="1" ht="11.25">
      <c r="B981" s="175"/>
      <c r="D981" s="154" t="s">
        <v>169</v>
      </c>
      <c r="E981" s="176" t="s">
        <v>32</v>
      </c>
      <c r="F981" s="177" t="s">
        <v>581</v>
      </c>
      <c r="H981" s="178">
        <v>195.45</v>
      </c>
      <c r="I981" s="179"/>
      <c r="L981" s="175"/>
      <c r="M981" s="180"/>
      <c r="T981" s="181"/>
      <c r="AT981" s="176" t="s">
        <v>169</v>
      </c>
      <c r="AU981" s="176" t="s">
        <v>96</v>
      </c>
      <c r="AV981" s="14" t="s">
        <v>96</v>
      </c>
      <c r="AW981" s="14" t="s">
        <v>38</v>
      </c>
      <c r="AX981" s="14" t="s">
        <v>84</v>
      </c>
      <c r="AY981" s="176" t="s">
        <v>159</v>
      </c>
    </row>
    <row r="982" spans="2:65" s="1" customFormat="1" ht="55.5" customHeight="1">
      <c r="B982" s="35"/>
      <c r="C982" s="135" t="s">
        <v>1472</v>
      </c>
      <c r="D982" s="135" t="s">
        <v>162</v>
      </c>
      <c r="E982" s="136" t="s">
        <v>1466</v>
      </c>
      <c r="F982" s="137" t="s">
        <v>1467</v>
      </c>
      <c r="G982" s="138" t="s">
        <v>783</v>
      </c>
      <c r="H982" s="139">
        <v>34</v>
      </c>
      <c r="I982" s="140"/>
      <c r="J982" s="141">
        <f>ROUND(I982*H982,2)</f>
        <v>0</v>
      </c>
      <c r="K982" s="142"/>
      <c r="L982" s="35"/>
      <c r="M982" s="143" t="s">
        <v>32</v>
      </c>
      <c r="N982" s="144" t="s">
        <v>48</v>
      </c>
      <c r="P982" s="145">
        <f>O982*H982</f>
        <v>0</v>
      </c>
      <c r="Q982" s="145">
        <v>3.3899999999999998E-3</v>
      </c>
      <c r="R982" s="145">
        <f>Q982*H982</f>
        <v>0.11525999999999999</v>
      </c>
      <c r="S982" s="145">
        <v>0</v>
      </c>
      <c r="T982" s="146">
        <f>S982*H982</f>
        <v>0</v>
      </c>
      <c r="AR982" s="147" t="s">
        <v>96</v>
      </c>
      <c r="AT982" s="147" t="s">
        <v>162</v>
      </c>
      <c r="AU982" s="147" t="s">
        <v>96</v>
      </c>
      <c r="AY982" s="19" t="s">
        <v>159</v>
      </c>
      <c r="BE982" s="148">
        <f>IF(N982="základní",J982,0)</f>
        <v>0</v>
      </c>
      <c r="BF982" s="148">
        <f>IF(N982="snížená",J982,0)</f>
        <v>0</v>
      </c>
      <c r="BG982" s="148">
        <f>IF(N982="zákl. přenesená",J982,0)</f>
        <v>0</v>
      </c>
      <c r="BH982" s="148">
        <f>IF(N982="sníž. přenesená",J982,0)</f>
        <v>0</v>
      </c>
      <c r="BI982" s="148">
        <f>IF(N982="nulová",J982,0)</f>
        <v>0</v>
      </c>
      <c r="BJ982" s="19" t="s">
        <v>91</v>
      </c>
      <c r="BK982" s="148">
        <f>ROUND(I982*H982,2)</f>
        <v>0</v>
      </c>
      <c r="BL982" s="19" t="s">
        <v>96</v>
      </c>
      <c r="BM982" s="147" t="s">
        <v>1473</v>
      </c>
    </row>
    <row r="983" spans="2:65" s="1" customFormat="1" ht="11.25">
      <c r="B983" s="35"/>
      <c r="D983" s="149" t="s">
        <v>167</v>
      </c>
      <c r="F983" s="150" t="s">
        <v>1469</v>
      </c>
      <c r="I983" s="151"/>
      <c r="L983" s="35"/>
      <c r="M983" s="152"/>
      <c r="T983" s="56"/>
      <c r="AT983" s="19" t="s">
        <v>167</v>
      </c>
      <c r="AU983" s="19" t="s">
        <v>96</v>
      </c>
    </row>
    <row r="984" spans="2:65" s="13" customFormat="1" ht="11.25">
      <c r="B984" s="160"/>
      <c r="D984" s="154" t="s">
        <v>169</v>
      </c>
      <c r="E984" s="161" t="s">
        <v>32</v>
      </c>
      <c r="F984" s="162" t="s">
        <v>1474</v>
      </c>
      <c r="H984" s="163">
        <v>34</v>
      </c>
      <c r="I984" s="164"/>
      <c r="L984" s="160"/>
      <c r="M984" s="165"/>
      <c r="T984" s="166"/>
      <c r="AT984" s="161" t="s">
        <v>169</v>
      </c>
      <c r="AU984" s="161" t="s">
        <v>96</v>
      </c>
      <c r="AV984" s="13" t="s">
        <v>91</v>
      </c>
      <c r="AW984" s="13" t="s">
        <v>38</v>
      </c>
      <c r="AX984" s="13" t="s">
        <v>84</v>
      </c>
      <c r="AY984" s="161" t="s">
        <v>159</v>
      </c>
    </row>
    <row r="985" spans="2:65" s="1" customFormat="1" ht="24.2" customHeight="1">
      <c r="B985" s="35"/>
      <c r="C985" s="182" t="s">
        <v>1475</v>
      </c>
      <c r="D985" s="182" t="s">
        <v>668</v>
      </c>
      <c r="E985" s="183" t="s">
        <v>1476</v>
      </c>
      <c r="F985" s="184" t="s">
        <v>1477</v>
      </c>
      <c r="G985" s="185" t="s">
        <v>165</v>
      </c>
      <c r="H985" s="186">
        <v>8.5</v>
      </c>
      <c r="I985" s="187"/>
      <c r="J985" s="188">
        <f>ROUND(I985*H985,2)</f>
        <v>0</v>
      </c>
      <c r="K985" s="189"/>
      <c r="L985" s="190"/>
      <c r="M985" s="191" t="s">
        <v>32</v>
      </c>
      <c r="N985" s="192" t="s">
        <v>48</v>
      </c>
      <c r="P985" s="145">
        <f>O985*H985</f>
        <v>0</v>
      </c>
      <c r="Q985" s="145">
        <v>1.1999999999999999E-3</v>
      </c>
      <c r="R985" s="145">
        <f>Q985*H985</f>
        <v>1.0199999999999999E-2</v>
      </c>
      <c r="S985" s="145">
        <v>0</v>
      </c>
      <c r="T985" s="146">
        <f>S985*H985</f>
        <v>0</v>
      </c>
      <c r="AR985" s="147" t="s">
        <v>108</v>
      </c>
      <c r="AT985" s="147" t="s">
        <v>668</v>
      </c>
      <c r="AU985" s="147" t="s">
        <v>96</v>
      </c>
      <c r="AY985" s="19" t="s">
        <v>159</v>
      </c>
      <c r="BE985" s="148">
        <f>IF(N985="základní",J985,0)</f>
        <v>0</v>
      </c>
      <c r="BF985" s="148">
        <f>IF(N985="snížená",J985,0)</f>
        <v>0</v>
      </c>
      <c r="BG985" s="148">
        <f>IF(N985="zákl. přenesená",J985,0)</f>
        <v>0</v>
      </c>
      <c r="BH985" s="148">
        <f>IF(N985="sníž. přenesená",J985,0)</f>
        <v>0</v>
      </c>
      <c r="BI985" s="148">
        <f>IF(N985="nulová",J985,0)</f>
        <v>0</v>
      </c>
      <c r="BJ985" s="19" t="s">
        <v>91</v>
      </c>
      <c r="BK985" s="148">
        <f>ROUND(I985*H985,2)</f>
        <v>0</v>
      </c>
      <c r="BL985" s="19" t="s">
        <v>96</v>
      </c>
      <c r="BM985" s="147" t="s">
        <v>1478</v>
      </c>
    </row>
    <row r="986" spans="2:65" s="13" customFormat="1" ht="11.25">
      <c r="B986" s="160"/>
      <c r="D986" s="154" t="s">
        <v>169</v>
      </c>
      <c r="F986" s="162" t="s">
        <v>1479</v>
      </c>
      <c r="H986" s="163">
        <v>8.5</v>
      </c>
      <c r="I986" s="164"/>
      <c r="L986" s="160"/>
      <c r="M986" s="165"/>
      <c r="T986" s="166"/>
      <c r="AT986" s="161" t="s">
        <v>169</v>
      </c>
      <c r="AU986" s="161" t="s">
        <v>96</v>
      </c>
      <c r="AV986" s="13" t="s">
        <v>91</v>
      </c>
      <c r="AW986" s="13" t="s">
        <v>4</v>
      </c>
      <c r="AX986" s="13" t="s">
        <v>84</v>
      </c>
      <c r="AY986" s="161" t="s">
        <v>159</v>
      </c>
    </row>
    <row r="987" spans="2:65" s="1" customFormat="1" ht="44.25" customHeight="1">
      <c r="B987" s="35"/>
      <c r="C987" s="135" t="s">
        <v>1480</v>
      </c>
      <c r="D987" s="135" t="s">
        <v>162</v>
      </c>
      <c r="E987" s="136" t="s">
        <v>1481</v>
      </c>
      <c r="F987" s="137" t="s">
        <v>1482</v>
      </c>
      <c r="G987" s="138" t="s">
        <v>165</v>
      </c>
      <c r="H987" s="139">
        <v>21.824000000000002</v>
      </c>
      <c r="I987" s="140"/>
      <c r="J987" s="141">
        <f>ROUND(I987*H987,2)</f>
        <v>0</v>
      </c>
      <c r="K987" s="142"/>
      <c r="L987" s="35"/>
      <c r="M987" s="143" t="s">
        <v>32</v>
      </c>
      <c r="N987" s="144" t="s">
        <v>48</v>
      </c>
      <c r="P987" s="145">
        <f>O987*H987</f>
        <v>0</v>
      </c>
      <c r="Q987" s="145">
        <v>3.7759999999999998E-3</v>
      </c>
      <c r="R987" s="145">
        <f>Q987*H987</f>
        <v>8.2407424000000007E-2</v>
      </c>
      <c r="S987" s="145">
        <v>0</v>
      </c>
      <c r="T987" s="146">
        <f>S987*H987</f>
        <v>0</v>
      </c>
      <c r="AR987" s="147" t="s">
        <v>96</v>
      </c>
      <c r="AT987" s="147" t="s">
        <v>162</v>
      </c>
      <c r="AU987" s="147" t="s">
        <v>96</v>
      </c>
      <c r="AY987" s="19" t="s">
        <v>159</v>
      </c>
      <c r="BE987" s="148">
        <f>IF(N987="základní",J987,0)</f>
        <v>0</v>
      </c>
      <c r="BF987" s="148">
        <f>IF(N987="snížená",J987,0)</f>
        <v>0</v>
      </c>
      <c r="BG987" s="148">
        <f>IF(N987="zákl. přenesená",J987,0)</f>
        <v>0</v>
      </c>
      <c r="BH987" s="148">
        <f>IF(N987="sníž. přenesená",J987,0)</f>
        <v>0</v>
      </c>
      <c r="BI987" s="148">
        <f>IF(N987="nulová",J987,0)</f>
        <v>0</v>
      </c>
      <c r="BJ987" s="19" t="s">
        <v>91</v>
      </c>
      <c r="BK987" s="148">
        <f>ROUND(I987*H987,2)</f>
        <v>0</v>
      </c>
      <c r="BL987" s="19" t="s">
        <v>96</v>
      </c>
      <c r="BM987" s="147" t="s">
        <v>1483</v>
      </c>
    </row>
    <row r="988" spans="2:65" s="1" customFormat="1" ht="11.25">
      <c r="B988" s="35"/>
      <c r="D988" s="149" t="s">
        <v>167</v>
      </c>
      <c r="F988" s="150" t="s">
        <v>1484</v>
      </c>
      <c r="I988" s="151"/>
      <c r="L988" s="35"/>
      <c r="M988" s="152"/>
      <c r="T988" s="56"/>
      <c r="AT988" s="19" t="s">
        <v>167</v>
      </c>
      <c r="AU988" s="19" t="s">
        <v>96</v>
      </c>
    </row>
    <row r="989" spans="2:65" s="12" customFormat="1" ht="11.25">
      <c r="B989" s="153"/>
      <c r="D989" s="154" t="s">
        <v>169</v>
      </c>
      <c r="E989" s="155" t="s">
        <v>32</v>
      </c>
      <c r="F989" s="156" t="s">
        <v>1485</v>
      </c>
      <c r="H989" s="155" t="s">
        <v>32</v>
      </c>
      <c r="I989" s="157"/>
      <c r="L989" s="153"/>
      <c r="M989" s="158"/>
      <c r="T989" s="159"/>
      <c r="AT989" s="155" t="s">
        <v>169</v>
      </c>
      <c r="AU989" s="155" t="s">
        <v>96</v>
      </c>
      <c r="AV989" s="12" t="s">
        <v>84</v>
      </c>
      <c r="AW989" s="12" t="s">
        <v>38</v>
      </c>
      <c r="AX989" s="12" t="s">
        <v>76</v>
      </c>
      <c r="AY989" s="155" t="s">
        <v>159</v>
      </c>
    </row>
    <row r="990" spans="2:65" s="13" customFormat="1" ht="11.25">
      <c r="B990" s="160"/>
      <c r="D990" s="154" t="s">
        <v>169</v>
      </c>
      <c r="E990" s="161" t="s">
        <v>32</v>
      </c>
      <c r="F990" s="162" t="s">
        <v>1486</v>
      </c>
      <c r="H990" s="163">
        <v>21.824000000000002</v>
      </c>
      <c r="I990" s="164"/>
      <c r="L990" s="160"/>
      <c r="M990" s="165"/>
      <c r="T990" s="166"/>
      <c r="AT990" s="161" t="s">
        <v>169</v>
      </c>
      <c r="AU990" s="161" t="s">
        <v>96</v>
      </c>
      <c r="AV990" s="13" t="s">
        <v>91</v>
      </c>
      <c r="AW990" s="13" t="s">
        <v>38</v>
      </c>
      <c r="AX990" s="13" t="s">
        <v>84</v>
      </c>
      <c r="AY990" s="161" t="s">
        <v>159</v>
      </c>
    </row>
    <row r="991" spans="2:65" s="16" customFormat="1" ht="20.85" customHeight="1">
      <c r="B991" s="200"/>
      <c r="D991" s="201" t="s">
        <v>75</v>
      </c>
      <c r="E991" s="201" t="s">
        <v>1487</v>
      </c>
      <c r="F991" s="201" t="s">
        <v>1488</v>
      </c>
      <c r="I991" s="202"/>
      <c r="J991" s="203">
        <f>BK991</f>
        <v>0</v>
      </c>
      <c r="L991" s="200"/>
      <c r="M991" s="204"/>
      <c r="P991" s="205">
        <f>SUM(P992:P1012)</f>
        <v>0</v>
      </c>
      <c r="R991" s="205">
        <f>SUM(R992:R1012)</f>
        <v>3.7193762279999998</v>
      </c>
      <c r="T991" s="206">
        <f>SUM(T992:T1012)</f>
        <v>0</v>
      </c>
      <c r="AR991" s="201" t="s">
        <v>84</v>
      </c>
      <c r="AT991" s="207" t="s">
        <v>75</v>
      </c>
      <c r="AU991" s="207" t="s">
        <v>93</v>
      </c>
      <c r="AY991" s="201" t="s">
        <v>159</v>
      </c>
      <c r="BK991" s="208">
        <f>SUM(BK992:BK1012)</f>
        <v>0</v>
      </c>
    </row>
    <row r="992" spans="2:65" s="1" customFormat="1" ht="33" customHeight="1">
      <c r="B992" s="35"/>
      <c r="C992" s="135" t="s">
        <v>1489</v>
      </c>
      <c r="D992" s="135" t="s">
        <v>162</v>
      </c>
      <c r="E992" s="136" t="s">
        <v>1490</v>
      </c>
      <c r="F992" s="137" t="s">
        <v>1491</v>
      </c>
      <c r="G992" s="138" t="s">
        <v>165</v>
      </c>
      <c r="H992" s="139">
        <v>114.06699999999999</v>
      </c>
      <c r="I992" s="140"/>
      <c r="J992" s="141">
        <f>ROUND(I992*H992,2)</f>
        <v>0</v>
      </c>
      <c r="K992" s="142"/>
      <c r="L992" s="35"/>
      <c r="M992" s="143" t="s">
        <v>32</v>
      </c>
      <c r="N992" s="144" t="s">
        <v>48</v>
      </c>
      <c r="P992" s="145">
        <f>O992*H992</f>
        <v>0</v>
      </c>
      <c r="Q992" s="145">
        <v>4.3839999999999999E-3</v>
      </c>
      <c r="R992" s="145">
        <f>Q992*H992</f>
        <v>0.50006972799999994</v>
      </c>
      <c r="S992" s="145">
        <v>0</v>
      </c>
      <c r="T992" s="146">
        <f>S992*H992</f>
        <v>0</v>
      </c>
      <c r="AR992" s="147" t="s">
        <v>96</v>
      </c>
      <c r="AT992" s="147" t="s">
        <v>162</v>
      </c>
      <c r="AU992" s="147" t="s">
        <v>96</v>
      </c>
      <c r="AY992" s="19" t="s">
        <v>159</v>
      </c>
      <c r="BE992" s="148">
        <f>IF(N992="základní",J992,0)</f>
        <v>0</v>
      </c>
      <c r="BF992" s="148">
        <f>IF(N992="snížená",J992,0)</f>
        <v>0</v>
      </c>
      <c r="BG992" s="148">
        <f>IF(N992="zákl. přenesená",J992,0)</f>
        <v>0</v>
      </c>
      <c r="BH992" s="148">
        <f>IF(N992="sníž. přenesená",J992,0)</f>
        <v>0</v>
      </c>
      <c r="BI992" s="148">
        <f>IF(N992="nulová",J992,0)</f>
        <v>0</v>
      </c>
      <c r="BJ992" s="19" t="s">
        <v>91</v>
      </c>
      <c r="BK992" s="148">
        <f>ROUND(I992*H992,2)</f>
        <v>0</v>
      </c>
      <c r="BL992" s="19" t="s">
        <v>96</v>
      </c>
      <c r="BM992" s="147" t="s">
        <v>1492</v>
      </c>
    </row>
    <row r="993" spans="2:65" s="1" customFormat="1" ht="11.25">
      <c r="B993" s="35"/>
      <c r="D993" s="149" t="s">
        <v>167</v>
      </c>
      <c r="F993" s="150" t="s">
        <v>1493</v>
      </c>
      <c r="I993" s="151"/>
      <c r="L993" s="35"/>
      <c r="M993" s="152"/>
      <c r="T993" s="56"/>
      <c r="AT993" s="19" t="s">
        <v>167</v>
      </c>
      <c r="AU993" s="19" t="s">
        <v>96</v>
      </c>
    </row>
    <row r="994" spans="2:65" s="13" customFormat="1" ht="11.25">
      <c r="B994" s="160"/>
      <c r="D994" s="154" t="s">
        <v>169</v>
      </c>
      <c r="E994" s="161" t="s">
        <v>32</v>
      </c>
      <c r="F994" s="162" t="s">
        <v>1494</v>
      </c>
      <c r="H994" s="163">
        <v>114.06699999999999</v>
      </c>
      <c r="I994" s="164"/>
      <c r="L994" s="160"/>
      <c r="M994" s="165"/>
      <c r="T994" s="166"/>
      <c r="AT994" s="161" t="s">
        <v>169</v>
      </c>
      <c r="AU994" s="161" t="s">
        <v>96</v>
      </c>
      <c r="AV994" s="13" t="s">
        <v>91</v>
      </c>
      <c r="AW994" s="13" t="s">
        <v>38</v>
      </c>
      <c r="AX994" s="13" t="s">
        <v>84</v>
      </c>
      <c r="AY994" s="161" t="s">
        <v>159</v>
      </c>
    </row>
    <row r="995" spans="2:65" s="1" customFormat="1" ht="44.25" customHeight="1">
      <c r="B995" s="35"/>
      <c r="C995" s="135" t="s">
        <v>1495</v>
      </c>
      <c r="D995" s="135" t="s">
        <v>162</v>
      </c>
      <c r="E995" s="136" t="s">
        <v>1496</v>
      </c>
      <c r="F995" s="137" t="s">
        <v>1497</v>
      </c>
      <c r="G995" s="138" t="s">
        <v>165</v>
      </c>
      <c r="H995" s="139">
        <v>419.59</v>
      </c>
      <c r="I995" s="140"/>
      <c r="J995" s="141">
        <f>ROUND(I995*H995,2)</f>
        <v>0</v>
      </c>
      <c r="K995" s="142"/>
      <c r="L995" s="35"/>
      <c r="M995" s="143" t="s">
        <v>32</v>
      </c>
      <c r="N995" s="144" t="s">
        <v>48</v>
      </c>
      <c r="P995" s="145">
        <f>O995*H995</f>
        <v>0</v>
      </c>
      <c r="Q995" s="145">
        <v>3.0000000000000001E-3</v>
      </c>
      <c r="R995" s="145">
        <f>Q995*H995</f>
        <v>1.2587699999999999</v>
      </c>
      <c r="S995" s="145">
        <v>0</v>
      </c>
      <c r="T995" s="146">
        <f>S995*H995</f>
        <v>0</v>
      </c>
      <c r="AR995" s="147" t="s">
        <v>96</v>
      </c>
      <c r="AT995" s="147" t="s">
        <v>162</v>
      </c>
      <c r="AU995" s="147" t="s">
        <v>96</v>
      </c>
      <c r="AY995" s="19" t="s">
        <v>159</v>
      </c>
      <c r="BE995" s="148">
        <f>IF(N995="základní",J995,0)</f>
        <v>0</v>
      </c>
      <c r="BF995" s="148">
        <f>IF(N995="snížená",J995,0)</f>
        <v>0</v>
      </c>
      <c r="BG995" s="148">
        <f>IF(N995="zákl. přenesená",J995,0)</f>
        <v>0</v>
      </c>
      <c r="BH995" s="148">
        <f>IF(N995="sníž. přenesená",J995,0)</f>
        <v>0</v>
      </c>
      <c r="BI995" s="148">
        <f>IF(N995="nulová",J995,0)</f>
        <v>0</v>
      </c>
      <c r="BJ995" s="19" t="s">
        <v>91</v>
      </c>
      <c r="BK995" s="148">
        <f>ROUND(I995*H995,2)</f>
        <v>0</v>
      </c>
      <c r="BL995" s="19" t="s">
        <v>96</v>
      </c>
      <c r="BM995" s="147" t="s">
        <v>1498</v>
      </c>
    </row>
    <row r="996" spans="2:65" s="1" customFormat="1" ht="11.25">
      <c r="B996" s="35"/>
      <c r="D996" s="149" t="s">
        <v>167</v>
      </c>
      <c r="F996" s="150" t="s">
        <v>1499</v>
      </c>
      <c r="I996" s="151"/>
      <c r="L996" s="35"/>
      <c r="M996" s="152"/>
      <c r="T996" s="56"/>
      <c r="AT996" s="19" t="s">
        <v>167</v>
      </c>
      <c r="AU996" s="19" t="s">
        <v>96</v>
      </c>
    </row>
    <row r="997" spans="2:65" s="1" customFormat="1" ht="24.2" customHeight="1">
      <c r="B997" s="35"/>
      <c r="C997" s="182" t="s">
        <v>1500</v>
      </c>
      <c r="D997" s="182" t="s">
        <v>668</v>
      </c>
      <c r="E997" s="183" t="s">
        <v>1501</v>
      </c>
      <c r="F997" s="184" t="s">
        <v>1502</v>
      </c>
      <c r="G997" s="185" t="s">
        <v>165</v>
      </c>
      <c r="H997" s="186">
        <v>220.285</v>
      </c>
      <c r="I997" s="187"/>
      <c r="J997" s="188">
        <f>ROUND(I997*H997,2)</f>
        <v>0</v>
      </c>
      <c r="K997" s="189"/>
      <c r="L997" s="190"/>
      <c r="M997" s="191" t="s">
        <v>32</v>
      </c>
      <c r="N997" s="192" t="s">
        <v>48</v>
      </c>
      <c r="P997" s="145">
        <f>O997*H997</f>
        <v>0</v>
      </c>
      <c r="Q997" s="145">
        <v>4.1000000000000003E-3</v>
      </c>
      <c r="R997" s="145">
        <f>Q997*H997</f>
        <v>0.90316850000000004</v>
      </c>
      <c r="S997" s="145">
        <v>0</v>
      </c>
      <c r="T997" s="146">
        <f>S997*H997</f>
        <v>0</v>
      </c>
      <c r="AR997" s="147" t="s">
        <v>108</v>
      </c>
      <c r="AT997" s="147" t="s">
        <v>668</v>
      </c>
      <c r="AU997" s="147" t="s">
        <v>96</v>
      </c>
      <c r="AY997" s="19" t="s">
        <v>159</v>
      </c>
      <c r="BE997" s="148">
        <f>IF(N997="základní",J997,0)</f>
        <v>0</v>
      </c>
      <c r="BF997" s="148">
        <f>IF(N997="snížená",J997,0)</f>
        <v>0</v>
      </c>
      <c r="BG997" s="148">
        <f>IF(N997="zákl. přenesená",J997,0)</f>
        <v>0</v>
      </c>
      <c r="BH997" s="148">
        <f>IF(N997="sníž. přenesená",J997,0)</f>
        <v>0</v>
      </c>
      <c r="BI997" s="148">
        <f>IF(N997="nulová",J997,0)</f>
        <v>0</v>
      </c>
      <c r="BJ997" s="19" t="s">
        <v>91</v>
      </c>
      <c r="BK997" s="148">
        <f>ROUND(I997*H997,2)</f>
        <v>0</v>
      </c>
      <c r="BL997" s="19" t="s">
        <v>96</v>
      </c>
      <c r="BM997" s="147" t="s">
        <v>1503</v>
      </c>
    </row>
    <row r="998" spans="2:65" s="13" customFormat="1" ht="11.25">
      <c r="B998" s="160"/>
      <c r="D998" s="154" t="s">
        <v>169</v>
      </c>
      <c r="E998" s="161" t="s">
        <v>32</v>
      </c>
      <c r="F998" s="162" t="s">
        <v>459</v>
      </c>
      <c r="H998" s="163">
        <v>47.04</v>
      </c>
      <c r="I998" s="164"/>
      <c r="L998" s="160"/>
      <c r="M998" s="165"/>
      <c r="T998" s="166"/>
      <c r="AT998" s="161" t="s">
        <v>169</v>
      </c>
      <c r="AU998" s="161" t="s">
        <v>96</v>
      </c>
      <c r="AV998" s="13" t="s">
        <v>91</v>
      </c>
      <c r="AW998" s="13" t="s">
        <v>38</v>
      </c>
      <c r="AX998" s="13" t="s">
        <v>76</v>
      </c>
      <c r="AY998" s="161" t="s">
        <v>159</v>
      </c>
    </row>
    <row r="999" spans="2:65" s="13" customFormat="1" ht="11.25">
      <c r="B999" s="160"/>
      <c r="D999" s="154" t="s">
        <v>169</v>
      </c>
      <c r="E999" s="161" t="s">
        <v>32</v>
      </c>
      <c r="F999" s="162" t="s">
        <v>406</v>
      </c>
      <c r="H999" s="163">
        <v>5.9550000000000001</v>
      </c>
      <c r="I999" s="164"/>
      <c r="L999" s="160"/>
      <c r="M999" s="165"/>
      <c r="T999" s="166"/>
      <c r="AT999" s="161" t="s">
        <v>169</v>
      </c>
      <c r="AU999" s="161" t="s">
        <v>96</v>
      </c>
      <c r="AV999" s="13" t="s">
        <v>91</v>
      </c>
      <c r="AW999" s="13" t="s">
        <v>38</v>
      </c>
      <c r="AX999" s="13" t="s">
        <v>76</v>
      </c>
      <c r="AY999" s="161" t="s">
        <v>159</v>
      </c>
    </row>
    <row r="1000" spans="2:65" s="13" customFormat="1" ht="11.25">
      <c r="B1000" s="160"/>
      <c r="D1000" s="154" t="s">
        <v>169</v>
      </c>
      <c r="E1000" s="161" t="s">
        <v>32</v>
      </c>
      <c r="F1000" s="162" t="s">
        <v>1504</v>
      </c>
      <c r="H1000" s="163">
        <v>52.7</v>
      </c>
      <c r="I1000" s="164"/>
      <c r="L1000" s="160"/>
      <c r="M1000" s="165"/>
      <c r="T1000" s="166"/>
      <c r="AT1000" s="161" t="s">
        <v>169</v>
      </c>
      <c r="AU1000" s="161" t="s">
        <v>96</v>
      </c>
      <c r="AV1000" s="13" t="s">
        <v>91</v>
      </c>
      <c r="AW1000" s="13" t="s">
        <v>38</v>
      </c>
      <c r="AX1000" s="13" t="s">
        <v>76</v>
      </c>
      <c r="AY1000" s="161" t="s">
        <v>159</v>
      </c>
    </row>
    <row r="1001" spans="2:65" s="13" customFormat="1" ht="11.25">
      <c r="B1001" s="160"/>
      <c r="D1001" s="154" t="s">
        <v>169</v>
      </c>
      <c r="E1001" s="161" t="s">
        <v>32</v>
      </c>
      <c r="F1001" s="162" t="s">
        <v>1505</v>
      </c>
      <c r="H1001" s="163">
        <v>33.299999999999997</v>
      </c>
      <c r="I1001" s="164"/>
      <c r="L1001" s="160"/>
      <c r="M1001" s="165"/>
      <c r="T1001" s="166"/>
      <c r="AT1001" s="161" t="s">
        <v>169</v>
      </c>
      <c r="AU1001" s="161" t="s">
        <v>96</v>
      </c>
      <c r="AV1001" s="13" t="s">
        <v>91</v>
      </c>
      <c r="AW1001" s="13" t="s">
        <v>38</v>
      </c>
      <c r="AX1001" s="13" t="s">
        <v>76</v>
      </c>
      <c r="AY1001" s="161" t="s">
        <v>159</v>
      </c>
    </row>
    <row r="1002" spans="2:65" s="13" customFormat="1" ht="11.25">
      <c r="B1002" s="160"/>
      <c r="D1002" s="154" t="s">
        <v>169</v>
      </c>
      <c r="E1002" s="161" t="s">
        <v>32</v>
      </c>
      <c r="F1002" s="162" t="s">
        <v>1506</v>
      </c>
      <c r="H1002" s="163">
        <v>70.8</v>
      </c>
      <c r="I1002" s="164"/>
      <c r="L1002" s="160"/>
      <c r="M1002" s="165"/>
      <c r="T1002" s="166"/>
      <c r="AT1002" s="161" t="s">
        <v>169</v>
      </c>
      <c r="AU1002" s="161" t="s">
        <v>96</v>
      </c>
      <c r="AV1002" s="13" t="s">
        <v>91</v>
      </c>
      <c r="AW1002" s="13" t="s">
        <v>38</v>
      </c>
      <c r="AX1002" s="13" t="s">
        <v>76</v>
      </c>
      <c r="AY1002" s="161" t="s">
        <v>159</v>
      </c>
    </row>
    <row r="1003" spans="2:65" s="14" customFormat="1" ht="11.25">
      <c r="B1003" s="175"/>
      <c r="D1003" s="154" t="s">
        <v>169</v>
      </c>
      <c r="E1003" s="176" t="s">
        <v>32</v>
      </c>
      <c r="F1003" s="177" t="s">
        <v>581</v>
      </c>
      <c r="H1003" s="178">
        <v>209.79499999999999</v>
      </c>
      <c r="I1003" s="179"/>
      <c r="L1003" s="175"/>
      <c r="M1003" s="180"/>
      <c r="T1003" s="181"/>
      <c r="AT1003" s="176" t="s">
        <v>169</v>
      </c>
      <c r="AU1003" s="176" t="s">
        <v>96</v>
      </c>
      <c r="AV1003" s="14" t="s">
        <v>96</v>
      </c>
      <c r="AW1003" s="14" t="s">
        <v>38</v>
      </c>
      <c r="AX1003" s="14" t="s">
        <v>84</v>
      </c>
      <c r="AY1003" s="176" t="s">
        <v>159</v>
      </c>
    </row>
    <row r="1004" spans="2:65" s="13" customFormat="1" ht="11.25">
      <c r="B1004" s="160"/>
      <c r="D1004" s="154" t="s">
        <v>169</v>
      </c>
      <c r="F1004" s="162" t="s">
        <v>1507</v>
      </c>
      <c r="H1004" s="163">
        <v>220.285</v>
      </c>
      <c r="I1004" s="164"/>
      <c r="L1004" s="160"/>
      <c r="M1004" s="165"/>
      <c r="T1004" s="166"/>
      <c r="AT1004" s="161" t="s">
        <v>169</v>
      </c>
      <c r="AU1004" s="161" t="s">
        <v>96</v>
      </c>
      <c r="AV1004" s="13" t="s">
        <v>91</v>
      </c>
      <c r="AW1004" s="13" t="s">
        <v>4</v>
      </c>
      <c r="AX1004" s="13" t="s">
        <v>84</v>
      </c>
      <c r="AY1004" s="161" t="s">
        <v>159</v>
      </c>
    </row>
    <row r="1005" spans="2:65" s="1" customFormat="1" ht="24.2" customHeight="1">
      <c r="B1005" s="35"/>
      <c r="C1005" s="182" t="s">
        <v>1508</v>
      </c>
      <c r="D1005" s="182" t="s">
        <v>668</v>
      </c>
      <c r="E1005" s="183" t="s">
        <v>1509</v>
      </c>
      <c r="F1005" s="184" t="s">
        <v>1510</v>
      </c>
      <c r="G1005" s="185" t="s">
        <v>165</v>
      </c>
      <c r="H1005" s="186">
        <v>220.285</v>
      </c>
      <c r="I1005" s="187"/>
      <c r="J1005" s="188">
        <f>ROUND(I1005*H1005,2)</f>
        <v>0</v>
      </c>
      <c r="K1005" s="189"/>
      <c r="L1005" s="190"/>
      <c r="M1005" s="191" t="s">
        <v>32</v>
      </c>
      <c r="N1005" s="192" t="s">
        <v>48</v>
      </c>
      <c r="P1005" s="145">
        <f>O1005*H1005</f>
        <v>0</v>
      </c>
      <c r="Q1005" s="145">
        <v>4.7999999999999996E-3</v>
      </c>
      <c r="R1005" s="145">
        <f>Q1005*H1005</f>
        <v>1.0573679999999999</v>
      </c>
      <c r="S1005" s="145">
        <v>0</v>
      </c>
      <c r="T1005" s="146">
        <f>S1005*H1005</f>
        <v>0</v>
      </c>
      <c r="AR1005" s="147" t="s">
        <v>108</v>
      </c>
      <c r="AT1005" s="147" t="s">
        <v>668</v>
      </c>
      <c r="AU1005" s="147" t="s">
        <v>96</v>
      </c>
      <c r="AY1005" s="19" t="s">
        <v>159</v>
      </c>
      <c r="BE1005" s="148">
        <f>IF(N1005="základní",J1005,0)</f>
        <v>0</v>
      </c>
      <c r="BF1005" s="148">
        <f>IF(N1005="snížená",J1005,0)</f>
        <v>0</v>
      </c>
      <c r="BG1005" s="148">
        <f>IF(N1005="zákl. přenesená",J1005,0)</f>
        <v>0</v>
      </c>
      <c r="BH1005" s="148">
        <f>IF(N1005="sníž. přenesená",J1005,0)</f>
        <v>0</v>
      </c>
      <c r="BI1005" s="148">
        <f>IF(N1005="nulová",J1005,0)</f>
        <v>0</v>
      </c>
      <c r="BJ1005" s="19" t="s">
        <v>91</v>
      </c>
      <c r="BK1005" s="148">
        <f>ROUND(I1005*H1005,2)</f>
        <v>0</v>
      </c>
      <c r="BL1005" s="19" t="s">
        <v>96</v>
      </c>
      <c r="BM1005" s="147" t="s">
        <v>1511</v>
      </c>
    </row>
    <row r="1006" spans="2:65" s="13" customFormat="1" ht="11.25">
      <c r="B1006" s="160"/>
      <c r="D1006" s="154" t="s">
        <v>169</v>
      </c>
      <c r="E1006" s="161" t="s">
        <v>32</v>
      </c>
      <c r="F1006" s="162" t="s">
        <v>459</v>
      </c>
      <c r="H1006" s="163">
        <v>47.04</v>
      </c>
      <c r="I1006" s="164"/>
      <c r="L1006" s="160"/>
      <c r="M1006" s="165"/>
      <c r="T1006" s="166"/>
      <c r="AT1006" s="161" t="s">
        <v>169</v>
      </c>
      <c r="AU1006" s="161" t="s">
        <v>96</v>
      </c>
      <c r="AV1006" s="13" t="s">
        <v>91</v>
      </c>
      <c r="AW1006" s="13" t="s">
        <v>38</v>
      </c>
      <c r="AX1006" s="13" t="s">
        <v>76</v>
      </c>
      <c r="AY1006" s="161" t="s">
        <v>159</v>
      </c>
    </row>
    <row r="1007" spans="2:65" s="13" customFormat="1" ht="11.25">
      <c r="B1007" s="160"/>
      <c r="D1007" s="154" t="s">
        <v>169</v>
      </c>
      <c r="E1007" s="161" t="s">
        <v>32</v>
      </c>
      <c r="F1007" s="162" t="s">
        <v>406</v>
      </c>
      <c r="H1007" s="163">
        <v>5.9550000000000001</v>
      </c>
      <c r="I1007" s="164"/>
      <c r="L1007" s="160"/>
      <c r="M1007" s="165"/>
      <c r="T1007" s="166"/>
      <c r="AT1007" s="161" t="s">
        <v>169</v>
      </c>
      <c r="AU1007" s="161" t="s">
        <v>96</v>
      </c>
      <c r="AV1007" s="13" t="s">
        <v>91</v>
      </c>
      <c r="AW1007" s="13" t="s">
        <v>38</v>
      </c>
      <c r="AX1007" s="13" t="s">
        <v>76</v>
      </c>
      <c r="AY1007" s="161" t="s">
        <v>159</v>
      </c>
    </row>
    <row r="1008" spans="2:65" s="13" customFormat="1" ht="11.25">
      <c r="B1008" s="160"/>
      <c r="D1008" s="154" t="s">
        <v>169</v>
      </c>
      <c r="E1008" s="161" t="s">
        <v>32</v>
      </c>
      <c r="F1008" s="162" t="s">
        <v>1504</v>
      </c>
      <c r="H1008" s="163">
        <v>52.7</v>
      </c>
      <c r="I1008" s="164"/>
      <c r="L1008" s="160"/>
      <c r="M1008" s="165"/>
      <c r="T1008" s="166"/>
      <c r="AT1008" s="161" t="s">
        <v>169</v>
      </c>
      <c r="AU1008" s="161" t="s">
        <v>96</v>
      </c>
      <c r="AV1008" s="13" t="s">
        <v>91</v>
      </c>
      <c r="AW1008" s="13" t="s">
        <v>38</v>
      </c>
      <c r="AX1008" s="13" t="s">
        <v>76</v>
      </c>
      <c r="AY1008" s="161" t="s">
        <v>159</v>
      </c>
    </row>
    <row r="1009" spans="2:65" s="13" customFormat="1" ht="11.25">
      <c r="B1009" s="160"/>
      <c r="D1009" s="154" t="s">
        <v>169</v>
      </c>
      <c r="E1009" s="161" t="s">
        <v>32</v>
      </c>
      <c r="F1009" s="162" t="s">
        <v>1505</v>
      </c>
      <c r="H1009" s="163">
        <v>33.299999999999997</v>
      </c>
      <c r="I1009" s="164"/>
      <c r="L1009" s="160"/>
      <c r="M1009" s="165"/>
      <c r="T1009" s="166"/>
      <c r="AT1009" s="161" t="s">
        <v>169</v>
      </c>
      <c r="AU1009" s="161" t="s">
        <v>96</v>
      </c>
      <c r="AV1009" s="13" t="s">
        <v>91</v>
      </c>
      <c r="AW1009" s="13" t="s">
        <v>38</v>
      </c>
      <c r="AX1009" s="13" t="s">
        <v>76</v>
      </c>
      <c r="AY1009" s="161" t="s">
        <v>159</v>
      </c>
    </row>
    <row r="1010" spans="2:65" s="13" customFormat="1" ht="11.25">
      <c r="B1010" s="160"/>
      <c r="D1010" s="154" t="s">
        <v>169</v>
      </c>
      <c r="E1010" s="161" t="s">
        <v>32</v>
      </c>
      <c r="F1010" s="162" t="s">
        <v>1506</v>
      </c>
      <c r="H1010" s="163">
        <v>70.8</v>
      </c>
      <c r="I1010" s="164"/>
      <c r="L1010" s="160"/>
      <c r="M1010" s="165"/>
      <c r="T1010" s="166"/>
      <c r="AT1010" s="161" t="s">
        <v>169</v>
      </c>
      <c r="AU1010" s="161" t="s">
        <v>96</v>
      </c>
      <c r="AV1010" s="13" t="s">
        <v>91</v>
      </c>
      <c r="AW1010" s="13" t="s">
        <v>38</v>
      </c>
      <c r="AX1010" s="13" t="s">
        <v>76</v>
      </c>
      <c r="AY1010" s="161" t="s">
        <v>159</v>
      </c>
    </row>
    <row r="1011" spans="2:65" s="14" customFormat="1" ht="11.25">
      <c r="B1011" s="175"/>
      <c r="D1011" s="154" t="s">
        <v>169</v>
      </c>
      <c r="E1011" s="176" t="s">
        <v>32</v>
      </c>
      <c r="F1011" s="177" t="s">
        <v>581</v>
      </c>
      <c r="H1011" s="178">
        <v>209.79499999999999</v>
      </c>
      <c r="I1011" s="179"/>
      <c r="L1011" s="175"/>
      <c r="M1011" s="180"/>
      <c r="T1011" s="181"/>
      <c r="AT1011" s="176" t="s">
        <v>169</v>
      </c>
      <c r="AU1011" s="176" t="s">
        <v>96</v>
      </c>
      <c r="AV1011" s="14" t="s">
        <v>96</v>
      </c>
      <c r="AW1011" s="14" t="s">
        <v>38</v>
      </c>
      <c r="AX1011" s="14" t="s">
        <v>84</v>
      </c>
      <c r="AY1011" s="176" t="s">
        <v>159</v>
      </c>
    </row>
    <row r="1012" spans="2:65" s="13" customFormat="1" ht="11.25">
      <c r="B1012" s="160"/>
      <c r="D1012" s="154" t="s">
        <v>169</v>
      </c>
      <c r="F1012" s="162" t="s">
        <v>1507</v>
      </c>
      <c r="H1012" s="163">
        <v>220.285</v>
      </c>
      <c r="I1012" s="164"/>
      <c r="L1012" s="160"/>
      <c r="M1012" s="165"/>
      <c r="T1012" s="166"/>
      <c r="AT1012" s="161" t="s">
        <v>169</v>
      </c>
      <c r="AU1012" s="161" t="s">
        <v>96</v>
      </c>
      <c r="AV1012" s="13" t="s">
        <v>91</v>
      </c>
      <c r="AW1012" s="13" t="s">
        <v>4</v>
      </c>
      <c r="AX1012" s="13" t="s">
        <v>84</v>
      </c>
      <c r="AY1012" s="161" t="s">
        <v>159</v>
      </c>
    </row>
    <row r="1013" spans="2:65" s="16" customFormat="1" ht="20.85" customHeight="1">
      <c r="B1013" s="200"/>
      <c r="D1013" s="201" t="s">
        <v>75</v>
      </c>
      <c r="E1013" s="201" t="s">
        <v>1512</v>
      </c>
      <c r="F1013" s="201" t="s">
        <v>1513</v>
      </c>
      <c r="I1013" s="202"/>
      <c r="J1013" s="203">
        <f>BK1013</f>
        <v>0</v>
      </c>
      <c r="L1013" s="200"/>
      <c r="M1013" s="204"/>
      <c r="P1013" s="205">
        <f>SUM(P1014:P1021)</f>
        <v>0</v>
      </c>
      <c r="R1013" s="205">
        <f>SUM(R1014:R1021)</f>
        <v>2.3767990399999999</v>
      </c>
      <c r="T1013" s="206">
        <f>SUM(T1014:T1021)</f>
        <v>0</v>
      </c>
      <c r="AR1013" s="201" t="s">
        <v>84</v>
      </c>
      <c r="AT1013" s="207" t="s">
        <v>75</v>
      </c>
      <c r="AU1013" s="207" t="s">
        <v>93</v>
      </c>
      <c r="AY1013" s="201" t="s">
        <v>159</v>
      </c>
      <c r="BK1013" s="208">
        <f>SUM(BK1014:BK1021)</f>
        <v>0</v>
      </c>
    </row>
    <row r="1014" spans="2:65" s="1" customFormat="1" ht="24.2" customHeight="1">
      <c r="B1014" s="35"/>
      <c r="C1014" s="135" t="s">
        <v>1514</v>
      </c>
      <c r="D1014" s="135" t="s">
        <v>162</v>
      </c>
      <c r="E1014" s="136" t="s">
        <v>1515</v>
      </c>
      <c r="F1014" s="137" t="s">
        <v>1516</v>
      </c>
      <c r="G1014" s="138" t="s">
        <v>165</v>
      </c>
      <c r="H1014" s="139">
        <v>675.22699999999998</v>
      </c>
      <c r="I1014" s="140"/>
      <c r="J1014" s="141">
        <f>ROUND(I1014*H1014,2)</f>
        <v>0</v>
      </c>
      <c r="K1014" s="142"/>
      <c r="L1014" s="35"/>
      <c r="M1014" s="143" t="s">
        <v>32</v>
      </c>
      <c r="N1014" s="144" t="s">
        <v>48</v>
      </c>
      <c r="P1014" s="145">
        <f>O1014*H1014</f>
        <v>0</v>
      </c>
      <c r="Q1014" s="145">
        <v>2.2000000000000001E-4</v>
      </c>
      <c r="R1014" s="145">
        <f>Q1014*H1014</f>
        <v>0.14854993999999999</v>
      </c>
      <c r="S1014" s="145">
        <v>0</v>
      </c>
      <c r="T1014" s="146">
        <f>S1014*H1014</f>
        <v>0</v>
      </c>
      <c r="AR1014" s="147" t="s">
        <v>96</v>
      </c>
      <c r="AT1014" s="147" t="s">
        <v>162</v>
      </c>
      <c r="AU1014" s="147" t="s">
        <v>96</v>
      </c>
      <c r="AY1014" s="19" t="s">
        <v>159</v>
      </c>
      <c r="BE1014" s="148">
        <f>IF(N1014="základní",J1014,0)</f>
        <v>0</v>
      </c>
      <c r="BF1014" s="148">
        <f>IF(N1014="snížená",J1014,0)</f>
        <v>0</v>
      </c>
      <c r="BG1014" s="148">
        <f>IF(N1014="zákl. přenesená",J1014,0)</f>
        <v>0</v>
      </c>
      <c r="BH1014" s="148">
        <f>IF(N1014="sníž. přenesená",J1014,0)</f>
        <v>0</v>
      </c>
      <c r="BI1014" s="148">
        <f>IF(N1014="nulová",J1014,0)</f>
        <v>0</v>
      </c>
      <c r="BJ1014" s="19" t="s">
        <v>91</v>
      </c>
      <c r="BK1014" s="148">
        <f>ROUND(I1014*H1014,2)</f>
        <v>0</v>
      </c>
      <c r="BL1014" s="19" t="s">
        <v>96</v>
      </c>
      <c r="BM1014" s="147" t="s">
        <v>1517</v>
      </c>
    </row>
    <row r="1015" spans="2:65" s="1" customFormat="1" ht="11.25">
      <c r="B1015" s="35"/>
      <c r="D1015" s="149" t="s">
        <v>167</v>
      </c>
      <c r="F1015" s="150" t="s">
        <v>1518</v>
      </c>
      <c r="I1015" s="151"/>
      <c r="L1015" s="35"/>
      <c r="M1015" s="152"/>
      <c r="T1015" s="56"/>
      <c r="AT1015" s="19" t="s">
        <v>167</v>
      </c>
      <c r="AU1015" s="19" t="s">
        <v>96</v>
      </c>
    </row>
    <row r="1016" spans="2:65" s="13" customFormat="1" ht="11.25">
      <c r="B1016" s="160"/>
      <c r="D1016" s="154" t="s">
        <v>169</v>
      </c>
      <c r="E1016" s="161" t="s">
        <v>32</v>
      </c>
      <c r="F1016" s="162" t="s">
        <v>1519</v>
      </c>
      <c r="H1016" s="163">
        <v>563.59699999999998</v>
      </c>
      <c r="I1016" s="164"/>
      <c r="L1016" s="160"/>
      <c r="M1016" s="165"/>
      <c r="T1016" s="166"/>
      <c r="AT1016" s="161" t="s">
        <v>169</v>
      </c>
      <c r="AU1016" s="161" t="s">
        <v>96</v>
      </c>
      <c r="AV1016" s="13" t="s">
        <v>91</v>
      </c>
      <c r="AW1016" s="13" t="s">
        <v>38</v>
      </c>
      <c r="AX1016" s="13" t="s">
        <v>76</v>
      </c>
      <c r="AY1016" s="161" t="s">
        <v>159</v>
      </c>
    </row>
    <row r="1017" spans="2:65" s="13" customFormat="1" ht="11.25">
      <c r="B1017" s="160"/>
      <c r="D1017" s="154" t="s">
        <v>169</v>
      </c>
      <c r="E1017" s="161" t="s">
        <v>32</v>
      </c>
      <c r="F1017" s="162" t="s">
        <v>1520</v>
      </c>
      <c r="H1017" s="163">
        <v>58.634999999999998</v>
      </c>
      <c r="I1017" s="164"/>
      <c r="L1017" s="160"/>
      <c r="M1017" s="165"/>
      <c r="T1017" s="166"/>
      <c r="AT1017" s="161" t="s">
        <v>169</v>
      </c>
      <c r="AU1017" s="161" t="s">
        <v>96</v>
      </c>
      <c r="AV1017" s="13" t="s">
        <v>91</v>
      </c>
      <c r="AW1017" s="13" t="s">
        <v>38</v>
      </c>
      <c r="AX1017" s="13" t="s">
        <v>76</v>
      </c>
      <c r="AY1017" s="161" t="s">
        <v>159</v>
      </c>
    </row>
    <row r="1018" spans="2:65" s="13" customFormat="1" ht="11.25">
      <c r="B1018" s="160"/>
      <c r="D1018" s="154" t="s">
        <v>169</v>
      </c>
      <c r="E1018" s="161" t="s">
        <v>32</v>
      </c>
      <c r="F1018" s="162" t="s">
        <v>1521</v>
      </c>
      <c r="H1018" s="163">
        <v>52.994999999999997</v>
      </c>
      <c r="I1018" s="164"/>
      <c r="L1018" s="160"/>
      <c r="M1018" s="165"/>
      <c r="T1018" s="166"/>
      <c r="AT1018" s="161" t="s">
        <v>169</v>
      </c>
      <c r="AU1018" s="161" t="s">
        <v>96</v>
      </c>
      <c r="AV1018" s="13" t="s">
        <v>91</v>
      </c>
      <c r="AW1018" s="13" t="s">
        <v>38</v>
      </c>
      <c r="AX1018" s="13" t="s">
        <v>76</v>
      </c>
      <c r="AY1018" s="161" t="s">
        <v>159</v>
      </c>
    </row>
    <row r="1019" spans="2:65" s="14" customFormat="1" ht="11.25">
      <c r="B1019" s="175"/>
      <c r="D1019" s="154" t="s">
        <v>169</v>
      </c>
      <c r="E1019" s="176" t="s">
        <v>32</v>
      </c>
      <c r="F1019" s="177" t="s">
        <v>581</v>
      </c>
      <c r="H1019" s="178">
        <v>675.22699999999998</v>
      </c>
      <c r="I1019" s="179"/>
      <c r="L1019" s="175"/>
      <c r="M1019" s="180"/>
      <c r="T1019" s="181"/>
      <c r="AT1019" s="176" t="s">
        <v>169</v>
      </c>
      <c r="AU1019" s="176" t="s">
        <v>96</v>
      </c>
      <c r="AV1019" s="14" t="s">
        <v>96</v>
      </c>
      <c r="AW1019" s="14" t="s">
        <v>38</v>
      </c>
      <c r="AX1019" s="14" t="s">
        <v>84</v>
      </c>
      <c r="AY1019" s="176" t="s">
        <v>159</v>
      </c>
    </row>
    <row r="1020" spans="2:65" s="1" customFormat="1" ht="37.9" customHeight="1">
      <c r="B1020" s="35"/>
      <c r="C1020" s="135" t="s">
        <v>1522</v>
      </c>
      <c r="D1020" s="135" t="s">
        <v>162</v>
      </c>
      <c r="E1020" s="136" t="s">
        <v>1523</v>
      </c>
      <c r="F1020" s="137" t="s">
        <v>1524</v>
      </c>
      <c r="G1020" s="138" t="s">
        <v>165</v>
      </c>
      <c r="H1020" s="139">
        <v>675.22699999999998</v>
      </c>
      <c r="I1020" s="140"/>
      <c r="J1020" s="141">
        <f>ROUND(I1020*H1020,2)</f>
        <v>0</v>
      </c>
      <c r="K1020" s="142"/>
      <c r="L1020" s="35"/>
      <c r="M1020" s="143" t="s">
        <v>32</v>
      </c>
      <c r="N1020" s="144" t="s">
        <v>48</v>
      </c>
      <c r="P1020" s="145">
        <f>O1020*H1020</f>
        <v>0</v>
      </c>
      <c r="Q1020" s="145">
        <v>3.3E-3</v>
      </c>
      <c r="R1020" s="145">
        <f>Q1020*H1020</f>
        <v>2.2282490999999998</v>
      </c>
      <c r="S1020" s="145">
        <v>0</v>
      </c>
      <c r="T1020" s="146">
        <f>S1020*H1020</f>
        <v>0</v>
      </c>
      <c r="AR1020" s="147" t="s">
        <v>96</v>
      </c>
      <c r="AT1020" s="147" t="s">
        <v>162</v>
      </c>
      <c r="AU1020" s="147" t="s">
        <v>96</v>
      </c>
      <c r="AY1020" s="19" t="s">
        <v>159</v>
      </c>
      <c r="BE1020" s="148">
        <f>IF(N1020="základní",J1020,0)</f>
        <v>0</v>
      </c>
      <c r="BF1020" s="148">
        <f>IF(N1020="snížená",J1020,0)</f>
        <v>0</v>
      </c>
      <c r="BG1020" s="148">
        <f>IF(N1020="zákl. přenesená",J1020,0)</f>
        <v>0</v>
      </c>
      <c r="BH1020" s="148">
        <f>IF(N1020="sníž. přenesená",J1020,0)</f>
        <v>0</v>
      </c>
      <c r="BI1020" s="148">
        <f>IF(N1020="nulová",J1020,0)</f>
        <v>0</v>
      </c>
      <c r="BJ1020" s="19" t="s">
        <v>91</v>
      </c>
      <c r="BK1020" s="148">
        <f>ROUND(I1020*H1020,2)</f>
        <v>0</v>
      </c>
      <c r="BL1020" s="19" t="s">
        <v>96</v>
      </c>
      <c r="BM1020" s="147" t="s">
        <v>1525</v>
      </c>
    </row>
    <row r="1021" spans="2:65" s="1" customFormat="1" ht="11.25">
      <c r="B1021" s="35"/>
      <c r="D1021" s="149" t="s">
        <v>167</v>
      </c>
      <c r="F1021" s="150" t="s">
        <v>1526</v>
      </c>
      <c r="I1021" s="151"/>
      <c r="L1021" s="35"/>
      <c r="M1021" s="152"/>
      <c r="T1021" s="56"/>
      <c r="AT1021" s="19" t="s">
        <v>167</v>
      </c>
      <c r="AU1021" s="19" t="s">
        <v>96</v>
      </c>
    </row>
    <row r="1022" spans="2:65" s="11" customFormat="1" ht="20.85" customHeight="1">
      <c r="B1022" s="123"/>
      <c r="D1022" s="124" t="s">
        <v>75</v>
      </c>
      <c r="E1022" s="133" t="s">
        <v>1033</v>
      </c>
      <c r="F1022" s="133" t="s">
        <v>1527</v>
      </c>
      <c r="I1022" s="126"/>
      <c r="J1022" s="134">
        <f>BK1022</f>
        <v>0</v>
      </c>
      <c r="L1022" s="123"/>
      <c r="M1022" s="128"/>
      <c r="P1022" s="129">
        <f>P1023+SUM(P1024:P1056)+P1085+P1095+P1122+P1128</f>
        <v>0</v>
      </c>
      <c r="R1022" s="129">
        <f>R1023+SUM(R1024:R1056)+R1085+R1095+R1122+R1128</f>
        <v>140.3157842907232</v>
      </c>
      <c r="T1022" s="130">
        <f>T1023+SUM(T1024:T1056)+T1085+T1095+T1122+T1128</f>
        <v>0</v>
      </c>
      <c r="AR1022" s="124" t="s">
        <v>84</v>
      </c>
      <c r="AT1022" s="131" t="s">
        <v>75</v>
      </c>
      <c r="AU1022" s="131" t="s">
        <v>91</v>
      </c>
      <c r="AY1022" s="124" t="s">
        <v>159</v>
      </c>
      <c r="BK1022" s="132">
        <f>BK1023+SUM(BK1024:BK1056)+BK1085+BK1095+BK1122+BK1128</f>
        <v>0</v>
      </c>
    </row>
    <row r="1023" spans="2:65" s="1" customFormat="1" ht="24.2" customHeight="1">
      <c r="B1023" s="35"/>
      <c r="C1023" s="135" t="s">
        <v>1528</v>
      </c>
      <c r="D1023" s="135" t="s">
        <v>162</v>
      </c>
      <c r="E1023" s="136" t="s">
        <v>1529</v>
      </c>
      <c r="F1023" s="137" t="s">
        <v>1530</v>
      </c>
      <c r="G1023" s="138" t="s">
        <v>165</v>
      </c>
      <c r="H1023" s="139">
        <v>697.274</v>
      </c>
      <c r="I1023" s="140"/>
      <c r="J1023" s="141">
        <f>ROUND(I1023*H1023,2)</f>
        <v>0</v>
      </c>
      <c r="K1023" s="142"/>
      <c r="L1023" s="35"/>
      <c r="M1023" s="143" t="s">
        <v>32</v>
      </c>
      <c r="N1023" s="144" t="s">
        <v>48</v>
      </c>
      <c r="P1023" s="145">
        <f>O1023*H1023</f>
        <v>0</v>
      </c>
      <c r="Q1023" s="145">
        <v>1.3200000000000001E-4</v>
      </c>
      <c r="R1023" s="145">
        <f>Q1023*H1023</f>
        <v>9.2040168000000006E-2</v>
      </c>
      <c r="S1023" s="145">
        <v>0</v>
      </c>
      <c r="T1023" s="146">
        <f>S1023*H1023</f>
        <v>0</v>
      </c>
      <c r="AR1023" s="147" t="s">
        <v>96</v>
      </c>
      <c r="AT1023" s="147" t="s">
        <v>162</v>
      </c>
      <c r="AU1023" s="147" t="s">
        <v>93</v>
      </c>
      <c r="AY1023" s="19" t="s">
        <v>159</v>
      </c>
      <c r="BE1023" s="148">
        <f>IF(N1023="základní",J1023,0)</f>
        <v>0</v>
      </c>
      <c r="BF1023" s="148">
        <f>IF(N1023="snížená",J1023,0)</f>
        <v>0</v>
      </c>
      <c r="BG1023" s="148">
        <f>IF(N1023="zákl. přenesená",J1023,0)</f>
        <v>0</v>
      </c>
      <c r="BH1023" s="148">
        <f>IF(N1023="sníž. přenesená",J1023,0)</f>
        <v>0</v>
      </c>
      <c r="BI1023" s="148">
        <f>IF(N1023="nulová",J1023,0)</f>
        <v>0</v>
      </c>
      <c r="BJ1023" s="19" t="s">
        <v>91</v>
      </c>
      <c r="BK1023" s="148">
        <f>ROUND(I1023*H1023,2)</f>
        <v>0</v>
      </c>
      <c r="BL1023" s="19" t="s">
        <v>96</v>
      </c>
      <c r="BM1023" s="147" t="s">
        <v>1531</v>
      </c>
    </row>
    <row r="1024" spans="2:65" s="1" customFormat="1" ht="11.25">
      <c r="B1024" s="35"/>
      <c r="D1024" s="149" t="s">
        <v>167</v>
      </c>
      <c r="F1024" s="150" t="s">
        <v>1532</v>
      </c>
      <c r="I1024" s="151"/>
      <c r="L1024" s="35"/>
      <c r="M1024" s="152"/>
      <c r="T1024" s="56"/>
      <c r="AT1024" s="19" t="s">
        <v>167</v>
      </c>
      <c r="AU1024" s="19" t="s">
        <v>93</v>
      </c>
    </row>
    <row r="1025" spans="2:65" s="12" customFormat="1" ht="11.25">
      <c r="B1025" s="153"/>
      <c r="D1025" s="154" t="s">
        <v>169</v>
      </c>
      <c r="E1025" s="155" t="s">
        <v>32</v>
      </c>
      <c r="F1025" s="156" t="s">
        <v>1533</v>
      </c>
      <c r="H1025" s="155" t="s">
        <v>32</v>
      </c>
      <c r="I1025" s="157"/>
      <c r="L1025" s="153"/>
      <c r="M1025" s="158"/>
      <c r="T1025" s="159"/>
      <c r="AT1025" s="155" t="s">
        <v>169</v>
      </c>
      <c r="AU1025" s="155" t="s">
        <v>93</v>
      </c>
      <c r="AV1025" s="12" t="s">
        <v>84</v>
      </c>
      <c r="AW1025" s="12" t="s">
        <v>38</v>
      </c>
      <c r="AX1025" s="12" t="s">
        <v>76</v>
      </c>
      <c r="AY1025" s="155" t="s">
        <v>159</v>
      </c>
    </row>
    <row r="1026" spans="2:65" s="13" customFormat="1" ht="11.25">
      <c r="B1026" s="160"/>
      <c r="D1026" s="154" t="s">
        <v>169</v>
      </c>
      <c r="E1026" s="161" t="s">
        <v>32</v>
      </c>
      <c r="F1026" s="162" t="s">
        <v>277</v>
      </c>
      <c r="H1026" s="163">
        <v>427.29500000000002</v>
      </c>
      <c r="I1026" s="164"/>
      <c r="L1026" s="160"/>
      <c r="M1026" s="165"/>
      <c r="T1026" s="166"/>
      <c r="AT1026" s="161" t="s">
        <v>169</v>
      </c>
      <c r="AU1026" s="161" t="s">
        <v>93</v>
      </c>
      <c r="AV1026" s="13" t="s">
        <v>91</v>
      </c>
      <c r="AW1026" s="13" t="s">
        <v>38</v>
      </c>
      <c r="AX1026" s="13" t="s">
        <v>76</v>
      </c>
      <c r="AY1026" s="161" t="s">
        <v>159</v>
      </c>
    </row>
    <row r="1027" spans="2:65" s="13" customFormat="1" ht="11.25">
      <c r="B1027" s="160"/>
      <c r="D1027" s="154" t="s">
        <v>169</v>
      </c>
      <c r="E1027" s="161" t="s">
        <v>32</v>
      </c>
      <c r="F1027" s="162" t="s">
        <v>289</v>
      </c>
      <c r="H1027" s="163">
        <v>269.97899999999998</v>
      </c>
      <c r="I1027" s="164"/>
      <c r="L1027" s="160"/>
      <c r="M1027" s="165"/>
      <c r="T1027" s="166"/>
      <c r="AT1027" s="161" t="s">
        <v>169</v>
      </c>
      <c r="AU1027" s="161" t="s">
        <v>93</v>
      </c>
      <c r="AV1027" s="13" t="s">
        <v>91</v>
      </c>
      <c r="AW1027" s="13" t="s">
        <v>38</v>
      </c>
      <c r="AX1027" s="13" t="s">
        <v>76</v>
      </c>
      <c r="AY1027" s="161" t="s">
        <v>159</v>
      </c>
    </row>
    <row r="1028" spans="2:65" s="14" customFormat="1" ht="11.25">
      <c r="B1028" s="175"/>
      <c r="D1028" s="154" t="s">
        <v>169</v>
      </c>
      <c r="E1028" s="176" t="s">
        <v>32</v>
      </c>
      <c r="F1028" s="177" t="s">
        <v>581</v>
      </c>
      <c r="H1028" s="178">
        <v>697.274</v>
      </c>
      <c r="I1028" s="179"/>
      <c r="L1028" s="175"/>
      <c r="M1028" s="180"/>
      <c r="T1028" s="181"/>
      <c r="AT1028" s="176" t="s">
        <v>169</v>
      </c>
      <c r="AU1028" s="176" t="s">
        <v>93</v>
      </c>
      <c r="AV1028" s="14" t="s">
        <v>96</v>
      </c>
      <c r="AW1028" s="14" t="s">
        <v>38</v>
      </c>
      <c r="AX1028" s="14" t="s">
        <v>84</v>
      </c>
      <c r="AY1028" s="176" t="s">
        <v>159</v>
      </c>
    </row>
    <row r="1029" spans="2:65" s="1" customFormat="1" ht="37.9" customHeight="1">
      <c r="B1029" s="35"/>
      <c r="C1029" s="135" t="s">
        <v>1534</v>
      </c>
      <c r="D1029" s="135" t="s">
        <v>162</v>
      </c>
      <c r="E1029" s="136" t="s">
        <v>1535</v>
      </c>
      <c r="F1029" s="137" t="s">
        <v>1536</v>
      </c>
      <c r="G1029" s="138" t="s">
        <v>783</v>
      </c>
      <c r="H1029" s="139">
        <v>907.1</v>
      </c>
      <c r="I1029" s="140"/>
      <c r="J1029" s="141">
        <f>ROUND(I1029*H1029,2)</f>
        <v>0</v>
      </c>
      <c r="K1029" s="142"/>
      <c r="L1029" s="35"/>
      <c r="M1029" s="143" t="s">
        <v>32</v>
      </c>
      <c r="N1029" s="144" t="s">
        <v>48</v>
      </c>
      <c r="P1029" s="145">
        <f>O1029*H1029</f>
        <v>0</v>
      </c>
      <c r="Q1029" s="145">
        <v>2.0999999999999999E-5</v>
      </c>
      <c r="R1029" s="145">
        <f>Q1029*H1029</f>
        <v>1.9049099999999999E-2</v>
      </c>
      <c r="S1029" s="145">
        <v>0</v>
      </c>
      <c r="T1029" s="146">
        <f>S1029*H1029</f>
        <v>0</v>
      </c>
      <c r="AR1029" s="147" t="s">
        <v>96</v>
      </c>
      <c r="AT1029" s="147" t="s">
        <v>162</v>
      </c>
      <c r="AU1029" s="147" t="s">
        <v>93</v>
      </c>
      <c r="AY1029" s="19" t="s">
        <v>159</v>
      </c>
      <c r="BE1029" s="148">
        <f>IF(N1029="základní",J1029,0)</f>
        <v>0</v>
      </c>
      <c r="BF1029" s="148">
        <f>IF(N1029="snížená",J1029,0)</f>
        <v>0</v>
      </c>
      <c r="BG1029" s="148">
        <f>IF(N1029="zákl. přenesená",J1029,0)</f>
        <v>0</v>
      </c>
      <c r="BH1029" s="148">
        <f>IF(N1029="sníž. přenesená",J1029,0)</f>
        <v>0</v>
      </c>
      <c r="BI1029" s="148">
        <f>IF(N1029="nulová",J1029,0)</f>
        <v>0</v>
      </c>
      <c r="BJ1029" s="19" t="s">
        <v>91</v>
      </c>
      <c r="BK1029" s="148">
        <f>ROUND(I1029*H1029,2)</f>
        <v>0</v>
      </c>
      <c r="BL1029" s="19" t="s">
        <v>96</v>
      </c>
      <c r="BM1029" s="147" t="s">
        <v>1537</v>
      </c>
    </row>
    <row r="1030" spans="2:65" s="1" customFormat="1" ht="11.25">
      <c r="B1030" s="35"/>
      <c r="D1030" s="149" t="s">
        <v>167</v>
      </c>
      <c r="F1030" s="150" t="s">
        <v>1538</v>
      </c>
      <c r="I1030" s="151"/>
      <c r="L1030" s="35"/>
      <c r="M1030" s="152"/>
      <c r="T1030" s="56"/>
      <c r="AT1030" s="19" t="s">
        <v>167</v>
      </c>
      <c r="AU1030" s="19" t="s">
        <v>93</v>
      </c>
    </row>
    <row r="1031" spans="2:65" s="12" customFormat="1" ht="11.25">
      <c r="B1031" s="153"/>
      <c r="D1031" s="154" t="s">
        <v>169</v>
      </c>
      <c r="E1031" s="155" t="s">
        <v>32</v>
      </c>
      <c r="F1031" s="156" t="s">
        <v>1539</v>
      </c>
      <c r="H1031" s="155" t="s">
        <v>32</v>
      </c>
      <c r="I1031" s="157"/>
      <c r="L1031" s="153"/>
      <c r="M1031" s="158"/>
      <c r="T1031" s="159"/>
      <c r="AT1031" s="155" t="s">
        <v>169</v>
      </c>
      <c r="AU1031" s="155" t="s">
        <v>93</v>
      </c>
      <c r="AV1031" s="12" t="s">
        <v>84</v>
      </c>
      <c r="AW1031" s="12" t="s">
        <v>38</v>
      </c>
      <c r="AX1031" s="12" t="s">
        <v>76</v>
      </c>
      <c r="AY1031" s="155" t="s">
        <v>159</v>
      </c>
    </row>
    <row r="1032" spans="2:65" s="13" customFormat="1" ht="11.25">
      <c r="B1032" s="160"/>
      <c r="D1032" s="154" t="s">
        <v>169</v>
      </c>
      <c r="E1032" s="161" t="s">
        <v>32</v>
      </c>
      <c r="F1032" s="162" t="s">
        <v>346</v>
      </c>
      <c r="H1032" s="163">
        <v>642.20000000000005</v>
      </c>
      <c r="I1032" s="164"/>
      <c r="L1032" s="160"/>
      <c r="M1032" s="165"/>
      <c r="T1032" s="166"/>
      <c r="AT1032" s="161" t="s">
        <v>169</v>
      </c>
      <c r="AU1032" s="161" t="s">
        <v>93</v>
      </c>
      <c r="AV1032" s="13" t="s">
        <v>91</v>
      </c>
      <c r="AW1032" s="13" t="s">
        <v>38</v>
      </c>
      <c r="AX1032" s="13" t="s">
        <v>76</v>
      </c>
      <c r="AY1032" s="161" t="s">
        <v>159</v>
      </c>
    </row>
    <row r="1033" spans="2:65" s="13" customFormat="1" ht="11.25">
      <c r="B1033" s="160"/>
      <c r="D1033" s="154" t="s">
        <v>169</v>
      </c>
      <c r="E1033" s="161" t="s">
        <v>32</v>
      </c>
      <c r="F1033" s="162" t="s">
        <v>355</v>
      </c>
      <c r="H1033" s="163">
        <v>264.89999999999998</v>
      </c>
      <c r="I1033" s="164"/>
      <c r="L1033" s="160"/>
      <c r="M1033" s="165"/>
      <c r="T1033" s="166"/>
      <c r="AT1033" s="161" t="s">
        <v>169</v>
      </c>
      <c r="AU1033" s="161" t="s">
        <v>93</v>
      </c>
      <c r="AV1033" s="13" t="s">
        <v>91</v>
      </c>
      <c r="AW1033" s="13" t="s">
        <v>38</v>
      </c>
      <c r="AX1033" s="13" t="s">
        <v>76</v>
      </c>
      <c r="AY1033" s="161" t="s">
        <v>159</v>
      </c>
    </row>
    <row r="1034" spans="2:65" s="14" customFormat="1" ht="11.25">
      <c r="B1034" s="175"/>
      <c r="D1034" s="154" t="s">
        <v>169</v>
      </c>
      <c r="E1034" s="176" t="s">
        <v>32</v>
      </c>
      <c r="F1034" s="177" t="s">
        <v>581</v>
      </c>
      <c r="H1034" s="178">
        <v>907.1</v>
      </c>
      <c r="I1034" s="179"/>
      <c r="L1034" s="175"/>
      <c r="M1034" s="180"/>
      <c r="T1034" s="181"/>
      <c r="AT1034" s="176" t="s">
        <v>169</v>
      </c>
      <c r="AU1034" s="176" t="s">
        <v>93</v>
      </c>
      <c r="AV1034" s="14" t="s">
        <v>96</v>
      </c>
      <c r="AW1034" s="14" t="s">
        <v>38</v>
      </c>
      <c r="AX1034" s="14" t="s">
        <v>84</v>
      </c>
      <c r="AY1034" s="176" t="s">
        <v>159</v>
      </c>
    </row>
    <row r="1035" spans="2:65" s="1" customFormat="1" ht="24.2" customHeight="1">
      <c r="B1035" s="35"/>
      <c r="C1035" s="135" t="s">
        <v>1540</v>
      </c>
      <c r="D1035" s="135" t="s">
        <v>162</v>
      </c>
      <c r="E1035" s="136" t="s">
        <v>1541</v>
      </c>
      <c r="F1035" s="137" t="s">
        <v>1542</v>
      </c>
      <c r="G1035" s="138" t="s">
        <v>783</v>
      </c>
      <c r="H1035" s="139">
        <v>45.25</v>
      </c>
      <c r="I1035" s="140"/>
      <c r="J1035" s="141">
        <f>ROUND(I1035*H1035,2)</f>
        <v>0</v>
      </c>
      <c r="K1035" s="142"/>
      <c r="L1035" s="35"/>
      <c r="M1035" s="143" t="s">
        <v>32</v>
      </c>
      <c r="N1035" s="144" t="s">
        <v>48</v>
      </c>
      <c r="P1035" s="145">
        <f>O1035*H1035</f>
        <v>0</v>
      </c>
      <c r="Q1035" s="145">
        <v>5.2500000000000002E-5</v>
      </c>
      <c r="R1035" s="145">
        <f>Q1035*H1035</f>
        <v>2.3756250000000001E-3</v>
      </c>
      <c r="S1035" s="145">
        <v>0</v>
      </c>
      <c r="T1035" s="146">
        <f>S1035*H1035</f>
        <v>0</v>
      </c>
      <c r="AR1035" s="147" t="s">
        <v>96</v>
      </c>
      <c r="AT1035" s="147" t="s">
        <v>162</v>
      </c>
      <c r="AU1035" s="147" t="s">
        <v>93</v>
      </c>
      <c r="AY1035" s="19" t="s">
        <v>159</v>
      </c>
      <c r="BE1035" s="148">
        <f>IF(N1035="základní",J1035,0)</f>
        <v>0</v>
      </c>
      <c r="BF1035" s="148">
        <f>IF(N1035="snížená",J1035,0)</f>
        <v>0</v>
      </c>
      <c r="BG1035" s="148">
        <f>IF(N1035="zákl. přenesená",J1035,0)</f>
        <v>0</v>
      </c>
      <c r="BH1035" s="148">
        <f>IF(N1035="sníž. přenesená",J1035,0)</f>
        <v>0</v>
      </c>
      <c r="BI1035" s="148">
        <f>IF(N1035="nulová",J1035,0)</f>
        <v>0</v>
      </c>
      <c r="BJ1035" s="19" t="s">
        <v>91</v>
      </c>
      <c r="BK1035" s="148">
        <f>ROUND(I1035*H1035,2)</f>
        <v>0</v>
      </c>
      <c r="BL1035" s="19" t="s">
        <v>96</v>
      </c>
      <c r="BM1035" s="147" t="s">
        <v>1543</v>
      </c>
    </row>
    <row r="1036" spans="2:65" s="1" customFormat="1" ht="11.25">
      <c r="B1036" s="35"/>
      <c r="D1036" s="149" t="s">
        <v>167</v>
      </c>
      <c r="F1036" s="150" t="s">
        <v>1544</v>
      </c>
      <c r="I1036" s="151"/>
      <c r="L1036" s="35"/>
      <c r="M1036" s="152"/>
      <c r="T1036" s="56"/>
      <c r="AT1036" s="19" t="s">
        <v>167</v>
      </c>
      <c r="AU1036" s="19" t="s">
        <v>93</v>
      </c>
    </row>
    <row r="1037" spans="2:65" s="12" customFormat="1" ht="11.25">
      <c r="B1037" s="153"/>
      <c r="D1037" s="154" t="s">
        <v>169</v>
      </c>
      <c r="E1037" s="155" t="s">
        <v>32</v>
      </c>
      <c r="F1037" s="156" t="s">
        <v>1545</v>
      </c>
      <c r="H1037" s="155" t="s">
        <v>32</v>
      </c>
      <c r="I1037" s="157"/>
      <c r="L1037" s="153"/>
      <c r="M1037" s="158"/>
      <c r="T1037" s="159"/>
      <c r="AT1037" s="155" t="s">
        <v>169</v>
      </c>
      <c r="AU1037" s="155" t="s">
        <v>93</v>
      </c>
      <c r="AV1037" s="12" t="s">
        <v>84</v>
      </c>
      <c r="AW1037" s="12" t="s">
        <v>38</v>
      </c>
      <c r="AX1037" s="12" t="s">
        <v>76</v>
      </c>
      <c r="AY1037" s="155" t="s">
        <v>159</v>
      </c>
    </row>
    <row r="1038" spans="2:65" s="13" customFormat="1" ht="11.25">
      <c r="B1038" s="160"/>
      <c r="D1038" s="154" t="s">
        <v>169</v>
      </c>
      <c r="E1038" s="161" t="s">
        <v>32</v>
      </c>
      <c r="F1038" s="162" t="s">
        <v>1546</v>
      </c>
      <c r="H1038" s="163">
        <v>25.95</v>
      </c>
      <c r="I1038" s="164"/>
      <c r="L1038" s="160"/>
      <c r="M1038" s="165"/>
      <c r="T1038" s="166"/>
      <c r="AT1038" s="161" t="s">
        <v>169</v>
      </c>
      <c r="AU1038" s="161" t="s">
        <v>93</v>
      </c>
      <c r="AV1038" s="13" t="s">
        <v>91</v>
      </c>
      <c r="AW1038" s="13" t="s">
        <v>38</v>
      </c>
      <c r="AX1038" s="13" t="s">
        <v>76</v>
      </c>
      <c r="AY1038" s="161" t="s">
        <v>159</v>
      </c>
    </row>
    <row r="1039" spans="2:65" s="13" customFormat="1" ht="11.25">
      <c r="B1039" s="160"/>
      <c r="D1039" s="154" t="s">
        <v>169</v>
      </c>
      <c r="E1039" s="161" t="s">
        <v>32</v>
      </c>
      <c r="F1039" s="162" t="s">
        <v>1547</v>
      </c>
      <c r="H1039" s="163">
        <v>19.3</v>
      </c>
      <c r="I1039" s="164"/>
      <c r="L1039" s="160"/>
      <c r="M1039" s="165"/>
      <c r="T1039" s="166"/>
      <c r="AT1039" s="161" t="s">
        <v>169</v>
      </c>
      <c r="AU1039" s="161" t="s">
        <v>93</v>
      </c>
      <c r="AV1039" s="13" t="s">
        <v>91</v>
      </c>
      <c r="AW1039" s="13" t="s">
        <v>38</v>
      </c>
      <c r="AX1039" s="13" t="s">
        <v>76</v>
      </c>
      <c r="AY1039" s="161" t="s">
        <v>159</v>
      </c>
    </row>
    <row r="1040" spans="2:65" s="14" customFormat="1" ht="11.25">
      <c r="B1040" s="175"/>
      <c r="D1040" s="154" t="s">
        <v>169</v>
      </c>
      <c r="E1040" s="176" t="s">
        <v>32</v>
      </c>
      <c r="F1040" s="177" t="s">
        <v>581</v>
      </c>
      <c r="H1040" s="178">
        <v>45.25</v>
      </c>
      <c r="I1040" s="179"/>
      <c r="L1040" s="175"/>
      <c r="M1040" s="180"/>
      <c r="T1040" s="181"/>
      <c r="AT1040" s="176" t="s">
        <v>169</v>
      </c>
      <c r="AU1040" s="176" t="s">
        <v>93</v>
      </c>
      <c r="AV1040" s="14" t="s">
        <v>96</v>
      </c>
      <c r="AW1040" s="14" t="s">
        <v>38</v>
      </c>
      <c r="AX1040" s="14" t="s">
        <v>84</v>
      </c>
      <c r="AY1040" s="176" t="s">
        <v>159</v>
      </c>
    </row>
    <row r="1041" spans="2:65" s="1" customFormat="1" ht="37.9" customHeight="1">
      <c r="B1041" s="35"/>
      <c r="C1041" s="135" t="s">
        <v>1548</v>
      </c>
      <c r="D1041" s="135" t="s">
        <v>162</v>
      </c>
      <c r="E1041" s="136" t="s">
        <v>1549</v>
      </c>
      <c r="F1041" s="137" t="s">
        <v>1550</v>
      </c>
      <c r="G1041" s="138" t="s">
        <v>783</v>
      </c>
      <c r="H1041" s="139">
        <v>45.25</v>
      </c>
      <c r="I1041" s="140"/>
      <c r="J1041" s="141">
        <f>ROUND(I1041*H1041,2)</f>
        <v>0</v>
      </c>
      <c r="K1041" s="142"/>
      <c r="L1041" s="35"/>
      <c r="M1041" s="143" t="s">
        <v>32</v>
      </c>
      <c r="N1041" s="144" t="s">
        <v>48</v>
      </c>
      <c r="P1041" s="145">
        <f>O1041*H1041</f>
        <v>0</v>
      </c>
      <c r="Q1041" s="145">
        <v>5.5199999999999997E-6</v>
      </c>
      <c r="R1041" s="145">
        <f>Q1041*H1041</f>
        <v>2.4978000000000001E-4</v>
      </c>
      <c r="S1041" s="145">
        <v>0</v>
      </c>
      <c r="T1041" s="146">
        <f>S1041*H1041</f>
        <v>0</v>
      </c>
      <c r="AR1041" s="147" t="s">
        <v>96</v>
      </c>
      <c r="AT1041" s="147" t="s">
        <v>162</v>
      </c>
      <c r="AU1041" s="147" t="s">
        <v>93</v>
      </c>
      <c r="AY1041" s="19" t="s">
        <v>159</v>
      </c>
      <c r="BE1041" s="148">
        <f>IF(N1041="základní",J1041,0)</f>
        <v>0</v>
      </c>
      <c r="BF1041" s="148">
        <f>IF(N1041="snížená",J1041,0)</f>
        <v>0</v>
      </c>
      <c r="BG1041" s="148">
        <f>IF(N1041="zákl. přenesená",J1041,0)</f>
        <v>0</v>
      </c>
      <c r="BH1041" s="148">
        <f>IF(N1041="sníž. přenesená",J1041,0)</f>
        <v>0</v>
      </c>
      <c r="BI1041" s="148">
        <f>IF(N1041="nulová",J1041,0)</f>
        <v>0</v>
      </c>
      <c r="BJ1041" s="19" t="s">
        <v>91</v>
      </c>
      <c r="BK1041" s="148">
        <f>ROUND(I1041*H1041,2)</f>
        <v>0</v>
      </c>
      <c r="BL1041" s="19" t="s">
        <v>96</v>
      </c>
      <c r="BM1041" s="147" t="s">
        <v>1551</v>
      </c>
    </row>
    <row r="1042" spans="2:65" s="1" customFormat="1" ht="11.25">
      <c r="B1042" s="35"/>
      <c r="D1042" s="149" t="s">
        <v>167</v>
      </c>
      <c r="F1042" s="150" t="s">
        <v>1552</v>
      </c>
      <c r="I1042" s="151"/>
      <c r="L1042" s="35"/>
      <c r="M1042" s="152"/>
      <c r="T1042" s="56"/>
      <c r="AT1042" s="19" t="s">
        <v>167</v>
      </c>
      <c r="AU1042" s="19" t="s">
        <v>93</v>
      </c>
    </row>
    <row r="1043" spans="2:65" s="1" customFormat="1" ht="16.5" customHeight="1">
      <c r="B1043" s="35"/>
      <c r="C1043" s="135" t="s">
        <v>1553</v>
      </c>
      <c r="D1043" s="135" t="s">
        <v>162</v>
      </c>
      <c r="E1043" s="136" t="s">
        <v>1554</v>
      </c>
      <c r="F1043" s="137" t="s">
        <v>1555</v>
      </c>
      <c r="G1043" s="138" t="s">
        <v>165</v>
      </c>
      <c r="H1043" s="139">
        <v>1.875</v>
      </c>
      <c r="I1043" s="140"/>
      <c r="J1043" s="141">
        <f>ROUND(I1043*H1043,2)</f>
        <v>0</v>
      </c>
      <c r="K1043" s="142"/>
      <c r="L1043" s="35"/>
      <c r="M1043" s="143" t="s">
        <v>32</v>
      </c>
      <c r="N1043" s="144" t="s">
        <v>48</v>
      </c>
      <c r="P1043" s="145">
        <f>O1043*H1043</f>
        <v>0</v>
      </c>
      <c r="Q1043" s="145">
        <v>1.7732500000000002E-2</v>
      </c>
      <c r="R1043" s="145">
        <f>Q1043*H1043</f>
        <v>3.3248437500000005E-2</v>
      </c>
      <c r="S1043" s="145">
        <v>0</v>
      </c>
      <c r="T1043" s="146">
        <f>S1043*H1043</f>
        <v>0</v>
      </c>
      <c r="AR1043" s="147" t="s">
        <v>96</v>
      </c>
      <c r="AT1043" s="147" t="s">
        <v>162</v>
      </c>
      <c r="AU1043" s="147" t="s">
        <v>93</v>
      </c>
      <c r="AY1043" s="19" t="s">
        <v>159</v>
      </c>
      <c r="BE1043" s="148">
        <f>IF(N1043="základní",J1043,0)</f>
        <v>0</v>
      </c>
      <c r="BF1043" s="148">
        <f>IF(N1043="snížená",J1043,0)</f>
        <v>0</v>
      </c>
      <c r="BG1043" s="148">
        <f>IF(N1043="zákl. přenesená",J1043,0)</f>
        <v>0</v>
      </c>
      <c r="BH1043" s="148">
        <f>IF(N1043="sníž. přenesená",J1043,0)</f>
        <v>0</v>
      </c>
      <c r="BI1043" s="148">
        <f>IF(N1043="nulová",J1043,0)</f>
        <v>0</v>
      </c>
      <c r="BJ1043" s="19" t="s">
        <v>91</v>
      </c>
      <c r="BK1043" s="148">
        <f>ROUND(I1043*H1043,2)</f>
        <v>0</v>
      </c>
      <c r="BL1043" s="19" t="s">
        <v>96</v>
      </c>
      <c r="BM1043" s="147" t="s">
        <v>1556</v>
      </c>
    </row>
    <row r="1044" spans="2:65" s="1" customFormat="1" ht="11.25">
      <c r="B1044" s="35"/>
      <c r="D1044" s="149" t="s">
        <v>167</v>
      </c>
      <c r="F1044" s="150" t="s">
        <v>1557</v>
      </c>
      <c r="I1044" s="151"/>
      <c r="L1044" s="35"/>
      <c r="M1044" s="152"/>
      <c r="T1044" s="56"/>
      <c r="AT1044" s="19" t="s">
        <v>167</v>
      </c>
      <c r="AU1044" s="19" t="s">
        <v>93</v>
      </c>
    </row>
    <row r="1045" spans="2:65" s="12" customFormat="1" ht="11.25">
      <c r="B1045" s="153"/>
      <c r="D1045" s="154" t="s">
        <v>169</v>
      </c>
      <c r="E1045" s="155" t="s">
        <v>32</v>
      </c>
      <c r="F1045" s="156" t="s">
        <v>1558</v>
      </c>
      <c r="H1045" s="155" t="s">
        <v>32</v>
      </c>
      <c r="I1045" s="157"/>
      <c r="L1045" s="153"/>
      <c r="M1045" s="158"/>
      <c r="T1045" s="159"/>
      <c r="AT1045" s="155" t="s">
        <v>169</v>
      </c>
      <c r="AU1045" s="155" t="s">
        <v>93</v>
      </c>
      <c r="AV1045" s="12" t="s">
        <v>84</v>
      </c>
      <c r="AW1045" s="12" t="s">
        <v>38</v>
      </c>
      <c r="AX1045" s="12" t="s">
        <v>76</v>
      </c>
      <c r="AY1045" s="155" t="s">
        <v>159</v>
      </c>
    </row>
    <row r="1046" spans="2:65" s="13" customFormat="1" ht="11.25">
      <c r="B1046" s="160"/>
      <c r="D1046" s="154" t="s">
        <v>169</v>
      </c>
      <c r="E1046" s="161" t="s">
        <v>32</v>
      </c>
      <c r="F1046" s="162" t="s">
        <v>1559</v>
      </c>
      <c r="H1046" s="163">
        <v>1.2749999999999999</v>
      </c>
      <c r="I1046" s="164"/>
      <c r="L1046" s="160"/>
      <c r="M1046" s="165"/>
      <c r="T1046" s="166"/>
      <c r="AT1046" s="161" t="s">
        <v>169</v>
      </c>
      <c r="AU1046" s="161" t="s">
        <v>93</v>
      </c>
      <c r="AV1046" s="13" t="s">
        <v>91</v>
      </c>
      <c r="AW1046" s="13" t="s">
        <v>38</v>
      </c>
      <c r="AX1046" s="13" t="s">
        <v>76</v>
      </c>
      <c r="AY1046" s="161" t="s">
        <v>159</v>
      </c>
    </row>
    <row r="1047" spans="2:65" s="13" customFormat="1" ht="11.25">
      <c r="B1047" s="160"/>
      <c r="D1047" s="154" t="s">
        <v>169</v>
      </c>
      <c r="E1047" s="161" t="s">
        <v>32</v>
      </c>
      <c r="F1047" s="162" t="s">
        <v>1560</v>
      </c>
      <c r="H1047" s="163">
        <v>0.6</v>
      </c>
      <c r="I1047" s="164"/>
      <c r="L1047" s="160"/>
      <c r="M1047" s="165"/>
      <c r="T1047" s="166"/>
      <c r="AT1047" s="161" t="s">
        <v>169</v>
      </c>
      <c r="AU1047" s="161" t="s">
        <v>93</v>
      </c>
      <c r="AV1047" s="13" t="s">
        <v>91</v>
      </c>
      <c r="AW1047" s="13" t="s">
        <v>38</v>
      </c>
      <c r="AX1047" s="13" t="s">
        <v>76</v>
      </c>
      <c r="AY1047" s="161" t="s">
        <v>159</v>
      </c>
    </row>
    <row r="1048" spans="2:65" s="14" customFormat="1" ht="11.25">
      <c r="B1048" s="175"/>
      <c r="D1048" s="154" t="s">
        <v>169</v>
      </c>
      <c r="E1048" s="176" t="s">
        <v>32</v>
      </c>
      <c r="F1048" s="177" t="s">
        <v>581</v>
      </c>
      <c r="H1048" s="178">
        <v>1.875</v>
      </c>
      <c r="I1048" s="179"/>
      <c r="L1048" s="175"/>
      <c r="M1048" s="180"/>
      <c r="T1048" s="181"/>
      <c r="AT1048" s="176" t="s">
        <v>169</v>
      </c>
      <c r="AU1048" s="176" t="s">
        <v>93</v>
      </c>
      <c r="AV1048" s="14" t="s">
        <v>96</v>
      </c>
      <c r="AW1048" s="14" t="s">
        <v>38</v>
      </c>
      <c r="AX1048" s="14" t="s">
        <v>84</v>
      </c>
      <c r="AY1048" s="176" t="s">
        <v>159</v>
      </c>
    </row>
    <row r="1049" spans="2:65" s="1" customFormat="1" ht="21.75" customHeight="1">
      <c r="B1049" s="35"/>
      <c r="C1049" s="135" t="s">
        <v>1561</v>
      </c>
      <c r="D1049" s="135" t="s">
        <v>162</v>
      </c>
      <c r="E1049" s="136" t="s">
        <v>1562</v>
      </c>
      <c r="F1049" s="137" t="s">
        <v>1563</v>
      </c>
      <c r="G1049" s="138" t="s">
        <v>165</v>
      </c>
      <c r="H1049" s="139">
        <v>1.875</v>
      </c>
      <c r="I1049" s="140"/>
      <c r="J1049" s="141">
        <f>ROUND(I1049*H1049,2)</f>
        <v>0</v>
      </c>
      <c r="K1049" s="142"/>
      <c r="L1049" s="35"/>
      <c r="M1049" s="143" t="s">
        <v>32</v>
      </c>
      <c r="N1049" s="144" t="s">
        <v>48</v>
      </c>
      <c r="P1049" s="145">
        <f>O1049*H1049</f>
        <v>0</v>
      </c>
      <c r="Q1049" s="145">
        <v>0</v>
      </c>
      <c r="R1049" s="145">
        <f>Q1049*H1049</f>
        <v>0</v>
      </c>
      <c r="S1049" s="145">
        <v>0</v>
      </c>
      <c r="T1049" s="146">
        <f>S1049*H1049</f>
        <v>0</v>
      </c>
      <c r="AR1049" s="147" t="s">
        <v>96</v>
      </c>
      <c r="AT1049" s="147" t="s">
        <v>162</v>
      </c>
      <c r="AU1049" s="147" t="s">
        <v>93</v>
      </c>
      <c r="AY1049" s="19" t="s">
        <v>159</v>
      </c>
      <c r="BE1049" s="148">
        <f>IF(N1049="základní",J1049,0)</f>
        <v>0</v>
      </c>
      <c r="BF1049" s="148">
        <f>IF(N1049="snížená",J1049,0)</f>
        <v>0</v>
      </c>
      <c r="BG1049" s="148">
        <f>IF(N1049="zákl. přenesená",J1049,0)</f>
        <v>0</v>
      </c>
      <c r="BH1049" s="148">
        <f>IF(N1049="sníž. přenesená",J1049,0)</f>
        <v>0</v>
      </c>
      <c r="BI1049" s="148">
        <f>IF(N1049="nulová",J1049,0)</f>
        <v>0</v>
      </c>
      <c r="BJ1049" s="19" t="s">
        <v>91</v>
      </c>
      <c r="BK1049" s="148">
        <f>ROUND(I1049*H1049,2)</f>
        <v>0</v>
      </c>
      <c r="BL1049" s="19" t="s">
        <v>96</v>
      </c>
      <c r="BM1049" s="147" t="s">
        <v>1564</v>
      </c>
    </row>
    <row r="1050" spans="2:65" s="1" customFormat="1" ht="11.25">
      <c r="B1050" s="35"/>
      <c r="D1050" s="149" t="s">
        <v>167</v>
      </c>
      <c r="F1050" s="150" t="s">
        <v>1565</v>
      </c>
      <c r="I1050" s="151"/>
      <c r="L1050" s="35"/>
      <c r="M1050" s="152"/>
      <c r="T1050" s="56"/>
      <c r="AT1050" s="19" t="s">
        <v>167</v>
      </c>
      <c r="AU1050" s="19" t="s">
        <v>93</v>
      </c>
    </row>
    <row r="1051" spans="2:65" s="1" customFormat="1" ht="44.25" customHeight="1">
      <c r="B1051" s="35"/>
      <c r="C1051" s="135" t="s">
        <v>1566</v>
      </c>
      <c r="D1051" s="135" t="s">
        <v>162</v>
      </c>
      <c r="E1051" s="136" t="s">
        <v>1567</v>
      </c>
      <c r="F1051" s="137" t="s">
        <v>1568</v>
      </c>
      <c r="G1051" s="138" t="s">
        <v>165</v>
      </c>
      <c r="H1051" s="139">
        <v>427.29500000000002</v>
      </c>
      <c r="I1051" s="140"/>
      <c r="J1051" s="141">
        <f>ROUND(I1051*H1051,2)</f>
        <v>0</v>
      </c>
      <c r="K1051" s="142"/>
      <c r="L1051" s="35"/>
      <c r="M1051" s="143" t="s">
        <v>32</v>
      </c>
      <c r="N1051" s="144" t="s">
        <v>48</v>
      </c>
      <c r="P1051" s="145">
        <f>O1051*H1051</f>
        <v>0</v>
      </c>
      <c r="Q1051" s="145">
        <v>3.6700000000000003E-2</v>
      </c>
      <c r="R1051" s="145">
        <f>Q1051*H1051</f>
        <v>15.681726500000002</v>
      </c>
      <c r="S1051" s="145">
        <v>0</v>
      </c>
      <c r="T1051" s="146">
        <f>S1051*H1051</f>
        <v>0</v>
      </c>
      <c r="AR1051" s="147" t="s">
        <v>96</v>
      </c>
      <c r="AT1051" s="147" t="s">
        <v>162</v>
      </c>
      <c r="AU1051" s="147" t="s">
        <v>93</v>
      </c>
      <c r="AY1051" s="19" t="s">
        <v>159</v>
      </c>
      <c r="BE1051" s="148">
        <f>IF(N1051="základní",J1051,0)</f>
        <v>0</v>
      </c>
      <c r="BF1051" s="148">
        <f>IF(N1051="snížená",J1051,0)</f>
        <v>0</v>
      </c>
      <c r="BG1051" s="148">
        <f>IF(N1051="zákl. přenesená",J1051,0)</f>
        <v>0</v>
      </c>
      <c r="BH1051" s="148">
        <f>IF(N1051="sníž. přenesená",J1051,0)</f>
        <v>0</v>
      </c>
      <c r="BI1051" s="148">
        <f>IF(N1051="nulová",J1051,0)</f>
        <v>0</v>
      </c>
      <c r="BJ1051" s="19" t="s">
        <v>91</v>
      </c>
      <c r="BK1051" s="148">
        <f>ROUND(I1051*H1051,2)</f>
        <v>0</v>
      </c>
      <c r="BL1051" s="19" t="s">
        <v>96</v>
      </c>
      <c r="BM1051" s="147" t="s">
        <v>1569</v>
      </c>
    </row>
    <row r="1052" spans="2:65" s="1" customFormat="1" ht="11.25">
      <c r="B1052" s="35"/>
      <c r="D1052" s="149" t="s">
        <v>167</v>
      </c>
      <c r="F1052" s="150" t="s">
        <v>1570</v>
      </c>
      <c r="I1052" s="151"/>
      <c r="L1052" s="35"/>
      <c r="M1052" s="152"/>
      <c r="T1052" s="56"/>
      <c r="AT1052" s="19" t="s">
        <v>167</v>
      </c>
      <c r="AU1052" s="19" t="s">
        <v>93</v>
      </c>
    </row>
    <row r="1053" spans="2:65" s="12" customFormat="1" ht="11.25">
      <c r="B1053" s="153"/>
      <c r="D1053" s="154" t="s">
        <v>169</v>
      </c>
      <c r="E1053" s="155" t="s">
        <v>32</v>
      </c>
      <c r="F1053" s="156" t="s">
        <v>803</v>
      </c>
      <c r="H1053" s="155" t="s">
        <v>32</v>
      </c>
      <c r="I1053" s="157"/>
      <c r="L1053" s="153"/>
      <c r="M1053" s="158"/>
      <c r="T1053" s="159"/>
      <c r="AT1053" s="155" t="s">
        <v>169</v>
      </c>
      <c r="AU1053" s="155" t="s">
        <v>93</v>
      </c>
      <c r="AV1053" s="12" t="s">
        <v>84</v>
      </c>
      <c r="AW1053" s="12" t="s">
        <v>38</v>
      </c>
      <c r="AX1053" s="12" t="s">
        <v>76</v>
      </c>
      <c r="AY1053" s="155" t="s">
        <v>159</v>
      </c>
    </row>
    <row r="1054" spans="2:65" s="13" customFormat="1" ht="11.25">
      <c r="B1054" s="160"/>
      <c r="D1054" s="154" t="s">
        <v>169</v>
      </c>
      <c r="E1054" s="161" t="s">
        <v>32</v>
      </c>
      <c r="F1054" s="162" t="s">
        <v>277</v>
      </c>
      <c r="H1054" s="163">
        <v>427.29500000000002</v>
      </c>
      <c r="I1054" s="164"/>
      <c r="L1054" s="160"/>
      <c r="M1054" s="165"/>
      <c r="T1054" s="166"/>
      <c r="AT1054" s="161" t="s">
        <v>169</v>
      </c>
      <c r="AU1054" s="161" t="s">
        <v>93</v>
      </c>
      <c r="AV1054" s="13" t="s">
        <v>91</v>
      </c>
      <c r="AW1054" s="13" t="s">
        <v>38</v>
      </c>
      <c r="AX1054" s="13" t="s">
        <v>76</v>
      </c>
      <c r="AY1054" s="161" t="s">
        <v>159</v>
      </c>
    </row>
    <row r="1055" spans="2:65" s="14" customFormat="1" ht="11.25">
      <c r="B1055" s="175"/>
      <c r="D1055" s="154" t="s">
        <v>169</v>
      </c>
      <c r="E1055" s="176" t="s">
        <v>32</v>
      </c>
      <c r="F1055" s="177" t="s">
        <v>581</v>
      </c>
      <c r="H1055" s="178">
        <v>427.29500000000002</v>
      </c>
      <c r="I1055" s="179"/>
      <c r="L1055" s="175"/>
      <c r="M1055" s="180"/>
      <c r="T1055" s="181"/>
      <c r="AT1055" s="176" t="s">
        <v>169</v>
      </c>
      <c r="AU1055" s="176" t="s">
        <v>93</v>
      </c>
      <c r="AV1055" s="14" t="s">
        <v>96</v>
      </c>
      <c r="AW1055" s="14" t="s">
        <v>38</v>
      </c>
      <c r="AX1055" s="14" t="s">
        <v>84</v>
      </c>
      <c r="AY1055" s="176" t="s">
        <v>159</v>
      </c>
    </row>
    <row r="1056" spans="2:65" s="16" customFormat="1" ht="20.85" customHeight="1">
      <c r="B1056" s="200"/>
      <c r="D1056" s="201" t="s">
        <v>75</v>
      </c>
      <c r="E1056" s="201" t="s">
        <v>1571</v>
      </c>
      <c r="F1056" s="201" t="s">
        <v>1572</v>
      </c>
      <c r="I1056" s="202"/>
      <c r="J1056" s="203">
        <f>BK1056</f>
        <v>0</v>
      </c>
      <c r="L1056" s="200"/>
      <c r="M1056" s="204"/>
      <c r="P1056" s="205">
        <f>SUM(P1057:P1084)</f>
        <v>0</v>
      </c>
      <c r="R1056" s="205">
        <f>SUM(R1057:R1084)</f>
        <v>98.629077154560008</v>
      </c>
      <c r="T1056" s="206">
        <f>SUM(T1057:T1084)</f>
        <v>0</v>
      </c>
      <c r="AR1056" s="201" t="s">
        <v>84</v>
      </c>
      <c r="AT1056" s="207" t="s">
        <v>75</v>
      </c>
      <c r="AU1056" s="207" t="s">
        <v>93</v>
      </c>
      <c r="AY1056" s="201" t="s">
        <v>159</v>
      </c>
      <c r="BK1056" s="208">
        <f>SUM(BK1057:BK1084)</f>
        <v>0</v>
      </c>
    </row>
    <row r="1057" spans="2:65" s="1" customFormat="1" ht="24.2" customHeight="1">
      <c r="B1057" s="35"/>
      <c r="C1057" s="135" t="s">
        <v>1573</v>
      </c>
      <c r="D1057" s="135" t="s">
        <v>162</v>
      </c>
      <c r="E1057" s="136" t="s">
        <v>1574</v>
      </c>
      <c r="F1057" s="137" t="s">
        <v>1575</v>
      </c>
      <c r="G1057" s="138" t="s">
        <v>165</v>
      </c>
      <c r="H1057" s="139">
        <v>696.774</v>
      </c>
      <c r="I1057" s="140"/>
      <c r="J1057" s="141">
        <f>ROUND(I1057*H1057,2)</f>
        <v>0</v>
      </c>
      <c r="K1057" s="142"/>
      <c r="L1057" s="35"/>
      <c r="M1057" s="143" t="s">
        <v>32</v>
      </c>
      <c r="N1057" s="144" t="s">
        <v>48</v>
      </c>
      <c r="P1057" s="145">
        <f>O1057*H1057</f>
        <v>0</v>
      </c>
      <c r="Q1057" s="145">
        <v>0.10199999999999999</v>
      </c>
      <c r="R1057" s="145">
        <f>Q1057*H1057</f>
        <v>71.070948000000001</v>
      </c>
      <c r="S1057" s="145">
        <v>0</v>
      </c>
      <c r="T1057" s="146">
        <f>S1057*H1057</f>
        <v>0</v>
      </c>
      <c r="AR1057" s="147" t="s">
        <v>96</v>
      </c>
      <c r="AT1057" s="147" t="s">
        <v>162</v>
      </c>
      <c r="AU1057" s="147" t="s">
        <v>96</v>
      </c>
      <c r="AY1057" s="19" t="s">
        <v>159</v>
      </c>
      <c r="BE1057" s="148">
        <f>IF(N1057="základní",J1057,0)</f>
        <v>0</v>
      </c>
      <c r="BF1057" s="148">
        <f>IF(N1057="snížená",J1057,0)</f>
        <v>0</v>
      </c>
      <c r="BG1057" s="148">
        <f>IF(N1057="zákl. přenesená",J1057,0)</f>
        <v>0</v>
      </c>
      <c r="BH1057" s="148">
        <f>IF(N1057="sníž. přenesená",J1057,0)</f>
        <v>0</v>
      </c>
      <c r="BI1057" s="148">
        <f>IF(N1057="nulová",J1057,0)</f>
        <v>0</v>
      </c>
      <c r="BJ1057" s="19" t="s">
        <v>91</v>
      </c>
      <c r="BK1057" s="148">
        <f>ROUND(I1057*H1057,2)</f>
        <v>0</v>
      </c>
      <c r="BL1057" s="19" t="s">
        <v>96</v>
      </c>
      <c r="BM1057" s="147" t="s">
        <v>1576</v>
      </c>
    </row>
    <row r="1058" spans="2:65" s="1" customFormat="1" ht="11.25">
      <c r="B1058" s="35"/>
      <c r="D1058" s="149" t="s">
        <v>167</v>
      </c>
      <c r="F1058" s="150" t="s">
        <v>1577</v>
      </c>
      <c r="I1058" s="151"/>
      <c r="L1058" s="35"/>
      <c r="M1058" s="152"/>
      <c r="T1058" s="56"/>
      <c r="AT1058" s="19" t="s">
        <v>167</v>
      </c>
      <c r="AU1058" s="19" t="s">
        <v>96</v>
      </c>
    </row>
    <row r="1059" spans="2:65" s="12" customFormat="1" ht="11.25">
      <c r="B1059" s="153"/>
      <c r="D1059" s="154" t="s">
        <v>169</v>
      </c>
      <c r="E1059" s="155" t="s">
        <v>32</v>
      </c>
      <c r="F1059" s="156" t="s">
        <v>1578</v>
      </c>
      <c r="H1059" s="155" t="s">
        <v>32</v>
      </c>
      <c r="I1059" s="157"/>
      <c r="L1059" s="153"/>
      <c r="M1059" s="158"/>
      <c r="T1059" s="159"/>
      <c r="AT1059" s="155" t="s">
        <v>169</v>
      </c>
      <c r="AU1059" s="155" t="s">
        <v>96</v>
      </c>
      <c r="AV1059" s="12" t="s">
        <v>84</v>
      </c>
      <c r="AW1059" s="12" t="s">
        <v>38</v>
      </c>
      <c r="AX1059" s="12" t="s">
        <v>76</v>
      </c>
      <c r="AY1059" s="155" t="s">
        <v>159</v>
      </c>
    </row>
    <row r="1060" spans="2:65" s="13" customFormat="1" ht="11.25">
      <c r="B1060" s="160"/>
      <c r="D1060" s="154" t="s">
        <v>169</v>
      </c>
      <c r="E1060" s="161" t="s">
        <v>32</v>
      </c>
      <c r="F1060" s="162" t="s">
        <v>280</v>
      </c>
      <c r="H1060" s="163">
        <v>137.358</v>
      </c>
      <c r="I1060" s="164"/>
      <c r="L1060" s="160"/>
      <c r="M1060" s="165"/>
      <c r="T1060" s="166"/>
      <c r="AT1060" s="161" t="s">
        <v>169</v>
      </c>
      <c r="AU1060" s="161" t="s">
        <v>96</v>
      </c>
      <c r="AV1060" s="13" t="s">
        <v>91</v>
      </c>
      <c r="AW1060" s="13" t="s">
        <v>38</v>
      </c>
      <c r="AX1060" s="13" t="s">
        <v>76</v>
      </c>
      <c r="AY1060" s="161" t="s">
        <v>159</v>
      </c>
    </row>
    <row r="1061" spans="2:65" s="13" customFormat="1" ht="11.25">
      <c r="B1061" s="160"/>
      <c r="D1061" s="154" t="s">
        <v>169</v>
      </c>
      <c r="E1061" s="161" t="s">
        <v>32</v>
      </c>
      <c r="F1061" s="162" t="s">
        <v>283</v>
      </c>
      <c r="H1061" s="163">
        <v>278.83699999999999</v>
      </c>
      <c r="I1061" s="164"/>
      <c r="L1061" s="160"/>
      <c r="M1061" s="165"/>
      <c r="T1061" s="166"/>
      <c r="AT1061" s="161" t="s">
        <v>169</v>
      </c>
      <c r="AU1061" s="161" t="s">
        <v>96</v>
      </c>
      <c r="AV1061" s="13" t="s">
        <v>91</v>
      </c>
      <c r="AW1061" s="13" t="s">
        <v>38</v>
      </c>
      <c r="AX1061" s="13" t="s">
        <v>76</v>
      </c>
      <c r="AY1061" s="161" t="s">
        <v>159</v>
      </c>
    </row>
    <row r="1062" spans="2:65" s="13" customFormat="1" ht="11.25">
      <c r="B1062" s="160"/>
      <c r="D1062" s="154" t="s">
        <v>169</v>
      </c>
      <c r="E1062" s="161" t="s">
        <v>32</v>
      </c>
      <c r="F1062" s="162" t="s">
        <v>467</v>
      </c>
      <c r="H1062" s="163">
        <v>10.6</v>
      </c>
      <c r="I1062" s="164"/>
      <c r="L1062" s="160"/>
      <c r="M1062" s="165"/>
      <c r="T1062" s="166"/>
      <c r="AT1062" s="161" t="s">
        <v>169</v>
      </c>
      <c r="AU1062" s="161" t="s">
        <v>96</v>
      </c>
      <c r="AV1062" s="13" t="s">
        <v>91</v>
      </c>
      <c r="AW1062" s="13" t="s">
        <v>38</v>
      </c>
      <c r="AX1062" s="13" t="s">
        <v>76</v>
      </c>
      <c r="AY1062" s="161" t="s">
        <v>159</v>
      </c>
    </row>
    <row r="1063" spans="2:65" s="13" customFormat="1" ht="11.25">
      <c r="B1063" s="160"/>
      <c r="D1063" s="154" t="s">
        <v>169</v>
      </c>
      <c r="E1063" s="161" t="s">
        <v>32</v>
      </c>
      <c r="F1063" s="162" t="s">
        <v>292</v>
      </c>
      <c r="H1063" s="163">
        <v>37.892000000000003</v>
      </c>
      <c r="I1063" s="164"/>
      <c r="L1063" s="160"/>
      <c r="M1063" s="165"/>
      <c r="T1063" s="166"/>
      <c r="AT1063" s="161" t="s">
        <v>169</v>
      </c>
      <c r="AU1063" s="161" t="s">
        <v>96</v>
      </c>
      <c r="AV1063" s="13" t="s">
        <v>91</v>
      </c>
      <c r="AW1063" s="13" t="s">
        <v>38</v>
      </c>
      <c r="AX1063" s="13" t="s">
        <v>76</v>
      </c>
      <c r="AY1063" s="161" t="s">
        <v>159</v>
      </c>
    </row>
    <row r="1064" spans="2:65" s="13" customFormat="1" ht="11.25">
      <c r="B1064" s="160"/>
      <c r="D1064" s="154" t="s">
        <v>169</v>
      </c>
      <c r="E1064" s="161" t="s">
        <v>32</v>
      </c>
      <c r="F1064" s="162" t="s">
        <v>295</v>
      </c>
      <c r="H1064" s="163">
        <v>232.08699999999999</v>
      </c>
      <c r="I1064" s="164"/>
      <c r="L1064" s="160"/>
      <c r="M1064" s="165"/>
      <c r="T1064" s="166"/>
      <c r="AT1064" s="161" t="s">
        <v>169</v>
      </c>
      <c r="AU1064" s="161" t="s">
        <v>96</v>
      </c>
      <c r="AV1064" s="13" t="s">
        <v>91</v>
      </c>
      <c r="AW1064" s="13" t="s">
        <v>38</v>
      </c>
      <c r="AX1064" s="13" t="s">
        <v>76</v>
      </c>
      <c r="AY1064" s="161" t="s">
        <v>159</v>
      </c>
    </row>
    <row r="1065" spans="2:65" s="14" customFormat="1" ht="11.25">
      <c r="B1065" s="175"/>
      <c r="D1065" s="154" t="s">
        <v>169</v>
      </c>
      <c r="E1065" s="176" t="s">
        <v>32</v>
      </c>
      <c r="F1065" s="177" t="s">
        <v>581</v>
      </c>
      <c r="H1065" s="178">
        <v>696.774</v>
      </c>
      <c r="I1065" s="179"/>
      <c r="L1065" s="175"/>
      <c r="M1065" s="180"/>
      <c r="T1065" s="181"/>
      <c r="AT1065" s="176" t="s">
        <v>169</v>
      </c>
      <c r="AU1065" s="176" t="s">
        <v>96</v>
      </c>
      <c r="AV1065" s="14" t="s">
        <v>96</v>
      </c>
      <c r="AW1065" s="14" t="s">
        <v>38</v>
      </c>
      <c r="AX1065" s="14" t="s">
        <v>84</v>
      </c>
      <c r="AY1065" s="176" t="s">
        <v>159</v>
      </c>
    </row>
    <row r="1066" spans="2:65" s="1" customFormat="1" ht="37.9" customHeight="1">
      <c r="B1066" s="35"/>
      <c r="C1066" s="135" t="s">
        <v>1579</v>
      </c>
      <c r="D1066" s="135" t="s">
        <v>162</v>
      </c>
      <c r="E1066" s="136" t="s">
        <v>1580</v>
      </c>
      <c r="F1066" s="137" t="s">
        <v>1581</v>
      </c>
      <c r="G1066" s="138" t="s">
        <v>165</v>
      </c>
      <c r="H1066" s="139">
        <v>2701.6790000000001</v>
      </c>
      <c r="I1066" s="140"/>
      <c r="J1066" s="141">
        <f>ROUND(I1066*H1066,2)</f>
        <v>0</v>
      </c>
      <c r="K1066" s="142"/>
      <c r="L1066" s="35"/>
      <c r="M1066" s="143" t="s">
        <v>32</v>
      </c>
      <c r="N1066" s="144" t="s">
        <v>48</v>
      </c>
      <c r="P1066" s="145">
        <f>O1066*H1066</f>
        <v>0</v>
      </c>
      <c r="Q1066" s="145">
        <v>1.0200000000000001E-2</v>
      </c>
      <c r="R1066" s="145">
        <f>Q1066*H1066</f>
        <v>27.557125800000001</v>
      </c>
      <c r="S1066" s="145">
        <v>0</v>
      </c>
      <c r="T1066" s="146">
        <f>S1066*H1066</f>
        <v>0</v>
      </c>
      <c r="AR1066" s="147" t="s">
        <v>96</v>
      </c>
      <c r="AT1066" s="147" t="s">
        <v>162</v>
      </c>
      <c r="AU1066" s="147" t="s">
        <v>96</v>
      </c>
      <c r="AY1066" s="19" t="s">
        <v>159</v>
      </c>
      <c r="BE1066" s="148">
        <f>IF(N1066="základní",J1066,0)</f>
        <v>0</v>
      </c>
      <c r="BF1066" s="148">
        <f>IF(N1066="snížená",J1066,0)</f>
        <v>0</v>
      </c>
      <c r="BG1066" s="148">
        <f>IF(N1066="zákl. přenesená",J1066,0)</f>
        <v>0</v>
      </c>
      <c r="BH1066" s="148">
        <f>IF(N1066="sníž. přenesená",J1066,0)</f>
        <v>0</v>
      </c>
      <c r="BI1066" s="148">
        <f>IF(N1066="nulová",J1066,0)</f>
        <v>0</v>
      </c>
      <c r="BJ1066" s="19" t="s">
        <v>91</v>
      </c>
      <c r="BK1066" s="148">
        <f>ROUND(I1066*H1066,2)</f>
        <v>0</v>
      </c>
      <c r="BL1066" s="19" t="s">
        <v>96</v>
      </c>
      <c r="BM1066" s="147" t="s">
        <v>1582</v>
      </c>
    </row>
    <row r="1067" spans="2:65" s="1" customFormat="1" ht="11.25">
      <c r="B1067" s="35"/>
      <c r="D1067" s="149" t="s">
        <v>167</v>
      </c>
      <c r="F1067" s="150" t="s">
        <v>1583</v>
      </c>
      <c r="I1067" s="151"/>
      <c r="L1067" s="35"/>
      <c r="M1067" s="152"/>
      <c r="T1067" s="56"/>
      <c r="AT1067" s="19" t="s">
        <v>167</v>
      </c>
      <c r="AU1067" s="19" t="s">
        <v>96</v>
      </c>
    </row>
    <row r="1068" spans="2:65" s="12" customFormat="1" ht="11.25">
      <c r="B1068" s="153"/>
      <c r="D1068" s="154" t="s">
        <v>169</v>
      </c>
      <c r="E1068" s="155" t="s">
        <v>32</v>
      </c>
      <c r="F1068" s="156" t="s">
        <v>1584</v>
      </c>
      <c r="H1068" s="155" t="s">
        <v>32</v>
      </c>
      <c r="I1068" s="157"/>
      <c r="L1068" s="153"/>
      <c r="M1068" s="158"/>
      <c r="T1068" s="159"/>
      <c r="AT1068" s="155" t="s">
        <v>169</v>
      </c>
      <c r="AU1068" s="155" t="s">
        <v>96</v>
      </c>
      <c r="AV1068" s="12" t="s">
        <v>84</v>
      </c>
      <c r="AW1068" s="12" t="s">
        <v>38</v>
      </c>
      <c r="AX1068" s="12" t="s">
        <v>76</v>
      </c>
      <c r="AY1068" s="155" t="s">
        <v>159</v>
      </c>
    </row>
    <row r="1069" spans="2:65" s="13" customFormat="1" ht="11.25">
      <c r="B1069" s="160"/>
      <c r="D1069" s="154" t="s">
        <v>169</v>
      </c>
      <c r="E1069" s="161" t="s">
        <v>32</v>
      </c>
      <c r="F1069" s="162" t="s">
        <v>1585</v>
      </c>
      <c r="H1069" s="163">
        <v>86.4</v>
      </c>
      <c r="I1069" s="164"/>
      <c r="L1069" s="160"/>
      <c r="M1069" s="165"/>
      <c r="T1069" s="166"/>
      <c r="AT1069" s="161" t="s">
        <v>169</v>
      </c>
      <c r="AU1069" s="161" t="s">
        <v>96</v>
      </c>
      <c r="AV1069" s="13" t="s">
        <v>91</v>
      </c>
      <c r="AW1069" s="13" t="s">
        <v>38</v>
      </c>
      <c r="AX1069" s="13" t="s">
        <v>76</v>
      </c>
      <c r="AY1069" s="161" t="s">
        <v>159</v>
      </c>
    </row>
    <row r="1070" spans="2:65" s="13" customFormat="1" ht="11.25">
      <c r="B1070" s="160"/>
      <c r="D1070" s="154" t="s">
        <v>169</v>
      </c>
      <c r="E1070" s="161" t="s">
        <v>32</v>
      </c>
      <c r="F1070" s="162" t="s">
        <v>1586</v>
      </c>
      <c r="H1070" s="163">
        <v>476.56</v>
      </c>
      <c r="I1070" s="164"/>
      <c r="L1070" s="160"/>
      <c r="M1070" s="165"/>
      <c r="T1070" s="166"/>
      <c r="AT1070" s="161" t="s">
        <v>169</v>
      </c>
      <c r="AU1070" s="161" t="s">
        <v>96</v>
      </c>
      <c r="AV1070" s="13" t="s">
        <v>91</v>
      </c>
      <c r="AW1070" s="13" t="s">
        <v>38</v>
      </c>
      <c r="AX1070" s="13" t="s">
        <v>76</v>
      </c>
      <c r="AY1070" s="161" t="s">
        <v>159</v>
      </c>
    </row>
    <row r="1071" spans="2:65" s="13" customFormat="1" ht="11.25">
      <c r="B1071" s="160"/>
      <c r="D1071" s="154" t="s">
        <v>169</v>
      </c>
      <c r="E1071" s="161" t="s">
        <v>32</v>
      </c>
      <c r="F1071" s="162" t="s">
        <v>1587</v>
      </c>
      <c r="H1071" s="163">
        <v>68.08</v>
      </c>
      <c r="I1071" s="164"/>
      <c r="L1071" s="160"/>
      <c r="M1071" s="165"/>
      <c r="T1071" s="166"/>
      <c r="AT1071" s="161" t="s">
        <v>169</v>
      </c>
      <c r="AU1071" s="161" t="s">
        <v>96</v>
      </c>
      <c r="AV1071" s="13" t="s">
        <v>91</v>
      </c>
      <c r="AW1071" s="13" t="s">
        <v>38</v>
      </c>
      <c r="AX1071" s="13" t="s">
        <v>76</v>
      </c>
      <c r="AY1071" s="161" t="s">
        <v>159</v>
      </c>
    </row>
    <row r="1072" spans="2:65" s="13" customFormat="1" ht="22.5">
      <c r="B1072" s="160"/>
      <c r="D1072" s="154" t="s">
        <v>169</v>
      </c>
      <c r="E1072" s="161" t="s">
        <v>32</v>
      </c>
      <c r="F1072" s="162" t="s">
        <v>1588</v>
      </c>
      <c r="H1072" s="163">
        <v>1043.7550000000001</v>
      </c>
      <c r="I1072" s="164"/>
      <c r="L1072" s="160"/>
      <c r="M1072" s="165"/>
      <c r="T1072" s="166"/>
      <c r="AT1072" s="161" t="s">
        <v>169</v>
      </c>
      <c r="AU1072" s="161" t="s">
        <v>96</v>
      </c>
      <c r="AV1072" s="13" t="s">
        <v>91</v>
      </c>
      <c r="AW1072" s="13" t="s">
        <v>38</v>
      </c>
      <c r="AX1072" s="13" t="s">
        <v>76</v>
      </c>
      <c r="AY1072" s="161" t="s">
        <v>159</v>
      </c>
    </row>
    <row r="1073" spans="2:65" s="13" customFormat="1" ht="11.25">
      <c r="B1073" s="160"/>
      <c r="D1073" s="154" t="s">
        <v>169</v>
      </c>
      <c r="E1073" s="161" t="s">
        <v>32</v>
      </c>
      <c r="F1073" s="162" t="s">
        <v>1589</v>
      </c>
      <c r="H1073" s="163">
        <v>66.989999999999995</v>
      </c>
      <c r="I1073" s="164"/>
      <c r="L1073" s="160"/>
      <c r="M1073" s="165"/>
      <c r="T1073" s="166"/>
      <c r="AT1073" s="161" t="s">
        <v>169</v>
      </c>
      <c r="AU1073" s="161" t="s">
        <v>96</v>
      </c>
      <c r="AV1073" s="13" t="s">
        <v>91</v>
      </c>
      <c r="AW1073" s="13" t="s">
        <v>38</v>
      </c>
      <c r="AX1073" s="13" t="s">
        <v>76</v>
      </c>
      <c r="AY1073" s="161" t="s">
        <v>159</v>
      </c>
    </row>
    <row r="1074" spans="2:65" s="13" customFormat="1" ht="11.25">
      <c r="B1074" s="160"/>
      <c r="D1074" s="154" t="s">
        <v>169</v>
      </c>
      <c r="E1074" s="161" t="s">
        <v>32</v>
      </c>
      <c r="F1074" s="162" t="s">
        <v>1590</v>
      </c>
      <c r="H1074" s="163">
        <v>117.5</v>
      </c>
      <c r="I1074" s="164"/>
      <c r="L1074" s="160"/>
      <c r="M1074" s="165"/>
      <c r="T1074" s="166"/>
      <c r="AT1074" s="161" t="s">
        <v>169</v>
      </c>
      <c r="AU1074" s="161" t="s">
        <v>96</v>
      </c>
      <c r="AV1074" s="13" t="s">
        <v>91</v>
      </c>
      <c r="AW1074" s="13" t="s">
        <v>38</v>
      </c>
      <c r="AX1074" s="13" t="s">
        <v>76</v>
      </c>
      <c r="AY1074" s="161" t="s">
        <v>159</v>
      </c>
    </row>
    <row r="1075" spans="2:65" s="13" customFormat="1" ht="11.25">
      <c r="B1075" s="160"/>
      <c r="D1075" s="154" t="s">
        <v>169</v>
      </c>
      <c r="E1075" s="161" t="s">
        <v>32</v>
      </c>
      <c r="F1075" s="162" t="s">
        <v>1591</v>
      </c>
      <c r="H1075" s="163">
        <v>18</v>
      </c>
      <c r="I1075" s="164"/>
      <c r="L1075" s="160"/>
      <c r="M1075" s="165"/>
      <c r="T1075" s="166"/>
      <c r="AT1075" s="161" t="s">
        <v>169</v>
      </c>
      <c r="AU1075" s="161" t="s">
        <v>96</v>
      </c>
      <c r="AV1075" s="13" t="s">
        <v>91</v>
      </c>
      <c r="AW1075" s="13" t="s">
        <v>38</v>
      </c>
      <c r="AX1075" s="13" t="s">
        <v>76</v>
      </c>
      <c r="AY1075" s="161" t="s">
        <v>159</v>
      </c>
    </row>
    <row r="1076" spans="2:65" s="13" customFormat="1" ht="11.25">
      <c r="B1076" s="160"/>
      <c r="D1076" s="154" t="s">
        <v>169</v>
      </c>
      <c r="E1076" s="161" t="s">
        <v>32</v>
      </c>
      <c r="F1076" s="162" t="s">
        <v>1592</v>
      </c>
      <c r="H1076" s="163">
        <v>94.4</v>
      </c>
      <c r="I1076" s="164"/>
      <c r="L1076" s="160"/>
      <c r="M1076" s="165"/>
      <c r="T1076" s="166"/>
      <c r="AT1076" s="161" t="s">
        <v>169</v>
      </c>
      <c r="AU1076" s="161" t="s">
        <v>96</v>
      </c>
      <c r="AV1076" s="13" t="s">
        <v>91</v>
      </c>
      <c r="AW1076" s="13" t="s">
        <v>38</v>
      </c>
      <c r="AX1076" s="13" t="s">
        <v>76</v>
      </c>
      <c r="AY1076" s="161" t="s">
        <v>159</v>
      </c>
    </row>
    <row r="1077" spans="2:65" s="13" customFormat="1" ht="11.25">
      <c r="B1077" s="160"/>
      <c r="D1077" s="154" t="s">
        <v>169</v>
      </c>
      <c r="E1077" s="161" t="s">
        <v>32</v>
      </c>
      <c r="F1077" s="162" t="s">
        <v>1593</v>
      </c>
      <c r="H1077" s="163">
        <v>37.75</v>
      </c>
      <c r="I1077" s="164"/>
      <c r="L1077" s="160"/>
      <c r="M1077" s="165"/>
      <c r="T1077" s="166"/>
      <c r="AT1077" s="161" t="s">
        <v>169</v>
      </c>
      <c r="AU1077" s="161" t="s">
        <v>96</v>
      </c>
      <c r="AV1077" s="13" t="s">
        <v>91</v>
      </c>
      <c r="AW1077" s="13" t="s">
        <v>38</v>
      </c>
      <c r="AX1077" s="13" t="s">
        <v>76</v>
      </c>
      <c r="AY1077" s="161" t="s">
        <v>159</v>
      </c>
    </row>
    <row r="1078" spans="2:65" s="13" customFormat="1" ht="11.25">
      <c r="B1078" s="160"/>
      <c r="D1078" s="154" t="s">
        <v>169</v>
      </c>
      <c r="E1078" s="161" t="s">
        <v>32</v>
      </c>
      <c r="F1078" s="162" t="s">
        <v>1594</v>
      </c>
      <c r="H1078" s="163">
        <v>19.399999999999999</v>
      </c>
      <c r="I1078" s="164"/>
      <c r="L1078" s="160"/>
      <c r="M1078" s="165"/>
      <c r="T1078" s="166"/>
      <c r="AT1078" s="161" t="s">
        <v>169</v>
      </c>
      <c r="AU1078" s="161" t="s">
        <v>96</v>
      </c>
      <c r="AV1078" s="13" t="s">
        <v>91</v>
      </c>
      <c r="AW1078" s="13" t="s">
        <v>38</v>
      </c>
      <c r="AX1078" s="13" t="s">
        <v>76</v>
      </c>
      <c r="AY1078" s="161" t="s">
        <v>159</v>
      </c>
    </row>
    <row r="1079" spans="2:65" s="13" customFormat="1" ht="11.25">
      <c r="B1079" s="160"/>
      <c r="D1079" s="154" t="s">
        <v>169</v>
      </c>
      <c r="E1079" s="161" t="s">
        <v>32</v>
      </c>
      <c r="F1079" s="162" t="s">
        <v>1595</v>
      </c>
      <c r="H1079" s="163">
        <v>22.44</v>
      </c>
      <c r="I1079" s="164"/>
      <c r="L1079" s="160"/>
      <c r="M1079" s="165"/>
      <c r="T1079" s="166"/>
      <c r="AT1079" s="161" t="s">
        <v>169</v>
      </c>
      <c r="AU1079" s="161" t="s">
        <v>96</v>
      </c>
      <c r="AV1079" s="13" t="s">
        <v>91</v>
      </c>
      <c r="AW1079" s="13" t="s">
        <v>38</v>
      </c>
      <c r="AX1079" s="13" t="s">
        <v>76</v>
      </c>
      <c r="AY1079" s="161" t="s">
        <v>159</v>
      </c>
    </row>
    <row r="1080" spans="2:65" s="13" customFormat="1" ht="11.25">
      <c r="B1080" s="160"/>
      <c r="D1080" s="154" t="s">
        <v>169</v>
      </c>
      <c r="E1080" s="161" t="s">
        <v>32</v>
      </c>
      <c r="F1080" s="162" t="s">
        <v>1596</v>
      </c>
      <c r="H1080" s="163">
        <v>584.60400000000004</v>
      </c>
      <c r="I1080" s="164"/>
      <c r="L1080" s="160"/>
      <c r="M1080" s="165"/>
      <c r="T1080" s="166"/>
      <c r="AT1080" s="161" t="s">
        <v>169</v>
      </c>
      <c r="AU1080" s="161" t="s">
        <v>96</v>
      </c>
      <c r="AV1080" s="13" t="s">
        <v>91</v>
      </c>
      <c r="AW1080" s="13" t="s">
        <v>38</v>
      </c>
      <c r="AX1080" s="13" t="s">
        <v>76</v>
      </c>
      <c r="AY1080" s="161" t="s">
        <v>159</v>
      </c>
    </row>
    <row r="1081" spans="2:65" s="13" customFormat="1" ht="11.25">
      <c r="B1081" s="160"/>
      <c r="D1081" s="154" t="s">
        <v>169</v>
      </c>
      <c r="E1081" s="161" t="s">
        <v>32</v>
      </c>
      <c r="F1081" s="162" t="s">
        <v>1597</v>
      </c>
      <c r="H1081" s="163">
        <v>65.8</v>
      </c>
      <c r="I1081" s="164"/>
      <c r="L1081" s="160"/>
      <c r="M1081" s="165"/>
      <c r="T1081" s="166"/>
      <c r="AT1081" s="161" t="s">
        <v>169</v>
      </c>
      <c r="AU1081" s="161" t="s">
        <v>96</v>
      </c>
      <c r="AV1081" s="13" t="s">
        <v>91</v>
      </c>
      <c r="AW1081" s="13" t="s">
        <v>38</v>
      </c>
      <c r="AX1081" s="13" t="s">
        <v>76</v>
      </c>
      <c r="AY1081" s="161" t="s">
        <v>159</v>
      </c>
    </row>
    <row r="1082" spans="2:65" s="14" customFormat="1" ht="11.25">
      <c r="B1082" s="175"/>
      <c r="D1082" s="154" t="s">
        <v>169</v>
      </c>
      <c r="E1082" s="176" t="s">
        <v>32</v>
      </c>
      <c r="F1082" s="177" t="s">
        <v>581</v>
      </c>
      <c r="H1082" s="178">
        <v>2701.6790000000001</v>
      </c>
      <c r="I1082" s="179"/>
      <c r="L1082" s="175"/>
      <c r="M1082" s="180"/>
      <c r="T1082" s="181"/>
      <c r="AT1082" s="176" t="s">
        <v>169</v>
      </c>
      <c r="AU1082" s="176" t="s">
        <v>96</v>
      </c>
      <c r="AV1082" s="14" t="s">
        <v>96</v>
      </c>
      <c r="AW1082" s="14" t="s">
        <v>38</v>
      </c>
      <c r="AX1082" s="14" t="s">
        <v>84</v>
      </c>
      <c r="AY1082" s="176" t="s">
        <v>159</v>
      </c>
    </row>
    <row r="1083" spans="2:65" s="1" customFormat="1" ht="24.2" customHeight="1">
      <c r="B1083" s="35"/>
      <c r="C1083" s="135" t="s">
        <v>1598</v>
      </c>
      <c r="D1083" s="135" t="s">
        <v>162</v>
      </c>
      <c r="E1083" s="136" t="s">
        <v>1599</v>
      </c>
      <c r="F1083" s="137" t="s">
        <v>1600</v>
      </c>
      <c r="G1083" s="138" t="s">
        <v>165</v>
      </c>
      <c r="H1083" s="139">
        <v>696.774</v>
      </c>
      <c r="I1083" s="140"/>
      <c r="J1083" s="141">
        <f>ROUND(I1083*H1083,2)</f>
        <v>0</v>
      </c>
      <c r="K1083" s="142"/>
      <c r="L1083" s="35"/>
      <c r="M1083" s="143" t="s">
        <v>32</v>
      </c>
      <c r="N1083" s="144" t="s">
        <v>48</v>
      </c>
      <c r="P1083" s="145">
        <f>O1083*H1083</f>
        <v>0</v>
      </c>
      <c r="Q1083" s="145">
        <v>1.44E-6</v>
      </c>
      <c r="R1083" s="145">
        <f>Q1083*H1083</f>
        <v>1.0033545600000001E-3</v>
      </c>
      <c r="S1083" s="145">
        <v>0</v>
      </c>
      <c r="T1083" s="146">
        <f>S1083*H1083</f>
        <v>0</v>
      </c>
      <c r="AR1083" s="147" t="s">
        <v>96</v>
      </c>
      <c r="AT1083" s="147" t="s">
        <v>162</v>
      </c>
      <c r="AU1083" s="147" t="s">
        <v>96</v>
      </c>
      <c r="AY1083" s="19" t="s">
        <v>159</v>
      </c>
      <c r="BE1083" s="148">
        <f>IF(N1083="základní",J1083,0)</f>
        <v>0</v>
      </c>
      <c r="BF1083" s="148">
        <f>IF(N1083="snížená",J1083,0)</f>
        <v>0</v>
      </c>
      <c r="BG1083" s="148">
        <f>IF(N1083="zákl. přenesená",J1083,0)</f>
        <v>0</v>
      </c>
      <c r="BH1083" s="148">
        <f>IF(N1083="sníž. přenesená",J1083,0)</f>
        <v>0</v>
      </c>
      <c r="BI1083" s="148">
        <f>IF(N1083="nulová",J1083,0)</f>
        <v>0</v>
      </c>
      <c r="BJ1083" s="19" t="s">
        <v>91</v>
      </c>
      <c r="BK1083" s="148">
        <f>ROUND(I1083*H1083,2)</f>
        <v>0</v>
      </c>
      <c r="BL1083" s="19" t="s">
        <v>96</v>
      </c>
      <c r="BM1083" s="147" t="s">
        <v>1601</v>
      </c>
    </row>
    <row r="1084" spans="2:65" s="1" customFormat="1" ht="11.25">
      <c r="B1084" s="35"/>
      <c r="D1084" s="149" t="s">
        <v>167</v>
      </c>
      <c r="F1084" s="150" t="s">
        <v>1602</v>
      </c>
      <c r="I1084" s="151"/>
      <c r="L1084" s="35"/>
      <c r="M1084" s="152"/>
      <c r="T1084" s="56"/>
      <c r="AT1084" s="19" t="s">
        <v>167</v>
      </c>
      <c r="AU1084" s="19" t="s">
        <v>96</v>
      </c>
    </row>
    <row r="1085" spans="2:65" s="16" customFormat="1" ht="20.85" customHeight="1">
      <c r="B1085" s="200"/>
      <c r="D1085" s="201" t="s">
        <v>75</v>
      </c>
      <c r="E1085" s="201" t="s">
        <v>1603</v>
      </c>
      <c r="F1085" s="201" t="s">
        <v>1604</v>
      </c>
      <c r="I1085" s="202"/>
      <c r="J1085" s="203">
        <f>BK1085</f>
        <v>0</v>
      </c>
      <c r="L1085" s="200"/>
      <c r="M1085" s="204"/>
      <c r="P1085" s="205">
        <f>SUM(P1086:P1094)</f>
        <v>0</v>
      </c>
      <c r="R1085" s="205">
        <f>SUM(R1086:R1094)</f>
        <v>2.1642151999999997</v>
      </c>
      <c r="T1085" s="206">
        <f>SUM(T1086:T1094)</f>
        <v>0</v>
      </c>
      <c r="AR1085" s="201" t="s">
        <v>84</v>
      </c>
      <c r="AT1085" s="207" t="s">
        <v>75</v>
      </c>
      <c r="AU1085" s="207" t="s">
        <v>93</v>
      </c>
      <c r="AY1085" s="201" t="s">
        <v>159</v>
      </c>
      <c r="BK1085" s="208">
        <f>SUM(BK1086:BK1094)</f>
        <v>0</v>
      </c>
    </row>
    <row r="1086" spans="2:65" s="1" customFormat="1" ht="37.9" customHeight="1">
      <c r="B1086" s="35"/>
      <c r="C1086" s="135" t="s">
        <v>1605</v>
      </c>
      <c r="D1086" s="135" t="s">
        <v>162</v>
      </c>
      <c r="E1086" s="136" t="s">
        <v>1606</v>
      </c>
      <c r="F1086" s="137" t="s">
        <v>1607</v>
      </c>
      <c r="G1086" s="138" t="s">
        <v>165</v>
      </c>
      <c r="H1086" s="139">
        <v>41.02</v>
      </c>
      <c r="I1086" s="140"/>
      <c r="J1086" s="141">
        <f>ROUND(I1086*H1086,2)</f>
        <v>0</v>
      </c>
      <c r="K1086" s="142"/>
      <c r="L1086" s="35"/>
      <c r="M1086" s="143" t="s">
        <v>32</v>
      </c>
      <c r="N1086" s="144" t="s">
        <v>48</v>
      </c>
      <c r="P1086" s="145">
        <f>O1086*H1086</f>
        <v>0</v>
      </c>
      <c r="Q1086" s="145">
        <v>1.4E-3</v>
      </c>
      <c r="R1086" s="145">
        <f>Q1086*H1086</f>
        <v>5.7428000000000007E-2</v>
      </c>
      <c r="S1086" s="145">
        <v>0</v>
      </c>
      <c r="T1086" s="146">
        <f>S1086*H1086</f>
        <v>0</v>
      </c>
      <c r="AR1086" s="147" t="s">
        <v>96</v>
      </c>
      <c r="AT1086" s="147" t="s">
        <v>162</v>
      </c>
      <c r="AU1086" s="147" t="s">
        <v>96</v>
      </c>
      <c r="AY1086" s="19" t="s">
        <v>159</v>
      </c>
      <c r="BE1086" s="148">
        <f>IF(N1086="základní",J1086,0)</f>
        <v>0</v>
      </c>
      <c r="BF1086" s="148">
        <f>IF(N1086="snížená",J1086,0)</f>
        <v>0</v>
      </c>
      <c r="BG1086" s="148">
        <f>IF(N1086="zákl. přenesená",J1086,0)</f>
        <v>0</v>
      </c>
      <c r="BH1086" s="148">
        <f>IF(N1086="sníž. přenesená",J1086,0)</f>
        <v>0</v>
      </c>
      <c r="BI1086" s="148">
        <f>IF(N1086="nulová",J1086,0)</f>
        <v>0</v>
      </c>
      <c r="BJ1086" s="19" t="s">
        <v>91</v>
      </c>
      <c r="BK1086" s="148">
        <f>ROUND(I1086*H1086,2)</f>
        <v>0</v>
      </c>
      <c r="BL1086" s="19" t="s">
        <v>96</v>
      </c>
      <c r="BM1086" s="147" t="s">
        <v>1608</v>
      </c>
    </row>
    <row r="1087" spans="2:65" s="1" customFormat="1" ht="11.25">
      <c r="B1087" s="35"/>
      <c r="D1087" s="149" t="s">
        <v>167</v>
      </c>
      <c r="F1087" s="150" t="s">
        <v>1609</v>
      </c>
      <c r="I1087" s="151"/>
      <c r="L1087" s="35"/>
      <c r="M1087" s="152"/>
      <c r="T1087" s="56"/>
      <c r="AT1087" s="19" t="s">
        <v>167</v>
      </c>
      <c r="AU1087" s="19" t="s">
        <v>96</v>
      </c>
    </row>
    <row r="1088" spans="2:65" s="13" customFormat="1" ht="11.25">
      <c r="B1088" s="160"/>
      <c r="D1088" s="154" t="s">
        <v>169</v>
      </c>
      <c r="E1088" s="161" t="s">
        <v>32</v>
      </c>
      <c r="F1088" s="162" t="s">
        <v>420</v>
      </c>
      <c r="H1088" s="163">
        <v>41.02</v>
      </c>
      <c r="I1088" s="164"/>
      <c r="L1088" s="160"/>
      <c r="M1088" s="165"/>
      <c r="T1088" s="166"/>
      <c r="AT1088" s="161" t="s">
        <v>169</v>
      </c>
      <c r="AU1088" s="161" t="s">
        <v>96</v>
      </c>
      <c r="AV1088" s="13" t="s">
        <v>91</v>
      </c>
      <c r="AW1088" s="13" t="s">
        <v>38</v>
      </c>
      <c r="AX1088" s="13" t="s">
        <v>84</v>
      </c>
      <c r="AY1088" s="161" t="s">
        <v>159</v>
      </c>
    </row>
    <row r="1089" spans="2:65" s="1" customFormat="1" ht="33" customHeight="1">
      <c r="B1089" s="35"/>
      <c r="C1089" s="182" t="s">
        <v>1610</v>
      </c>
      <c r="D1089" s="182" t="s">
        <v>668</v>
      </c>
      <c r="E1089" s="183" t="s">
        <v>1611</v>
      </c>
      <c r="F1089" s="184" t="s">
        <v>1612</v>
      </c>
      <c r="G1089" s="185" t="s">
        <v>165</v>
      </c>
      <c r="H1089" s="186">
        <v>47.173000000000002</v>
      </c>
      <c r="I1089" s="187"/>
      <c r="J1089" s="188">
        <f>ROUND(I1089*H1089,2)</f>
        <v>0</v>
      </c>
      <c r="K1089" s="189"/>
      <c r="L1089" s="190"/>
      <c r="M1089" s="191" t="s">
        <v>32</v>
      </c>
      <c r="N1089" s="192" t="s">
        <v>48</v>
      </c>
      <c r="P1089" s="145">
        <f>O1089*H1089</f>
        <v>0</v>
      </c>
      <c r="Q1089" s="145">
        <v>4.3999999999999997E-2</v>
      </c>
      <c r="R1089" s="145">
        <f>Q1089*H1089</f>
        <v>2.075612</v>
      </c>
      <c r="S1089" s="145">
        <v>0</v>
      </c>
      <c r="T1089" s="146">
        <f>S1089*H1089</f>
        <v>0</v>
      </c>
      <c r="AR1089" s="147" t="s">
        <v>108</v>
      </c>
      <c r="AT1089" s="147" t="s">
        <v>668</v>
      </c>
      <c r="AU1089" s="147" t="s">
        <v>96</v>
      </c>
      <c r="AY1089" s="19" t="s">
        <v>159</v>
      </c>
      <c r="BE1089" s="148">
        <f>IF(N1089="základní",J1089,0)</f>
        <v>0</v>
      </c>
      <c r="BF1089" s="148">
        <f>IF(N1089="snížená",J1089,0)</f>
        <v>0</v>
      </c>
      <c r="BG1089" s="148">
        <f>IF(N1089="zákl. přenesená",J1089,0)</f>
        <v>0</v>
      </c>
      <c r="BH1089" s="148">
        <f>IF(N1089="sníž. přenesená",J1089,0)</f>
        <v>0</v>
      </c>
      <c r="BI1089" s="148">
        <f>IF(N1089="nulová",J1089,0)</f>
        <v>0</v>
      </c>
      <c r="BJ1089" s="19" t="s">
        <v>91</v>
      </c>
      <c r="BK1089" s="148">
        <f>ROUND(I1089*H1089,2)</f>
        <v>0</v>
      </c>
      <c r="BL1089" s="19" t="s">
        <v>96</v>
      </c>
      <c r="BM1089" s="147" t="s">
        <v>1613</v>
      </c>
    </row>
    <row r="1090" spans="2:65" s="13" customFormat="1" ht="11.25">
      <c r="B1090" s="160"/>
      <c r="D1090" s="154" t="s">
        <v>169</v>
      </c>
      <c r="F1090" s="162" t="s">
        <v>1614</v>
      </c>
      <c r="H1090" s="163">
        <v>47.173000000000002</v>
      </c>
      <c r="I1090" s="164"/>
      <c r="L1090" s="160"/>
      <c r="M1090" s="165"/>
      <c r="T1090" s="166"/>
      <c r="AT1090" s="161" t="s">
        <v>169</v>
      </c>
      <c r="AU1090" s="161" t="s">
        <v>96</v>
      </c>
      <c r="AV1090" s="13" t="s">
        <v>91</v>
      </c>
      <c r="AW1090" s="13" t="s">
        <v>4</v>
      </c>
      <c r="AX1090" s="13" t="s">
        <v>84</v>
      </c>
      <c r="AY1090" s="161" t="s">
        <v>159</v>
      </c>
    </row>
    <row r="1091" spans="2:65" s="1" customFormat="1" ht="55.5" customHeight="1">
      <c r="B1091" s="35"/>
      <c r="C1091" s="135" t="s">
        <v>1615</v>
      </c>
      <c r="D1091" s="135" t="s">
        <v>162</v>
      </c>
      <c r="E1091" s="136" t="s">
        <v>1616</v>
      </c>
      <c r="F1091" s="137" t="s">
        <v>1617</v>
      </c>
      <c r="G1091" s="138" t="s">
        <v>165</v>
      </c>
      <c r="H1091" s="139">
        <v>41.02</v>
      </c>
      <c r="I1091" s="140"/>
      <c r="J1091" s="141">
        <f>ROUND(I1091*H1091,2)</f>
        <v>0</v>
      </c>
      <c r="K1091" s="142"/>
      <c r="L1091" s="35"/>
      <c r="M1091" s="143" t="s">
        <v>32</v>
      </c>
      <c r="N1091" s="144" t="s">
        <v>48</v>
      </c>
      <c r="P1091" s="145">
        <f>O1091*H1091</f>
        <v>0</v>
      </c>
      <c r="Q1091" s="145">
        <v>7.6000000000000004E-4</v>
      </c>
      <c r="R1091" s="145">
        <f>Q1091*H1091</f>
        <v>3.1175200000000004E-2</v>
      </c>
      <c r="S1091" s="145">
        <v>0</v>
      </c>
      <c r="T1091" s="146">
        <f>S1091*H1091</f>
        <v>0</v>
      </c>
      <c r="AR1091" s="147" t="s">
        <v>96</v>
      </c>
      <c r="AT1091" s="147" t="s">
        <v>162</v>
      </c>
      <c r="AU1091" s="147" t="s">
        <v>96</v>
      </c>
      <c r="AY1091" s="19" t="s">
        <v>159</v>
      </c>
      <c r="BE1091" s="148">
        <f>IF(N1091="základní",J1091,0)</f>
        <v>0</v>
      </c>
      <c r="BF1091" s="148">
        <f>IF(N1091="snížená",J1091,0)</f>
        <v>0</v>
      </c>
      <c r="BG1091" s="148">
        <f>IF(N1091="zákl. přenesená",J1091,0)</f>
        <v>0</v>
      </c>
      <c r="BH1091" s="148">
        <f>IF(N1091="sníž. přenesená",J1091,0)</f>
        <v>0</v>
      </c>
      <c r="BI1091" s="148">
        <f>IF(N1091="nulová",J1091,0)</f>
        <v>0</v>
      </c>
      <c r="BJ1091" s="19" t="s">
        <v>91</v>
      </c>
      <c r="BK1091" s="148">
        <f>ROUND(I1091*H1091,2)</f>
        <v>0</v>
      </c>
      <c r="BL1091" s="19" t="s">
        <v>96</v>
      </c>
      <c r="BM1091" s="147" t="s">
        <v>1618</v>
      </c>
    </row>
    <row r="1092" spans="2:65" s="1" customFormat="1" ht="11.25">
      <c r="B1092" s="35"/>
      <c r="D1092" s="149" t="s">
        <v>167</v>
      </c>
      <c r="F1092" s="150" t="s">
        <v>1619</v>
      </c>
      <c r="I1092" s="151"/>
      <c r="L1092" s="35"/>
      <c r="M1092" s="152"/>
      <c r="T1092" s="56"/>
      <c r="AT1092" s="19" t="s">
        <v>167</v>
      </c>
      <c r="AU1092" s="19" t="s">
        <v>96</v>
      </c>
    </row>
    <row r="1093" spans="2:65" s="13" customFormat="1" ht="11.25">
      <c r="B1093" s="160"/>
      <c r="D1093" s="154" t="s">
        <v>169</v>
      </c>
      <c r="E1093" s="161" t="s">
        <v>32</v>
      </c>
      <c r="F1093" s="162" t="s">
        <v>420</v>
      </c>
      <c r="H1093" s="163">
        <v>41.02</v>
      </c>
      <c r="I1093" s="164"/>
      <c r="L1093" s="160"/>
      <c r="M1093" s="165"/>
      <c r="T1093" s="166"/>
      <c r="AT1093" s="161" t="s">
        <v>169</v>
      </c>
      <c r="AU1093" s="161" t="s">
        <v>96</v>
      </c>
      <c r="AV1093" s="13" t="s">
        <v>91</v>
      </c>
      <c r="AW1093" s="13" t="s">
        <v>38</v>
      </c>
      <c r="AX1093" s="13" t="s">
        <v>84</v>
      </c>
      <c r="AY1093" s="161" t="s">
        <v>159</v>
      </c>
    </row>
    <row r="1094" spans="2:65" s="1" customFormat="1" ht="33" customHeight="1">
      <c r="B1094" s="35"/>
      <c r="C1094" s="135" t="s">
        <v>1620</v>
      </c>
      <c r="D1094" s="135" t="s">
        <v>162</v>
      </c>
      <c r="E1094" s="136" t="s">
        <v>1621</v>
      </c>
      <c r="F1094" s="137" t="s">
        <v>1622</v>
      </c>
      <c r="G1094" s="138" t="s">
        <v>225</v>
      </c>
      <c r="H1094" s="139">
        <v>1</v>
      </c>
      <c r="I1094" s="140"/>
      <c r="J1094" s="141">
        <f>ROUND(I1094*H1094,2)</f>
        <v>0</v>
      </c>
      <c r="K1094" s="142"/>
      <c r="L1094" s="35"/>
      <c r="M1094" s="143" t="s">
        <v>32</v>
      </c>
      <c r="N1094" s="144" t="s">
        <v>48</v>
      </c>
      <c r="P1094" s="145">
        <f>O1094*H1094</f>
        <v>0</v>
      </c>
      <c r="Q1094" s="145">
        <v>0</v>
      </c>
      <c r="R1094" s="145">
        <f>Q1094*H1094</f>
        <v>0</v>
      </c>
      <c r="S1094" s="145">
        <v>0</v>
      </c>
      <c r="T1094" s="146">
        <f>S1094*H1094</f>
        <v>0</v>
      </c>
      <c r="AR1094" s="147" t="s">
        <v>96</v>
      </c>
      <c r="AT1094" s="147" t="s">
        <v>162</v>
      </c>
      <c r="AU1094" s="147" t="s">
        <v>96</v>
      </c>
      <c r="AY1094" s="19" t="s">
        <v>159</v>
      </c>
      <c r="BE1094" s="148">
        <f>IF(N1094="základní",J1094,0)</f>
        <v>0</v>
      </c>
      <c r="BF1094" s="148">
        <f>IF(N1094="snížená",J1094,0)</f>
        <v>0</v>
      </c>
      <c r="BG1094" s="148">
        <f>IF(N1094="zákl. přenesená",J1094,0)</f>
        <v>0</v>
      </c>
      <c r="BH1094" s="148">
        <f>IF(N1094="sníž. přenesená",J1094,0)</f>
        <v>0</v>
      </c>
      <c r="BI1094" s="148">
        <f>IF(N1094="nulová",J1094,0)</f>
        <v>0</v>
      </c>
      <c r="BJ1094" s="19" t="s">
        <v>91</v>
      </c>
      <c r="BK1094" s="148">
        <f>ROUND(I1094*H1094,2)</f>
        <v>0</v>
      </c>
      <c r="BL1094" s="19" t="s">
        <v>96</v>
      </c>
      <c r="BM1094" s="147" t="s">
        <v>1623</v>
      </c>
    </row>
    <row r="1095" spans="2:65" s="16" customFormat="1" ht="20.85" customHeight="1">
      <c r="B1095" s="200"/>
      <c r="D1095" s="201" t="s">
        <v>75</v>
      </c>
      <c r="E1095" s="201" t="s">
        <v>1624</v>
      </c>
      <c r="F1095" s="201" t="s">
        <v>1625</v>
      </c>
      <c r="I1095" s="202"/>
      <c r="J1095" s="203">
        <f>BK1095</f>
        <v>0</v>
      </c>
      <c r="L1095" s="200"/>
      <c r="M1095" s="204"/>
      <c r="P1095" s="205">
        <f>SUM(P1096:P1121)</f>
        <v>0</v>
      </c>
      <c r="R1095" s="205">
        <f>SUM(R1096:R1121)</f>
        <v>3.9866493256631994</v>
      </c>
      <c r="T1095" s="206">
        <f>SUM(T1096:T1121)</f>
        <v>0</v>
      </c>
      <c r="AR1095" s="201" t="s">
        <v>84</v>
      </c>
      <c r="AT1095" s="207" t="s">
        <v>75</v>
      </c>
      <c r="AU1095" s="207" t="s">
        <v>93</v>
      </c>
      <c r="AY1095" s="201" t="s">
        <v>159</v>
      </c>
      <c r="BK1095" s="208">
        <f>SUM(BK1096:BK1121)</f>
        <v>0</v>
      </c>
    </row>
    <row r="1096" spans="2:65" s="1" customFormat="1" ht="33" customHeight="1">
      <c r="B1096" s="35"/>
      <c r="C1096" s="135" t="s">
        <v>1626</v>
      </c>
      <c r="D1096" s="135" t="s">
        <v>162</v>
      </c>
      <c r="E1096" s="136" t="s">
        <v>1627</v>
      </c>
      <c r="F1096" s="137" t="s">
        <v>1628</v>
      </c>
      <c r="G1096" s="138" t="s">
        <v>559</v>
      </c>
      <c r="H1096" s="139">
        <v>1.5680000000000001</v>
      </c>
      <c r="I1096" s="140"/>
      <c r="J1096" s="141">
        <f>ROUND(I1096*H1096,2)</f>
        <v>0</v>
      </c>
      <c r="K1096" s="142"/>
      <c r="L1096" s="35"/>
      <c r="M1096" s="143" t="s">
        <v>32</v>
      </c>
      <c r="N1096" s="144" t="s">
        <v>48</v>
      </c>
      <c r="P1096" s="145">
        <f>O1096*H1096</f>
        <v>0</v>
      </c>
      <c r="Q1096" s="145">
        <v>2.5018699999999998</v>
      </c>
      <c r="R1096" s="145">
        <f>Q1096*H1096</f>
        <v>3.9229321599999998</v>
      </c>
      <c r="S1096" s="145">
        <v>0</v>
      </c>
      <c r="T1096" s="146">
        <f>S1096*H1096</f>
        <v>0</v>
      </c>
      <c r="AR1096" s="147" t="s">
        <v>96</v>
      </c>
      <c r="AT1096" s="147" t="s">
        <v>162</v>
      </c>
      <c r="AU1096" s="147" t="s">
        <v>96</v>
      </c>
      <c r="AY1096" s="19" t="s">
        <v>159</v>
      </c>
      <c r="BE1096" s="148">
        <f>IF(N1096="základní",J1096,0)</f>
        <v>0</v>
      </c>
      <c r="BF1096" s="148">
        <f>IF(N1096="snížená",J1096,0)</f>
        <v>0</v>
      </c>
      <c r="BG1096" s="148">
        <f>IF(N1096="zákl. přenesená",J1096,0)</f>
        <v>0</v>
      </c>
      <c r="BH1096" s="148">
        <f>IF(N1096="sníž. přenesená",J1096,0)</f>
        <v>0</v>
      </c>
      <c r="BI1096" s="148">
        <f>IF(N1096="nulová",J1096,0)</f>
        <v>0</v>
      </c>
      <c r="BJ1096" s="19" t="s">
        <v>91</v>
      </c>
      <c r="BK1096" s="148">
        <f>ROUND(I1096*H1096,2)</f>
        <v>0</v>
      </c>
      <c r="BL1096" s="19" t="s">
        <v>96</v>
      </c>
      <c r="BM1096" s="147" t="s">
        <v>1629</v>
      </c>
    </row>
    <row r="1097" spans="2:65" s="1" customFormat="1" ht="11.25">
      <c r="B1097" s="35"/>
      <c r="D1097" s="149" t="s">
        <v>167</v>
      </c>
      <c r="F1097" s="150" t="s">
        <v>1630</v>
      </c>
      <c r="I1097" s="151"/>
      <c r="L1097" s="35"/>
      <c r="M1097" s="152"/>
      <c r="T1097" s="56"/>
      <c r="AT1097" s="19" t="s">
        <v>167</v>
      </c>
      <c r="AU1097" s="19" t="s">
        <v>96</v>
      </c>
    </row>
    <row r="1098" spans="2:65" s="13" customFormat="1" ht="11.25">
      <c r="B1098" s="160"/>
      <c r="D1098" s="154" t="s">
        <v>169</v>
      </c>
      <c r="E1098" s="161" t="s">
        <v>32</v>
      </c>
      <c r="F1098" s="162" t="s">
        <v>1631</v>
      </c>
      <c r="H1098" s="163">
        <v>1.0069999999999999</v>
      </c>
      <c r="I1098" s="164"/>
      <c r="L1098" s="160"/>
      <c r="M1098" s="165"/>
      <c r="T1098" s="166"/>
      <c r="AT1098" s="161" t="s">
        <v>169</v>
      </c>
      <c r="AU1098" s="161" t="s">
        <v>96</v>
      </c>
      <c r="AV1098" s="13" t="s">
        <v>91</v>
      </c>
      <c r="AW1098" s="13" t="s">
        <v>38</v>
      </c>
      <c r="AX1098" s="13" t="s">
        <v>76</v>
      </c>
      <c r="AY1098" s="161" t="s">
        <v>159</v>
      </c>
    </row>
    <row r="1099" spans="2:65" s="13" customFormat="1" ht="11.25">
      <c r="B1099" s="160"/>
      <c r="D1099" s="154" t="s">
        <v>169</v>
      </c>
      <c r="E1099" s="161" t="s">
        <v>32</v>
      </c>
      <c r="F1099" s="162" t="s">
        <v>1632</v>
      </c>
      <c r="H1099" s="163">
        <v>0.56100000000000005</v>
      </c>
      <c r="I1099" s="164"/>
      <c r="L1099" s="160"/>
      <c r="M1099" s="165"/>
      <c r="T1099" s="166"/>
      <c r="AT1099" s="161" t="s">
        <v>169</v>
      </c>
      <c r="AU1099" s="161" t="s">
        <v>96</v>
      </c>
      <c r="AV1099" s="13" t="s">
        <v>91</v>
      </c>
      <c r="AW1099" s="13" t="s">
        <v>38</v>
      </c>
      <c r="AX1099" s="13" t="s">
        <v>76</v>
      </c>
      <c r="AY1099" s="161" t="s">
        <v>159</v>
      </c>
    </row>
    <row r="1100" spans="2:65" s="14" customFormat="1" ht="11.25">
      <c r="B1100" s="175"/>
      <c r="D1100" s="154" t="s">
        <v>169</v>
      </c>
      <c r="E1100" s="176" t="s">
        <v>32</v>
      </c>
      <c r="F1100" s="177" t="s">
        <v>581</v>
      </c>
      <c r="H1100" s="178">
        <v>1.5680000000000001</v>
      </c>
      <c r="I1100" s="179"/>
      <c r="L1100" s="175"/>
      <c r="M1100" s="180"/>
      <c r="T1100" s="181"/>
      <c r="AT1100" s="176" t="s">
        <v>169</v>
      </c>
      <c r="AU1100" s="176" t="s">
        <v>96</v>
      </c>
      <c r="AV1100" s="14" t="s">
        <v>96</v>
      </c>
      <c r="AW1100" s="14" t="s">
        <v>38</v>
      </c>
      <c r="AX1100" s="14" t="s">
        <v>84</v>
      </c>
      <c r="AY1100" s="176" t="s">
        <v>159</v>
      </c>
    </row>
    <row r="1101" spans="2:65" s="1" customFormat="1" ht="37.9" customHeight="1">
      <c r="B1101" s="35"/>
      <c r="C1101" s="135" t="s">
        <v>1633</v>
      </c>
      <c r="D1101" s="135" t="s">
        <v>162</v>
      </c>
      <c r="E1101" s="136" t="s">
        <v>1634</v>
      </c>
      <c r="F1101" s="137" t="s">
        <v>1635</v>
      </c>
      <c r="G1101" s="138" t="s">
        <v>559</v>
      </c>
      <c r="H1101" s="139">
        <v>1.5680000000000001</v>
      </c>
      <c r="I1101" s="140"/>
      <c r="J1101" s="141">
        <f>ROUND(I1101*H1101,2)</f>
        <v>0</v>
      </c>
      <c r="K1101" s="142"/>
      <c r="L1101" s="35"/>
      <c r="M1101" s="143" t="s">
        <v>32</v>
      </c>
      <c r="N1101" s="144" t="s">
        <v>48</v>
      </c>
      <c r="P1101" s="145">
        <f>O1101*H1101</f>
        <v>0</v>
      </c>
      <c r="Q1101" s="145">
        <v>0</v>
      </c>
      <c r="R1101" s="145">
        <f>Q1101*H1101</f>
        <v>0</v>
      </c>
      <c r="S1101" s="145">
        <v>0</v>
      </c>
      <c r="T1101" s="146">
        <f>S1101*H1101</f>
        <v>0</v>
      </c>
      <c r="AR1101" s="147" t="s">
        <v>96</v>
      </c>
      <c r="AT1101" s="147" t="s">
        <v>162</v>
      </c>
      <c r="AU1101" s="147" t="s">
        <v>96</v>
      </c>
      <c r="AY1101" s="19" t="s">
        <v>159</v>
      </c>
      <c r="BE1101" s="148">
        <f>IF(N1101="základní",J1101,0)</f>
        <v>0</v>
      </c>
      <c r="BF1101" s="148">
        <f>IF(N1101="snížená",J1101,0)</f>
        <v>0</v>
      </c>
      <c r="BG1101" s="148">
        <f>IF(N1101="zákl. přenesená",J1101,0)</f>
        <v>0</v>
      </c>
      <c r="BH1101" s="148">
        <f>IF(N1101="sníž. přenesená",J1101,0)</f>
        <v>0</v>
      </c>
      <c r="BI1101" s="148">
        <f>IF(N1101="nulová",J1101,0)</f>
        <v>0</v>
      </c>
      <c r="BJ1101" s="19" t="s">
        <v>91</v>
      </c>
      <c r="BK1101" s="148">
        <f>ROUND(I1101*H1101,2)</f>
        <v>0</v>
      </c>
      <c r="BL1101" s="19" t="s">
        <v>96</v>
      </c>
      <c r="BM1101" s="147" t="s">
        <v>1636</v>
      </c>
    </row>
    <row r="1102" spans="2:65" s="1" customFormat="1" ht="11.25">
      <c r="B1102" s="35"/>
      <c r="D1102" s="149" t="s">
        <v>167</v>
      </c>
      <c r="F1102" s="150" t="s">
        <v>1637</v>
      </c>
      <c r="I1102" s="151"/>
      <c r="L1102" s="35"/>
      <c r="M1102" s="152"/>
      <c r="T1102" s="56"/>
      <c r="AT1102" s="19" t="s">
        <v>167</v>
      </c>
      <c r="AU1102" s="19" t="s">
        <v>96</v>
      </c>
    </row>
    <row r="1103" spans="2:65" s="1" customFormat="1" ht="44.25" customHeight="1">
      <c r="B1103" s="35"/>
      <c r="C1103" s="135" t="s">
        <v>1638</v>
      </c>
      <c r="D1103" s="135" t="s">
        <v>162</v>
      </c>
      <c r="E1103" s="136" t="s">
        <v>1639</v>
      </c>
      <c r="F1103" s="137" t="s">
        <v>1640</v>
      </c>
      <c r="G1103" s="138" t="s">
        <v>559</v>
      </c>
      <c r="H1103" s="139">
        <v>1.5680000000000001</v>
      </c>
      <c r="I1103" s="140"/>
      <c r="J1103" s="141">
        <f>ROUND(I1103*H1103,2)</f>
        <v>0</v>
      </c>
      <c r="K1103" s="142"/>
      <c r="L1103" s="35"/>
      <c r="M1103" s="143" t="s">
        <v>32</v>
      </c>
      <c r="N1103" s="144" t="s">
        <v>48</v>
      </c>
      <c r="P1103" s="145">
        <f>O1103*H1103</f>
        <v>0</v>
      </c>
      <c r="Q1103" s="145">
        <v>0</v>
      </c>
      <c r="R1103" s="145">
        <f>Q1103*H1103</f>
        <v>0</v>
      </c>
      <c r="S1103" s="145">
        <v>0</v>
      </c>
      <c r="T1103" s="146">
        <f>S1103*H1103</f>
        <v>0</v>
      </c>
      <c r="AR1103" s="147" t="s">
        <v>96</v>
      </c>
      <c r="AT1103" s="147" t="s">
        <v>162</v>
      </c>
      <c r="AU1103" s="147" t="s">
        <v>96</v>
      </c>
      <c r="AY1103" s="19" t="s">
        <v>159</v>
      </c>
      <c r="BE1103" s="148">
        <f>IF(N1103="základní",J1103,0)</f>
        <v>0</v>
      </c>
      <c r="BF1103" s="148">
        <f>IF(N1103="snížená",J1103,0)</f>
        <v>0</v>
      </c>
      <c r="BG1103" s="148">
        <f>IF(N1103="zákl. přenesená",J1103,0)</f>
        <v>0</v>
      </c>
      <c r="BH1103" s="148">
        <f>IF(N1103="sníž. přenesená",J1103,0)</f>
        <v>0</v>
      </c>
      <c r="BI1103" s="148">
        <f>IF(N1103="nulová",J1103,0)</f>
        <v>0</v>
      </c>
      <c r="BJ1103" s="19" t="s">
        <v>91</v>
      </c>
      <c r="BK1103" s="148">
        <f>ROUND(I1103*H1103,2)</f>
        <v>0</v>
      </c>
      <c r="BL1103" s="19" t="s">
        <v>96</v>
      </c>
      <c r="BM1103" s="147" t="s">
        <v>1641</v>
      </c>
    </row>
    <row r="1104" spans="2:65" s="1" customFormat="1" ht="11.25">
      <c r="B1104" s="35"/>
      <c r="D1104" s="149" t="s">
        <v>167</v>
      </c>
      <c r="F1104" s="150" t="s">
        <v>1642</v>
      </c>
      <c r="I1104" s="151"/>
      <c r="L1104" s="35"/>
      <c r="M1104" s="152"/>
      <c r="T1104" s="56"/>
      <c r="AT1104" s="19" t="s">
        <v>167</v>
      </c>
      <c r="AU1104" s="19" t="s">
        <v>96</v>
      </c>
    </row>
    <row r="1105" spans="2:65" s="1" customFormat="1" ht="21.75" customHeight="1">
      <c r="B1105" s="35"/>
      <c r="C1105" s="135" t="s">
        <v>1643</v>
      </c>
      <c r="D1105" s="135" t="s">
        <v>162</v>
      </c>
      <c r="E1105" s="136" t="s">
        <v>1644</v>
      </c>
      <c r="F1105" s="137" t="s">
        <v>749</v>
      </c>
      <c r="G1105" s="138" t="s">
        <v>180</v>
      </c>
      <c r="H1105" s="139">
        <v>5.6000000000000001E-2</v>
      </c>
      <c r="I1105" s="140"/>
      <c r="J1105" s="141">
        <f>ROUND(I1105*H1105,2)</f>
        <v>0</v>
      </c>
      <c r="K1105" s="142"/>
      <c r="L1105" s="35"/>
      <c r="M1105" s="143" t="s">
        <v>32</v>
      </c>
      <c r="N1105" s="144" t="s">
        <v>48</v>
      </c>
      <c r="P1105" s="145">
        <f>O1105*H1105</f>
        <v>0</v>
      </c>
      <c r="Q1105" s="145">
        <v>1.0627727796999999</v>
      </c>
      <c r="R1105" s="145">
        <f>Q1105*H1105</f>
        <v>5.9515275663200001E-2</v>
      </c>
      <c r="S1105" s="145">
        <v>0</v>
      </c>
      <c r="T1105" s="146">
        <f>S1105*H1105</f>
        <v>0</v>
      </c>
      <c r="AR1105" s="147" t="s">
        <v>96</v>
      </c>
      <c r="AT1105" s="147" t="s">
        <v>162</v>
      </c>
      <c r="AU1105" s="147" t="s">
        <v>96</v>
      </c>
      <c r="AY1105" s="19" t="s">
        <v>159</v>
      </c>
      <c r="BE1105" s="148">
        <f>IF(N1105="základní",J1105,0)</f>
        <v>0</v>
      </c>
      <c r="BF1105" s="148">
        <f>IF(N1105="snížená",J1105,0)</f>
        <v>0</v>
      </c>
      <c r="BG1105" s="148">
        <f>IF(N1105="zákl. přenesená",J1105,0)</f>
        <v>0</v>
      </c>
      <c r="BH1105" s="148">
        <f>IF(N1105="sníž. přenesená",J1105,0)</f>
        <v>0</v>
      </c>
      <c r="BI1105" s="148">
        <f>IF(N1105="nulová",J1105,0)</f>
        <v>0</v>
      </c>
      <c r="BJ1105" s="19" t="s">
        <v>91</v>
      </c>
      <c r="BK1105" s="148">
        <f>ROUND(I1105*H1105,2)</f>
        <v>0</v>
      </c>
      <c r="BL1105" s="19" t="s">
        <v>96</v>
      </c>
      <c r="BM1105" s="147" t="s">
        <v>1645</v>
      </c>
    </row>
    <row r="1106" spans="2:65" s="1" customFormat="1" ht="11.25">
      <c r="B1106" s="35"/>
      <c r="D1106" s="149" t="s">
        <v>167</v>
      </c>
      <c r="F1106" s="150" t="s">
        <v>1646</v>
      </c>
      <c r="I1106" s="151"/>
      <c r="L1106" s="35"/>
      <c r="M1106" s="152"/>
      <c r="T1106" s="56"/>
      <c r="AT1106" s="19" t="s">
        <v>167</v>
      </c>
      <c r="AU1106" s="19" t="s">
        <v>96</v>
      </c>
    </row>
    <row r="1107" spans="2:65" s="12" customFormat="1" ht="11.25">
      <c r="B1107" s="153"/>
      <c r="D1107" s="154" t="s">
        <v>169</v>
      </c>
      <c r="E1107" s="155" t="s">
        <v>32</v>
      </c>
      <c r="F1107" s="156" t="s">
        <v>1647</v>
      </c>
      <c r="H1107" s="155" t="s">
        <v>32</v>
      </c>
      <c r="I1107" s="157"/>
      <c r="L1107" s="153"/>
      <c r="M1107" s="158"/>
      <c r="T1107" s="159"/>
      <c r="AT1107" s="155" t="s">
        <v>169</v>
      </c>
      <c r="AU1107" s="155" t="s">
        <v>96</v>
      </c>
      <c r="AV1107" s="12" t="s">
        <v>84</v>
      </c>
      <c r="AW1107" s="12" t="s">
        <v>38</v>
      </c>
      <c r="AX1107" s="12" t="s">
        <v>76</v>
      </c>
      <c r="AY1107" s="155" t="s">
        <v>159</v>
      </c>
    </row>
    <row r="1108" spans="2:65" s="13" customFormat="1" ht="11.25">
      <c r="B1108" s="160"/>
      <c r="D1108" s="154" t="s">
        <v>169</v>
      </c>
      <c r="E1108" s="161" t="s">
        <v>32</v>
      </c>
      <c r="F1108" s="162" t="s">
        <v>1648</v>
      </c>
      <c r="H1108" s="163">
        <v>5.6000000000000001E-2</v>
      </c>
      <c r="I1108" s="164"/>
      <c r="L1108" s="160"/>
      <c r="M1108" s="165"/>
      <c r="T1108" s="166"/>
      <c r="AT1108" s="161" t="s">
        <v>169</v>
      </c>
      <c r="AU1108" s="161" t="s">
        <v>96</v>
      </c>
      <c r="AV1108" s="13" t="s">
        <v>91</v>
      </c>
      <c r="AW1108" s="13" t="s">
        <v>38</v>
      </c>
      <c r="AX1108" s="13" t="s">
        <v>76</v>
      </c>
      <c r="AY1108" s="161" t="s">
        <v>159</v>
      </c>
    </row>
    <row r="1109" spans="2:65" s="14" customFormat="1" ht="11.25">
      <c r="B1109" s="175"/>
      <c r="D1109" s="154" t="s">
        <v>169</v>
      </c>
      <c r="E1109" s="176" t="s">
        <v>32</v>
      </c>
      <c r="F1109" s="177" t="s">
        <v>581</v>
      </c>
      <c r="H1109" s="178">
        <v>5.6000000000000001E-2</v>
      </c>
      <c r="I1109" s="179"/>
      <c r="L1109" s="175"/>
      <c r="M1109" s="180"/>
      <c r="T1109" s="181"/>
      <c r="AT1109" s="176" t="s">
        <v>169</v>
      </c>
      <c r="AU1109" s="176" t="s">
        <v>96</v>
      </c>
      <c r="AV1109" s="14" t="s">
        <v>96</v>
      </c>
      <c r="AW1109" s="14" t="s">
        <v>38</v>
      </c>
      <c r="AX1109" s="14" t="s">
        <v>84</v>
      </c>
      <c r="AY1109" s="176" t="s">
        <v>159</v>
      </c>
    </row>
    <row r="1110" spans="2:65" s="1" customFormat="1" ht="24.2" customHeight="1">
      <c r="B1110" s="35"/>
      <c r="C1110" s="135" t="s">
        <v>1649</v>
      </c>
      <c r="D1110" s="135" t="s">
        <v>162</v>
      </c>
      <c r="E1110" s="136" t="s">
        <v>1650</v>
      </c>
      <c r="F1110" s="137" t="s">
        <v>1651</v>
      </c>
      <c r="G1110" s="138" t="s">
        <v>165</v>
      </c>
      <c r="H1110" s="139">
        <v>5.61</v>
      </c>
      <c r="I1110" s="140"/>
      <c r="J1110" s="141">
        <f>ROUND(I1110*H1110,2)</f>
        <v>0</v>
      </c>
      <c r="K1110" s="142"/>
      <c r="L1110" s="35"/>
      <c r="M1110" s="143" t="s">
        <v>32</v>
      </c>
      <c r="N1110" s="144" t="s">
        <v>48</v>
      </c>
      <c r="P1110" s="145">
        <f>O1110*H1110</f>
        <v>0</v>
      </c>
      <c r="Q1110" s="145">
        <v>0</v>
      </c>
      <c r="R1110" s="145">
        <f>Q1110*H1110</f>
        <v>0</v>
      </c>
      <c r="S1110" s="145">
        <v>0</v>
      </c>
      <c r="T1110" s="146">
        <f>S1110*H1110</f>
        <v>0</v>
      </c>
      <c r="AR1110" s="147" t="s">
        <v>96</v>
      </c>
      <c r="AT1110" s="147" t="s">
        <v>162</v>
      </c>
      <c r="AU1110" s="147" t="s">
        <v>96</v>
      </c>
      <c r="AY1110" s="19" t="s">
        <v>159</v>
      </c>
      <c r="BE1110" s="148">
        <f>IF(N1110="základní",J1110,0)</f>
        <v>0</v>
      </c>
      <c r="BF1110" s="148">
        <f>IF(N1110="snížená",J1110,0)</f>
        <v>0</v>
      </c>
      <c r="BG1110" s="148">
        <f>IF(N1110="zákl. přenesená",J1110,0)</f>
        <v>0</v>
      </c>
      <c r="BH1110" s="148">
        <f>IF(N1110="sníž. přenesená",J1110,0)</f>
        <v>0</v>
      </c>
      <c r="BI1110" s="148">
        <f>IF(N1110="nulová",J1110,0)</f>
        <v>0</v>
      </c>
      <c r="BJ1110" s="19" t="s">
        <v>91</v>
      </c>
      <c r="BK1110" s="148">
        <f>ROUND(I1110*H1110,2)</f>
        <v>0</v>
      </c>
      <c r="BL1110" s="19" t="s">
        <v>96</v>
      </c>
      <c r="BM1110" s="147" t="s">
        <v>1652</v>
      </c>
    </row>
    <row r="1111" spans="2:65" s="1" customFormat="1" ht="11.25">
      <c r="B1111" s="35"/>
      <c r="D1111" s="149" t="s">
        <v>167</v>
      </c>
      <c r="F1111" s="150" t="s">
        <v>1653</v>
      </c>
      <c r="I1111" s="151"/>
      <c r="L1111" s="35"/>
      <c r="M1111" s="152"/>
      <c r="T1111" s="56"/>
      <c r="AT1111" s="19" t="s">
        <v>167</v>
      </c>
      <c r="AU1111" s="19" t="s">
        <v>96</v>
      </c>
    </row>
    <row r="1112" spans="2:65" s="13" customFormat="1" ht="11.25">
      <c r="B1112" s="160"/>
      <c r="D1112" s="154" t="s">
        <v>169</v>
      </c>
      <c r="E1112" s="161" t="s">
        <v>32</v>
      </c>
      <c r="F1112" s="162" t="s">
        <v>325</v>
      </c>
      <c r="H1112" s="163">
        <v>5.61</v>
      </c>
      <c r="I1112" s="164"/>
      <c r="L1112" s="160"/>
      <c r="M1112" s="165"/>
      <c r="T1112" s="166"/>
      <c r="AT1112" s="161" t="s">
        <v>169</v>
      </c>
      <c r="AU1112" s="161" t="s">
        <v>96</v>
      </c>
      <c r="AV1112" s="13" t="s">
        <v>91</v>
      </c>
      <c r="AW1112" s="13" t="s">
        <v>38</v>
      </c>
      <c r="AX1112" s="13" t="s">
        <v>84</v>
      </c>
      <c r="AY1112" s="161" t="s">
        <v>159</v>
      </c>
    </row>
    <row r="1113" spans="2:65" s="1" customFormat="1" ht="21.75" customHeight="1">
      <c r="B1113" s="35"/>
      <c r="C1113" s="135" t="s">
        <v>1654</v>
      </c>
      <c r="D1113" s="135" t="s">
        <v>162</v>
      </c>
      <c r="E1113" s="136" t="s">
        <v>1655</v>
      </c>
      <c r="F1113" s="137" t="s">
        <v>1656</v>
      </c>
      <c r="G1113" s="138" t="s">
        <v>165</v>
      </c>
      <c r="H1113" s="139">
        <v>5.61</v>
      </c>
      <c r="I1113" s="140"/>
      <c r="J1113" s="141">
        <f>ROUND(I1113*H1113,2)</f>
        <v>0</v>
      </c>
      <c r="K1113" s="142"/>
      <c r="L1113" s="35"/>
      <c r="M1113" s="143" t="s">
        <v>32</v>
      </c>
      <c r="N1113" s="144" t="s">
        <v>48</v>
      </c>
      <c r="P1113" s="145">
        <f>O1113*H1113</f>
        <v>0</v>
      </c>
      <c r="Q1113" s="145">
        <v>2.52E-4</v>
      </c>
      <c r="R1113" s="145">
        <f>Q1113*H1113</f>
        <v>1.41372E-3</v>
      </c>
      <c r="S1113" s="145">
        <v>0</v>
      </c>
      <c r="T1113" s="146">
        <f>S1113*H1113</f>
        <v>0</v>
      </c>
      <c r="AR1113" s="147" t="s">
        <v>96</v>
      </c>
      <c r="AT1113" s="147" t="s">
        <v>162</v>
      </c>
      <c r="AU1113" s="147" t="s">
        <v>96</v>
      </c>
      <c r="AY1113" s="19" t="s">
        <v>159</v>
      </c>
      <c r="BE1113" s="148">
        <f>IF(N1113="základní",J1113,0)</f>
        <v>0</v>
      </c>
      <c r="BF1113" s="148">
        <f>IF(N1113="snížená",J1113,0)</f>
        <v>0</v>
      </c>
      <c r="BG1113" s="148">
        <f>IF(N1113="zákl. přenesená",J1113,0)</f>
        <v>0</v>
      </c>
      <c r="BH1113" s="148">
        <f>IF(N1113="sníž. přenesená",J1113,0)</f>
        <v>0</v>
      </c>
      <c r="BI1113" s="148">
        <f>IF(N1113="nulová",J1113,0)</f>
        <v>0</v>
      </c>
      <c r="BJ1113" s="19" t="s">
        <v>91</v>
      </c>
      <c r="BK1113" s="148">
        <f>ROUND(I1113*H1113,2)</f>
        <v>0</v>
      </c>
      <c r="BL1113" s="19" t="s">
        <v>96</v>
      </c>
      <c r="BM1113" s="147" t="s">
        <v>1657</v>
      </c>
    </row>
    <row r="1114" spans="2:65" s="1" customFormat="1" ht="11.25">
      <c r="B1114" s="35"/>
      <c r="D1114" s="149" t="s">
        <v>167</v>
      </c>
      <c r="F1114" s="150" t="s">
        <v>1658</v>
      </c>
      <c r="I1114" s="151"/>
      <c r="L1114" s="35"/>
      <c r="M1114" s="152"/>
      <c r="T1114" s="56"/>
      <c r="AT1114" s="19" t="s">
        <v>167</v>
      </c>
      <c r="AU1114" s="19" t="s">
        <v>96</v>
      </c>
    </row>
    <row r="1115" spans="2:65" s="13" customFormat="1" ht="11.25">
      <c r="B1115" s="160"/>
      <c r="D1115" s="154" t="s">
        <v>169</v>
      </c>
      <c r="E1115" s="161" t="s">
        <v>32</v>
      </c>
      <c r="F1115" s="162" t="s">
        <v>325</v>
      </c>
      <c r="H1115" s="163">
        <v>5.61</v>
      </c>
      <c r="I1115" s="164"/>
      <c r="L1115" s="160"/>
      <c r="M1115" s="165"/>
      <c r="T1115" s="166"/>
      <c r="AT1115" s="161" t="s">
        <v>169</v>
      </c>
      <c r="AU1115" s="161" t="s">
        <v>96</v>
      </c>
      <c r="AV1115" s="13" t="s">
        <v>91</v>
      </c>
      <c r="AW1115" s="13" t="s">
        <v>38</v>
      </c>
      <c r="AX1115" s="13" t="s">
        <v>84</v>
      </c>
      <c r="AY1115" s="161" t="s">
        <v>159</v>
      </c>
    </row>
    <row r="1116" spans="2:65" s="1" customFormat="1" ht="24.2" customHeight="1">
      <c r="B1116" s="35"/>
      <c r="C1116" s="135" t="s">
        <v>1659</v>
      </c>
      <c r="D1116" s="135" t="s">
        <v>162</v>
      </c>
      <c r="E1116" s="136" t="s">
        <v>1660</v>
      </c>
      <c r="F1116" s="137" t="s">
        <v>1661</v>
      </c>
      <c r="G1116" s="138" t="s">
        <v>165</v>
      </c>
      <c r="H1116" s="139">
        <v>5.61</v>
      </c>
      <c r="I1116" s="140"/>
      <c r="J1116" s="141">
        <f>ROUND(I1116*H1116,2)</f>
        <v>0</v>
      </c>
      <c r="K1116" s="142"/>
      <c r="L1116" s="35"/>
      <c r="M1116" s="143" t="s">
        <v>32</v>
      </c>
      <c r="N1116" s="144" t="s">
        <v>48</v>
      </c>
      <c r="P1116" s="145">
        <f>O1116*H1116</f>
        <v>0</v>
      </c>
      <c r="Q1116" s="145">
        <v>1.6699999999999999E-4</v>
      </c>
      <c r="R1116" s="145">
        <f>Q1116*H1116</f>
        <v>9.3687000000000002E-4</v>
      </c>
      <c r="S1116" s="145">
        <v>0</v>
      </c>
      <c r="T1116" s="146">
        <f>S1116*H1116</f>
        <v>0</v>
      </c>
      <c r="AR1116" s="147" t="s">
        <v>96</v>
      </c>
      <c r="AT1116" s="147" t="s">
        <v>162</v>
      </c>
      <c r="AU1116" s="147" t="s">
        <v>96</v>
      </c>
      <c r="AY1116" s="19" t="s">
        <v>159</v>
      </c>
      <c r="BE1116" s="148">
        <f>IF(N1116="základní",J1116,0)</f>
        <v>0</v>
      </c>
      <c r="BF1116" s="148">
        <f>IF(N1116="snížená",J1116,0)</f>
        <v>0</v>
      </c>
      <c r="BG1116" s="148">
        <f>IF(N1116="zákl. přenesená",J1116,0)</f>
        <v>0</v>
      </c>
      <c r="BH1116" s="148">
        <f>IF(N1116="sníž. přenesená",J1116,0)</f>
        <v>0</v>
      </c>
      <c r="BI1116" s="148">
        <f>IF(N1116="nulová",J1116,0)</f>
        <v>0</v>
      </c>
      <c r="BJ1116" s="19" t="s">
        <v>91</v>
      </c>
      <c r="BK1116" s="148">
        <f>ROUND(I1116*H1116,2)</f>
        <v>0</v>
      </c>
      <c r="BL1116" s="19" t="s">
        <v>96</v>
      </c>
      <c r="BM1116" s="147" t="s">
        <v>1662</v>
      </c>
    </row>
    <row r="1117" spans="2:65" s="1" customFormat="1" ht="11.25">
      <c r="B1117" s="35"/>
      <c r="D1117" s="149" t="s">
        <v>167</v>
      </c>
      <c r="F1117" s="150" t="s">
        <v>1663</v>
      </c>
      <c r="I1117" s="151"/>
      <c r="L1117" s="35"/>
      <c r="M1117" s="152"/>
      <c r="T1117" s="56"/>
      <c r="AT1117" s="19" t="s">
        <v>167</v>
      </c>
      <c r="AU1117" s="19" t="s">
        <v>96</v>
      </c>
    </row>
    <row r="1118" spans="2:65" s="13" customFormat="1" ht="11.25">
      <c r="B1118" s="160"/>
      <c r="D1118" s="154" t="s">
        <v>169</v>
      </c>
      <c r="E1118" s="161" t="s">
        <v>32</v>
      </c>
      <c r="F1118" s="162" t="s">
        <v>325</v>
      </c>
      <c r="H1118" s="163">
        <v>5.61</v>
      </c>
      <c r="I1118" s="164"/>
      <c r="L1118" s="160"/>
      <c r="M1118" s="165"/>
      <c r="T1118" s="166"/>
      <c r="AT1118" s="161" t="s">
        <v>169</v>
      </c>
      <c r="AU1118" s="161" t="s">
        <v>96</v>
      </c>
      <c r="AV1118" s="13" t="s">
        <v>91</v>
      </c>
      <c r="AW1118" s="13" t="s">
        <v>38</v>
      </c>
      <c r="AX1118" s="13" t="s">
        <v>84</v>
      </c>
      <c r="AY1118" s="161" t="s">
        <v>159</v>
      </c>
    </row>
    <row r="1119" spans="2:65" s="1" customFormat="1" ht="24.2" customHeight="1">
      <c r="B1119" s="35"/>
      <c r="C1119" s="135" t="s">
        <v>1664</v>
      </c>
      <c r="D1119" s="135" t="s">
        <v>162</v>
      </c>
      <c r="E1119" s="136" t="s">
        <v>1665</v>
      </c>
      <c r="F1119" s="137" t="s">
        <v>1666</v>
      </c>
      <c r="G1119" s="138" t="s">
        <v>165</v>
      </c>
      <c r="H1119" s="139">
        <v>5.61</v>
      </c>
      <c r="I1119" s="140"/>
      <c r="J1119" s="141">
        <f>ROUND(I1119*H1119,2)</f>
        <v>0</v>
      </c>
      <c r="K1119" s="142"/>
      <c r="L1119" s="35"/>
      <c r="M1119" s="143" t="s">
        <v>32</v>
      </c>
      <c r="N1119" s="144" t="s">
        <v>48</v>
      </c>
      <c r="P1119" s="145">
        <f>O1119*H1119</f>
        <v>0</v>
      </c>
      <c r="Q1119" s="145">
        <v>3.3E-4</v>
      </c>
      <c r="R1119" s="145">
        <f>Q1119*H1119</f>
        <v>1.8513000000000002E-3</v>
      </c>
      <c r="S1119" s="145">
        <v>0</v>
      </c>
      <c r="T1119" s="146">
        <f>S1119*H1119</f>
        <v>0</v>
      </c>
      <c r="AR1119" s="147" t="s">
        <v>96</v>
      </c>
      <c r="AT1119" s="147" t="s">
        <v>162</v>
      </c>
      <c r="AU1119" s="147" t="s">
        <v>96</v>
      </c>
      <c r="AY1119" s="19" t="s">
        <v>159</v>
      </c>
      <c r="BE1119" s="148">
        <f>IF(N1119="základní",J1119,0)</f>
        <v>0</v>
      </c>
      <c r="BF1119" s="148">
        <f>IF(N1119="snížená",J1119,0)</f>
        <v>0</v>
      </c>
      <c r="BG1119" s="148">
        <f>IF(N1119="zákl. přenesená",J1119,0)</f>
        <v>0</v>
      </c>
      <c r="BH1119" s="148">
        <f>IF(N1119="sníž. přenesená",J1119,0)</f>
        <v>0</v>
      </c>
      <c r="BI1119" s="148">
        <f>IF(N1119="nulová",J1119,0)</f>
        <v>0</v>
      </c>
      <c r="BJ1119" s="19" t="s">
        <v>91</v>
      </c>
      <c r="BK1119" s="148">
        <f>ROUND(I1119*H1119,2)</f>
        <v>0</v>
      </c>
      <c r="BL1119" s="19" t="s">
        <v>96</v>
      </c>
      <c r="BM1119" s="147" t="s">
        <v>1667</v>
      </c>
    </row>
    <row r="1120" spans="2:65" s="1" customFormat="1" ht="11.25">
      <c r="B1120" s="35"/>
      <c r="D1120" s="149" t="s">
        <v>167</v>
      </c>
      <c r="F1120" s="150" t="s">
        <v>1668</v>
      </c>
      <c r="I1120" s="151"/>
      <c r="L1120" s="35"/>
      <c r="M1120" s="152"/>
      <c r="T1120" s="56"/>
      <c r="AT1120" s="19" t="s">
        <v>167</v>
      </c>
      <c r="AU1120" s="19" t="s">
        <v>96</v>
      </c>
    </row>
    <row r="1121" spans="2:65" s="13" customFormat="1" ht="11.25">
      <c r="B1121" s="160"/>
      <c r="D1121" s="154" t="s">
        <v>169</v>
      </c>
      <c r="E1121" s="161" t="s">
        <v>32</v>
      </c>
      <c r="F1121" s="162" t="s">
        <v>1669</v>
      </c>
      <c r="H1121" s="163">
        <v>5.61</v>
      </c>
      <c r="I1121" s="164"/>
      <c r="L1121" s="160"/>
      <c r="M1121" s="165"/>
      <c r="T1121" s="166"/>
      <c r="AT1121" s="161" t="s">
        <v>169</v>
      </c>
      <c r="AU1121" s="161" t="s">
        <v>96</v>
      </c>
      <c r="AV1121" s="13" t="s">
        <v>91</v>
      </c>
      <c r="AW1121" s="13" t="s">
        <v>38</v>
      </c>
      <c r="AX1121" s="13" t="s">
        <v>84</v>
      </c>
      <c r="AY1121" s="161" t="s">
        <v>159</v>
      </c>
    </row>
    <row r="1122" spans="2:65" s="16" customFormat="1" ht="20.85" customHeight="1">
      <c r="B1122" s="200"/>
      <c r="D1122" s="201" t="s">
        <v>75</v>
      </c>
      <c r="E1122" s="201" t="s">
        <v>1670</v>
      </c>
      <c r="F1122" s="201" t="s">
        <v>1671</v>
      </c>
      <c r="I1122" s="202"/>
      <c r="J1122" s="203">
        <f>BK1122</f>
        <v>0</v>
      </c>
      <c r="L1122" s="200"/>
      <c r="M1122" s="204"/>
      <c r="P1122" s="205">
        <f>SUM(P1123:P1127)</f>
        <v>0</v>
      </c>
      <c r="R1122" s="205">
        <f>SUM(R1123:R1127)</f>
        <v>5.4760020000000003</v>
      </c>
      <c r="T1122" s="206">
        <f>SUM(T1123:T1127)</f>
        <v>0</v>
      </c>
      <c r="AR1122" s="201" t="s">
        <v>84</v>
      </c>
      <c r="AT1122" s="207" t="s">
        <v>75</v>
      </c>
      <c r="AU1122" s="207" t="s">
        <v>93</v>
      </c>
      <c r="AY1122" s="201" t="s">
        <v>159</v>
      </c>
      <c r="BK1122" s="208">
        <f>SUM(BK1123:BK1127)</f>
        <v>0</v>
      </c>
    </row>
    <row r="1123" spans="2:65" s="1" customFormat="1" ht="24.2" customHeight="1">
      <c r="B1123" s="35"/>
      <c r="C1123" s="135" t="s">
        <v>1672</v>
      </c>
      <c r="D1123" s="135" t="s">
        <v>162</v>
      </c>
      <c r="E1123" s="136" t="s">
        <v>1673</v>
      </c>
      <c r="F1123" s="137" t="s">
        <v>1674</v>
      </c>
      <c r="G1123" s="138" t="s">
        <v>165</v>
      </c>
      <c r="H1123" s="139">
        <v>521.524</v>
      </c>
      <c r="I1123" s="140"/>
      <c r="J1123" s="141">
        <f>ROUND(I1123*H1123,2)</f>
        <v>0</v>
      </c>
      <c r="K1123" s="142"/>
      <c r="L1123" s="35"/>
      <c r="M1123" s="143" t="s">
        <v>32</v>
      </c>
      <c r="N1123" s="144" t="s">
        <v>48</v>
      </c>
      <c r="P1123" s="145">
        <f>O1123*H1123</f>
        <v>0</v>
      </c>
      <c r="Q1123" s="145">
        <v>1.0200000000000001E-2</v>
      </c>
      <c r="R1123" s="145">
        <f>Q1123*H1123</f>
        <v>5.3195448000000001</v>
      </c>
      <c r="S1123" s="145">
        <v>0</v>
      </c>
      <c r="T1123" s="146">
        <f>S1123*H1123</f>
        <v>0</v>
      </c>
      <c r="AR1123" s="147" t="s">
        <v>96</v>
      </c>
      <c r="AT1123" s="147" t="s">
        <v>162</v>
      </c>
      <c r="AU1123" s="147" t="s">
        <v>96</v>
      </c>
      <c r="AY1123" s="19" t="s">
        <v>159</v>
      </c>
      <c r="BE1123" s="148">
        <f>IF(N1123="základní",J1123,0)</f>
        <v>0</v>
      </c>
      <c r="BF1123" s="148">
        <f>IF(N1123="snížená",J1123,0)</f>
        <v>0</v>
      </c>
      <c r="BG1123" s="148">
        <f>IF(N1123="zákl. přenesená",J1123,0)</f>
        <v>0</v>
      </c>
      <c r="BH1123" s="148">
        <f>IF(N1123="sníž. přenesená",J1123,0)</f>
        <v>0</v>
      </c>
      <c r="BI1123" s="148">
        <f>IF(N1123="nulová",J1123,0)</f>
        <v>0</v>
      </c>
      <c r="BJ1123" s="19" t="s">
        <v>91</v>
      </c>
      <c r="BK1123" s="148">
        <f>ROUND(I1123*H1123,2)</f>
        <v>0</v>
      </c>
      <c r="BL1123" s="19" t="s">
        <v>96</v>
      </c>
      <c r="BM1123" s="147" t="s">
        <v>1675</v>
      </c>
    </row>
    <row r="1124" spans="2:65" s="1" customFormat="1" ht="11.25">
      <c r="B1124" s="35"/>
      <c r="D1124" s="149" t="s">
        <v>167</v>
      </c>
      <c r="F1124" s="150" t="s">
        <v>1676</v>
      </c>
      <c r="I1124" s="151"/>
      <c r="L1124" s="35"/>
      <c r="M1124" s="152"/>
      <c r="T1124" s="56"/>
      <c r="AT1124" s="19" t="s">
        <v>167</v>
      </c>
      <c r="AU1124" s="19" t="s">
        <v>96</v>
      </c>
    </row>
    <row r="1125" spans="2:65" s="13" customFormat="1" ht="11.25">
      <c r="B1125" s="160"/>
      <c r="D1125" s="154" t="s">
        <v>169</v>
      </c>
      <c r="E1125" s="161" t="s">
        <v>32</v>
      </c>
      <c r="F1125" s="162" t="s">
        <v>1677</v>
      </c>
      <c r="H1125" s="163">
        <v>521.524</v>
      </c>
      <c r="I1125" s="164"/>
      <c r="L1125" s="160"/>
      <c r="M1125" s="165"/>
      <c r="T1125" s="166"/>
      <c r="AT1125" s="161" t="s">
        <v>169</v>
      </c>
      <c r="AU1125" s="161" t="s">
        <v>96</v>
      </c>
      <c r="AV1125" s="13" t="s">
        <v>91</v>
      </c>
      <c r="AW1125" s="13" t="s">
        <v>38</v>
      </c>
      <c r="AX1125" s="13" t="s">
        <v>84</v>
      </c>
      <c r="AY1125" s="161" t="s">
        <v>159</v>
      </c>
    </row>
    <row r="1126" spans="2:65" s="1" customFormat="1" ht="24.2" customHeight="1">
      <c r="B1126" s="35"/>
      <c r="C1126" s="135" t="s">
        <v>1678</v>
      </c>
      <c r="D1126" s="135" t="s">
        <v>162</v>
      </c>
      <c r="E1126" s="136" t="s">
        <v>1679</v>
      </c>
      <c r="F1126" s="137" t="s">
        <v>1680</v>
      </c>
      <c r="G1126" s="138" t="s">
        <v>165</v>
      </c>
      <c r="H1126" s="139">
        <v>521.524</v>
      </c>
      <c r="I1126" s="140"/>
      <c r="J1126" s="141">
        <f>ROUND(I1126*H1126,2)</f>
        <v>0</v>
      </c>
      <c r="K1126" s="142"/>
      <c r="L1126" s="35"/>
      <c r="M1126" s="143" t="s">
        <v>32</v>
      </c>
      <c r="N1126" s="144" t="s">
        <v>48</v>
      </c>
      <c r="P1126" s="145">
        <f>O1126*H1126</f>
        <v>0</v>
      </c>
      <c r="Q1126" s="145">
        <v>2.9999999999999997E-4</v>
      </c>
      <c r="R1126" s="145">
        <f>Q1126*H1126</f>
        <v>0.15645719999999999</v>
      </c>
      <c r="S1126" s="145">
        <v>0</v>
      </c>
      <c r="T1126" s="146">
        <f>S1126*H1126</f>
        <v>0</v>
      </c>
      <c r="AR1126" s="147" t="s">
        <v>96</v>
      </c>
      <c r="AT1126" s="147" t="s">
        <v>162</v>
      </c>
      <c r="AU1126" s="147" t="s">
        <v>96</v>
      </c>
      <c r="AY1126" s="19" t="s">
        <v>159</v>
      </c>
      <c r="BE1126" s="148">
        <f>IF(N1126="základní",J1126,0)</f>
        <v>0</v>
      </c>
      <c r="BF1126" s="148">
        <f>IF(N1126="snížená",J1126,0)</f>
        <v>0</v>
      </c>
      <c r="BG1126" s="148">
        <f>IF(N1126="zákl. přenesená",J1126,0)</f>
        <v>0</v>
      </c>
      <c r="BH1126" s="148">
        <f>IF(N1126="sníž. přenesená",J1126,0)</f>
        <v>0</v>
      </c>
      <c r="BI1126" s="148">
        <f>IF(N1126="nulová",J1126,0)</f>
        <v>0</v>
      </c>
      <c r="BJ1126" s="19" t="s">
        <v>91</v>
      </c>
      <c r="BK1126" s="148">
        <f>ROUND(I1126*H1126,2)</f>
        <v>0</v>
      </c>
      <c r="BL1126" s="19" t="s">
        <v>96</v>
      </c>
      <c r="BM1126" s="147" t="s">
        <v>1681</v>
      </c>
    </row>
    <row r="1127" spans="2:65" s="1" customFormat="1" ht="11.25">
      <c r="B1127" s="35"/>
      <c r="D1127" s="149" t="s">
        <v>167</v>
      </c>
      <c r="F1127" s="150" t="s">
        <v>1682</v>
      </c>
      <c r="I1127" s="151"/>
      <c r="L1127" s="35"/>
      <c r="M1127" s="152"/>
      <c r="T1127" s="56"/>
      <c r="AT1127" s="19" t="s">
        <v>167</v>
      </c>
      <c r="AU1127" s="19" t="s">
        <v>96</v>
      </c>
    </row>
    <row r="1128" spans="2:65" s="16" customFormat="1" ht="20.85" customHeight="1">
      <c r="B1128" s="200"/>
      <c r="D1128" s="201" t="s">
        <v>75</v>
      </c>
      <c r="E1128" s="201" t="s">
        <v>1683</v>
      </c>
      <c r="F1128" s="201" t="s">
        <v>1684</v>
      </c>
      <c r="I1128" s="202"/>
      <c r="J1128" s="203">
        <f>BK1128</f>
        <v>0</v>
      </c>
      <c r="L1128" s="200"/>
      <c r="M1128" s="204"/>
      <c r="P1128" s="205">
        <f>SUM(P1129:P1134)</f>
        <v>0</v>
      </c>
      <c r="R1128" s="205">
        <f>SUM(R1129:R1134)</f>
        <v>14.231151000000002</v>
      </c>
      <c r="T1128" s="206">
        <f>SUM(T1129:T1134)</f>
        <v>0</v>
      </c>
      <c r="AR1128" s="201" t="s">
        <v>84</v>
      </c>
      <c r="AT1128" s="207" t="s">
        <v>75</v>
      </c>
      <c r="AU1128" s="207" t="s">
        <v>93</v>
      </c>
      <c r="AY1128" s="201" t="s">
        <v>159</v>
      </c>
      <c r="BK1128" s="208">
        <f>SUM(BK1129:BK1134)</f>
        <v>0</v>
      </c>
    </row>
    <row r="1129" spans="2:65" s="1" customFormat="1" ht="24.2" customHeight="1">
      <c r="B1129" s="35"/>
      <c r="C1129" s="135" t="s">
        <v>1685</v>
      </c>
      <c r="D1129" s="135" t="s">
        <v>162</v>
      </c>
      <c r="E1129" s="136" t="s">
        <v>1686</v>
      </c>
      <c r="F1129" s="137" t="s">
        <v>1687</v>
      </c>
      <c r="G1129" s="138" t="s">
        <v>165</v>
      </c>
      <c r="H1129" s="139">
        <v>38.700000000000003</v>
      </c>
      <c r="I1129" s="140"/>
      <c r="J1129" s="141">
        <f>ROUND(I1129*H1129,2)</f>
        <v>0</v>
      </c>
      <c r="K1129" s="142"/>
      <c r="L1129" s="35"/>
      <c r="M1129" s="143" t="s">
        <v>32</v>
      </c>
      <c r="N1129" s="144" t="s">
        <v>48</v>
      </c>
      <c r="P1129" s="145">
        <f>O1129*H1129</f>
        <v>0</v>
      </c>
      <c r="Q1129" s="145">
        <v>0.3674</v>
      </c>
      <c r="R1129" s="145">
        <f>Q1129*H1129</f>
        <v>14.218380000000002</v>
      </c>
      <c r="S1129" s="145">
        <v>0</v>
      </c>
      <c r="T1129" s="146">
        <f>S1129*H1129</f>
        <v>0</v>
      </c>
      <c r="AR1129" s="147" t="s">
        <v>96</v>
      </c>
      <c r="AT1129" s="147" t="s">
        <v>162</v>
      </c>
      <c r="AU1129" s="147" t="s">
        <v>96</v>
      </c>
      <c r="AY1129" s="19" t="s">
        <v>159</v>
      </c>
      <c r="BE1129" s="148">
        <f>IF(N1129="základní",J1129,0)</f>
        <v>0</v>
      </c>
      <c r="BF1129" s="148">
        <f>IF(N1129="snížená",J1129,0)</f>
        <v>0</v>
      </c>
      <c r="BG1129" s="148">
        <f>IF(N1129="zákl. přenesená",J1129,0)</f>
        <v>0</v>
      </c>
      <c r="BH1129" s="148">
        <f>IF(N1129="sníž. přenesená",J1129,0)</f>
        <v>0</v>
      </c>
      <c r="BI1129" s="148">
        <f>IF(N1129="nulová",J1129,0)</f>
        <v>0</v>
      </c>
      <c r="BJ1129" s="19" t="s">
        <v>91</v>
      </c>
      <c r="BK1129" s="148">
        <f>ROUND(I1129*H1129,2)</f>
        <v>0</v>
      </c>
      <c r="BL1129" s="19" t="s">
        <v>96</v>
      </c>
      <c r="BM1129" s="147" t="s">
        <v>1688</v>
      </c>
    </row>
    <row r="1130" spans="2:65" s="1" customFormat="1" ht="11.25">
      <c r="B1130" s="35"/>
      <c r="D1130" s="149" t="s">
        <v>167</v>
      </c>
      <c r="F1130" s="150" t="s">
        <v>1689</v>
      </c>
      <c r="I1130" s="151"/>
      <c r="L1130" s="35"/>
      <c r="M1130" s="152"/>
      <c r="T1130" s="56"/>
      <c r="AT1130" s="19" t="s">
        <v>167</v>
      </c>
      <c r="AU1130" s="19" t="s">
        <v>96</v>
      </c>
    </row>
    <row r="1131" spans="2:65" s="13" customFormat="1" ht="11.25">
      <c r="B1131" s="160"/>
      <c r="D1131" s="154" t="s">
        <v>169</v>
      </c>
      <c r="E1131" s="161" t="s">
        <v>32</v>
      </c>
      <c r="F1131" s="162" t="s">
        <v>246</v>
      </c>
      <c r="H1131" s="163">
        <v>38.700000000000003</v>
      </c>
      <c r="I1131" s="164"/>
      <c r="L1131" s="160"/>
      <c r="M1131" s="165"/>
      <c r="T1131" s="166"/>
      <c r="AT1131" s="161" t="s">
        <v>169</v>
      </c>
      <c r="AU1131" s="161" t="s">
        <v>96</v>
      </c>
      <c r="AV1131" s="13" t="s">
        <v>91</v>
      </c>
      <c r="AW1131" s="13" t="s">
        <v>38</v>
      </c>
      <c r="AX1131" s="13" t="s">
        <v>76</v>
      </c>
      <c r="AY1131" s="161" t="s">
        <v>159</v>
      </c>
    </row>
    <row r="1132" spans="2:65" s="14" customFormat="1" ht="11.25">
      <c r="B1132" s="175"/>
      <c r="D1132" s="154" t="s">
        <v>169</v>
      </c>
      <c r="E1132" s="176" t="s">
        <v>32</v>
      </c>
      <c r="F1132" s="177" t="s">
        <v>581</v>
      </c>
      <c r="H1132" s="178">
        <v>38.700000000000003</v>
      </c>
      <c r="I1132" s="179"/>
      <c r="L1132" s="175"/>
      <c r="M1132" s="180"/>
      <c r="T1132" s="181"/>
      <c r="AT1132" s="176" t="s">
        <v>169</v>
      </c>
      <c r="AU1132" s="176" t="s">
        <v>96</v>
      </c>
      <c r="AV1132" s="14" t="s">
        <v>96</v>
      </c>
      <c r="AW1132" s="14" t="s">
        <v>38</v>
      </c>
      <c r="AX1132" s="14" t="s">
        <v>84</v>
      </c>
      <c r="AY1132" s="176" t="s">
        <v>159</v>
      </c>
    </row>
    <row r="1133" spans="2:65" s="1" customFormat="1" ht="24.2" customHeight="1">
      <c r="B1133" s="35"/>
      <c r="C1133" s="135" t="s">
        <v>1690</v>
      </c>
      <c r="D1133" s="135" t="s">
        <v>162</v>
      </c>
      <c r="E1133" s="136" t="s">
        <v>1665</v>
      </c>
      <c r="F1133" s="137" t="s">
        <v>1666</v>
      </c>
      <c r="G1133" s="138" t="s">
        <v>165</v>
      </c>
      <c r="H1133" s="139">
        <v>38.700000000000003</v>
      </c>
      <c r="I1133" s="140"/>
      <c r="J1133" s="141">
        <f>ROUND(I1133*H1133,2)</f>
        <v>0</v>
      </c>
      <c r="K1133" s="142"/>
      <c r="L1133" s="35"/>
      <c r="M1133" s="143" t="s">
        <v>32</v>
      </c>
      <c r="N1133" s="144" t="s">
        <v>48</v>
      </c>
      <c r="P1133" s="145">
        <f>O1133*H1133</f>
        <v>0</v>
      </c>
      <c r="Q1133" s="145">
        <v>3.3E-4</v>
      </c>
      <c r="R1133" s="145">
        <f>Q1133*H1133</f>
        <v>1.2771000000000001E-2</v>
      </c>
      <c r="S1133" s="145">
        <v>0</v>
      </c>
      <c r="T1133" s="146">
        <f>S1133*H1133</f>
        <v>0</v>
      </c>
      <c r="AR1133" s="147" t="s">
        <v>96</v>
      </c>
      <c r="AT1133" s="147" t="s">
        <v>162</v>
      </c>
      <c r="AU1133" s="147" t="s">
        <v>96</v>
      </c>
      <c r="AY1133" s="19" t="s">
        <v>159</v>
      </c>
      <c r="BE1133" s="148">
        <f>IF(N1133="základní",J1133,0)</f>
        <v>0</v>
      </c>
      <c r="BF1133" s="148">
        <f>IF(N1133="snížená",J1133,0)</f>
        <v>0</v>
      </c>
      <c r="BG1133" s="148">
        <f>IF(N1133="zákl. přenesená",J1133,0)</f>
        <v>0</v>
      </c>
      <c r="BH1133" s="148">
        <f>IF(N1133="sníž. přenesená",J1133,0)</f>
        <v>0</v>
      </c>
      <c r="BI1133" s="148">
        <f>IF(N1133="nulová",J1133,0)</f>
        <v>0</v>
      </c>
      <c r="BJ1133" s="19" t="s">
        <v>91</v>
      </c>
      <c r="BK1133" s="148">
        <f>ROUND(I1133*H1133,2)</f>
        <v>0</v>
      </c>
      <c r="BL1133" s="19" t="s">
        <v>96</v>
      </c>
      <c r="BM1133" s="147" t="s">
        <v>1691</v>
      </c>
    </row>
    <row r="1134" spans="2:65" s="1" customFormat="1" ht="11.25">
      <c r="B1134" s="35"/>
      <c r="D1134" s="149" t="s">
        <v>167</v>
      </c>
      <c r="F1134" s="150" t="s">
        <v>1668</v>
      </c>
      <c r="I1134" s="151"/>
      <c r="L1134" s="35"/>
      <c r="M1134" s="152"/>
      <c r="T1134" s="56"/>
      <c r="AT1134" s="19" t="s">
        <v>167</v>
      </c>
      <c r="AU1134" s="19" t="s">
        <v>96</v>
      </c>
    </row>
    <row r="1135" spans="2:65" s="11" customFormat="1" ht="20.85" customHeight="1">
      <c r="B1135" s="123"/>
      <c r="D1135" s="124" t="s">
        <v>75</v>
      </c>
      <c r="E1135" s="133" t="s">
        <v>1043</v>
      </c>
      <c r="F1135" s="133" t="s">
        <v>1692</v>
      </c>
      <c r="I1135" s="126"/>
      <c r="J1135" s="134">
        <f>BK1135</f>
        <v>0</v>
      </c>
      <c r="L1135" s="123"/>
      <c r="M1135" s="128"/>
      <c r="P1135" s="129">
        <f>SUM(P1136:P1141)</f>
        <v>0</v>
      </c>
      <c r="R1135" s="129">
        <f>SUM(R1136:R1141)</f>
        <v>0</v>
      </c>
      <c r="T1135" s="130">
        <f>SUM(T1136:T1141)</f>
        <v>0</v>
      </c>
      <c r="AR1135" s="124" t="s">
        <v>84</v>
      </c>
      <c r="AT1135" s="131" t="s">
        <v>75</v>
      </c>
      <c r="AU1135" s="131" t="s">
        <v>91</v>
      </c>
      <c r="AY1135" s="124" t="s">
        <v>159</v>
      </c>
      <c r="BK1135" s="132">
        <f>SUM(BK1136:BK1141)</f>
        <v>0</v>
      </c>
    </row>
    <row r="1136" spans="2:65" s="1" customFormat="1" ht="24.2" customHeight="1">
      <c r="B1136" s="35"/>
      <c r="C1136" s="135" t="s">
        <v>1693</v>
      </c>
      <c r="D1136" s="135" t="s">
        <v>162</v>
      </c>
      <c r="E1136" s="136" t="s">
        <v>1694</v>
      </c>
      <c r="F1136" s="137" t="s">
        <v>1695</v>
      </c>
      <c r="G1136" s="138" t="s">
        <v>1696</v>
      </c>
      <c r="H1136" s="139">
        <v>9</v>
      </c>
      <c r="I1136" s="140"/>
      <c r="J1136" s="141">
        <f>ROUND(I1136*H1136,2)</f>
        <v>0</v>
      </c>
      <c r="K1136" s="142"/>
      <c r="L1136" s="35"/>
      <c r="M1136" s="143" t="s">
        <v>32</v>
      </c>
      <c r="N1136" s="144" t="s">
        <v>48</v>
      </c>
      <c r="P1136" s="145">
        <f>O1136*H1136</f>
        <v>0</v>
      </c>
      <c r="Q1136" s="145">
        <v>0</v>
      </c>
      <c r="R1136" s="145">
        <f>Q1136*H1136</f>
        <v>0</v>
      </c>
      <c r="S1136" s="145">
        <v>0</v>
      </c>
      <c r="T1136" s="146">
        <f>S1136*H1136</f>
        <v>0</v>
      </c>
      <c r="AR1136" s="147" t="s">
        <v>96</v>
      </c>
      <c r="AT1136" s="147" t="s">
        <v>162</v>
      </c>
      <c r="AU1136" s="147" t="s">
        <v>93</v>
      </c>
      <c r="AY1136" s="19" t="s">
        <v>159</v>
      </c>
      <c r="BE1136" s="148">
        <f>IF(N1136="základní",J1136,0)</f>
        <v>0</v>
      </c>
      <c r="BF1136" s="148">
        <f>IF(N1136="snížená",J1136,0)</f>
        <v>0</v>
      </c>
      <c r="BG1136" s="148">
        <f>IF(N1136="zákl. přenesená",J1136,0)</f>
        <v>0</v>
      </c>
      <c r="BH1136" s="148">
        <f>IF(N1136="sníž. přenesená",J1136,0)</f>
        <v>0</v>
      </c>
      <c r="BI1136" s="148">
        <f>IF(N1136="nulová",J1136,0)</f>
        <v>0</v>
      </c>
      <c r="BJ1136" s="19" t="s">
        <v>91</v>
      </c>
      <c r="BK1136" s="148">
        <f>ROUND(I1136*H1136,2)</f>
        <v>0</v>
      </c>
      <c r="BL1136" s="19" t="s">
        <v>96</v>
      </c>
      <c r="BM1136" s="147" t="s">
        <v>1697</v>
      </c>
    </row>
    <row r="1137" spans="2:65" s="13" customFormat="1" ht="11.25">
      <c r="B1137" s="160"/>
      <c r="D1137" s="154" t="s">
        <v>169</v>
      </c>
      <c r="E1137" s="161" t="s">
        <v>32</v>
      </c>
      <c r="F1137" s="162" t="s">
        <v>1698</v>
      </c>
      <c r="H1137" s="163">
        <v>9</v>
      </c>
      <c r="I1137" s="164"/>
      <c r="L1137" s="160"/>
      <c r="M1137" s="165"/>
      <c r="T1137" s="166"/>
      <c r="AT1137" s="161" t="s">
        <v>169</v>
      </c>
      <c r="AU1137" s="161" t="s">
        <v>93</v>
      </c>
      <c r="AV1137" s="13" t="s">
        <v>91</v>
      </c>
      <c r="AW1137" s="13" t="s">
        <v>38</v>
      </c>
      <c r="AX1137" s="13" t="s">
        <v>84</v>
      </c>
      <c r="AY1137" s="161" t="s">
        <v>159</v>
      </c>
    </row>
    <row r="1138" spans="2:65" s="1" customFormat="1" ht="24.2" customHeight="1">
      <c r="B1138" s="35"/>
      <c r="C1138" s="135" t="s">
        <v>1699</v>
      </c>
      <c r="D1138" s="135" t="s">
        <v>162</v>
      </c>
      <c r="E1138" s="136" t="s">
        <v>1700</v>
      </c>
      <c r="F1138" s="137" t="s">
        <v>1701</v>
      </c>
      <c r="G1138" s="138" t="s">
        <v>1696</v>
      </c>
      <c r="H1138" s="139">
        <v>12</v>
      </c>
      <c r="I1138" s="140"/>
      <c r="J1138" s="141">
        <f>ROUND(I1138*H1138,2)</f>
        <v>0</v>
      </c>
      <c r="K1138" s="142"/>
      <c r="L1138" s="35"/>
      <c r="M1138" s="143" t="s">
        <v>32</v>
      </c>
      <c r="N1138" s="144" t="s">
        <v>48</v>
      </c>
      <c r="P1138" s="145">
        <f>O1138*H1138</f>
        <v>0</v>
      </c>
      <c r="Q1138" s="145">
        <v>0</v>
      </c>
      <c r="R1138" s="145">
        <f>Q1138*H1138</f>
        <v>0</v>
      </c>
      <c r="S1138" s="145">
        <v>0</v>
      </c>
      <c r="T1138" s="146">
        <f>S1138*H1138</f>
        <v>0</v>
      </c>
      <c r="AR1138" s="147" t="s">
        <v>96</v>
      </c>
      <c r="AT1138" s="147" t="s">
        <v>162</v>
      </c>
      <c r="AU1138" s="147" t="s">
        <v>93</v>
      </c>
      <c r="AY1138" s="19" t="s">
        <v>159</v>
      </c>
      <c r="BE1138" s="148">
        <f>IF(N1138="základní",J1138,0)</f>
        <v>0</v>
      </c>
      <c r="BF1138" s="148">
        <f>IF(N1138="snížená",J1138,0)</f>
        <v>0</v>
      </c>
      <c r="BG1138" s="148">
        <f>IF(N1138="zákl. přenesená",J1138,0)</f>
        <v>0</v>
      </c>
      <c r="BH1138" s="148">
        <f>IF(N1138="sníž. přenesená",J1138,0)</f>
        <v>0</v>
      </c>
      <c r="BI1138" s="148">
        <f>IF(N1138="nulová",J1138,0)</f>
        <v>0</v>
      </c>
      <c r="BJ1138" s="19" t="s">
        <v>91</v>
      </c>
      <c r="BK1138" s="148">
        <f>ROUND(I1138*H1138,2)</f>
        <v>0</v>
      </c>
      <c r="BL1138" s="19" t="s">
        <v>96</v>
      </c>
      <c r="BM1138" s="147" t="s">
        <v>1702</v>
      </c>
    </row>
    <row r="1139" spans="2:65" s="13" customFormat="1" ht="11.25">
      <c r="B1139" s="160"/>
      <c r="D1139" s="154" t="s">
        <v>169</v>
      </c>
      <c r="E1139" s="161" t="s">
        <v>32</v>
      </c>
      <c r="F1139" s="162" t="s">
        <v>1703</v>
      </c>
      <c r="H1139" s="163">
        <v>12</v>
      </c>
      <c r="I1139" s="164"/>
      <c r="L1139" s="160"/>
      <c r="M1139" s="165"/>
      <c r="T1139" s="166"/>
      <c r="AT1139" s="161" t="s">
        <v>169</v>
      </c>
      <c r="AU1139" s="161" t="s">
        <v>93</v>
      </c>
      <c r="AV1139" s="13" t="s">
        <v>91</v>
      </c>
      <c r="AW1139" s="13" t="s">
        <v>38</v>
      </c>
      <c r="AX1139" s="13" t="s">
        <v>84</v>
      </c>
      <c r="AY1139" s="161" t="s">
        <v>159</v>
      </c>
    </row>
    <row r="1140" spans="2:65" s="1" customFormat="1" ht="24.2" customHeight="1">
      <c r="B1140" s="35"/>
      <c r="C1140" s="135" t="s">
        <v>1704</v>
      </c>
      <c r="D1140" s="135" t="s">
        <v>162</v>
      </c>
      <c r="E1140" s="136" t="s">
        <v>1705</v>
      </c>
      <c r="F1140" s="137" t="s">
        <v>1706</v>
      </c>
      <c r="G1140" s="138" t="s">
        <v>1696</v>
      </c>
      <c r="H1140" s="139">
        <v>4</v>
      </c>
      <c r="I1140" s="140"/>
      <c r="J1140" s="141">
        <f>ROUND(I1140*H1140,2)</f>
        <v>0</v>
      </c>
      <c r="K1140" s="142"/>
      <c r="L1140" s="35"/>
      <c r="M1140" s="143" t="s">
        <v>32</v>
      </c>
      <c r="N1140" s="144" t="s">
        <v>48</v>
      </c>
      <c r="P1140" s="145">
        <f>O1140*H1140</f>
        <v>0</v>
      </c>
      <c r="Q1140" s="145">
        <v>0</v>
      </c>
      <c r="R1140" s="145">
        <f>Q1140*H1140</f>
        <v>0</v>
      </c>
      <c r="S1140" s="145">
        <v>0</v>
      </c>
      <c r="T1140" s="146">
        <f>S1140*H1140</f>
        <v>0</v>
      </c>
      <c r="AR1140" s="147" t="s">
        <v>96</v>
      </c>
      <c r="AT1140" s="147" t="s">
        <v>162</v>
      </c>
      <c r="AU1140" s="147" t="s">
        <v>93</v>
      </c>
      <c r="AY1140" s="19" t="s">
        <v>159</v>
      </c>
      <c r="BE1140" s="148">
        <f>IF(N1140="základní",J1140,0)</f>
        <v>0</v>
      </c>
      <c r="BF1140" s="148">
        <f>IF(N1140="snížená",J1140,0)</f>
        <v>0</v>
      </c>
      <c r="BG1140" s="148">
        <f>IF(N1140="zákl. přenesená",J1140,0)</f>
        <v>0</v>
      </c>
      <c r="BH1140" s="148">
        <f>IF(N1140="sníž. přenesená",J1140,0)</f>
        <v>0</v>
      </c>
      <c r="BI1140" s="148">
        <f>IF(N1140="nulová",J1140,0)</f>
        <v>0</v>
      </c>
      <c r="BJ1140" s="19" t="s">
        <v>91</v>
      </c>
      <c r="BK1140" s="148">
        <f>ROUND(I1140*H1140,2)</f>
        <v>0</v>
      </c>
      <c r="BL1140" s="19" t="s">
        <v>96</v>
      </c>
      <c r="BM1140" s="147" t="s">
        <v>1707</v>
      </c>
    </row>
    <row r="1141" spans="2:65" s="13" customFormat="1" ht="11.25">
      <c r="B1141" s="160"/>
      <c r="D1141" s="154" t="s">
        <v>169</v>
      </c>
      <c r="E1141" s="161" t="s">
        <v>32</v>
      </c>
      <c r="F1141" s="162" t="s">
        <v>1708</v>
      </c>
      <c r="H1141" s="163">
        <v>4</v>
      </c>
      <c r="I1141" s="164"/>
      <c r="L1141" s="160"/>
      <c r="M1141" s="165"/>
      <c r="T1141" s="166"/>
      <c r="AT1141" s="161" t="s">
        <v>169</v>
      </c>
      <c r="AU1141" s="161" t="s">
        <v>93</v>
      </c>
      <c r="AV1141" s="13" t="s">
        <v>91</v>
      </c>
      <c r="AW1141" s="13" t="s">
        <v>38</v>
      </c>
      <c r="AX1141" s="13" t="s">
        <v>84</v>
      </c>
      <c r="AY1141" s="161" t="s">
        <v>159</v>
      </c>
    </row>
    <row r="1142" spans="2:65" s="11" customFormat="1" ht="22.9" customHeight="1">
      <c r="B1142" s="123"/>
      <c r="D1142" s="124" t="s">
        <v>75</v>
      </c>
      <c r="E1142" s="133" t="s">
        <v>111</v>
      </c>
      <c r="F1142" s="133" t="s">
        <v>1709</v>
      </c>
      <c r="I1142" s="126"/>
      <c r="J1142" s="134">
        <f>BK1142</f>
        <v>0</v>
      </c>
      <c r="L1142" s="123"/>
      <c r="M1142" s="128"/>
      <c r="P1142" s="129">
        <f>SUM(P1143:P1168)</f>
        <v>0</v>
      </c>
      <c r="R1142" s="129">
        <f>SUM(R1143:R1168)</f>
        <v>9.0829110000000005E-2</v>
      </c>
      <c r="T1142" s="130">
        <f>SUM(T1143:T1168)</f>
        <v>0</v>
      </c>
      <c r="AR1142" s="124" t="s">
        <v>84</v>
      </c>
      <c r="AT1142" s="131" t="s">
        <v>75</v>
      </c>
      <c r="AU1142" s="131" t="s">
        <v>84</v>
      </c>
      <c r="AY1142" s="124" t="s">
        <v>159</v>
      </c>
      <c r="BK1142" s="132">
        <f>SUM(BK1143:BK1168)</f>
        <v>0</v>
      </c>
    </row>
    <row r="1143" spans="2:65" s="1" customFormat="1" ht="24.2" customHeight="1">
      <c r="B1143" s="35"/>
      <c r="C1143" s="135" t="s">
        <v>1710</v>
      </c>
      <c r="D1143" s="135" t="s">
        <v>162</v>
      </c>
      <c r="E1143" s="136" t="s">
        <v>1711</v>
      </c>
      <c r="F1143" s="137" t="s">
        <v>1712</v>
      </c>
      <c r="G1143" s="138" t="s">
        <v>211</v>
      </c>
      <c r="H1143" s="139">
        <v>30</v>
      </c>
      <c r="I1143" s="140"/>
      <c r="J1143" s="141">
        <f>ROUND(I1143*H1143,2)</f>
        <v>0</v>
      </c>
      <c r="K1143" s="142"/>
      <c r="L1143" s="35"/>
      <c r="M1143" s="143" t="s">
        <v>32</v>
      </c>
      <c r="N1143" s="144" t="s">
        <v>48</v>
      </c>
      <c r="P1143" s="145">
        <f>O1143*H1143</f>
        <v>0</v>
      </c>
      <c r="Q1143" s="145">
        <v>0</v>
      </c>
      <c r="R1143" s="145">
        <f>Q1143*H1143</f>
        <v>0</v>
      </c>
      <c r="S1143" s="145">
        <v>0</v>
      </c>
      <c r="T1143" s="146">
        <f>S1143*H1143</f>
        <v>0</v>
      </c>
      <c r="AR1143" s="147" t="s">
        <v>96</v>
      </c>
      <c r="AT1143" s="147" t="s">
        <v>162</v>
      </c>
      <c r="AU1143" s="147" t="s">
        <v>91</v>
      </c>
      <c r="AY1143" s="19" t="s">
        <v>159</v>
      </c>
      <c r="BE1143" s="148">
        <f>IF(N1143="základní",J1143,0)</f>
        <v>0</v>
      </c>
      <c r="BF1143" s="148">
        <f>IF(N1143="snížená",J1143,0)</f>
        <v>0</v>
      </c>
      <c r="BG1143" s="148">
        <f>IF(N1143="zákl. přenesená",J1143,0)</f>
        <v>0</v>
      </c>
      <c r="BH1143" s="148">
        <f>IF(N1143="sníž. přenesená",J1143,0)</f>
        <v>0</v>
      </c>
      <c r="BI1143" s="148">
        <f>IF(N1143="nulová",J1143,0)</f>
        <v>0</v>
      </c>
      <c r="BJ1143" s="19" t="s">
        <v>91</v>
      </c>
      <c r="BK1143" s="148">
        <f>ROUND(I1143*H1143,2)</f>
        <v>0</v>
      </c>
      <c r="BL1143" s="19" t="s">
        <v>96</v>
      </c>
      <c r="BM1143" s="147" t="s">
        <v>1713</v>
      </c>
    </row>
    <row r="1144" spans="2:65" s="1" customFormat="1" ht="11.25">
      <c r="B1144" s="35"/>
      <c r="D1144" s="149" t="s">
        <v>167</v>
      </c>
      <c r="F1144" s="150" t="s">
        <v>1714</v>
      </c>
      <c r="I1144" s="151"/>
      <c r="L1144" s="35"/>
      <c r="M1144" s="152"/>
      <c r="T1144" s="56"/>
      <c r="AT1144" s="19" t="s">
        <v>167</v>
      </c>
      <c r="AU1144" s="19" t="s">
        <v>91</v>
      </c>
    </row>
    <row r="1145" spans="2:65" s="1" customFormat="1" ht="24.2" customHeight="1">
      <c r="B1145" s="35"/>
      <c r="C1145" s="182" t="s">
        <v>1715</v>
      </c>
      <c r="D1145" s="182" t="s">
        <v>668</v>
      </c>
      <c r="E1145" s="183" t="s">
        <v>1716</v>
      </c>
      <c r="F1145" s="184" t="s">
        <v>1717</v>
      </c>
      <c r="G1145" s="185" t="s">
        <v>211</v>
      </c>
      <c r="H1145" s="186">
        <v>30</v>
      </c>
      <c r="I1145" s="187"/>
      <c r="J1145" s="188">
        <f>ROUND(I1145*H1145,2)</f>
        <v>0</v>
      </c>
      <c r="K1145" s="189"/>
      <c r="L1145" s="190"/>
      <c r="M1145" s="191" t="s">
        <v>32</v>
      </c>
      <c r="N1145" s="192" t="s">
        <v>48</v>
      </c>
      <c r="P1145" s="145">
        <f>O1145*H1145</f>
        <v>0</v>
      </c>
      <c r="Q1145" s="145">
        <v>2.0000000000000001E-4</v>
      </c>
      <c r="R1145" s="145">
        <f>Q1145*H1145</f>
        <v>6.0000000000000001E-3</v>
      </c>
      <c r="S1145" s="145">
        <v>0</v>
      </c>
      <c r="T1145" s="146">
        <f>S1145*H1145</f>
        <v>0</v>
      </c>
      <c r="AR1145" s="147" t="s">
        <v>108</v>
      </c>
      <c r="AT1145" s="147" t="s">
        <v>668</v>
      </c>
      <c r="AU1145" s="147" t="s">
        <v>91</v>
      </c>
      <c r="AY1145" s="19" t="s">
        <v>159</v>
      </c>
      <c r="BE1145" s="148">
        <f>IF(N1145="základní",J1145,0)</f>
        <v>0</v>
      </c>
      <c r="BF1145" s="148">
        <f>IF(N1145="snížená",J1145,0)</f>
        <v>0</v>
      </c>
      <c r="BG1145" s="148">
        <f>IF(N1145="zákl. přenesená",J1145,0)</f>
        <v>0</v>
      </c>
      <c r="BH1145" s="148">
        <f>IF(N1145="sníž. přenesená",J1145,0)</f>
        <v>0</v>
      </c>
      <c r="BI1145" s="148">
        <f>IF(N1145="nulová",J1145,0)</f>
        <v>0</v>
      </c>
      <c r="BJ1145" s="19" t="s">
        <v>91</v>
      </c>
      <c r="BK1145" s="148">
        <f>ROUND(I1145*H1145,2)</f>
        <v>0</v>
      </c>
      <c r="BL1145" s="19" t="s">
        <v>96</v>
      </c>
      <c r="BM1145" s="147" t="s">
        <v>1718</v>
      </c>
    </row>
    <row r="1146" spans="2:65" s="1" customFormat="1" ht="16.5" customHeight="1">
      <c r="B1146" s="35"/>
      <c r="C1146" s="135" t="s">
        <v>1719</v>
      </c>
      <c r="D1146" s="135" t="s">
        <v>162</v>
      </c>
      <c r="E1146" s="136" t="s">
        <v>1720</v>
      </c>
      <c r="F1146" s="137" t="s">
        <v>1721</v>
      </c>
      <c r="G1146" s="138" t="s">
        <v>211</v>
      </c>
      <c r="H1146" s="139">
        <v>19</v>
      </c>
      <c r="I1146" s="140"/>
      <c r="J1146" s="141">
        <f>ROUND(I1146*H1146,2)</f>
        <v>0</v>
      </c>
      <c r="K1146" s="142"/>
      <c r="L1146" s="35"/>
      <c r="M1146" s="143" t="s">
        <v>32</v>
      </c>
      <c r="N1146" s="144" t="s">
        <v>48</v>
      </c>
      <c r="P1146" s="145">
        <f>O1146*H1146</f>
        <v>0</v>
      </c>
      <c r="Q1146" s="145">
        <v>0</v>
      </c>
      <c r="R1146" s="145">
        <f>Q1146*H1146</f>
        <v>0</v>
      </c>
      <c r="S1146" s="145">
        <v>0</v>
      </c>
      <c r="T1146" s="146">
        <f>S1146*H1146</f>
        <v>0</v>
      </c>
      <c r="AR1146" s="147" t="s">
        <v>661</v>
      </c>
      <c r="AT1146" s="147" t="s">
        <v>162</v>
      </c>
      <c r="AU1146" s="147" t="s">
        <v>91</v>
      </c>
      <c r="AY1146" s="19" t="s">
        <v>159</v>
      </c>
      <c r="BE1146" s="148">
        <f>IF(N1146="základní",J1146,0)</f>
        <v>0</v>
      </c>
      <c r="BF1146" s="148">
        <f>IF(N1146="snížená",J1146,0)</f>
        <v>0</v>
      </c>
      <c r="BG1146" s="148">
        <f>IF(N1146="zákl. přenesená",J1146,0)</f>
        <v>0</v>
      </c>
      <c r="BH1146" s="148">
        <f>IF(N1146="sníž. přenesená",J1146,0)</f>
        <v>0</v>
      </c>
      <c r="BI1146" s="148">
        <f>IF(N1146="nulová",J1146,0)</f>
        <v>0</v>
      </c>
      <c r="BJ1146" s="19" t="s">
        <v>91</v>
      </c>
      <c r="BK1146" s="148">
        <f>ROUND(I1146*H1146,2)</f>
        <v>0</v>
      </c>
      <c r="BL1146" s="19" t="s">
        <v>661</v>
      </c>
      <c r="BM1146" s="147" t="s">
        <v>1722</v>
      </c>
    </row>
    <row r="1147" spans="2:65" s="1" customFormat="1" ht="11.25">
      <c r="B1147" s="35"/>
      <c r="D1147" s="149" t="s">
        <v>167</v>
      </c>
      <c r="F1147" s="150" t="s">
        <v>1723</v>
      </c>
      <c r="I1147" s="151"/>
      <c r="L1147" s="35"/>
      <c r="M1147" s="152"/>
      <c r="T1147" s="56"/>
      <c r="AT1147" s="19" t="s">
        <v>167</v>
      </c>
      <c r="AU1147" s="19" t="s">
        <v>91</v>
      </c>
    </row>
    <row r="1148" spans="2:65" s="13" customFormat="1" ht="11.25">
      <c r="B1148" s="160"/>
      <c r="D1148" s="154" t="s">
        <v>169</v>
      </c>
      <c r="E1148" s="161" t="s">
        <v>32</v>
      </c>
      <c r="F1148" s="162" t="s">
        <v>1724</v>
      </c>
      <c r="H1148" s="163">
        <v>19</v>
      </c>
      <c r="I1148" s="164"/>
      <c r="L1148" s="160"/>
      <c r="M1148" s="165"/>
      <c r="T1148" s="166"/>
      <c r="AT1148" s="161" t="s">
        <v>169</v>
      </c>
      <c r="AU1148" s="161" t="s">
        <v>91</v>
      </c>
      <c r="AV1148" s="13" t="s">
        <v>91</v>
      </c>
      <c r="AW1148" s="13" t="s">
        <v>38</v>
      </c>
      <c r="AX1148" s="13" t="s">
        <v>84</v>
      </c>
      <c r="AY1148" s="161" t="s">
        <v>159</v>
      </c>
    </row>
    <row r="1149" spans="2:65" s="1" customFormat="1" ht="16.5" customHeight="1">
      <c r="B1149" s="35"/>
      <c r="C1149" s="182" t="s">
        <v>1725</v>
      </c>
      <c r="D1149" s="182" t="s">
        <v>668</v>
      </c>
      <c r="E1149" s="183" t="s">
        <v>1726</v>
      </c>
      <c r="F1149" s="184" t="s">
        <v>1727</v>
      </c>
      <c r="G1149" s="185" t="s">
        <v>211</v>
      </c>
      <c r="H1149" s="186">
        <v>19</v>
      </c>
      <c r="I1149" s="187"/>
      <c r="J1149" s="188">
        <f>ROUND(I1149*H1149,2)</f>
        <v>0</v>
      </c>
      <c r="K1149" s="189"/>
      <c r="L1149" s="190"/>
      <c r="M1149" s="191" t="s">
        <v>32</v>
      </c>
      <c r="N1149" s="192" t="s">
        <v>48</v>
      </c>
      <c r="P1149" s="145">
        <f>O1149*H1149</f>
        <v>0</v>
      </c>
      <c r="Q1149" s="145">
        <v>1.3999999999999999E-4</v>
      </c>
      <c r="R1149" s="145">
        <f>Q1149*H1149</f>
        <v>2.6599999999999996E-3</v>
      </c>
      <c r="S1149" s="145">
        <v>0</v>
      </c>
      <c r="T1149" s="146">
        <f>S1149*H1149</f>
        <v>0</v>
      </c>
      <c r="AR1149" s="147" t="s">
        <v>780</v>
      </c>
      <c r="AT1149" s="147" t="s">
        <v>668</v>
      </c>
      <c r="AU1149" s="147" t="s">
        <v>91</v>
      </c>
      <c r="AY1149" s="19" t="s">
        <v>159</v>
      </c>
      <c r="BE1149" s="148">
        <f>IF(N1149="základní",J1149,0)</f>
        <v>0</v>
      </c>
      <c r="BF1149" s="148">
        <f>IF(N1149="snížená",J1149,0)</f>
        <v>0</v>
      </c>
      <c r="BG1149" s="148">
        <f>IF(N1149="zákl. přenesená",J1149,0)</f>
        <v>0</v>
      </c>
      <c r="BH1149" s="148">
        <f>IF(N1149="sníž. přenesená",J1149,0)</f>
        <v>0</v>
      </c>
      <c r="BI1149" s="148">
        <f>IF(N1149="nulová",J1149,0)</f>
        <v>0</v>
      </c>
      <c r="BJ1149" s="19" t="s">
        <v>91</v>
      </c>
      <c r="BK1149" s="148">
        <f>ROUND(I1149*H1149,2)</f>
        <v>0</v>
      </c>
      <c r="BL1149" s="19" t="s">
        <v>661</v>
      </c>
      <c r="BM1149" s="147" t="s">
        <v>1728</v>
      </c>
    </row>
    <row r="1150" spans="2:65" s="1" customFormat="1" ht="49.15" customHeight="1">
      <c r="B1150" s="35"/>
      <c r="C1150" s="135" t="s">
        <v>1729</v>
      </c>
      <c r="D1150" s="135" t="s">
        <v>162</v>
      </c>
      <c r="E1150" s="136" t="s">
        <v>1730</v>
      </c>
      <c r="F1150" s="137" t="s">
        <v>1731</v>
      </c>
      <c r="G1150" s="138" t="s">
        <v>211</v>
      </c>
      <c r="H1150" s="139">
        <v>10</v>
      </c>
      <c r="I1150" s="140"/>
      <c r="J1150" s="141">
        <f>ROUND(I1150*H1150,2)</f>
        <v>0</v>
      </c>
      <c r="K1150" s="142"/>
      <c r="L1150" s="35"/>
      <c r="M1150" s="143" t="s">
        <v>32</v>
      </c>
      <c r="N1150" s="144" t="s">
        <v>48</v>
      </c>
      <c r="P1150" s="145">
        <f>O1150*H1150</f>
        <v>0</v>
      </c>
      <c r="Q1150" s="145">
        <v>1.4999999999999999E-4</v>
      </c>
      <c r="R1150" s="145">
        <f>Q1150*H1150</f>
        <v>1.4999999999999998E-3</v>
      </c>
      <c r="S1150" s="145">
        <v>0</v>
      </c>
      <c r="T1150" s="146">
        <f>S1150*H1150</f>
        <v>0</v>
      </c>
      <c r="AR1150" s="147" t="s">
        <v>661</v>
      </c>
      <c r="AT1150" s="147" t="s">
        <v>162</v>
      </c>
      <c r="AU1150" s="147" t="s">
        <v>91</v>
      </c>
      <c r="AY1150" s="19" t="s">
        <v>159</v>
      </c>
      <c r="BE1150" s="148">
        <f>IF(N1150="základní",J1150,0)</f>
        <v>0</v>
      </c>
      <c r="BF1150" s="148">
        <f>IF(N1150="snížená",J1150,0)</f>
        <v>0</v>
      </c>
      <c r="BG1150" s="148">
        <f>IF(N1150="zákl. přenesená",J1150,0)</f>
        <v>0</v>
      </c>
      <c r="BH1150" s="148">
        <f>IF(N1150="sníž. přenesená",J1150,0)</f>
        <v>0</v>
      </c>
      <c r="BI1150" s="148">
        <f>IF(N1150="nulová",J1150,0)</f>
        <v>0</v>
      </c>
      <c r="BJ1150" s="19" t="s">
        <v>91</v>
      </c>
      <c r="BK1150" s="148">
        <f>ROUND(I1150*H1150,2)</f>
        <v>0</v>
      </c>
      <c r="BL1150" s="19" t="s">
        <v>661</v>
      </c>
      <c r="BM1150" s="147" t="s">
        <v>1732</v>
      </c>
    </row>
    <row r="1151" spans="2:65" s="1" customFormat="1" ht="11.25">
      <c r="B1151" s="35"/>
      <c r="D1151" s="149" t="s">
        <v>167</v>
      </c>
      <c r="F1151" s="150" t="s">
        <v>1733</v>
      </c>
      <c r="I1151" s="151"/>
      <c r="L1151" s="35"/>
      <c r="M1151" s="152"/>
      <c r="T1151" s="56"/>
      <c r="AT1151" s="19" t="s">
        <v>167</v>
      </c>
      <c r="AU1151" s="19" t="s">
        <v>91</v>
      </c>
    </row>
    <row r="1152" spans="2:65" s="13" customFormat="1" ht="11.25">
      <c r="B1152" s="160"/>
      <c r="D1152" s="154" t="s">
        <v>169</v>
      </c>
      <c r="E1152" s="161" t="s">
        <v>32</v>
      </c>
      <c r="F1152" s="162" t="s">
        <v>1734</v>
      </c>
      <c r="H1152" s="163">
        <v>10</v>
      </c>
      <c r="I1152" s="164"/>
      <c r="L1152" s="160"/>
      <c r="M1152" s="165"/>
      <c r="T1152" s="166"/>
      <c r="AT1152" s="161" t="s">
        <v>169</v>
      </c>
      <c r="AU1152" s="161" t="s">
        <v>91</v>
      </c>
      <c r="AV1152" s="13" t="s">
        <v>91</v>
      </c>
      <c r="AW1152" s="13" t="s">
        <v>38</v>
      </c>
      <c r="AX1152" s="13" t="s">
        <v>84</v>
      </c>
      <c r="AY1152" s="161" t="s">
        <v>159</v>
      </c>
    </row>
    <row r="1153" spans="2:65" s="1" customFormat="1" ht="24.2" customHeight="1">
      <c r="B1153" s="35"/>
      <c r="C1153" s="135" t="s">
        <v>1735</v>
      </c>
      <c r="D1153" s="135" t="s">
        <v>162</v>
      </c>
      <c r="E1153" s="136" t="s">
        <v>1736</v>
      </c>
      <c r="F1153" s="137" t="s">
        <v>1737</v>
      </c>
      <c r="G1153" s="138" t="s">
        <v>211</v>
      </c>
      <c r="H1153" s="139">
        <v>4</v>
      </c>
      <c r="I1153" s="140"/>
      <c r="J1153" s="141">
        <f>ROUND(I1153*H1153,2)</f>
        <v>0</v>
      </c>
      <c r="K1153" s="142"/>
      <c r="L1153" s="35"/>
      <c r="M1153" s="143" t="s">
        <v>32</v>
      </c>
      <c r="N1153" s="144" t="s">
        <v>48</v>
      </c>
      <c r="P1153" s="145">
        <f>O1153*H1153</f>
        <v>0</v>
      </c>
      <c r="Q1153" s="145">
        <v>1.108E-4</v>
      </c>
      <c r="R1153" s="145">
        <f>Q1153*H1153</f>
        <v>4.4319999999999999E-4</v>
      </c>
      <c r="S1153" s="145">
        <v>0</v>
      </c>
      <c r="T1153" s="146">
        <f>S1153*H1153</f>
        <v>0</v>
      </c>
      <c r="AR1153" s="147" t="s">
        <v>96</v>
      </c>
      <c r="AT1153" s="147" t="s">
        <v>162</v>
      </c>
      <c r="AU1153" s="147" t="s">
        <v>91</v>
      </c>
      <c r="AY1153" s="19" t="s">
        <v>159</v>
      </c>
      <c r="BE1153" s="148">
        <f>IF(N1153="základní",J1153,0)</f>
        <v>0</v>
      </c>
      <c r="BF1153" s="148">
        <f>IF(N1153="snížená",J1153,0)</f>
        <v>0</v>
      </c>
      <c r="BG1153" s="148">
        <f>IF(N1153="zákl. přenesená",J1153,0)</f>
        <v>0</v>
      </c>
      <c r="BH1153" s="148">
        <f>IF(N1153="sníž. přenesená",J1153,0)</f>
        <v>0</v>
      </c>
      <c r="BI1153" s="148">
        <f>IF(N1153="nulová",J1153,0)</f>
        <v>0</v>
      </c>
      <c r="BJ1153" s="19" t="s">
        <v>91</v>
      </c>
      <c r="BK1153" s="148">
        <f>ROUND(I1153*H1153,2)</f>
        <v>0</v>
      </c>
      <c r="BL1153" s="19" t="s">
        <v>96</v>
      </c>
      <c r="BM1153" s="147" t="s">
        <v>1738</v>
      </c>
    </row>
    <row r="1154" spans="2:65" s="1" customFormat="1" ht="11.25">
      <c r="B1154" s="35"/>
      <c r="D1154" s="149" t="s">
        <v>167</v>
      </c>
      <c r="F1154" s="150" t="s">
        <v>1739</v>
      </c>
      <c r="I1154" s="151"/>
      <c r="L1154" s="35"/>
      <c r="M1154" s="152"/>
      <c r="T1154" s="56"/>
      <c r="AT1154" s="19" t="s">
        <v>167</v>
      </c>
      <c r="AU1154" s="19" t="s">
        <v>91</v>
      </c>
    </row>
    <row r="1155" spans="2:65" s="1" customFormat="1" ht="16.5" customHeight="1">
      <c r="B1155" s="35"/>
      <c r="C1155" s="182" t="s">
        <v>1740</v>
      </c>
      <c r="D1155" s="182" t="s">
        <v>668</v>
      </c>
      <c r="E1155" s="183" t="s">
        <v>1741</v>
      </c>
      <c r="F1155" s="184" t="s">
        <v>1742</v>
      </c>
      <c r="G1155" s="185" t="s">
        <v>211</v>
      </c>
      <c r="H1155" s="186">
        <v>4</v>
      </c>
      <c r="I1155" s="187"/>
      <c r="J1155" s="188">
        <f>ROUND(I1155*H1155,2)</f>
        <v>0</v>
      </c>
      <c r="K1155" s="189"/>
      <c r="L1155" s="190"/>
      <c r="M1155" s="191" t="s">
        <v>32</v>
      </c>
      <c r="N1155" s="192" t="s">
        <v>48</v>
      </c>
      <c r="P1155" s="145">
        <f>O1155*H1155</f>
        <v>0</v>
      </c>
      <c r="Q1155" s="145">
        <v>1.2E-2</v>
      </c>
      <c r="R1155" s="145">
        <f>Q1155*H1155</f>
        <v>4.8000000000000001E-2</v>
      </c>
      <c r="S1155" s="145">
        <v>0</v>
      </c>
      <c r="T1155" s="146">
        <f>S1155*H1155</f>
        <v>0</v>
      </c>
      <c r="AR1155" s="147" t="s">
        <v>108</v>
      </c>
      <c r="AT1155" s="147" t="s">
        <v>668</v>
      </c>
      <c r="AU1155" s="147" t="s">
        <v>91</v>
      </c>
      <c r="AY1155" s="19" t="s">
        <v>159</v>
      </c>
      <c r="BE1155" s="148">
        <f>IF(N1155="základní",J1155,0)</f>
        <v>0</v>
      </c>
      <c r="BF1155" s="148">
        <f>IF(N1155="snížená",J1155,0)</f>
        <v>0</v>
      </c>
      <c r="BG1155" s="148">
        <f>IF(N1155="zákl. přenesená",J1155,0)</f>
        <v>0</v>
      </c>
      <c r="BH1155" s="148">
        <f>IF(N1155="sníž. přenesená",J1155,0)</f>
        <v>0</v>
      </c>
      <c r="BI1155" s="148">
        <f>IF(N1155="nulová",J1155,0)</f>
        <v>0</v>
      </c>
      <c r="BJ1155" s="19" t="s">
        <v>91</v>
      </c>
      <c r="BK1155" s="148">
        <f>ROUND(I1155*H1155,2)</f>
        <v>0</v>
      </c>
      <c r="BL1155" s="19" t="s">
        <v>96</v>
      </c>
      <c r="BM1155" s="147" t="s">
        <v>1743</v>
      </c>
    </row>
    <row r="1156" spans="2:65" s="1" customFormat="1" ht="37.9" customHeight="1">
      <c r="B1156" s="35"/>
      <c r="C1156" s="135" t="s">
        <v>1744</v>
      </c>
      <c r="D1156" s="135" t="s">
        <v>162</v>
      </c>
      <c r="E1156" s="136" t="s">
        <v>1745</v>
      </c>
      <c r="F1156" s="137" t="s">
        <v>1746</v>
      </c>
      <c r="G1156" s="138" t="s">
        <v>165</v>
      </c>
      <c r="H1156" s="139">
        <v>903.02599999999995</v>
      </c>
      <c r="I1156" s="140"/>
      <c r="J1156" s="141">
        <f>ROUND(I1156*H1156,2)</f>
        <v>0</v>
      </c>
      <c r="K1156" s="142"/>
      <c r="L1156" s="35"/>
      <c r="M1156" s="143" t="s">
        <v>32</v>
      </c>
      <c r="N1156" s="144" t="s">
        <v>48</v>
      </c>
      <c r="P1156" s="145">
        <f>O1156*H1156</f>
        <v>0</v>
      </c>
      <c r="Q1156" s="145">
        <v>3.4999999999999997E-5</v>
      </c>
      <c r="R1156" s="145">
        <f>Q1156*H1156</f>
        <v>3.1605909999999994E-2</v>
      </c>
      <c r="S1156" s="145">
        <v>0</v>
      </c>
      <c r="T1156" s="146">
        <f>S1156*H1156</f>
        <v>0</v>
      </c>
      <c r="AR1156" s="147" t="s">
        <v>661</v>
      </c>
      <c r="AT1156" s="147" t="s">
        <v>162</v>
      </c>
      <c r="AU1156" s="147" t="s">
        <v>91</v>
      </c>
      <c r="AY1156" s="19" t="s">
        <v>159</v>
      </c>
      <c r="BE1156" s="148">
        <f>IF(N1156="základní",J1156,0)</f>
        <v>0</v>
      </c>
      <c r="BF1156" s="148">
        <f>IF(N1156="snížená",J1156,0)</f>
        <v>0</v>
      </c>
      <c r="BG1156" s="148">
        <f>IF(N1156="zákl. přenesená",J1156,0)</f>
        <v>0</v>
      </c>
      <c r="BH1156" s="148">
        <f>IF(N1156="sníž. přenesená",J1156,0)</f>
        <v>0</v>
      </c>
      <c r="BI1156" s="148">
        <f>IF(N1156="nulová",J1156,0)</f>
        <v>0</v>
      </c>
      <c r="BJ1156" s="19" t="s">
        <v>91</v>
      </c>
      <c r="BK1156" s="148">
        <f>ROUND(I1156*H1156,2)</f>
        <v>0</v>
      </c>
      <c r="BL1156" s="19" t="s">
        <v>661</v>
      </c>
      <c r="BM1156" s="147" t="s">
        <v>1747</v>
      </c>
    </row>
    <row r="1157" spans="2:65" s="1" customFormat="1" ht="11.25">
      <c r="B1157" s="35"/>
      <c r="D1157" s="149" t="s">
        <v>167</v>
      </c>
      <c r="F1157" s="150" t="s">
        <v>1748</v>
      </c>
      <c r="I1157" s="151"/>
      <c r="L1157" s="35"/>
      <c r="M1157" s="152"/>
      <c r="T1157" s="56"/>
      <c r="AT1157" s="19" t="s">
        <v>167</v>
      </c>
      <c r="AU1157" s="19" t="s">
        <v>91</v>
      </c>
    </row>
    <row r="1158" spans="2:65" s="12" customFormat="1" ht="11.25">
      <c r="B1158" s="153"/>
      <c r="D1158" s="154" t="s">
        <v>169</v>
      </c>
      <c r="E1158" s="155" t="s">
        <v>32</v>
      </c>
      <c r="F1158" s="156" t="s">
        <v>1749</v>
      </c>
      <c r="H1158" s="155" t="s">
        <v>32</v>
      </c>
      <c r="I1158" s="157"/>
      <c r="L1158" s="153"/>
      <c r="M1158" s="158"/>
      <c r="T1158" s="159"/>
      <c r="AT1158" s="155" t="s">
        <v>169</v>
      </c>
      <c r="AU1158" s="155" t="s">
        <v>91</v>
      </c>
      <c r="AV1158" s="12" t="s">
        <v>84</v>
      </c>
      <c r="AW1158" s="12" t="s">
        <v>38</v>
      </c>
      <c r="AX1158" s="12" t="s">
        <v>76</v>
      </c>
      <c r="AY1158" s="155" t="s">
        <v>159</v>
      </c>
    </row>
    <row r="1159" spans="2:65" s="13" customFormat="1" ht="11.25">
      <c r="B1159" s="160"/>
      <c r="D1159" s="154" t="s">
        <v>169</v>
      </c>
      <c r="E1159" s="161" t="s">
        <v>32</v>
      </c>
      <c r="F1159" s="162" t="s">
        <v>1750</v>
      </c>
      <c r="H1159" s="163">
        <v>294.81299999999999</v>
      </c>
      <c r="I1159" s="164"/>
      <c r="L1159" s="160"/>
      <c r="M1159" s="165"/>
      <c r="T1159" s="166"/>
      <c r="AT1159" s="161" t="s">
        <v>169</v>
      </c>
      <c r="AU1159" s="161" t="s">
        <v>91</v>
      </c>
      <c r="AV1159" s="13" t="s">
        <v>91</v>
      </c>
      <c r="AW1159" s="13" t="s">
        <v>38</v>
      </c>
      <c r="AX1159" s="13" t="s">
        <v>76</v>
      </c>
      <c r="AY1159" s="161" t="s">
        <v>159</v>
      </c>
    </row>
    <row r="1160" spans="2:65" s="13" customFormat="1" ht="11.25">
      <c r="B1160" s="160"/>
      <c r="D1160" s="154" t="s">
        <v>169</v>
      </c>
      <c r="E1160" s="161" t="s">
        <v>32</v>
      </c>
      <c r="F1160" s="162" t="s">
        <v>1751</v>
      </c>
      <c r="H1160" s="163">
        <v>71.75</v>
      </c>
      <c r="I1160" s="164"/>
      <c r="L1160" s="160"/>
      <c r="M1160" s="165"/>
      <c r="T1160" s="166"/>
      <c r="AT1160" s="161" t="s">
        <v>169</v>
      </c>
      <c r="AU1160" s="161" t="s">
        <v>91</v>
      </c>
      <c r="AV1160" s="13" t="s">
        <v>91</v>
      </c>
      <c r="AW1160" s="13" t="s">
        <v>38</v>
      </c>
      <c r="AX1160" s="13" t="s">
        <v>76</v>
      </c>
      <c r="AY1160" s="161" t="s">
        <v>159</v>
      </c>
    </row>
    <row r="1161" spans="2:65" s="13" customFormat="1" ht="11.25">
      <c r="B1161" s="160"/>
      <c r="D1161" s="154" t="s">
        <v>169</v>
      </c>
      <c r="E1161" s="161" t="s">
        <v>32</v>
      </c>
      <c r="F1161" s="162" t="s">
        <v>1752</v>
      </c>
      <c r="H1161" s="163">
        <v>14.352</v>
      </c>
      <c r="I1161" s="164"/>
      <c r="L1161" s="160"/>
      <c r="M1161" s="165"/>
      <c r="T1161" s="166"/>
      <c r="AT1161" s="161" t="s">
        <v>169</v>
      </c>
      <c r="AU1161" s="161" t="s">
        <v>91</v>
      </c>
      <c r="AV1161" s="13" t="s">
        <v>91</v>
      </c>
      <c r="AW1161" s="13" t="s">
        <v>38</v>
      </c>
      <c r="AX1161" s="13" t="s">
        <v>76</v>
      </c>
      <c r="AY1161" s="161" t="s">
        <v>159</v>
      </c>
    </row>
    <row r="1162" spans="2:65" s="13" customFormat="1" ht="11.25">
      <c r="B1162" s="160"/>
      <c r="D1162" s="154" t="s">
        <v>169</v>
      </c>
      <c r="E1162" s="161" t="s">
        <v>32</v>
      </c>
      <c r="F1162" s="162" t="s">
        <v>1753</v>
      </c>
      <c r="H1162" s="163">
        <v>165.07499999999999</v>
      </c>
      <c r="I1162" s="164"/>
      <c r="L1162" s="160"/>
      <c r="M1162" s="165"/>
      <c r="T1162" s="166"/>
      <c r="AT1162" s="161" t="s">
        <v>169</v>
      </c>
      <c r="AU1162" s="161" t="s">
        <v>91</v>
      </c>
      <c r="AV1162" s="13" t="s">
        <v>91</v>
      </c>
      <c r="AW1162" s="13" t="s">
        <v>38</v>
      </c>
      <c r="AX1162" s="13" t="s">
        <v>76</v>
      </c>
      <c r="AY1162" s="161" t="s">
        <v>159</v>
      </c>
    </row>
    <row r="1163" spans="2:65" s="13" customFormat="1" ht="11.25">
      <c r="B1163" s="160"/>
      <c r="D1163" s="154" t="s">
        <v>169</v>
      </c>
      <c r="E1163" s="161" t="s">
        <v>32</v>
      </c>
      <c r="F1163" s="162" t="s">
        <v>1754</v>
      </c>
      <c r="H1163" s="163">
        <v>204.12200000000001</v>
      </c>
      <c r="I1163" s="164"/>
      <c r="L1163" s="160"/>
      <c r="M1163" s="165"/>
      <c r="T1163" s="166"/>
      <c r="AT1163" s="161" t="s">
        <v>169</v>
      </c>
      <c r="AU1163" s="161" t="s">
        <v>91</v>
      </c>
      <c r="AV1163" s="13" t="s">
        <v>91</v>
      </c>
      <c r="AW1163" s="13" t="s">
        <v>38</v>
      </c>
      <c r="AX1163" s="13" t="s">
        <v>76</v>
      </c>
      <c r="AY1163" s="161" t="s">
        <v>159</v>
      </c>
    </row>
    <row r="1164" spans="2:65" s="13" customFormat="1" ht="11.25">
      <c r="B1164" s="160"/>
      <c r="D1164" s="154" t="s">
        <v>169</v>
      </c>
      <c r="E1164" s="161" t="s">
        <v>32</v>
      </c>
      <c r="F1164" s="162" t="s">
        <v>1755</v>
      </c>
      <c r="H1164" s="163">
        <v>152.91399999999999</v>
      </c>
      <c r="I1164" s="164"/>
      <c r="L1164" s="160"/>
      <c r="M1164" s="165"/>
      <c r="T1164" s="166"/>
      <c r="AT1164" s="161" t="s">
        <v>169</v>
      </c>
      <c r="AU1164" s="161" t="s">
        <v>91</v>
      </c>
      <c r="AV1164" s="13" t="s">
        <v>91</v>
      </c>
      <c r="AW1164" s="13" t="s">
        <v>38</v>
      </c>
      <c r="AX1164" s="13" t="s">
        <v>76</v>
      </c>
      <c r="AY1164" s="161" t="s">
        <v>159</v>
      </c>
    </row>
    <row r="1165" spans="2:65" s="14" customFormat="1" ht="11.25">
      <c r="B1165" s="175"/>
      <c r="D1165" s="154" t="s">
        <v>169</v>
      </c>
      <c r="E1165" s="176" t="s">
        <v>32</v>
      </c>
      <c r="F1165" s="177" t="s">
        <v>581</v>
      </c>
      <c r="H1165" s="178">
        <v>903.02599999999995</v>
      </c>
      <c r="I1165" s="179"/>
      <c r="L1165" s="175"/>
      <c r="M1165" s="180"/>
      <c r="T1165" s="181"/>
      <c r="AT1165" s="176" t="s">
        <v>169</v>
      </c>
      <c r="AU1165" s="176" t="s">
        <v>91</v>
      </c>
      <c r="AV1165" s="14" t="s">
        <v>96</v>
      </c>
      <c r="AW1165" s="14" t="s">
        <v>38</v>
      </c>
      <c r="AX1165" s="14" t="s">
        <v>84</v>
      </c>
      <c r="AY1165" s="176" t="s">
        <v>159</v>
      </c>
    </row>
    <row r="1166" spans="2:65" s="1" customFormat="1" ht="24.2" customHeight="1">
      <c r="B1166" s="35"/>
      <c r="C1166" s="135" t="s">
        <v>1756</v>
      </c>
      <c r="D1166" s="135" t="s">
        <v>162</v>
      </c>
      <c r="E1166" s="136" t="s">
        <v>1757</v>
      </c>
      <c r="F1166" s="137" t="s">
        <v>1758</v>
      </c>
      <c r="G1166" s="138" t="s">
        <v>211</v>
      </c>
      <c r="H1166" s="139">
        <v>20</v>
      </c>
      <c r="I1166" s="140"/>
      <c r="J1166" s="141">
        <f>ROUND(I1166*H1166,2)</f>
        <v>0</v>
      </c>
      <c r="K1166" s="142"/>
      <c r="L1166" s="35"/>
      <c r="M1166" s="143" t="s">
        <v>32</v>
      </c>
      <c r="N1166" s="144" t="s">
        <v>48</v>
      </c>
      <c r="P1166" s="145">
        <f>O1166*H1166</f>
        <v>0</v>
      </c>
      <c r="Q1166" s="145">
        <v>9.9999999999999995E-7</v>
      </c>
      <c r="R1166" s="145">
        <f>Q1166*H1166</f>
        <v>1.9999999999999998E-5</v>
      </c>
      <c r="S1166" s="145">
        <v>0</v>
      </c>
      <c r="T1166" s="146">
        <f>S1166*H1166</f>
        <v>0</v>
      </c>
      <c r="AR1166" s="147" t="s">
        <v>96</v>
      </c>
      <c r="AT1166" s="147" t="s">
        <v>162</v>
      </c>
      <c r="AU1166" s="147" t="s">
        <v>91</v>
      </c>
      <c r="AY1166" s="19" t="s">
        <v>159</v>
      </c>
      <c r="BE1166" s="148">
        <f>IF(N1166="základní",J1166,0)</f>
        <v>0</v>
      </c>
      <c r="BF1166" s="148">
        <f>IF(N1166="snížená",J1166,0)</f>
        <v>0</v>
      </c>
      <c r="BG1166" s="148">
        <f>IF(N1166="zákl. přenesená",J1166,0)</f>
        <v>0</v>
      </c>
      <c r="BH1166" s="148">
        <f>IF(N1166="sníž. přenesená",J1166,0)</f>
        <v>0</v>
      </c>
      <c r="BI1166" s="148">
        <f>IF(N1166="nulová",J1166,0)</f>
        <v>0</v>
      </c>
      <c r="BJ1166" s="19" t="s">
        <v>91</v>
      </c>
      <c r="BK1166" s="148">
        <f>ROUND(I1166*H1166,2)</f>
        <v>0</v>
      </c>
      <c r="BL1166" s="19" t="s">
        <v>96</v>
      </c>
      <c r="BM1166" s="147" t="s">
        <v>1759</v>
      </c>
    </row>
    <row r="1167" spans="2:65" s="1" customFormat="1" ht="11.25">
      <c r="B1167" s="35"/>
      <c r="D1167" s="149" t="s">
        <v>167</v>
      </c>
      <c r="F1167" s="150" t="s">
        <v>1760</v>
      </c>
      <c r="I1167" s="151"/>
      <c r="L1167" s="35"/>
      <c r="M1167" s="152"/>
      <c r="T1167" s="56"/>
      <c r="AT1167" s="19" t="s">
        <v>167</v>
      </c>
      <c r="AU1167" s="19" t="s">
        <v>91</v>
      </c>
    </row>
    <row r="1168" spans="2:65" s="1" customFormat="1" ht="24.2" customHeight="1">
      <c r="B1168" s="35"/>
      <c r="C1168" s="182" t="s">
        <v>1761</v>
      </c>
      <c r="D1168" s="182" t="s">
        <v>668</v>
      </c>
      <c r="E1168" s="183" t="s">
        <v>1762</v>
      </c>
      <c r="F1168" s="184" t="s">
        <v>1763</v>
      </c>
      <c r="G1168" s="185" t="s">
        <v>211</v>
      </c>
      <c r="H1168" s="186">
        <v>20</v>
      </c>
      <c r="I1168" s="187"/>
      <c r="J1168" s="188">
        <f>ROUND(I1168*H1168,2)</f>
        <v>0</v>
      </c>
      <c r="K1168" s="189"/>
      <c r="L1168" s="190"/>
      <c r="M1168" s="191" t="s">
        <v>32</v>
      </c>
      <c r="N1168" s="192" t="s">
        <v>48</v>
      </c>
      <c r="P1168" s="145">
        <f>O1168*H1168</f>
        <v>0</v>
      </c>
      <c r="Q1168" s="145">
        <v>3.0000000000000001E-5</v>
      </c>
      <c r="R1168" s="145">
        <f>Q1168*H1168</f>
        <v>6.0000000000000006E-4</v>
      </c>
      <c r="S1168" s="145">
        <v>0</v>
      </c>
      <c r="T1168" s="146">
        <f>S1168*H1168</f>
        <v>0</v>
      </c>
      <c r="AR1168" s="147" t="s">
        <v>108</v>
      </c>
      <c r="AT1168" s="147" t="s">
        <v>668</v>
      </c>
      <c r="AU1168" s="147" t="s">
        <v>91</v>
      </c>
      <c r="AY1168" s="19" t="s">
        <v>159</v>
      </c>
      <c r="BE1168" s="148">
        <f>IF(N1168="základní",J1168,0)</f>
        <v>0</v>
      </c>
      <c r="BF1168" s="148">
        <f>IF(N1168="snížená",J1168,0)</f>
        <v>0</v>
      </c>
      <c r="BG1168" s="148">
        <f>IF(N1168="zákl. přenesená",J1168,0)</f>
        <v>0</v>
      </c>
      <c r="BH1168" s="148">
        <f>IF(N1168="sníž. přenesená",J1168,0)</f>
        <v>0</v>
      </c>
      <c r="BI1168" s="148">
        <f>IF(N1168="nulová",J1168,0)</f>
        <v>0</v>
      </c>
      <c r="BJ1168" s="19" t="s">
        <v>91</v>
      </c>
      <c r="BK1168" s="148">
        <f>ROUND(I1168*H1168,2)</f>
        <v>0</v>
      </c>
      <c r="BL1168" s="19" t="s">
        <v>96</v>
      </c>
      <c r="BM1168" s="147" t="s">
        <v>1764</v>
      </c>
    </row>
    <row r="1169" spans="2:65" s="11" customFormat="1" ht="22.9" customHeight="1">
      <c r="B1169" s="123"/>
      <c r="D1169" s="124" t="s">
        <v>75</v>
      </c>
      <c r="E1169" s="133" t="s">
        <v>1270</v>
      </c>
      <c r="F1169" s="133" t="s">
        <v>1765</v>
      </c>
      <c r="I1169" s="126"/>
      <c r="J1169" s="134">
        <f>BK1169</f>
        <v>0</v>
      </c>
      <c r="L1169" s="123"/>
      <c r="M1169" s="128"/>
      <c r="P1169" s="129">
        <f>SUM(P1170:P1208)</f>
        <v>0</v>
      </c>
      <c r="R1169" s="129">
        <f>SUM(R1170:R1208)</f>
        <v>0</v>
      </c>
      <c r="T1169" s="130">
        <f>SUM(T1170:T1208)</f>
        <v>0</v>
      </c>
      <c r="AR1169" s="124" t="s">
        <v>84</v>
      </c>
      <c r="AT1169" s="131" t="s">
        <v>75</v>
      </c>
      <c r="AU1169" s="131" t="s">
        <v>84</v>
      </c>
      <c r="AY1169" s="124" t="s">
        <v>159</v>
      </c>
      <c r="BK1169" s="132">
        <f>SUM(BK1170:BK1208)</f>
        <v>0</v>
      </c>
    </row>
    <row r="1170" spans="2:65" s="1" customFormat="1" ht="44.25" customHeight="1">
      <c r="B1170" s="35"/>
      <c r="C1170" s="135" t="s">
        <v>1766</v>
      </c>
      <c r="D1170" s="135" t="s">
        <v>162</v>
      </c>
      <c r="E1170" s="136" t="s">
        <v>1767</v>
      </c>
      <c r="F1170" s="137" t="s">
        <v>1768</v>
      </c>
      <c r="G1170" s="138" t="s">
        <v>211</v>
      </c>
      <c r="H1170" s="139">
        <v>1</v>
      </c>
      <c r="I1170" s="140"/>
      <c r="J1170" s="141">
        <f>ROUND(I1170*H1170,2)</f>
        <v>0</v>
      </c>
      <c r="K1170" s="142"/>
      <c r="L1170" s="35"/>
      <c r="M1170" s="143" t="s">
        <v>32</v>
      </c>
      <c r="N1170" s="144" t="s">
        <v>48</v>
      </c>
      <c r="P1170" s="145">
        <f>O1170*H1170</f>
        <v>0</v>
      </c>
      <c r="Q1170" s="145">
        <v>0</v>
      </c>
      <c r="R1170" s="145">
        <f>Q1170*H1170</f>
        <v>0</v>
      </c>
      <c r="S1170" s="145">
        <v>0</v>
      </c>
      <c r="T1170" s="146">
        <f>S1170*H1170</f>
        <v>0</v>
      </c>
      <c r="AR1170" s="147" t="s">
        <v>96</v>
      </c>
      <c r="AT1170" s="147" t="s">
        <v>162</v>
      </c>
      <c r="AU1170" s="147" t="s">
        <v>91</v>
      </c>
      <c r="AY1170" s="19" t="s">
        <v>159</v>
      </c>
      <c r="BE1170" s="148">
        <f>IF(N1170="základní",J1170,0)</f>
        <v>0</v>
      </c>
      <c r="BF1170" s="148">
        <f>IF(N1170="snížená",J1170,0)</f>
        <v>0</v>
      </c>
      <c r="BG1170" s="148">
        <f>IF(N1170="zákl. přenesená",J1170,0)</f>
        <v>0</v>
      </c>
      <c r="BH1170" s="148">
        <f>IF(N1170="sníž. přenesená",J1170,0)</f>
        <v>0</v>
      </c>
      <c r="BI1170" s="148">
        <f>IF(N1170="nulová",J1170,0)</f>
        <v>0</v>
      </c>
      <c r="BJ1170" s="19" t="s">
        <v>91</v>
      </c>
      <c r="BK1170" s="148">
        <f>ROUND(I1170*H1170,2)</f>
        <v>0</v>
      </c>
      <c r="BL1170" s="19" t="s">
        <v>96</v>
      </c>
      <c r="BM1170" s="147" t="s">
        <v>1769</v>
      </c>
    </row>
    <row r="1171" spans="2:65" s="1" customFormat="1" ht="11.25">
      <c r="B1171" s="35"/>
      <c r="D1171" s="149" t="s">
        <v>167</v>
      </c>
      <c r="F1171" s="150" t="s">
        <v>1770</v>
      </c>
      <c r="I1171" s="151"/>
      <c r="L1171" s="35"/>
      <c r="M1171" s="152"/>
      <c r="T1171" s="56"/>
      <c r="AT1171" s="19" t="s">
        <v>167</v>
      </c>
      <c r="AU1171" s="19" t="s">
        <v>91</v>
      </c>
    </row>
    <row r="1172" spans="2:65" s="13" customFormat="1" ht="11.25">
      <c r="B1172" s="160"/>
      <c r="D1172" s="154" t="s">
        <v>169</v>
      </c>
      <c r="E1172" s="161" t="s">
        <v>32</v>
      </c>
      <c r="F1172" s="162" t="s">
        <v>1771</v>
      </c>
      <c r="H1172" s="163">
        <v>1</v>
      </c>
      <c r="I1172" s="164"/>
      <c r="L1172" s="160"/>
      <c r="M1172" s="165"/>
      <c r="T1172" s="166"/>
      <c r="AT1172" s="161" t="s">
        <v>169</v>
      </c>
      <c r="AU1172" s="161" t="s">
        <v>91</v>
      </c>
      <c r="AV1172" s="13" t="s">
        <v>91</v>
      </c>
      <c r="AW1172" s="13" t="s">
        <v>38</v>
      </c>
      <c r="AX1172" s="13" t="s">
        <v>84</v>
      </c>
      <c r="AY1172" s="161" t="s">
        <v>159</v>
      </c>
    </row>
    <row r="1173" spans="2:65" s="1" customFormat="1" ht="55.5" customHeight="1">
      <c r="B1173" s="35"/>
      <c r="C1173" s="135" t="s">
        <v>1772</v>
      </c>
      <c r="D1173" s="135" t="s">
        <v>162</v>
      </c>
      <c r="E1173" s="136" t="s">
        <v>1773</v>
      </c>
      <c r="F1173" s="137" t="s">
        <v>1774</v>
      </c>
      <c r="G1173" s="138" t="s">
        <v>211</v>
      </c>
      <c r="H1173" s="139">
        <v>30</v>
      </c>
      <c r="I1173" s="140"/>
      <c r="J1173" s="141">
        <f>ROUND(I1173*H1173,2)</f>
        <v>0</v>
      </c>
      <c r="K1173" s="142"/>
      <c r="L1173" s="35"/>
      <c r="M1173" s="143" t="s">
        <v>32</v>
      </c>
      <c r="N1173" s="144" t="s">
        <v>48</v>
      </c>
      <c r="P1173" s="145">
        <f>O1173*H1173</f>
        <v>0</v>
      </c>
      <c r="Q1173" s="145">
        <v>0</v>
      </c>
      <c r="R1173" s="145">
        <f>Q1173*H1173</f>
        <v>0</v>
      </c>
      <c r="S1173" s="145">
        <v>0</v>
      </c>
      <c r="T1173" s="146">
        <f>S1173*H1173</f>
        <v>0</v>
      </c>
      <c r="AR1173" s="147" t="s">
        <v>96</v>
      </c>
      <c r="AT1173" s="147" t="s">
        <v>162</v>
      </c>
      <c r="AU1173" s="147" t="s">
        <v>91</v>
      </c>
      <c r="AY1173" s="19" t="s">
        <v>159</v>
      </c>
      <c r="BE1173" s="148">
        <f>IF(N1173="základní",J1173,0)</f>
        <v>0</v>
      </c>
      <c r="BF1173" s="148">
        <f>IF(N1173="snížená",J1173,0)</f>
        <v>0</v>
      </c>
      <c r="BG1173" s="148">
        <f>IF(N1173="zákl. přenesená",J1173,0)</f>
        <v>0</v>
      </c>
      <c r="BH1173" s="148">
        <f>IF(N1173="sníž. přenesená",J1173,0)</f>
        <v>0</v>
      </c>
      <c r="BI1173" s="148">
        <f>IF(N1173="nulová",J1173,0)</f>
        <v>0</v>
      </c>
      <c r="BJ1173" s="19" t="s">
        <v>91</v>
      </c>
      <c r="BK1173" s="148">
        <f>ROUND(I1173*H1173,2)</f>
        <v>0</v>
      </c>
      <c r="BL1173" s="19" t="s">
        <v>96</v>
      </c>
      <c r="BM1173" s="147" t="s">
        <v>1775</v>
      </c>
    </row>
    <row r="1174" spans="2:65" s="1" customFormat="1" ht="11.25">
      <c r="B1174" s="35"/>
      <c r="D1174" s="149" t="s">
        <v>167</v>
      </c>
      <c r="F1174" s="150" t="s">
        <v>1776</v>
      </c>
      <c r="I1174" s="151"/>
      <c r="L1174" s="35"/>
      <c r="M1174" s="152"/>
      <c r="T1174" s="56"/>
      <c r="AT1174" s="19" t="s">
        <v>167</v>
      </c>
      <c r="AU1174" s="19" t="s">
        <v>91</v>
      </c>
    </row>
    <row r="1175" spans="2:65" s="13" customFormat="1" ht="11.25">
      <c r="B1175" s="160"/>
      <c r="D1175" s="154" t="s">
        <v>169</v>
      </c>
      <c r="F1175" s="162" t="s">
        <v>1777</v>
      </c>
      <c r="H1175" s="163">
        <v>30</v>
      </c>
      <c r="I1175" s="164"/>
      <c r="L1175" s="160"/>
      <c r="M1175" s="165"/>
      <c r="T1175" s="166"/>
      <c r="AT1175" s="161" t="s">
        <v>169</v>
      </c>
      <c r="AU1175" s="161" t="s">
        <v>91</v>
      </c>
      <c r="AV1175" s="13" t="s">
        <v>91</v>
      </c>
      <c r="AW1175" s="13" t="s">
        <v>4</v>
      </c>
      <c r="AX1175" s="13" t="s">
        <v>84</v>
      </c>
      <c r="AY1175" s="161" t="s">
        <v>159</v>
      </c>
    </row>
    <row r="1176" spans="2:65" s="1" customFormat="1" ht="44.25" customHeight="1">
      <c r="B1176" s="35"/>
      <c r="C1176" s="135" t="s">
        <v>1778</v>
      </c>
      <c r="D1176" s="135" t="s">
        <v>162</v>
      </c>
      <c r="E1176" s="136" t="s">
        <v>1779</v>
      </c>
      <c r="F1176" s="137" t="s">
        <v>1780</v>
      </c>
      <c r="G1176" s="138" t="s">
        <v>211</v>
      </c>
      <c r="H1176" s="139">
        <v>1</v>
      </c>
      <c r="I1176" s="140"/>
      <c r="J1176" s="141">
        <f>ROUND(I1176*H1176,2)</f>
        <v>0</v>
      </c>
      <c r="K1176" s="142"/>
      <c r="L1176" s="35"/>
      <c r="M1176" s="143" t="s">
        <v>32</v>
      </c>
      <c r="N1176" s="144" t="s">
        <v>48</v>
      </c>
      <c r="P1176" s="145">
        <f>O1176*H1176</f>
        <v>0</v>
      </c>
      <c r="Q1176" s="145">
        <v>0</v>
      </c>
      <c r="R1176" s="145">
        <f>Q1176*H1176</f>
        <v>0</v>
      </c>
      <c r="S1176" s="145">
        <v>0</v>
      </c>
      <c r="T1176" s="146">
        <f>S1176*H1176</f>
        <v>0</v>
      </c>
      <c r="AR1176" s="147" t="s">
        <v>96</v>
      </c>
      <c r="AT1176" s="147" t="s">
        <v>162</v>
      </c>
      <c r="AU1176" s="147" t="s">
        <v>91</v>
      </c>
      <c r="AY1176" s="19" t="s">
        <v>159</v>
      </c>
      <c r="BE1176" s="148">
        <f>IF(N1176="základní",J1176,0)</f>
        <v>0</v>
      </c>
      <c r="BF1176" s="148">
        <f>IF(N1176="snížená",J1176,0)</f>
        <v>0</v>
      </c>
      <c r="BG1176" s="148">
        <f>IF(N1176="zákl. přenesená",J1176,0)</f>
        <v>0</v>
      </c>
      <c r="BH1176" s="148">
        <f>IF(N1176="sníž. přenesená",J1176,0)</f>
        <v>0</v>
      </c>
      <c r="BI1176" s="148">
        <f>IF(N1176="nulová",J1176,0)</f>
        <v>0</v>
      </c>
      <c r="BJ1176" s="19" t="s">
        <v>91</v>
      </c>
      <c r="BK1176" s="148">
        <f>ROUND(I1176*H1176,2)</f>
        <v>0</v>
      </c>
      <c r="BL1176" s="19" t="s">
        <v>96</v>
      </c>
      <c r="BM1176" s="147" t="s">
        <v>1781</v>
      </c>
    </row>
    <row r="1177" spans="2:65" s="1" customFormat="1" ht="11.25">
      <c r="B1177" s="35"/>
      <c r="D1177" s="149" t="s">
        <v>167</v>
      </c>
      <c r="F1177" s="150" t="s">
        <v>1782</v>
      </c>
      <c r="I1177" s="151"/>
      <c r="L1177" s="35"/>
      <c r="M1177" s="152"/>
      <c r="T1177" s="56"/>
      <c r="AT1177" s="19" t="s">
        <v>167</v>
      </c>
      <c r="AU1177" s="19" t="s">
        <v>91</v>
      </c>
    </row>
    <row r="1178" spans="2:65" s="1" customFormat="1" ht="44.25" customHeight="1">
      <c r="B1178" s="35"/>
      <c r="C1178" s="135" t="s">
        <v>1783</v>
      </c>
      <c r="D1178" s="135" t="s">
        <v>162</v>
      </c>
      <c r="E1178" s="136" t="s">
        <v>1784</v>
      </c>
      <c r="F1178" s="137" t="s">
        <v>1785</v>
      </c>
      <c r="G1178" s="138" t="s">
        <v>165</v>
      </c>
      <c r="H1178" s="139">
        <v>710.12599999999998</v>
      </c>
      <c r="I1178" s="140"/>
      <c r="J1178" s="141">
        <f>ROUND(I1178*H1178,2)</f>
        <v>0</v>
      </c>
      <c r="K1178" s="142"/>
      <c r="L1178" s="35"/>
      <c r="M1178" s="143" t="s">
        <v>32</v>
      </c>
      <c r="N1178" s="144" t="s">
        <v>48</v>
      </c>
      <c r="P1178" s="145">
        <f>O1178*H1178</f>
        <v>0</v>
      </c>
      <c r="Q1178" s="145">
        <v>0</v>
      </c>
      <c r="R1178" s="145">
        <f>Q1178*H1178</f>
        <v>0</v>
      </c>
      <c r="S1178" s="145">
        <v>0</v>
      </c>
      <c r="T1178" s="146">
        <f>S1178*H1178</f>
        <v>0</v>
      </c>
      <c r="AR1178" s="147" t="s">
        <v>96</v>
      </c>
      <c r="AT1178" s="147" t="s">
        <v>162</v>
      </c>
      <c r="AU1178" s="147" t="s">
        <v>91</v>
      </c>
      <c r="AY1178" s="19" t="s">
        <v>159</v>
      </c>
      <c r="BE1178" s="148">
        <f>IF(N1178="základní",J1178,0)</f>
        <v>0</v>
      </c>
      <c r="BF1178" s="148">
        <f>IF(N1178="snížená",J1178,0)</f>
        <v>0</v>
      </c>
      <c r="BG1178" s="148">
        <f>IF(N1178="zákl. přenesená",J1178,0)</f>
        <v>0</v>
      </c>
      <c r="BH1178" s="148">
        <f>IF(N1178="sníž. přenesená",J1178,0)</f>
        <v>0</v>
      </c>
      <c r="BI1178" s="148">
        <f>IF(N1178="nulová",J1178,0)</f>
        <v>0</v>
      </c>
      <c r="BJ1178" s="19" t="s">
        <v>91</v>
      </c>
      <c r="BK1178" s="148">
        <f>ROUND(I1178*H1178,2)</f>
        <v>0</v>
      </c>
      <c r="BL1178" s="19" t="s">
        <v>96</v>
      </c>
      <c r="BM1178" s="147" t="s">
        <v>1786</v>
      </c>
    </row>
    <row r="1179" spans="2:65" s="1" customFormat="1" ht="11.25">
      <c r="B1179" s="35"/>
      <c r="D1179" s="149" t="s">
        <v>167</v>
      </c>
      <c r="F1179" s="150" t="s">
        <v>1787</v>
      </c>
      <c r="I1179" s="151"/>
      <c r="L1179" s="35"/>
      <c r="M1179" s="152"/>
      <c r="T1179" s="56"/>
      <c r="AT1179" s="19" t="s">
        <v>167</v>
      </c>
      <c r="AU1179" s="19" t="s">
        <v>91</v>
      </c>
    </row>
    <row r="1180" spans="2:65" s="13" customFormat="1" ht="11.25">
      <c r="B1180" s="160"/>
      <c r="D1180" s="154" t="s">
        <v>169</v>
      </c>
      <c r="E1180" s="161" t="s">
        <v>32</v>
      </c>
      <c r="F1180" s="162" t="s">
        <v>328</v>
      </c>
      <c r="H1180" s="163">
        <v>710.12599999999998</v>
      </c>
      <c r="I1180" s="164"/>
      <c r="L1180" s="160"/>
      <c r="M1180" s="165"/>
      <c r="T1180" s="166"/>
      <c r="AT1180" s="161" t="s">
        <v>169</v>
      </c>
      <c r="AU1180" s="161" t="s">
        <v>91</v>
      </c>
      <c r="AV1180" s="13" t="s">
        <v>91</v>
      </c>
      <c r="AW1180" s="13" t="s">
        <v>38</v>
      </c>
      <c r="AX1180" s="13" t="s">
        <v>76</v>
      </c>
      <c r="AY1180" s="161" t="s">
        <v>159</v>
      </c>
    </row>
    <row r="1181" spans="2:65" s="14" customFormat="1" ht="11.25">
      <c r="B1181" s="175"/>
      <c r="D1181" s="154" t="s">
        <v>169</v>
      </c>
      <c r="E1181" s="176" t="s">
        <v>32</v>
      </c>
      <c r="F1181" s="177" t="s">
        <v>581</v>
      </c>
      <c r="H1181" s="178">
        <v>710.12599999999998</v>
      </c>
      <c r="I1181" s="179"/>
      <c r="L1181" s="175"/>
      <c r="M1181" s="180"/>
      <c r="T1181" s="181"/>
      <c r="AT1181" s="176" t="s">
        <v>169</v>
      </c>
      <c r="AU1181" s="176" t="s">
        <v>91</v>
      </c>
      <c r="AV1181" s="14" t="s">
        <v>96</v>
      </c>
      <c r="AW1181" s="14" t="s">
        <v>38</v>
      </c>
      <c r="AX1181" s="14" t="s">
        <v>84</v>
      </c>
      <c r="AY1181" s="176" t="s">
        <v>159</v>
      </c>
    </row>
    <row r="1182" spans="2:65" s="1" customFormat="1" ht="49.15" customHeight="1">
      <c r="B1182" s="35"/>
      <c r="C1182" s="135" t="s">
        <v>1788</v>
      </c>
      <c r="D1182" s="135" t="s">
        <v>162</v>
      </c>
      <c r="E1182" s="136" t="s">
        <v>1789</v>
      </c>
      <c r="F1182" s="137" t="s">
        <v>1790</v>
      </c>
      <c r="G1182" s="138" t="s">
        <v>165</v>
      </c>
      <c r="H1182" s="139">
        <v>63911.34</v>
      </c>
      <c r="I1182" s="140"/>
      <c r="J1182" s="141">
        <f>ROUND(I1182*H1182,2)</f>
        <v>0</v>
      </c>
      <c r="K1182" s="142"/>
      <c r="L1182" s="35"/>
      <c r="M1182" s="143" t="s">
        <v>32</v>
      </c>
      <c r="N1182" s="144" t="s">
        <v>48</v>
      </c>
      <c r="P1182" s="145">
        <f>O1182*H1182</f>
        <v>0</v>
      </c>
      <c r="Q1182" s="145">
        <v>0</v>
      </c>
      <c r="R1182" s="145">
        <f>Q1182*H1182</f>
        <v>0</v>
      </c>
      <c r="S1182" s="145">
        <v>0</v>
      </c>
      <c r="T1182" s="146">
        <f>S1182*H1182</f>
        <v>0</v>
      </c>
      <c r="AR1182" s="147" t="s">
        <v>96</v>
      </c>
      <c r="AT1182" s="147" t="s">
        <v>162</v>
      </c>
      <c r="AU1182" s="147" t="s">
        <v>91</v>
      </c>
      <c r="AY1182" s="19" t="s">
        <v>159</v>
      </c>
      <c r="BE1182" s="148">
        <f>IF(N1182="základní",J1182,0)</f>
        <v>0</v>
      </c>
      <c r="BF1182" s="148">
        <f>IF(N1182="snížená",J1182,0)</f>
        <v>0</v>
      </c>
      <c r="BG1182" s="148">
        <f>IF(N1182="zákl. přenesená",J1182,0)</f>
        <v>0</v>
      </c>
      <c r="BH1182" s="148">
        <f>IF(N1182="sníž. přenesená",J1182,0)</f>
        <v>0</v>
      </c>
      <c r="BI1182" s="148">
        <f>IF(N1182="nulová",J1182,0)</f>
        <v>0</v>
      </c>
      <c r="BJ1182" s="19" t="s">
        <v>91</v>
      </c>
      <c r="BK1182" s="148">
        <f>ROUND(I1182*H1182,2)</f>
        <v>0</v>
      </c>
      <c r="BL1182" s="19" t="s">
        <v>96</v>
      </c>
      <c r="BM1182" s="147" t="s">
        <v>1791</v>
      </c>
    </row>
    <row r="1183" spans="2:65" s="1" customFormat="1" ht="11.25">
      <c r="B1183" s="35"/>
      <c r="D1183" s="149" t="s">
        <v>167</v>
      </c>
      <c r="F1183" s="150" t="s">
        <v>1792</v>
      </c>
      <c r="I1183" s="151"/>
      <c r="L1183" s="35"/>
      <c r="M1183" s="152"/>
      <c r="T1183" s="56"/>
      <c r="AT1183" s="19" t="s">
        <v>167</v>
      </c>
      <c r="AU1183" s="19" t="s">
        <v>91</v>
      </c>
    </row>
    <row r="1184" spans="2:65" s="1" customFormat="1" ht="29.25">
      <c r="B1184" s="35"/>
      <c r="D1184" s="154" t="s">
        <v>562</v>
      </c>
      <c r="F1184" s="174" t="s">
        <v>1793</v>
      </c>
      <c r="I1184" s="151"/>
      <c r="L1184" s="35"/>
      <c r="M1184" s="152"/>
      <c r="T1184" s="56"/>
      <c r="AT1184" s="19" t="s">
        <v>562</v>
      </c>
      <c r="AU1184" s="19" t="s">
        <v>91</v>
      </c>
    </row>
    <row r="1185" spans="2:65" s="13" customFormat="1" ht="11.25">
      <c r="B1185" s="160"/>
      <c r="D1185" s="154" t="s">
        <v>169</v>
      </c>
      <c r="E1185" s="161" t="s">
        <v>32</v>
      </c>
      <c r="F1185" s="162" t="s">
        <v>328</v>
      </c>
      <c r="H1185" s="163">
        <v>710.12599999999998</v>
      </c>
      <c r="I1185" s="164"/>
      <c r="L1185" s="160"/>
      <c r="M1185" s="165"/>
      <c r="T1185" s="166"/>
      <c r="AT1185" s="161" t="s">
        <v>169</v>
      </c>
      <c r="AU1185" s="161" t="s">
        <v>91</v>
      </c>
      <c r="AV1185" s="13" t="s">
        <v>91</v>
      </c>
      <c r="AW1185" s="13" t="s">
        <v>38</v>
      </c>
      <c r="AX1185" s="13" t="s">
        <v>84</v>
      </c>
      <c r="AY1185" s="161" t="s">
        <v>159</v>
      </c>
    </row>
    <row r="1186" spans="2:65" s="13" customFormat="1" ht="11.25">
      <c r="B1186" s="160"/>
      <c r="D1186" s="154" t="s">
        <v>169</v>
      </c>
      <c r="F1186" s="162" t="s">
        <v>1794</v>
      </c>
      <c r="H1186" s="163">
        <v>63911.34</v>
      </c>
      <c r="I1186" s="164"/>
      <c r="L1186" s="160"/>
      <c r="M1186" s="165"/>
      <c r="T1186" s="166"/>
      <c r="AT1186" s="161" t="s">
        <v>169</v>
      </c>
      <c r="AU1186" s="161" t="s">
        <v>91</v>
      </c>
      <c r="AV1186" s="13" t="s">
        <v>91</v>
      </c>
      <c r="AW1186" s="13" t="s">
        <v>4</v>
      </c>
      <c r="AX1186" s="13" t="s">
        <v>84</v>
      </c>
      <c r="AY1186" s="161" t="s">
        <v>159</v>
      </c>
    </row>
    <row r="1187" spans="2:65" s="1" customFormat="1" ht="44.25" customHeight="1">
      <c r="B1187" s="35"/>
      <c r="C1187" s="135" t="s">
        <v>1795</v>
      </c>
      <c r="D1187" s="135" t="s">
        <v>162</v>
      </c>
      <c r="E1187" s="136" t="s">
        <v>1796</v>
      </c>
      <c r="F1187" s="137" t="s">
        <v>1797</v>
      </c>
      <c r="G1187" s="138" t="s">
        <v>165</v>
      </c>
      <c r="H1187" s="139">
        <v>710.12599999999998</v>
      </c>
      <c r="I1187" s="140"/>
      <c r="J1187" s="141">
        <f>ROUND(I1187*H1187,2)</f>
        <v>0</v>
      </c>
      <c r="K1187" s="142"/>
      <c r="L1187" s="35"/>
      <c r="M1187" s="143" t="s">
        <v>32</v>
      </c>
      <c r="N1187" s="144" t="s">
        <v>48</v>
      </c>
      <c r="P1187" s="145">
        <f>O1187*H1187</f>
        <v>0</v>
      </c>
      <c r="Q1187" s="145">
        <v>0</v>
      </c>
      <c r="R1187" s="145">
        <f>Q1187*H1187</f>
        <v>0</v>
      </c>
      <c r="S1187" s="145">
        <v>0</v>
      </c>
      <c r="T1187" s="146">
        <f>S1187*H1187</f>
        <v>0</v>
      </c>
      <c r="AR1187" s="147" t="s">
        <v>96</v>
      </c>
      <c r="AT1187" s="147" t="s">
        <v>162</v>
      </c>
      <c r="AU1187" s="147" t="s">
        <v>91</v>
      </c>
      <c r="AY1187" s="19" t="s">
        <v>159</v>
      </c>
      <c r="BE1187" s="148">
        <f>IF(N1187="základní",J1187,0)</f>
        <v>0</v>
      </c>
      <c r="BF1187" s="148">
        <f>IF(N1187="snížená",J1187,0)</f>
        <v>0</v>
      </c>
      <c r="BG1187" s="148">
        <f>IF(N1187="zákl. přenesená",J1187,0)</f>
        <v>0</v>
      </c>
      <c r="BH1187" s="148">
        <f>IF(N1187="sníž. přenesená",J1187,0)</f>
        <v>0</v>
      </c>
      <c r="BI1187" s="148">
        <f>IF(N1187="nulová",J1187,0)</f>
        <v>0</v>
      </c>
      <c r="BJ1187" s="19" t="s">
        <v>91</v>
      </c>
      <c r="BK1187" s="148">
        <f>ROUND(I1187*H1187,2)</f>
        <v>0</v>
      </c>
      <c r="BL1187" s="19" t="s">
        <v>96</v>
      </c>
      <c r="BM1187" s="147" t="s">
        <v>1798</v>
      </c>
    </row>
    <row r="1188" spans="2:65" s="1" customFormat="1" ht="11.25">
      <c r="B1188" s="35"/>
      <c r="D1188" s="149" t="s">
        <v>167</v>
      </c>
      <c r="F1188" s="150" t="s">
        <v>1799</v>
      </c>
      <c r="I1188" s="151"/>
      <c r="L1188" s="35"/>
      <c r="M1188" s="152"/>
      <c r="T1188" s="56"/>
      <c r="AT1188" s="19" t="s">
        <v>167</v>
      </c>
      <c r="AU1188" s="19" t="s">
        <v>91</v>
      </c>
    </row>
    <row r="1189" spans="2:65" s="13" customFormat="1" ht="11.25">
      <c r="B1189" s="160"/>
      <c r="D1189" s="154" t="s">
        <v>169</v>
      </c>
      <c r="E1189" s="161" t="s">
        <v>32</v>
      </c>
      <c r="F1189" s="162" t="s">
        <v>328</v>
      </c>
      <c r="H1189" s="163">
        <v>710.12599999999998</v>
      </c>
      <c r="I1189" s="164"/>
      <c r="L1189" s="160"/>
      <c r="M1189" s="165"/>
      <c r="T1189" s="166"/>
      <c r="AT1189" s="161" t="s">
        <v>169</v>
      </c>
      <c r="AU1189" s="161" t="s">
        <v>91</v>
      </c>
      <c r="AV1189" s="13" t="s">
        <v>91</v>
      </c>
      <c r="AW1189" s="13" t="s">
        <v>38</v>
      </c>
      <c r="AX1189" s="13" t="s">
        <v>84</v>
      </c>
      <c r="AY1189" s="161" t="s">
        <v>159</v>
      </c>
    </row>
    <row r="1190" spans="2:65" s="1" customFormat="1" ht="24.2" customHeight="1">
      <c r="B1190" s="35"/>
      <c r="C1190" s="135" t="s">
        <v>1800</v>
      </c>
      <c r="D1190" s="135" t="s">
        <v>162</v>
      </c>
      <c r="E1190" s="136" t="s">
        <v>1801</v>
      </c>
      <c r="F1190" s="137" t="s">
        <v>1802</v>
      </c>
      <c r="G1190" s="138" t="s">
        <v>165</v>
      </c>
      <c r="H1190" s="139">
        <v>710.12599999999998</v>
      </c>
      <c r="I1190" s="140"/>
      <c r="J1190" s="141">
        <f>ROUND(I1190*H1190,2)</f>
        <v>0</v>
      </c>
      <c r="K1190" s="142"/>
      <c r="L1190" s="35"/>
      <c r="M1190" s="143" t="s">
        <v>32</v>
      </c>
      <c r="N1190" s="144" t="s">
        <v>48</v>
      </c>
      <c r="P1190" s="145">
        <f>O1190*H1190</f>
        <v>0</v>
      </c>
      <c r="Q1190" s="145">
        <v>0</v>
      </c>
      <c r="R1190" s="145">
        <f>Q1190*H1190</f>
        <v>0</v>
      </c>
      <c r="S1190" s="145">
        <v>0</v>
      </c>
      <c r="T1190" s="146">
        <f>S1190*H1190</f>
        <v>0</v>
      </c>
      <c r="AR1190" s="147" t="s">
        <v>96</v>
      </c>
      <c r="AT1190" s="147" t="s">
        <v>162</v>
      </c>
      <c r="AU1190" s="147" t="s">
        <v>91</v>
      </c>
      <c r="AY1190" s="19" t="s">
        <v>159</v>
      </c>
      <c r="BE1190" s="148">
        <f>IF(N1190="základní",J1190,0)</f>
        <v>0</v>
      </c>
      <c r="BF1190" s="148">
        <f>IF(N1190="snížená",J1190,0)</f>
        <v>0</v>
      </c>
      <c r="BG1190" s="148">
        <f>IF(N1190="zákl. přenesená",J1190,0)</f>
        <v>0</v>
      </c>
      <c r="BH1190" s="148">
        <f>IF(N1190="sníž. přenesená",J1190,0)</f>
        <v>0</v>
      </c>
      <c r="BI1190" s="148">
        <f>IF(N1190="nulová",J1190,0)</f>
        <v>0</v>
      </c>
      <c r="BJ1190" s="19" t="s">
        <v>91</v>
      </c>
      <c r="BK1190" s="148">
        <f>ROUND(I1190*H1190,2)</f>
        <v>0</v>
      </c>
      <c r="BL1190" s="19" t="s">
        <v>96</v>
      </c>
      <c r="BM1190" s="147" t="s">
        <v>1803</v>
      </c>
    </row>
    <row r="1191" spans="2:65" s="1" customFormat="1" ht="11.25">
      <c r="B1191" s="35"/>
      <c r="D1191" s="149" t="s">
        <v>167</v>
      </c>
      <c r="F1191" s="150" t="s">
        <v>1804</v>
      </c>
      <c r="I1191" s="151"/>
      <c r="L1191" s="35"/>
      <c r="M1191" s="152"/>
      <c r="T1191" s="56"/>
      <c r="AT1191" s="19" t="s">
        <v>167</v>
      </c>
      <c r="AU1191" s="19" t="s">
        <v>91</v>
      </c>
    </row>
    <row r="1192" spans="2:65" s="13" customFormat="1" ht="11.25">
      <c r="B1192" s="160"/>
      <c r="D1192" s="154" t="s">
        <v>169</v>
      </c>
      <c r="E1192" s="161" t="s">
        <v>32</v>
      </c>
      <c r="F1192" s="162" t="s">
        <v>328</v>
      </c>
      <c r="H1192" s="163">
        <v>710.12599999999998</v>
      </c>
      <c r="I1192" s="164"/>
      <c r="L1192" s="160"/>
      <c r="M1192" s="165"/>
      <c r="T1192" s="166"/>
      <c r="AT1192" s="161" t="s">
        <v>169</v>
      </c>
      <c r="AU1192" s="161" t="s">
        <v>91</v>
      </c>
      <c r="AV1192" s="13" t="s">
        <v>91</v>
      </c>
      <c r="AW1192" s="13" t="s">
        <v>38</v>
      </c>
      <c r="AX1192" s="13" t="s">
        <v>84</v>
      </c>
      <c r="AY1192" s="161" t="s">
        <v>159</v>
      </c>
    </row>
    <row r="1193" spans="2:65" s="1" customFormat="1" ht="33" customHeight="1">
      <c r="B1193" s="35"/>
      <c r="C1193" s="135" t="s">
        <v>1805</v>
      </c>
      <c r="D1193" s="135" t="s">
        <v>162</v>
      </c>
      <c r="E1193" s="136" t="s">
        <v>1806</v>
      </c>
      <c r="F1193" s="137" t="s">
        <v>1807</v>
      </c>
      <c r="G1193" s="138" t="s">
        <v>165</v>
      </c>
      <c r="H1193" s="139">
        <v>63911.34</v>
      </c>
      <c r="I1193" s="140"/>
      <c r="J1193" s="141">
        <f>ROUND(I1193*H1193,2)</f>
        <v>0</v>
      </c>
      <c r="K1193" s="142"/>
      <c r="L1193" s="35"/>
      <c r="M1193" s="143" t="s">
        <v>32</v>
      </c>
      <c r="N1193" s="144" t="s">
        <v>48</v>
      </c>
      <c r="P1193" s="145">
        <f>O1193*H1193</f>
        <v>0</v>
      </c>
      <c r="Q1193" s="145">
        <v>0</v>
      </c>
      <c r="R1193" s="145">
        <f>Q1193*H1193</f>
        <v>0</v>
      </c>
      <c r="S1193" s="145">
        <v>0</v>
      </c>
      <c r="T1193" s="146">
        <f>S1193*H1193</f>
        <v>0</v>
      </c>
      <c r="AR1193" s="147" t="s">
        <v>96</v>
      </c>
      <c r="AT1193" s="147" t="s">
        <v>162</v>
      </c>
      <c r="AU1193" s="147" t="s">
        <v>91</v>
      </c>
      <c r="AY1193" s="19" t="s">
        <v>159</v>
      </c>
      <c r="BE1193" s="148">
        <f>IF(N1193="základní",J1193,0)</f>
        <v>0</v>
      </c>
      <c r="BF1193" s="148">
        <f>IF(N1193="snížená",J1193,0)</f>
        <v>0</v>
      </c>
      <c r="BG1193" s="148">
        <f>IF(N1193="zákl. přenesená",J1193,0)</f>
        <v>0</v>
      </c>
      <c r="BH1193" s="148">
        <f>IF(N1193="sníž. přenesená",J1193,0)</f>
        <v>0</v>
      </c>
      <c r="BI1193" s="148">
        <f>IF(N1193="nulová",J1193,0)</f>
        <v>0</v>
      </c>
      <c r="BJ1193" s="19" t="s">
        <v>91</v>
      </c>
      <c r="BK1193" s="148">
        <f>ROUND(I1193*H1193,2)</f>
        <v>0</v>
      </c>
      <c r="BL1193" s="19" t="s">
        <v>96</v>
      </c>
      <c r="BM1193" s="147" t="s">
        <v>1808</v>
      </c>
    </row>
    <row r="1194" spans="2:65" s="1" customFormat="1" ht="11.25">
      <c r="B1194" s="35"/>
      <c r="D1194" s="149" t="s">
        <v>167</v>
      </c>
      <c r="F1194" s="150" t="s">
        <v>1809</v>
      </c>
      <c r="I1194" s="151"/>
      <c r="L1194" s="35"/>
      <c r="M1194" s="152"/>
      <c r="T1194" s="56"/>
      <c r="AT1194" s="19" t="s">
        <v>167</v>
      </c>
      <c r="AU1194" s="19" t="s">
        <v>91</v>
      </c>
    </row>
    <row r="1195" spans="2:65" s="13" customFormat="1" ht="11.25">
      <c r="B1195" s="160"/>
      <c r="D1195" s="154" t="s">
        <v>169</v>
      </c>
      <c r="E1195" s="161" t="s">
        <v>32</v>
      </c>
      <c r="F1195" s="162" t="s">
        <v>328</v>
      </c>
      <c r="H1195" s="163">
        <v>710.12599999999998</v>
      </c>
      <c r="I1195" s="164"/>
      <c r="L1195" s="160"/>
      <c r="M1195" s="165"/>
      <c r="T1195" s="166"/>
      <c r="AT1195" s="161" t="s">
        <v>169</v>
      </c>
      <c r="AU1195" s="161" t="s">
        <v>91</v>
      </c>
      <c r="AV1195" s="13" t="s">
        <v>91</v>
      </c>
      <c r="AW1195" s="13" t="s">
        <v>38</v>
      </c>
      <c r="AX1195" s="13" t="s">
        <v>84</v>
      </c>
      <c r="AY1195" s="161" t="s">
        <v>159</v>
      </c>
    </row>
    <row r="1196" spans="2:65" s="13" customFormat="1" ht="11.25">
      <c r="B1196" s="160"/>
      <c r="D1196" s="154" t="s">
        <v>169</v>
      </c>
      <c r="F1196" s="162" t="s">
        <v>1794</v>
      </c>
      <c r="H1196" s="163">
        <v>63911.34</v>
      </c>
      <c r="I1196" s="164"/>
      <c r="L1196" s="160"/>
      <c r="M1196" s="165"/>
      <c r="T1196" s="166"/>
      <c r="AT1196" s="161" t="s">
        <v>169</v>
      </c>
      <c r="AU1196" s="161" t="s">
        <v>91</v>
      </c>
      <c r="AV1196" s="13" t="s">
        <v>91</v>
      </c>
      <c r="AW1196" s="13" t="s">
        <v>4</v>
      </c>
      <c r="AX1196" s="13" t="s">
        <v>84</v>
      </c>
      <c r="AY1196" s="161" t="s">
        <v>159</v>
      </c>
    </row>
    <row r="1197" spans="2:65" s="1" customFormat="1" ht="24.2" customHeight="1">
      <c r="B1197" s="35"/>
      <c r="C1197" s="135" t="s">
        <v>1810</v>
      </c>
      <c r="D1197" s="135" t="s">
        <v>162</v>
      </c>
      <c r="E1197" s="136" t="s">
        <v>1811</v>
      </c>
      <c r="F1197" s="137" t="s">
        <v>1812</v>
      </c>
      <c r="G1197" s="138" t="s">
        <v>165</v>
      </c>
      <c r="H1197" s="139">
        <v>710.12599999999998</v>
      </c>
      <c r="I1197" s="140"/>
      <c r="J1197" s="141">
        <f>ROUND(I1197*H1197,2)</f>
        <v>0</v>
      </c>
      <c r="K1197" s="142"/>
      <c r="L1197" s="35"/>
      <c r="M1197" s="143" t="s">
        <v>32</v>
      </c>
      <c r="N1197" s="144" t="s">
        <v>48</v>
      </c>
      <c r="P1197" s="145">
        <f>O1197*H1197</f>
        <v>0</v>
      </c>
      <c r="Q1197" s="145">
        <v>0</v>
      </c>
      <c r="R1197" s="145">
        <f>Q1197*H1197</f>
        <v>0</v>
      </c>
      <c r="S1197" s="145">
        <v>0</v>
      </c>
      <c r="T1197" s="146">
        <f>S1197*H1197</f>
        <v>0</v>
      </c>
      <c r="AR1197" s="147" t="s">
        <v>96</v>
      </c>
      <c r="AT1197" s="147" t="s">
        <v>162</v>
      </c>
      <c r="AU1197" s="147" t="s">
        <v>91</v>
      </c>
      <c r="AY1197" s="19" t="s">
        <v>159</v>
      </c>
      <c r="BE1197" s="148">
        <f>IF(N1197="základní",J1197,0)</f>
        <v>0</v>
      </c>
      <c r="BF1197" s="148">
        <f>IF(N1197="snížená",J1197,0)</f>
        <v>0</v>
      </c>
      <c r="BG1197" s="148">
        <f>IF(N1197="zákl. přenesená",J1197,0)</f>
        <v>0</v>
      </c>
      <c r="BH1197" s="148">
        <f>IF(N1197="sníž. přenesená",J1197,0)</f>
        <v>0</v>
      </c>
      <c r="BI1197" s="148">
        <f>IF(N1197="nulová",J1197,0)</f>
        <v>0</v>
      </c>
      <c r="BJ1197" s="19" t="s">
        <v>91</v>
      </c>
      <c r="BK1197" s="148">
        <f>ROUND(I1197*H1197,2)</f>
        <v>0</v>
      </c>
      <c r="BL1197" s="19" t="s">
        <v>96</v>
      </c>
      <c r="BM1197" s="147" t="s">
        <v>1813</v>
      </c>
    </row>
    <row r="1198" spans="2:65" s="1" customFormat="1" ht="11.25">
      <c r="B1198" s="35"/>
      <c r="D1198" s="149" t="s">
        <v>167</v>
      </c>
      <c r="F1198" s="150" t="s">
        <v>1814</v>
      </c>
      <c r="I1198" s="151"/>
      <c r="L1198" s="35"/>
      <c r="M1198" s="152"/>
      <c r="T1198" s="56"/>
      <c r="AT1198" s="19" t="s">
        <v>167</v>
      </c>
      <c r="AU1198" s="19" t="s">
        <v>91</v>
      </c>
    </row>
    <row r="1199" spans="2:65" s="13" customFormat="1" ht="11.25">
      <c r="B1199" s="160"/>
      <c r="D1199" s="154" t="s">
        <v>169</v>
      </c>
      <c r="E1199" s="161" t="s">
        <v>32</v>
      </c>
      <c r="F1199" s="162" t="s">
        <v>328</v>
      </c>
      <c r="H1199" s="163">
        <v>710.12599999999998</v>
      </c>
      <c r="I1199" s="164"/>
      <c r="L1199" s="160"/>
      <c r="M1199" s="165"/>
      <c r="T1199" s="166"/>
      <c r="AT1199" s="161" t="s">
        <v>169</v>
      </c>
      <c r="AU1199" s="161" t="s">
        <v>91</v>
      </c>
      <c r="AV1199" s="13" t="s">
        <v>91</v>
      </c>
      <c r="AW1199" s="13" t="s">
        <v>38</v>
      </c>
      <c r="AX1199" s="13" t="s">
        <v>84</v>
      </c>
      <c r="AY1199" s="161" t="s">
        <v>159</v>
      </c>
    </row>
    <row r="1200" spans="2:65" s="1" customFormat="1" ht="37.9" customHeight="1">
      <c r="B1200" s="35"/>
      <c r="C1200" s="135" t="s">
        <v>1815</v>
      </c>
      <c r="D1200" s="135" t="s">
        <v>162</v>
      </c>
      <c r="E1200" s="136" t="s">
        <v>1816</v>
      </c>
      <c r="F1200" s="137" t="s">
        <v>1817</v>
      </c>
      <c r="G1200" s="138" t="s">
        <v>165</v>
      </c>
      <c r="H1200" s="139">
        <v>674.9</v>
      </c>
      <c r="I1200" s="140"/>
      <c r="J1200" s="141">
        <f>ROUND(I1200*H1200,2)</f>
        <v>0</v>
      </c>
      <c r="K1200" s="142"/>
      <c r="L1200" s="35"/>
      <c r="M1200" s="143" t="s">
        <v>32</v>
      </c>
      <c r="N1200" s="144" t="s">
        <v>48</v>
      </c>
      <c r="P1200" s="145">
        <f>O1200*H1200</f>
        <v>0</v>
      </c>
      <c r="Q1200" s="145">
        <v>0</v>
      </c>
      <c r="R1200" s="145">
        <f>Q1200*H1200</f>
        <v>0</v>
      </c>
      <c r="S1200" s="145">
        <v>0</v>
      </c>
      <c r="T1200" s="146">
        <f>S1200*H1200</f>
        <v>0</v>
      </c>
      <c r="AR1200" s="147" t="s">
        <v>96</v>
      </c>
      <c r="AT1200" s="147" t="s">
        <v>162</v>
      </c>
      <c r="AU1200" s="147" t="s">
        <v>91</v>
      </c>
      <c r="AY1200" s="19" t="s">
        <v>159</v>
      </c>
      <c r="BE1200" s="148">
        <f>IF(N1200="základní",J1200,0)</f>
        <v>0</v>
      </c>
      <c r="BF1200" s="148">
        <f>IF(N1200="snížená",J1200,0)</f>
        <v>0</v>
      </c>
      <c r="BG1200" s="148">
        <f>IF(N1200="zákl. přenesená",J1200,0)</f>
        <v>0</v>
      </c>
      <c r="BH1200" s="148">
        <f>IF(N1200="sníž. přenesená",J1200,0)</f>
        <v>0</v>
      </c>
      <c r="BI1200" s="148">
        <f>IF(N1200="nulová",J1200,0)</f>
        <v>0</v>
      </c>
      <c r="BJ1200" s="19" t="s">
        <v>91</v>
      </c>
      <c r="BK1200" s="148">
        <f>ROUND(I1200*H1200,2)</f>
        <v>0</v>
      </c>
      <c r="BL1200" s="19" t="s">
        <v>96</v>
      </c>
      <c r="BM1200" s="147" t="s">
        <v>1818</v>
      </c>
    </row>
    <row r="1201" spans="2:65" s="1" customFormat="1" ht="11.25">
      <c r="B1201" s="35"/>
      <c r="D1201" s="149" t="s">
        <v>167</v>
      </c>
      <c r="F1201" s="150" t="s">
        <v>1819</v>
      </c>
      <c r="I1201" s="151"/>
      <c r="L1201" s="35"/>
      <c r="M1201" s="152"/>
      <c r="T1201" s="56"/>
      <c r="AT1201" s="19" t="s">
        <v>167</v>
      </c>
      <c r="AU1201" s="19" t="s">
        <v>91</v>
      </c>
    </row>
    <row r="1202" spans="2:65" s="13" customFormat="1" ht="11.25">
      <c r="B1202" s="160"/>
      <c r="D1202" s="154" t="s">
        <v>169</v>
      </c>
      <c r="E1202" s="161" t="s">
        <v>32</v>
      </c>
      <c r="F1202" s="162" t="s">
        <v>1820</v>
      </c>
      <c r="H1202" s="163">
        <v>674.9</v>
      </c>
      <c r="I1202" s="164"/>
      <c r="L1202" s="160"/>
      <c r="M1202" s="165"/>
      <c r="T1202" s="166"/>
      <c r="AT1202" s="161" t="s">
        <v>169</v>
      </c>
      <c r="AU1202" s="161" t="s">
        <v>91</v>
      </c>
      <c r="AV1202" s="13" t="s">
        <v>91</v>
      </c>
      <c r="AW1202" s="13" t="s">
        <v>38</v>
      </c>
      <c r="AX1202" s="13" t="s">
        <v>84</v>
      </c>
      <c r="AY1202" s="161" t="s">
        <v>159</v>
      </c>
    </row>
    <row r="1203" spans="2:65" s="1" customFormat="1" ht="24.2" customHeight="1">
      <c r="B1203" s="35"/>
      <c r="C1203" s="135" t="s">
        <v>1821</v>
      </c>
      <c r="D1203" s="135" t="s">
        <v>162</v>
      </c>
      <c r="E1203" s="136" t="s">
        <v>1822</v>
      </c>
      <c r="F1203" s="137" t="s">
        <v>1823</v>
      </c>
      <c r="G1203" s="138" t="s">
        <v>165</v>
      </c>
      <c r="H1203" s="139">
        <v>710.12599999999998</v>
      </c>
      <c r="I1203" s="140"/>
      <c r="J1203" s="141">
        <f>ROUND(I1203*H1203,2)</f>
        <v>0</v>
      </c>
      <c r="K1203" s="142"/>
      <c r="L1203" s="35"/>
      <c r="M1203" s="143" t="s">
        <v>32</v>
      </c>
      <c r="N1203" s="144" t="s">
        <v>48</v>
      </c>
      <c r="P1203" s="145">
        <f>O1203*H1203</f>
        <v>0</v>
      </c>
      <c r="Q1203" s="145">
        <v>0</v>
      </c>
      <c r="R1203" s="145">
        <f>Q1203*H1203</f>
        <v>0</v>
      </c>
      <c r="S1203" s="145">
        <v>0</v>
      </c>
      <c r="T1203" s="146">
        <f>S1203*H1203</f>
        <v>0</v>
      </c>
      <c r="AR1203" s="147" t="s">
        <v>96</v>
      </c>
      <c r="AT1203" s="147" t="s">
        <v>162</v>
      </c>
      <c r="AU1203" s="147" t="s">
        <v>91</v>
      </c>
      <c r="AY1203" s="19" t="s">
        <v>159</v>
      </c>
      <c r="BE1203" s="148">
        <f>IF(N1203="základní",J1203,0)</f>
        <v>0</v>
      </c>
      <c r="BF1203" s="148">
        <f>IF(N1203="snížená",J1203,0)</f>
        <v>0</v>
      </c>
      <c r="BG1203" s="148">
        <f>IF(N1203="zákl. přenesená",J1203,0)</f>
        <v>0</v>
      </c>
      <c r="BH1203" s="148">
        <f>IF(N1203="sníž. přenesená",J1203,0)</f>
        <v>0</v>
      </c>
      <c r="BI1203" s="148">
        <f>IF(N1203="nulová",J1203,0)</f>
        <v>0</v>
      </c>
      <c r="BJ1203" s="19" t="s">
        <v>91</v>
      </c>
      <c r="BK1203" s="148">
        <f>ROUND(I1203*H1203,2)</f>
        <v>0</v>
      </c>
      <c r="BL1203" s="19" t="s">
        <v>96</v>
      </c>
      <c r="BM1203" s="147" t="s">
        <v>1824</v>
      </c>
    </row>
    <row r="1204" spans="2:65" s="1" customFormat="1" ht="11.25">
      <c r="B1204" s="35"/>
      <c r="D1204" s="149" t="s">
        <v>167</v>
      </c>
      <c r="F1204" s="150" t="s">
        <v>1825</v>
      </c>
      <c r="I1204" s="151"/>
      <c r="L1204" s="35"/>
      <c r="M1204" s="152"/>
      <c r="T1204" s="56"/>
      <c r="AT1204" s="19" t="s">
        <v>167</v>
      </c>
      <c r="AU1204" s="19" t="s">
        <v>91</v>
      </c>
    </row>
    <row r="1205" spans="2:65" s="13" customFormat="1" ht="11.25">
      <c r="B1205" s="160"/>
      <c r="D1205" s="154" t="s">
        <v>169</v>
      </c>
      <c r="E1205" s="161" t="s">
        <v>32</v>
      </c>
      <c r="F1205" s="162" t="s">
        <v>328</v>
      </c>
      <c r="H1205" s="163">
        <v>710.12599999999998</v>
      </c>
      <c r="I1205" s="164"/>
      <c r="L1205" s="160"/>
      <c r="M1205" s="165"/>
      <c r="T1205" s="166"/>
      <c r="AT1205" s="161" t="s">
        <v>169</v>
      </c>
      <c r="AU1205" s="161" t="s">
        <v>91</v>
      </c>
      <c r="AV1205" s="13" t="s">
        <v>91</v>
      </c>
      <c r="AW1205" s="13" t="s">
        <v>38</v>
      </c>
      <c r="AX1205" s="13" t="s">
        <v>84</v>
      </c>
      <c r="AY1205" s="161" t="s">
        <v>159</v>
      </c>
    </row>
    <row r="1206" spans="2:65" s="1" customFormat="1" ht="44.25" customHeight="1">
      <c r="B1206" s="35"/>
      <c r="C1206" s="135" t="s">
        <v>1826</v>
      </c>
      <c r="D1206" s="135" t="s">
        <v>162</v>
      </c>
      <c r="E1206" s="136" t="s">
        <v>1827</v>
      </c>
      <c r="F1206" s="137" t="s">
        <v>1828</v>
      </c>
      <c r="G1206" s="138" t="s">
        <v>165</v>
      </c>
      <c r="H1206" s="139">
        <v>710.12599999999998</v>
      </c>
      <c r="I1206" s="140"/>
      <c r="J1206" s="141">
        <f>ROUND(I1206*H1206,2)</f>
        <v>0</v>
      </c>
      <c r="K1206" s="142"/>
      <c r="L1206" s="35"/>
      <c r="M1206" s="143" t="s">
        <v>32</v>
      </c>
      <c r="N1206" s="144" t="s">
        <v>48</v>
      </c>
      <c r="P1206" s="145">
        <f>O1206*H1206</f>
        <v>0</v>
      </c>
      <c r="Q1206" s="145">
        <v>0</v>
      </c>
      <c r="R1206" s="145">
        <f>Q1206*H1206</f>
        <v>0</v>
      </c>
      <c r="S1206" s="145">
        <v>0</v>
      </c>
      <c r="T1206" s="146">
        <f>S1206*H1206</f>
        <v>0</v>
      </c>
      <c r="AR1206" s="147" t="s">
        <v>96</v>
      </c>
      <c r="AT1206" s="147" t="s">
        <v>162</v>
      </c>
      <c r="AU1206" s="147" t="s">
        <v>91</v>
      </c>
      <c r="AY1206" s="19" t="s">
        <v>159</v>
      </c>
      <c r="BE1206" s="148">
        <f>IF(N1206="základní",J1206,0)</f>
        <v>0</v>
      </c>
      <c r="BF1206" s="148">
        <f>IF(N1206="snížená",J1206,0)</f>
        <v>0</v>
      </c>
      <c r="BG1206" s="148">
        <f>IF(N1206="zákl. přenesená",J1206,0)</f>
        <v>0</v>
      </c>
      <c r="BH1206" s="148">
        <f>IF(N1206="sníž. přenesená",J1206,0)</f>
        <v>0</v>
      </c>
      <c r="BI1206" s="148">
        <f>IF(N1206="nulová",J1206,0)</f>
        <v>0</v>
      </c>
      <c r="BJ1206" s="19" t="s">
        <v>91</v>
      </c>
      <c r="BK1206" s="148">
        <f>ROUND(I1206*H1206,2)</f>
        <v>0</v>
      </c>
      <c r="BL1206" s="19" t="s">
        <v>96</v>
      </c>
      <c r="BM1206" s="147" t="s">
        <v>1829</v>
      </c>
    </row>
    <row r="1207" spans="2:65" s="1" customFormat="1" ht="11.25">
      <c r="B1207" s="35"/>
      <c r="D1207" s="149" t="s">
        <v>167</v>
      </c>
      <c r="F1207" s="150" t="s">
        <v>1830</v>
      </c>
      <c r="I1207" s="151"/>
      <c r="L1207" s="35"/>
      <c r="M1207" s="152"/>
      <c r="T1207" s="56"/>
      <c r="AT1207" s="19" t="s">
        <v>167</v>
      </c>
      <c r="AU1207" s="19" t="s">
        <v>91</v>
      </c>
    </row>
    <row r="1208" spans="2:65" s="13" customFormat="1" ht="11.25">
      <c r="B1208" s="160"/>
      <c r="D1208" s="154" t="s">
        <v>169</v>
      </c>
      <c r="E1208" s="161" t="s">
        <v>32</v>
      </c>
      <c r="F1208" s="162" t="s">
        <v>328</v>
      </c>
      <c r="H1208" s="163">
        <v>710.12599999999998</v>
      </c>
      <c r="I1208" s="164"/>
      <c r="L1208" s="160"/>
      <c r="M1208" s="165"/>
      <c r="T1208" s="166"/>
      <c r="AT1208" s="161" t="s">
        <v>169</v>
      </c>
      <c r="AU1208" s="161" t="s">
        <v>91</v>
      </c>
      <c r="AV1208" s="13" t="s">
        <v>91</v>
      </c>
      <c r="AW1208" s="13" t="s">
        <v>38</v>
      </c>
      <c r="AX1208" s="13" t="s">
        <v>84</v>
      </c>
      <c r="AY1208" s="161" t="s">
        <v>159</v>
      </c>
    </row>
    <row r="1209" spans="2:65" s="11" customFormat="1" ht="22.9" customHeight="1">
      <c r="B1209" s="123"/>
      <c r="D1209" s="124" t="s">
        <v>75</v>
      </c>
      <c r="E1209" s="133" t="s">
        <v>227</v>
      </c>
      <c r="F1209" s="133" t="s">
        <v>228</v>
      </c>
      <c r="I1209" s="126"/>
      <c r="J1209" s="134">
        <f>BK1209</f>
        <v>0</v>
      </c>
      <c r="L1209" s="123"/>
      <c r="M1209" s="128"/>
      <c r="P1209" s="129">
        <f>SUM(P1210:P1211)</f>
        <v>0</v>
      </c>
      <c r="R1209" s="129">
        <f>SUM(R1210:R1211)</f>
        <v>0</v>
      </c>
      <c r="T1209" s="130">
        <f>SUM(T1210:T1211)</f>
        <v>0</v>
      </c>
      <c r="AR1209" s="124" t="s">
        <v>84</v>
      </c>
      <c r="AT1209" s="131" t="s">
        <v>75</v>
      </c>
      <c r="AU1209" s="131" t="s">
        <v>84</v>
      </c>
      <c r="AY1209" s="124" t="s">
        <v>159</v>
      </c>
      <c r="BK1209" s="132">
        <f>SUM(BK1210:BK1211)</f>
        <v>0</v>
      </c>
    </row>
    <row r="1210" spans="2:65" s="1" customFormat="1" ht="62.65" customHeight="1">
      <c r="B1210" s="35"/>
      <c r="C1210" s="135" t="s">
        <v>1831</v>
      </c>
      <c r="D1210" s="135" t="s">
        <v>162</v>
      </c>
      <c r="E1210" s="136" t="s">
        <v>1832</v>
      </c>
      <c r="F1210" s="137" t="s">
        <v>1833</v>
      </c>
      <c r="G1210" s="138" t="s">
        <v>180</v>
      </c>
      <c r="H1210" s="139">
        <v>2496.6640000000002</v>
      </c>
      <c r="I1210" s="140"/>
      <c r="J1210" s="141">
        <f>ROUND(I1210*H1210,2)</f>
        <v>0</v>
      </c>
      <c r="K1210" s="142"/>
      <c r="L1210" s="35"/>
      <c r="M1210" s="143" t="s">
        <v>32</v>
      </c>
      <c r="N1210" s="144" t="s">
        <v>48</v>
      </c>
      <c r="P1210" s="145">
        <f>O1210*H1210</f>
        <v>0</v>
      </c>
      <c r="Q1210" s="145">
        <v>0</v>
      </c>
      <c r="R1210" s="145">
        <f>Q1210*H1210</f>
        <v>0</v>
      </c>
      <c r="S1210" s="145">
        <v>0</v>
      </c>
      <c r="T1210" s="146">
        <f>S1210*H1210</f>
        <v>0</v>
      </c>
      <c r="AR1210" s="147" t="s">
        <v>96</v>
      </c>
      <c r="AT1210" s="147" t="s">
        <v>162</v>
      </c>
      <c r="AU1210" s="147" t="s">
        <v>91</v>
      </c>
      <c r="AY1210" s="19" t="s">
        <v>159</v>
      </c>
      <c r="BE1210" s="148">
        <f>IF(N1210="základní",J1210,0)</f>
        <v>0</v>
      </c>
      <c r="BF1210" s="148">
        <f>IF(N1210="snížená",J1210,0)</f>
        <v>0</v>
      </c>
      <c r="BG1210" s="148">
        <f>IF(N1210="zákl. přenesená",J1210,0)</f>
        <v>0</v>
      </c>
      <c r="BH1210" s="148">
        <f>IF(N1210="sníž. přenesená",J1210,0)</f>
        <v>0</v>
      </c>
      <c r="BI1210" s="148">
        <f>IF(N1210="nulová",J1210,0)</f>
        <v>0</v>
      </c>
      <c r="BJ1210" s="19" t="s">
        <v>91</v>
      </c>
      <c r="BK1210" s="148">
        <f>ROUND(I1210*H1210,2)</f>
        <v>0</v>
      </c>
      <c r="BL1210" s="19" t="s">
        <v>96</v>
      </c>
      <c r="BM1210" s="147" t="s">
        <v>1834</v>
      </c>
    </row>
    <row r="1211" spans="2:65" s="1" customFormat="1" ht="11.25">
      <c r="B1211" s="35"/>
      <c r="D1211" s="149" t="s">
        <v>167</v>
      </c>
      <c r="F1211" s="150" t="s">
        <v>1835</v>
      </c>
      <c r="I1211" s="151"/>
      <c r="L1211" s="35"/>
      <c r="M1211" s="152"/>
      <c r="T1211" s="56"/>
      <c r="AT1211" s="19" t="s">
        <v>167</v>
      </c>
      <c r="AU1211" s="19" t="s">
        <v>91</v>
      </c>
    </row>
    <row r="1212" spans="2:65" s="11" customFormat="1" ht="25.9" customHeight="1">
      <c r="B1212" s="123"/>
      <c r="D1212" s="124" t="s">
        <v>75</v>
      </c>
      <c r="E1212" s="125" t="s">
        <v>1836</v>
      </c>
      <c r="F1212" s="125" t="s">
        <v>1837</v>
      </c>
      <c r="I1212" s="126"/>
      <c r="J1212" s="127">
        <f>BK1212</f>
        <v>0</v>
      </c>
      <c r="L1212" s="123"/>
      <c r="M1212" s="128"/>
      <c r="P1212" s="129">
        <f>P1213+P1255+P1469+P1590+P1593+P1635+P1648+P1703+P1761+P1821+P1992+P2070+P2178+P2192+P2217+P2288+P2358+P2364+P2401</f>
        <v>0</v>
      </c>
      <c r="R1212" s="129">
        <f>R1213+R1255+R1469+R1590+R1593+R1635+R1648+R1703+R1761+R1821+R1992+R2070+R2178+R2192+R2217+R2288+R2358+R2364+R2401</f>
        <v>205.77825575437748</v>
      </c>
      <c r="T1212" s="130">
        <f>T1213+T1255+T1469+T1590+T1593+T1635+T1648+T1703+T1761+T1821+T1992+T2070+T2178+T2192+T2217+T2288+T2358+T2364+T2401</f>
        <v>4.7878320000000002E-2</v>
      </c>
      <c r="AR1212" s="124" t="s">
        <v>91</v>
      </c>
      <c r="AT1212" s="131" t="s">
        <v>75</v>
      </c>
      <c r="AU1212" s="131" t="s">
        <v>76</v>
      </c>
      <c r="AY1212" s="124" t="s">
        <v>159</v>
      </c>
      <c r="BK1212" s="132">
        <f>BK1213+BK1255+BK1469+BK1590+BK1593+BK1635+BK1648+BK1703+BK1761+BK1821+BK1992+BK2070+BK2178+BK2192+BK2217+BK2288+BK2358+BK2364+BK2401</f>
        <v>0</v>
      </c>
    </row>
    <row r="1213" spans="2:65" s="11" customFormat="1" ht="22.9" customHeight="1">
      <c r="B1213" s="123"/>
      <c r="D1213" s="124" t="s">
        <v>75</v>
      </c>
      <c r="E1213" s="133" t="s">
        <v>1838</v>
      </c>
      <c r="F1213" s="133" t="s">
        <v>1839</v>
      </c>
      <c r="I1213" s="126"/>
      <c r="J1213" s="134">
        <f>BK1213</f>
        <v>0</v>
      </c>
      <c r="L1213" s="123"/>
      <c r="M1213" s="128"/>
      <c r="P1213" s="129">
        <f>P1214+SUM(P1215:P1225)</f>
        <v>0</v>
      </c>
      <c r="R1213" s="129">
        <f>R1214+SUM(R1215:R1225)</f>
        <v>10.873901520899999</v>
      </c>
      <c r="T1213" s="130">
        <f>T1214+SUM(T1215:T1225)</f>
        <v>0</v>
      </c>
      <c r="AR1213" s="124" t="s">
        <v>91</v>
      </c>
      <c r="AT1213" s="131" t="s">
        <v>75</v>
      </c>
      <c r="AU1213" s="131" t="s">
        <v>84</v>
      </c>
      <c r="AY1213" s="124" t="s">
        <v>159</v>
      </c>
      <c r="BK1213" s="132">
        <f>BK1214+SUM(BK1215:BK1225)</f>
        <v>0</v>
      </c>
    </row>
    <row r="1214" spans="2:65" s="1" customFormat="1" ht="44.25" customHeight="1">
      <c r="B1214" s="35"/>
      <c r="C1214" s="135" t="s">
        <v>1840</v>
      </c>
      <c r="D1214" s="135" t="s">
        <v>162</v>
      </c>
      <c r="E1214" s="136" t="s">
        <v>1841</v>
      </c>
      <c r="F1214" s="137" t="s">
        <v>1842</v>
      </c>
      <c r="G1214" s="138" t="s">
        <v>165</v>
      </c>
      <c r="H1214" s="139">
        <v>221.292</v>
      </c>
      <c r="I1214" s="140"/>
      <c r="J1214" s="141">
        <f>ROUND(I1214*H1214,2)</f>
        <v>0</v>
      </c>
      <c r="K1214" s="142"/>
      <c r="L1214" s="35"/>
      <c r="M1214" s="143" t="s">
        <v>32</v>
      </c>
      <c r="N1214" s="144" t="s">
        <v>48</v>
      </c>
      <c r="P1214" s="145">
        <f>O1214*H1214</f>
        <v>0</v>
      </c>
      <c r="Q1214" s="145">
        <v>3.9500000000000001E-4</v>
      </c>
      <c r="R1214" s="145">
        <f>Q1214*H1214</f>
        <v>8.7410340000000003E-2</v>
      </c>
      <c r="S1214" s="145">
        <v>0</v>
      </c>
      <c r="T1214" s="146">
        <f>S1214*H1214</f>
        <v>0</v>
      </c>
      <c r="AR1214" s="147" t="s">
        <v>661</v>
      </c>
      <c r="AT1214" s="147" t="s">
        <v>162</v>
      </c>
      <c r="AU1214" s="147" t="s">
        <v>91</v>
      </c>
      <c r="AY1214" s="19" t="s">
        <v>159</v>
      </c>
      <c r="BE1214" s="148">
        <f>IF(N1214="základní",J1214,0)</f>
        <v>0</v>
      </c>
      <c r="BF1214" s="148">
        <f>IF(N1214="snížená",J1214,0)</f>
        <v>0</v>
      </c>
      <c r="BG1214" s="148">
        <f>IF(N1214="zákl. přenesená",J1214,0)</f>
        <v>0</v>
      </c>
      <c r="BH1214" s="148">
        <f>IF(N1214="sníž. přenesená",J1214,0)</f>
        <v>0</v>
      </c>
      <c r="BI1214" s="148">
        <f>IF(N1214="nulová",J1214,0)</f>
        <v>0</v>
      </c>
      <c r="BJ1214" s="19" t="s">
        <v>91</v>
      </c>
      <c r="BK1214" s="148">
        <f>ROUND(I1214*H1214,2)</f>
        <v>0</v>
      </c>
      <c r="BL1214" s="19" t="s">
        <v>661</v>
      </c>
      <c r="BM1214" s="147" t="s">
        <v>1843</v>
      </c>
    </row>
    <row r="1215" spans="2:65" s="1" customFormat="1" ht="11.25">
      <c r="B1215" s="35"/>
      <c r="D1215" s="149" t="s">
        <v>167</v>
      </c>
      <c r="F1215" s="150" t="s">
        <v>1844</v>
      </c>
      <c r="I1215" s="151"/>
      <c r="L1215" s="35"/>
      <c r="M1215" s="152"/>
      <c r="T1215" s="56"/>
      <c r="AT1215" s="19" t="s">
        <v>167</v>
      </c>
      <c r="AU1215" s="19" t="s">
        <v>91</v>
      </c>
    </row>
    <row r="1216" spans="2:65" s="13" customFormat="1" ht="11.25">
      <c r="B1216" s="160"/>
      <c r="D1216" s="154" t="s">
        <v>169</v>
      </c>
      <c r="E1216" s="161" t="s">
        <v>32</v>
      </c>
      <c r="F1216" s="162" t="s">
        <v>1845</v>
      </c>
      <c r="H1216" s="163">
        <v>221.292</v>
      </c>
      <c r="I1216" s="164"/>
      <c r="L1216" s="160"/>
      <c r="M1216" s="165"/>
      <c r="T1216" s="166"/>
      <c r="AT1216" s="161" t="s">
        <v>169</v>
      </c>
      <c r="AU1216" s="161" t="s">
        <v>91</v>
      </c>
      <c r="AV1216" s="13" t="s">
        <v>91</v>
      </c>
      <c r="AW1216" s="13" t="s">
        <v>38</v>
      </c>
      <c r="AX1216" s="13" t="s">
        <v>84</v>
      </c>
      <c r="AY1216" s="161" t="s">
        <v>159</v>
      </c>
    </row>
    <row r="1217" spans="2:65" s="1" customFormat="1" ht="33" customHeight="1">
      <c r="B1217" s="35"/>
      <c r="C1217" s="135" t="s">
        <v>1846</v>
      </c>
      <c r="D1217" s="135" t="s">
        <v>162</v>
      </c>
      <c r="E1217" s="136" t="s">
        <v>1847</v>
      </c>
      <c r="F1217" s="137" t="s">
        <v>1848</v>
      </c>
      <c r="G1217" s="138" t="s">
        <v>783</v>
      </c>
      <c r="H1217" s="139">
        <v>184.41</v>
      </c>
      <c r="I1217" s="140"/>
      <c r="J1217" s="141">
        <f>ROUND(I1217*H1217,2)</f>
        <v>0</v>
      </c>
      <c r="K1217" s="142"/>
      <c r="L1217" s="35"/>
      <c r="M1217" s="143" t="s">
        <v>32</v>
      </c>
      <c r="N1217" s="144" t="s">
        <v>48</v>
      </c>
      <c r="P1217" s="145">
        <f>O1217*H1217</f>
        <v>0</v>
      </c>
      <c r="Q1217" s="145">
        <v>1.6000000000000001E-4</v>
      </c>
      <c r="R1217" s="145">
        <f>Q1217*H1217</f>
        <v>2.9505600000000003E-2</v>
      </c>
      <c r="S1217" s="145">
        <v>0</v>
      </c>
      <c r="T1217" s="146">
        <f>S1217*H1217</f>
        <v>0</v>
      </c>
      <c r="AR1217" s="147" t="s">
        <v>661</v>
      </c>
      <c r="AT1217" s="147" t="s">
        <v>162</v>
      </c>
      <c r="AU1217" s="147" t="s">
        <v>91</v>
      </c>
      <c r="AY1217" s="19" t="s">
        <v>159</v>
      </c>
      <c r="BE1217" s="148">
        <f>IF(N1217="základní",J1217,0)</f>
        <v>0</v>
      </c>
      <c r="BF1217" s="148">
        <f>IF(N1217="snížená",J1217,0)</f>
        <v>0</v>
      </c>
      <c r="BG1217" s="148">
        <f>IF(N1217="zákl. přenesená",J1217,0)</f>
        <v>0</v>
      </c>
      <c r="BH1217" s="148">
        <f>IF(N1217="sníž. přenesená",J1217,0)</f>
        <v>0</v>
      </c>
      <c r="BI1217" s="148">
        <f>IF(N1217="nulová",J1217,0)</f>
        <v>0</v>
      </c>
      <c r="BJ1217" s="19" t="s">
        <v>91</v>
      </c>
      <c r="BK1217" s="148">
        <f>ROUND(I1217*H1217,2)</f>
        <v>0</v>
      </c>
      <c r="BL1217" s="19" t="s">
        <v>661</v>
      </c>
      <c r="BM1217" s="147" t="s">
        <v>1849</v>
      </c>
    </row>
    <row r="1218" spans="2:65" s="1" customFormat="1" ht="11.25">
      <c r="B1218" s="35"/>
      <c r="D1218" s="149" t="s">
        <v>167</v>
      </c>
      <c r="F1218" s="150" t="s">
        <v>1850</v>
      </c>
      <c r="I1218" s="151"/>
      <c r="L1218" s="35"/>
      <c r="M1218" s="152"/>
      <c r="T1218" s="56"/>
      <c r="AT1218" s="19" t="s">
        <v>167</v>
      </c>
      <c r="AU1218" s="19" t="s">
        <v>91</v>
      </c>
    </row>
    <row r="1219" spans="2:65" s="13" customFormat="1" ht="11.25">
      <c r="B1219" s="160"/>
      <c r="D1219" s="154" t="s">
        <v>169</v>
      </c>
      <c r="E1219" s="161" t="s">
        <v>32</v>
      </c>
      <c r="F1219" s="162" t="s">
        <v>316</v>
      </c>
      <c r="H1219" s="163">
        <v>184.41</v>
      </c>
      <c r="I1219" s="164"/>
      <c r="L1219" s="160"/>
      <c r="M1219" s="165"/>
      <c r="T1219" s="166"/>
      <c r="AT1219" s="161" t="s">
        <v>169</v>
      </c>
      <c r="AU1219" s="161" t="s">
        <v>91</v>
      </c>
      <c r="AV1219" s="13" t="s">
        <v>91</v>
      </c>
      <c r="AW1219" s="13" t="s">
        <v>38</v>
      </c>
      <c r="AX1219" s="13" t="s">
        <v>84</v>
      </c>
      <c r="AY1219" s="161" t="s">
        <v>159</v>
      </c>
    </row>
    <row r="1220" spans="2:65" s="1" customFormat="1" ht="33" customHeight="1">
      <c r="B1220" s="35"/>
      <c r="C1220" s="135" t="s">
        <v>1851</v>
      </c>
      <c r="D1220" s="135" t="s">
        <v>162</v>
      </c>
      <c r="E1220" s="136" t="s">
        <v>1852</v>
      </c>
      <c r="F1220" s="137" t="s">
        <v>1853</v>
      </c>
      <c r="G1220" s="138" t="s">
        <v>211</v>
      </c>
      <c r="H1220" s="139">
        <v>1014.255</v>
      </c>
      <c r="I1220" s="140"/>
      <c r="J1220" s="141">
        <f>ROUND(I1220*H1220,2)</f>
        <v>0</v>
      </c>
      <c r="K1220" s="142"/>
      <c r="L1220" s="35"/>
      <c r="M1220" s="143" t="s">
        <v>32</v>
      </c>
      <c r="N1220" s="144" t="s">
        <v>48</v>
      </c>
      <c r="P1220" s="145">
        <f>O1220*H1220</f>
        <v>0</v>
      </c>
      <c r="Q1220" s="145">
        <v>1.0000000000000001E-5</v>
      </c>
      <c r="R1220" s="145">
        <f>Q1220*H1220</f>
        <v>1.014255E-2</v>
      </c>
      <c r="S1220" s="145">
        <v>0</v>
      </c>
      <c r="T1220" s="146">
        <f>S1220*H1220</f>
        <v>0</v>
      </c>
      <c r="AR1220" s="147" t="s">
        <v>661</v>
      </c>
      <c r="AT1220" s="147" t="s">
        <v>162</v>
      </c>
      <c r="AU1220" s="147" t="s">
        <v>91</v>
      </c>
      <c r="AY1220" s="19" t="s">
        <v>159</v>
      </c>
      <c r="BE1220" s="148">
        <f>IF(N1220="základní",J1220,0)</f>
        <v>0</v>
      </c>
      <c r="BF1220" s="148">
        <f>IF(N1220="snížená",J1220,0)</f>
        <v>0</v>
      </c>
      <c r="BG1220" s="148">
        <f>IF(N1220="zákl. přenesená",J1220,0)</f>
        <v>0</v>
      </c>
      <c r="BH1220" s="148">
        <f>IF(N1220="sníž. přenesená",J1220,0)</f>
        <v>0</v>
      </c>
      <c r="BI1220" s="148">
        <f>IF(N1220="nulová",J1220,0)</f>
        <v>0</v>
      </c>
      <c r="BJ1220" s="19" t="s">
        <v>91</v>
      </c>
      <c r="BK1220" s="148">
        <f>ROUND(I1220*H1220,2)</f>
        <v>0</v>
      </c>
      <c r="BL1220" s="19" t="s">
        <v>661</v>
      </c>
      <c r="BM1220" s="147" t="s">
        <v>1854</v>
      </c>
    </row>
    <row r="1221" spans="2:65" s="1" customFormat="1" ht="11.25">
      <c r="B1221" s="35"/>
      <c r="D1221" s="149" t="s">
        <v>167</v>
      </c>
      <c r="F1221" s="150" t="s">
        <v>1855</v>
      </c>
      <c r="I1221" s="151"/>
      <c r="L1221" s="35"/>
      <c r="M1221" s="152"/>
      <c r="T1221" s="56"/>
      <c r="AT1221" s="19" t="s">
        <v>167</v>
      </c>
      <c r="AU1221" s="19" t="s">
        <v>91</v>
      </c>
    </row>
    <row r="1222" spans="2:65" s="13" customFormat="1" ht="11.25">
      <c r="B1222" s="160"/>
      <c r="D1222" s="154" t="s">
        <v>169</v>
      </c>
      <c r="E1222" s="161" t="s">
        <v>32</v>
      </c>
      <c r="F1222" s="162" t="s">
        <v>1856</v>
      </c>
      <c r="H1222" s="163">
        <v>1014.255</v>
      </c>
      <c r="I1222" s="164"/>
      <c r="L1222" s="160"/>
      <c r="M1222" s="165"/>
      <c r="T1222" s="166"/>
      <c r="AT1222" s="161" t="s">
        <v>169</v>
      </c>
      <c r="AU1222" s="161" t="s">
        <v>91</v>
      </c>
      <c r="AV1222" s="13" t="s">
        <v>91</v>
      </c>
      <c r="AW1222" s="13" t="s">
        <v>38</v>
      </c>
      <c r="AX1222" s="13" t="s">
        <v>84</v>
      </c>
      <c r="AY1222" s="161" t="s">
        <v>159</v>
      </c>
    </row>
    <row r="1223" spans="2:65" s="1" customFormat="1" ht="49.15" customHeight="1">
      <c r="B1223" s="35"/>
      <c r="C1223" s="135" t="s">
        <v>1857</v>
      </c>
      <c r="D1223" s="135" t="s">
        <v>162</v>
      </c>
      <c r="E1223" s="136" t="s">
        <v>1858</v>
      </c>
      <c r="F1223" s="137" t="s">
        <v>1859</v>
      </c>
      <c r="G1223" s="138" t="s">
        <v>180</v>
      </c>
      <c r="H1223" s="139">
        <v>10.874000000000001</v>
      </c>
      <c r="I1223" s="140"/>
      <c r="J1223" s="141">
        <f>ROUND(I1223*H1223,2)</f>
        <v>0</v>
      </c>
      <c r="K1223" s="142"/>
      <c r="L1223" s="35"/>
      <c r="M1223" s="143" t="s">
        <v>32</v>
      </c>
      <c r="N1223" s="144" t="s">
        <v>48</v>
      </c>
      <c r="P1223" s="145">
        <f>O1223*H1223</f>
        <v>0</v>
      </c>
      <c r="Q1223" s="145">
        <v>0</v>
      </c>
      <c r="R1223" s="145">
        <f>Q1223*H1223</f>
        <v>0</v>
      </c>
      <c r="S1223" s="145">
        <v>0</v>
      </c>
      <c r="T1223" s="146">
        <f>S1223*H1223</f>
        <v>0</v>
      </c>
      <c r="AR1223" s="147" t="s">
        <v>661</v>
      </c>
      <c r="AT1223" s="147" t="s">
        <v>162</v>
      </c>
      <c r="AU1223" s="147" t="s">
        <v>91</v>
      </c>
      <c r="AY1223" s="19" t="s">
        <v>159</v>
      </c>
      <c r="BE1223" s="148">
        <f>IF(N1223="základní",J1223,0)</f>
        <v>0</v>
      </c>
      <c r="BF1223" s="148">
        <f>IF(N1223="snížená",J1223,0)</f>
        <v>0</v>
      </c>
      <c r="BG1223" s="148">
        <f>IF(N1223="zákl. přenesená",J1223,0)</f>
        <v>0</v>
      </c>
      <c r="BH1223" s="148">
        <f>IF(N1223="sníž. přenesená",J1223,0)</f>
        <v>0</v>
      </c>
      <c r="BI1223" s="148">
        <f>IF(N1223="nulová",J1223,0)</f>
        <v>0</v>
      </c>
      <c r="BJ1223" s="19" t="s">
        <v>91</v>
      </c>
      <c r="BK1223" s="148">
        <f>ROUND(I1223*H1223,2)</f>
        <v>0</v>
      </c>
      <c r="BL1223" s="19" t="s">
        <v>661</v>
      </c>
      <c r="BM1223" s="147" t="s">
        <v>1860</v>
      </c>
    </row>
    <row r="1224" spans="2:65" s="1" customFormat="1" ht="11.25">
      <c r="B1224" s="35"/>
      <c r="D1224" s="149" t="s">
        <v>167</v>
      </c>
      <c r="F1224" s="150" t="s">
        <v>1861</v>
      </c>
      <c r="I1224" s="151"/>
      <c r="L1224" s="35"/>
      <c r="M1224" s="152"/>
      <c r="T1224" s="56"/>
      <c r="AT1224" s="19" t="s">
        <v>167</v>
      </c>
      <c r="AU1224" s="19" t="s">
        <v>91</v>
      </c>
    </row>
    <row r="1225" spans="2:65" s="11" customFormat="1" ht="20.85" customHeight="1">
      <c r="B1225" s="123"/>
      <c r="D1225" s="124" t="s">
        <v>75</v>
      </c>
      <c r="E1225" s="133" t="s">
        <v>1862</v>
      </c>
      <c r="F1225" s="133" t="s">
        <v>1863</v>
      </c>
      <c r="I1225" s="126"/>
      <c r="J1225" s="134">
        <f>BK1225</f>
        <v>0</v>
      </c>
      <c r="L1225" s="123"/>
      <c r="M1225" s="128"/>
      <c r="P1225" s="129">
        <f>SUM(P1226:P1254)</f>
        <v>0</v>
      </c>
      <c r="R1225" s="129">
        <f>SUM(R1226:R1254)</f>
        <v>10.746843030899999</v>
      </c>
      <c r="T1225" s="130">
        <f>SUM(T1226:T1254)</f>
        <v>0</v>
      </c>
      <c r="AR1225" s="124" t="s">
        <v>91</v>
      </c>
      <c r="AT1225" s="131" t="s">
        <v>75</v>
      </c>
      <c r="AU1225" s="131" t="s">
        <v>91</v>
      </c>
      <c r="AY1225" s="124" t="s">
        <v>159</v>
      </c>
      <c r="BK1225" s="132">
        <f>SUM(BK1226:BK1254)</f>
        <v>0</v>
      </c>
    </row>
    <row r="1226" spans="2:65" s="1" customFormat="1" ht="37.9" customHeight="1">
      <c r="B1226" s="35"/>
      <c r="C1226" s="135" t="s">
        <v>1864</v>
      </c>
      <c r="D1226" s="135" t="s">
        <v>162</v>
      </c>
      <c r="E1226" s="136" t="s">
        <v>1865</v>
      </c>
      <c r="F1226" s="137" t="s">
        <v>1866</v>
      </c>
      <c r="G1226" s="138" t="s">
        <v>165</v>
      </c>
      <c r="H1226" s="139">
        <v>516.56299999999999</v>
      </c>
      <c r="I1226" s="140"/>
      <c r="J1226" s="141">
        <f>ROUND(I1226*H1226,2)</f>
        <v>0</v>
      </c>
      <c r="K1226" s="142"/>
      <c r="L1226" s="35"/>
      <c r="M1226" s="143" t="s">
        <v>32</v>
      </c>
      <c r="N1226" s="144" t="s">
        <v>48</v>
      </c>
      <c r="P1226" s="145">
        <f>O1226*H1226</f>
        <v>0</v>
      </c>
      <c r="Q1226" s="145">
        <v>0</v>
      </c>
      <c r="R1226" s="145">
        <f>Q1226*H1226</f>
        <v>0</v>
      </c>
      <c r="S1226" s="145">
        <v>0</v>
      </c>
      <c r="T1226" s="146">
        <f>S1226*H1226</f>
        <v>0</v>
      </c>
      <c r="AR1226" s="147" t="s">
        <v>661</v>
      </c>
      <c r="AT1226" s="147" t="s">
        <v>162</v>
      </c>
      <c r="AU1226" s="147" t="s">
        <v>93</v>
      </c>
      <c r="AY1226" s="19" t="s">
        <v>159</v>
      </c>
      <c r="BE1226" s="148">
        <f>IF(N1226="základní",J1226,0)</f>
        <v>0</v>
      </c>
      <c r="BF1226" s="148">
        <f>IF(N1226="snížená",J1226,0)</f>
        <v>0</v>
      </c>
      <c r="BG1226" s="148">
        <f>IF(N1226="zákl. přenesená",J1226,0)</f>
        <v>0</v>
      </c>
      <c r="BH1226" s="148">
        <f>IF(N1226="sníž. přenesená",J1226,0)</f>
        <v>0</v>
      </c>
      <c r="BI1226" s="148">
        <f>IF(N1226="nulová",J1226,0)</f>
        <v>0</v>
      </c>
      <c r="BJ1226" s="19" t="s">
        <v>91</v>
      </c>
      <c r="BK1226" s="148">
        <f>ROUND(I1226*H1226,2)</f>
        <v>0</v>
      </c>
      <c r="BL1226" s="19" t="s">
        <v>661</v>
      </c>
      <c r="BM1226" s="147" t="s">
        <v>1867</v>
      </c>
    </row>
    <row r="1227" spans="2:65" s="1" customFormat="1" ht="11.25">
      <c r="B1227" s="35"/>
      <c r="D1227" s="149" t="s">
        <v>167</v>
      </c>
      <c r="F1227" s="150" t="s">
        <v>1868</v>
      </c>
      <c r="I1227" s="151"/>
      <c r="L1227" s="35"/>
      <c r="M1227" s="152"/>
      <c r="T1227" s="56"/>
      <c r="AT1227" s="19" t="s">
        <v>167</v>
      </c>
      <c r="AU1227" s="19" t="s">
        <v>93</v>
      </c>
    </row>
    <row r="1228" spans="2:65" s="13" customFormat="1" ht="11.25">
      <c r="B1228" s="160"/>
      <c r="D1228" s="154" t="s">
        <v>169</v>
      </c>
      <c r="E1228" s="161" t="s">
        <v>32</v>
      </c>
      <c r="F1228" s="162" t="s">
        <v>313</v>
      </c>
      <c r="H1228" s="163">
        <v>516.56299999999999</v>
      </c>
      <c r="I1228" s="164"/>
      <c r="L1228" s="160"/>
      <c r="M1228" s="165"/>
      <c r="T1228" s="166"/>
      <c r="AT1228" s="161" t="s">
        <v>169</v>
      </c>
      <c r="AU1228" s="161" t="s">
        <v>93</v>
      </c>
      <c r="AV1228" s="13" t="s">
        <v>91</v>
      </c>
      <c r="AW1228" s="13" t="s">
        <v>38</v>
      </c>
      <c r="AX1228" s="13" t="s">
        <v>84</v>
      </c>
      <c r="AY1228" s="161" t="s">
        <v>159</v>
      </c>
    </row>
    <row r="1229" spans="2:65" s="1" customFormat="1" ht="33" customHeight="1">
      <c r="B1229" s="35"/>
      <c r="C1229" s="135" t="s">
        <v>1869</v>
      </c>
      <c r="D1229" s="135" t="s">
        <v>162</v>
      </c>
      <c r="E1229" s="136" t="s">
        <v>1870</v>
      </c>
      <c r="F1229" s="137" t="s">
        <v>1871</v>
      </c>
      <c r="G1229" s="138" t="s">
        <v>165</v>
      </c>
      <c r="H1229" s="139">
        <v>254.95099999999999</v>
      </c>
      <c r="I1229" s="140"/>
      <c r="J1229" s="141">
        <f>ROUND(I1229*H1229,2)</f>
        <v>0</v>
      </c>
      <c r="K1229" s="142"/>
      <c r="L1229" s="35"/>
      <c r="M1229" s="143" t="s">
        <v>32</v>
      </c>
      <c r="N1229" s="144" t="s">
        <v>48</v>
      </c>
      <c r="P1229" s="145">
        <f>O1229*H1229</f>
        <v>0</v>
      </c>
      <c r="Q1229" s="145">
        <v>0</v>
      </c>
      <c r="R1229" s="145">
        <f>Q1229*H1229</f>
        <v>0</v>
      </c>
      <c r="S1229" s="145">
        <v>0</v>
      </c>
      <c r="T1229" s="146">
        <f>S1229*H1229</f>
        <v>0</v>
      </c>
      <c r="AR1229" s="147" t="s">
        <v>661</v>
      </c>
      <c r="AT1229" s="147" t="s">
        <v>162</v>
      </c>
      <c r="AU1229" s="147" t="s">
        <v>93</v>
      </c>
      <c r="AY1229" s="19" t="s">
        <v>159</v>
      </c>
      <c r="BE1229" s="148">
        <f>IF(N1229="základní",J1229,0)</f>
        <v>0</v>
      </c>
      <c r="BF1229" s="148">
        <f>IF(N1229="snížená",J1229,0)</f>
        <v>0</v>
      </c>
      <c r="BG1229" s="148">
        <f>IF(N1229="zákl. přenesená",J1229,0)</f>
        <v>0</v>
      </c>
      <c r="BH1229" s="148">
        <f>IF(N1229="sníž. přenesená",J1229,0)</f>
        <v>0</v>
      </c>
      <c r="BI1229" s="148">
        <f>IF(N1229="nulová",J1229,0)</f>
        <v>0</v>
      </c>
      <c r="BJ1229" s="19" t="s">
        <v>91</v>
      </c>
      <c r="BK1229" s="148">
        <f>ROUND(I1229*H1229,2)</f>
        <v>0</v>
      </c>
      <c r="BL1229" s="19" t="s">
        <v>661</v>
      </c>
      <c r="BM1229" s="147" t="s">
        <v>1872</v>
      </c>
    </row>
    <row r="1230" spans="2:65" s="1" customFormat="1" ht="11.25">
      <c r="B1230" s="35"/>
      <c r="D1230" s="149" t="s">
        <v>167</v>
      </c>
      <c r="F1230" s="150" t="s">
        <v>1873</v>
      </c>
      <c r="I1230" s="151"/>
      <c r="L1230" s="35"/>
      <c r="M1230" s="152"/>
      <c r="T1230" s="56"/>
      <c r="AT1230" s="19" t="s">
        <v>167</v>
      </c>
      <c r="AU1230" s="19" t="s">
        <v>93</v>
      </c>
    </row>
    <row r="1231" spans="2:65" s="13" customFormat="1" ht="11.25">
      <c r="B1231" s="160"/>
      <c r="D1231" s="154" t="s">
        <v>169</v>
      </c>
      <c r="E1231" s="161" t="s">
        <v>32</v>
      </c>
      <c r="F1231" s="162" t="s">
        <v>319</v>
      </c>
      <c r="H1231" s="163">
        <v>254.95099999999999</v>
      </c>
      <c r="I1231" s="164"/>
      <c r="L1231" s="160"/>
      <c r="M1231" s="165"/>
      <c r="T1231" s="166"/>
      <c r="AT1231" s="161" t="s">
        <v>169</v>
      </c>
      <c r="AU1231" s="161" t="s">
        <v>93</v>
      </c>
      <c r="AV1231" s="13" t="s">
        <v>91</v>
      </c>
      <c r="AW1231" s="13" t="s">
        <v>38</v>
      </c>
      <c r="AX1231" s="13" t="s">
        <v>84</v>
      </c>
      <c r="AY1231" s="161" t="s">
        <v>159</v>
      </c>
    </row>
    <row r="1232" spans="2:65" s="1" customFormat="1" ht="16.5" customHeight="1">
      <c r="B1232" s="35"/>
      <c r="C1232" s="182" t="s">
        <v>1874</v>
      </c>
      <c r="D1232" s="182" t="s">
        <v>668</v>
      </c>
      <c r="E1232" s="183" t="s">
        <v>1875</v>
      </c>
      <c r="F1232" s="184" t="s">
        <v>1876</v>
      </c>
      <c r="G1232" s="185" t="s">
        <v>1877</v>
      </c>
      <c r="H1232" s="186">
        <v>462.90800000000002</v>
      </c>
      <c r="I1232" s="187"/>
      <c r="J1232" s="188">
        <f>ROUND(I1232*H1232,2)</f>
        <v>0</v>
      </c>
      <c r="K1232" s="189"/>
      <c r="L1232" s="190"/>
      <c r="M1232" s="191" t="s">
        <v>32</v>
      </c>
      <c r="N1232" s="192" t="s">
        <v>48</v>
      </c>
      <c r="P1232" s="145">
        <f>O1232*H1232</f>
        <v>0</v>
      </c>
      <c r="Q1232" s="145">
        <v>1E-3</v>
      </c>
      <c r="R1232" s="145">
        <f>Q1232*H1232</f>
        <v>0.46290800000000004</v>
      </c>
      <c r="S1232" s="145">
        <v>0</v>
      </c>
      <c r="T1232" s="146">
        <f>S1232*H1232</f>
        <v>0</v>
      </c>
      <c r="AR1232" s="147" t="s">
        <v>780</v>
      </c>
      <c r="AT1232" s="147" t="s">
        <v>668</v>
      </c>
      <c r="AU1232" s="147" t="s">
        <v>93</v>
      </c>
      <c r="AY1232" s="19" t="s">
        <v>159</v>
      </c>
      <c r="BE1232" s="148">
        <f>IF(N1232="základní",J1232,0)</f>
        <v>0</v>
      </c>
      <c r="BF1232" s="148">
        <f>IF(N1232="snížená",J1232,0)</f>
        <v>0</v>
      </c>
      <c r="BG1232" s="148">
        <f>IF(N1232="zákl. přenesená",J1232,0)</f>
        <v>0</v>
      </c>
      <c r="BH1232" s="148">
        <f>IF(N1232="sníž. přenesená",J1232,0)</f>
        <v>0</v>
      </c>
      <c r="BI1232" s="148">
        <f>IF(N1232="nulová",J1232,0)</f>
        <v>0</v>
      </c>
      <c r="BJ1232" s="19" t="s">
        <v>91</v>
      </c>
      <c r="BK1232" s="148">
        <f>ROUND(I1232*H1232,2)</f>
        <v>0</v>
      </c>
      <c r="BL1232" s="19" t="s">
        <v>661</v>
      </c>
      <c r="BM1232" s="147" t="s">
        <v>1878</v>
      </c>
    </row>
    <row r="1233" spans="2:65" s="13" customFormat="1" ht="11.25">
      <c r="B1233" s="160"/>
      <c r="D1233" s="154" t="s">
        <v>169</v>
      </c>
      <c r="F1233" s="162" t="s">
        <v>1879</v>
      </c>
      <c r="H1233" s="163">
        <v>462.90800000000002</v>
      </c>
      <c r="I1233" s="164"/>
      <c r="L1233" s="160"/>
      <c r="M1233" s="165"/>
      <c r="T1233" s="166"/>
      <c r="AT1233" s="161" t="s">
        <v>169</v>
      </c>
      <c r="AU1233" s="161" t="s">
        <v>93</v>
      </c>
      <c r="AV1233" s="13" t="s">
        <v>91</v>
      </c>
      <c r="AW1233" s="13" t="s">
        <v>4</v>
      </c>
      <c r="AX1233" s="13" t="s">
        <v>84</v>
      </c>
      <c r="AY1233" s="161" t="s">
        <v>159</v>
      </c>
    </row>
    <row r="1234" spans="2:65" s="1" customFormat="1" ht="24.2" customHeight="1">
      <c r="B1234" s="35"/>
      <c r="C1234" s="135" t="s">
        <v>1880</v>
      </c>
      <c r="D1234" s="135" t="s">
        <v>162</v>
      </c>
      <c r="E1234" s="136" t="s">
        <v>1881</v>
      </c>
      <c r="F1234" s="137" t="s">
        <v>1882</v>
      </c>
      <c r="G1234" s="138" t="s">
        <v>165</v>
      </c>
      <c r="H1234" s="139">
        <v>1033.126</v>
      </c>
      <c r="I1234" s="140"/>
      <c r="J1234" s="141">
        <f>ROUND(I1234*H1234,2)</f>
        <v>0</v>
      </c>
      <c r="K1234" s="142"/>
      <c r="L1234" s="35"/>
      <c r="M1234" s="143" t="s">
        <v>32</v>
      </c>
      <c r="N1234" s="144" t="s">
        <v>48</v>
      </c>
      <c r="P1234" s="145">
        <f>O1234*H1234</f>
        <v>0</v>
      </c>
      <c r="Q1234" s="145">
        <v>3.9825E-4</v>
      </c>
      <c r="R1234" s="145">
        <f>Q1234*H1234</f>
        <v>0.41144242949999998</v>
      </c>
      <c r="S1234" s="145">
        <v>0</v>
      </c>
      <c r="T1234" s="146">
        <f>S1234*H1234</f>
        <v>0</v>
      </c>
      <c r="AR1234" s="147" t="s">
        <v>661</v>
      </c>
      <c r="AT1234" s="147" t="s">
        <v>162</v>
      </c>
      <c r="AU1234" s="147" t="s">
        <v>93</v>
      </c>
      <c r="AY1234" s="19" t="s">
        <v>159</v>
      </c>
      <c r="BE1234" s="148">
        <f>IF(N1234="základní",J1234,0)</f>
        <v>0</v>
      </c>
      <c r="BF1234" s="148">
        <f>IF(N1234="snížená",J1234,0)</f>
        <v>0</v>
      </c>
      <c r="BG1234" s="148">
        <f>IF(N1234="zákl. přenesená",J1234,0)</f>
        <v>0</v>
      </c>
      <c r="BH1234" s="148">
        <f>IF(N1234="sníž. přenesená",J1234,0)</f>
        <v>0</v>
      </c>
      <c r="BI1234" s="148">
        <f>IF(N1234="nulová",J1234,0)</f>
        <v>0</v>
      </c>
      <c r="BJ1234" s="19" t="s">
        <v>91</v>
      </c>
      <c r="BK1234" s="148">
        <f>ROUND(I1234*H1234,2)</f>
        <v>0</v>
      </c>
      <c r="BL1234" s="19" t="s">
        <v>661</v>
      </c>
      <c r="BM1234" s="147" t="s">
        <v>1883</v>
      </c>
    </row>
    <row r="1235" spans="2:65" s="1" customFormat="1" ht="11.25">
      <c r="B1235" s="35"/>
      <c r="D1235" s="149" t="s">
        <v>167</v>
      </c>
      <c r="F1235" s="150" t="s">
        <v>1884</v>
      </c>
      <c r="I1235" s="151"/>
      <c r="L1235" s="35"/>
      <c r="M1235" s="152"/>
      <c r="T1235" s="56"/>
      <c r="AT1235" s="19" t="s">
        <v>167</v>
      </c>
      <c r="AU1235" s="19" t="s">
        <v>93</v>
      </c>
    </row>
    <row r="1236" spans="2:65" s="13" customFormat="1" ht="11.25">
      <c r="B1236" s="160"/>
      <c r="D1236" s="154" t="s">
        <v>169</v>
      </c>
      <c r="E1236" s="161" t="s">
        <v>32</v>
      </c>
      <c r="F1236" s="162" t="s">
        <v>1885</v>
      </c>
      <c r="H1236" s="163">
        <v>1033.126</v>
      </c>
      <c r="I1236" s="164"/>
      <c r="L1236" s="160"/>
      <c r="M1236" s="165"/>
      <c r="T1236" s="166"/>
      <c r="AT1236" s="161" t="s">
        <v>169</v>
      </c>
      <c r="AU1236" s="161" t="s">
        <v>93</v>
      </c>
      <c r="AV1236" s="13" t="s">
        <v>91</v>
      </c>
      <c r="AW1236" s="13" t="s">
        <v>38</v>
      </c>
      <c r="AX1236" s="13" t="s">
        <v>76</v>
      </c>
      <c r="AY1236" s="161" t="s">
        <v>159</v>
      </c>
    </row>
    <row r="1237" spans="2:65" s="14" customFormat="1" ht="11.25">
      <c r="B1237" s="175"/>
      <c r="D1237" s="154" t="s">
        <v>169</v>
      </c>
      <c r="E1237" s="176" t="s">
        <v>32</v>
      </c>
      <c r="F1237" s="177" t="s">
        <v>581</v>
      </c>
      <c r="H1237" s="178">
        <v>1033.126</v>
      </c>
      <c r="I1237" s="179"/>
      <c r="L1237" s="175"/>
      <c r="M1237" s="180"/>
      <c r="T1237" s="181"/>
      <c r="AT1237" s="176" t="s">
        <v>169</v>
      </c>
      <c r="AU1237" s="176" t="s">
        <v>93</v>
      </c>
      <c r="AV1237" s="14" t="s">
        <v>96</v>
      </c>
      <c r="AW1237" s="14" t="s">
        <v>38</v>
      </c>
      <c r="AX1237" s="14" t="s">
        <v>84</v>
      </c>
      <c r="AY1237" s="176" t="s">
        <v>159</v>
      </c>
    </row>
    <row r="1238" spans="2:65" s="1" customFormat="1" ht="24.2" customHeight="1">
      <c r="B1238" s="35"/>
      <c r="C1238" s="135" t="s">
        <v>1886</v>
      </c>
      <c r="D1238" s="135" t="s">
        <v>162</v>
      </c>
      <c r="E1238" s="136" t="s">
        <v>1887</v>
      </c>
      <c r="F1238" s="137" t="s">
        <v>1888</v>
      </c>
      <c r="G1238" s="138" t="s">
        <v>165</v>
      </c>
      <c r="H1238" s="139">
        <v>509.90199999999999</v>
      </c>
      <c r="I1238" s="140"/>
      <c r="J1238" s="141">
        <f>ROUND(I1238*H1238,2)</f>
        <v>0</v>
      </c>
      <c r="K1238" s="142"/>
      <c r="L1238" s="35"/>
      <c r="M1238" s="143" t="s">
        <v>32</v>
      </c>
      <c r="N1238" s="144" t="s">
        <v>48</v>
      </c>
      <c r="P1238" s="145">
        <f>O1238*H1238</f>
        <v>0</v>
      </c>
      <c r="Q1238" s="145">
        <v>3.9825E-4</v>
      </c>
      <c r="R1238" s="145">
        <f>Q1238*H1238</f>
        <v>0.20306847149999999</v>
      </c>
      <c r="S1238" s="145">
        <v>0</v>
      </c>
      <c r="T1238" s="146">
        <f>S1238*H1238</f>
        <v>0</v>
      </c>
      <c r="AR1238" s="147" t="s">
        <v>661</v>
      </c>
      <c r="AT1238" s="147" t="s">
        <v>162</v>
      </c>
      <c r="AU1238" s="147" t="s">
        <v>93</v>
      </c>
      <c r="AY1238" s="19" t="s">
        <v>159</v>
      </c>
      <c r="BE1238" s="148">
        <f>IF(N1238="základní",J1238,0)</f>
        <v>0</v>
      </c>
      <c r="BF1238" s="148">
        <f>IF(N1238="snížená",J1238,0)</f>
        <v>0</v>
      </c>
      <c r="BG1238" s="148">
        <f>IF(N1238="zákl. přenesená",J1238,0)</f>
        <v>0</v>
      </c>
      <c r="BH1238" s="148">
        <f>IF(N1238="sníž. přenesená",J1238,0)</f>
        <v>0</v>
      </c>
      <c r="BI1238" s="148">
        <f>IF(N1238="nulová",J1238,0)</f>
        <v>0</v>
      </c>
      <c r="BJ1238" s="19" t="s">
        <v>91</v>
      </c>
      <c r="BK1238" s="148">
        <f>ROUND(I1238*H1238,2)</f>
        <v>0</v>
      </c>
      <c r="BL1238" s="19" t="s">
        <v>661</v>
      </c>
      <c r="BM1238" s="147" t="s">
        <v>1889</v>
      </c>
    </row>
    <row r="1239" spans="2:65" s="1" customFormat="1" ht="11.25">
      <c r="B1239" s="35"/>
      <c r="D1239" s="149" t="s">
        <v>167</v>
      </c>
      <c r="F1239" s="150" t="s">
        <v>1890</v>
      </c>
      <c r="I1239" s="151"/>
      <c r="L1239" s="35"/>
      <c r="M1239" s="152"/>
      <c r="T1239" s="56"/>
      <c r="AT1239" s="19" t="s">
        <v>167</v>
      </c>
      <c r="AU1239" s="19" t="s">
        <v>93</v>
      </c>
    </row>
    <row r="1240" spans="2:65" s="13" customFormat="1" ht="11.25">
      <c r="B1240" s="160"/>
      <c r="D1240" s="154" t="s">
        <v>169</v>
      </c>
      <c r="E1240" s="161" t="s">
        <v>32</v>
      </c>
      <c r="F1240" s="162" t="s">
        <v>1891</v>
      </c>
      <c r="H1240" s="163">
        <v>509.90199999999999</v>
      </c>
      <c r="I1240" s="164"/>
      <c r="L1240" s="160"/>
      <c r="M1240" s="165"/>
      <c r="T1240" s="166"/>
      <c r="AT1240" s="161" t="s">
        <v>169</v>
      </c>
      <c r="AU1240" s="161" t="s">
        <v>93</v>
      </c>
      <c r="AV1240" s="13" t="s">
        <v>91</v>
      </c>
      <c r="AW1240" s="13" t="s">
        <v>38</v>
      </c>
      <c r="AX1240" s="13" t="s">
        <v>84</v>
      </c>
      <c r="AY1240" s="161" t="s">
        <v>159</v>
      </c>
    </row>
    <row r="1241" spans="2:65" s="1" customFormat="1" ht="49.15" customHeight="1">
      <c r="B1241" s="35"/>
      <c r="C1241" s="182" t="s">
        <v>1892</v>
      </c>
      <c r="D1241" s="182" t="s">
        <v>668</v>
      </c>
      <c r="E1241" s="183" t="s">
        <v>1893</v>
      </c>
      <c r="F1241" s="184" t="s">
        <v>1894</v>
      </c>
      <c r="G1241" s="185" t="s">
        <v>165</v>
      </c>
      <c r="H1241" s="186">
        <v>898.81399999999996</v>
      </c>
      <c r="I1241" s="187"/>
      <c r="J1241" s="188">
        <f>ROUND(I1241*H1241,2)</f>
        <v>0</v>
      </c>
      <c r="K1241" s="189"/>
      <c r="L1241" s="190"/>
      <c r="M1241" s="191" t="s">
        <v>32</v>
      </c>
      <c r="N1241" s="192" t="s">
        <v>48</v>
      </c>
      <c r="P1241" s="145">
        <f>O1241*H1241</f>
        <v>0</v>
      </c>
      <c r="Q1241" s="145">
        <v>5.3E-3</v>
      </c>
      <c r="R1241" s="145">
        <f>Q1241*H1241</f>
        <v>4.7637141999999999</v>
      </c>
      <c r="S1241" s="145">
        <v>0</v>
      </c>
      <c r="T1241" s="146">
        <f>S1241*H1241</f>
        <v>0</v>
      </c>
      <c r="AR1241" s="147" t="s">
        <v>780</v>
      </c>
      <c r="AT1241" s="147" t="s">
        <v>668</v>
      </c>
      <c r="AU1241" s="147" t="s">
        <v>93</v>
      </c>
      <c r="AY1241" s="19" t="s">
        <v>159</v>
      </c>
      <c r="BE1241" s="148">
        <f>IF(N1241="základní",J1241,0)</f>
        <v>0</v>
      </c>
      <c r="BF1241" s="148">
        <f>IF(N1241="snížená",J1241,0)</f>
        <v>0</v>
      </c>
      <c r="BG1241" s="148">
        <f>IF(N1241="zákl. přenesená",J1241,0)</f>
        <v>0</v>
      </c>
      <c r="BH1241" s="148">
        <f>IF(N1241="sníž. přenesená",J1241,0)</f>
        <v>0</v>
      </c>
      <c r="BI1241" s="148">
        <f>IF(N1241="nulová",J1241,0)</f>
        <v>0</v>
      </c>
      <c r="BJ1241" s="19" t="s">
        <v>91</v>
      </c>
      <c r="BK1241" s="148">
        <f>ROUND(I1241*H1241,2)</f>
        <v>0</v>
      </c>
      <c r="BL1241" s="19" t="s">
        <v>661</v>
      </c>
      <c r="BM1241" s="147" t="s">
        <v>1895</v>
      </c>
    </row>
    <row r="1242" spans="2:65" s="13" customFormat="1" ht="11.25">
      <c r="B1242" s="160"/>
      <c r="D1242" s="154" t="s">
        <v>169</v>
      </c>
      <c r="E1242" s="161" t="s">
        <v>32</v>
      </c>
      <c r="F1242" s="162" t="s">
        <v>313</v>
      </c>
      <c r="H1242" s="163">
        <v>516.56299999999999</v>
      </c>
      <c r="I1242" s="164"/>
      <c r="L1242" s="160"/>
      <c r="M1242" s="165"/>
      <c r="T1242" s="166"/>
      <c r="AT1242" s="161" t="s">
        <v>169</v>
      </c>
      <c r="AU1242" s="161" t="s">
        <v>93</v>
      </c>
      <c r="AV1242" s="13" t="s">
        <v>91</v>
      </c>
      <c r="AW1242" s="13" t="s">
        <v>38</v>
      </c>
      <c r="AX1242" s="13" t="s">
        <v>76</v>
      </c>
      <c r="AY1242" s="161" t="s">
        <v>159</v>
      </c>
    </row>
    <row r="1243" spans="2:65" s="13" customFormat="1" ht="11.25">
      <c r="B1243" s="160"/>
      <c r="D1243" s="154" t="s">
        <v>169</v>
      </c>
      <c r="E1243" s="161" t="s">
        <v>32</v>
      </c>
      <c r="F1243" s="162" t="s">
        <v>319</v>
      </c>
      <c r="H1243" s="163">
        <v>254.95099999999999</v>
      </c>
      <c r="I1243" s="164"/>
      <c r="L1243" s="160"/>
      <c r="M1243" s="165"/>
      <c r="T1243" s="166"/>
      <c r="AT1243" s="161" t="s">
        <v>169</v>
      </c>
      <c r="AU1243" s="161" t="s">
        <v>93</v>
      </c>
      <c r="AV1243" s="13" t="s">
        <v>91</v>
      </c>
      <c r="AW1243" s="13" t="s">
        <v>38</v>
      </c>
      <c r="AX1243" s="13" t="s">
        <v>76</v>
      </c>
      <c r="AY1243" s="161" t="s">
        <v>159</v>
      </c>
    </row>
    <row r="1244" spans="2:65" s="14" customFormat="1" ht="11.25">
      <c r="B1244" s="175"/>
      <c r="D1244" s="154" t="s">
        <v>169</v>
      </c>
      <c r="E1244" s="176" t="s">
        <v>32</v>
      </c>
      <c r="F1244" s="177" t="s">
        <v>581</v>
      </c>
      <c r="H1244" s="178">
        <v>771.51400000000001</v>
      </c>
      <c r="I1244" s="179"/>
      <c r="L1244" s="175"/>
      <c r="M1244" s="180"/>
      <c r="T1244" s="181"/>
      <c r="AT1244" s="176" t="s">
        <v>169</v>
      </c>
      <c r="AU1244" s="176" t="s">
        <v>93</v>
      </c>
      <c r="AV1244" s="14" t="s">
        <v>96</v>
      </c>
      <c r="AW1244" s="14" t="s">
        <v>38</v>
      </c>
      <c r="AX1244" s="14" t="s">
        <v>84</v>
      </c>
      <c r="AY1244" s="176" t="s">
        <v>159</v>
      </c>
    </row>
    <row r="1245" spans="2:65" s="13" customFormat="1" ht="11.25">
      <c r="B1245" s="160"/>
      <c r="D1245" s="154" t="s">
        <v>169</v>
      </c>
      <c r="F1245" s="162" t="s">
        <v>1896</v>
      </c>
      <c r="H1245" s="163">
        <v>898.81399999999996</v>
      </c>
      <c r="I1245" s="164"/>
      <c r="L1245" s="160"/>
      <c r="M1245" s="165"/>
      <c r="T1245" s="166"/>
      <c r="AT1245" s="161" t="s">
        <v>169</v>
      </c>
      <c r="AU1245" s="161" t="s">
        <v>93</v>
      </c>
      <c r="AV1245" s="13" t="s">
        <v>91</v>
      </c>
      <c r="AW1245" s="13" t="s">
        <v>4</v>
      </c>
      <c r="AX1245" s="13" t="s">
        <v>84</v>
      </c>
      <c r="AY1245" s="161" t="s">
        <v>159</v>
      </c>
    </row>
    <row r="1246" spans="2:65" s="1" customFormat="1" ht="49.15" customHeight="1">
      <c r="B1246" s="35"/>
      <c r="C1246" s="182" t="s">
        <v>1897</v>
      </c>
      <c r="D1246" s="182" t="s">
        <v>668</v>
      </c>
      <c r="E1246" s="183" t="s">
        <v>1898</v>
      </c>
      <c r="F1246" s="184" t="s">
        <v>1899</v>
      </c>
      <c r="G1246" s="185" t="s">
        <v>165</v>
      </c>
      <c r="H1246" s="186">
        <v>898.81399999999996</v>
      </c>
      <c r="I1246" s="187"/>
      <c r="J1246" s="188">
        <f>ROUND(I1246*H1246,2)</f>
        <v>0</v>
      </c>
      <c r="K1246" s="189"/>
      <c r="L1246" s="190"/>
      <c r="M1246" s="191" t="s">
        <v>32</v>
      </c>
      <c r="N1246" s="192" t="s">
        <v>48</v>
      </c>
      <c r="P1246" s="145">
        <f>O1246*H1246</f>
        <v>0</v>
      </c>
      <c r="Q1246" s="145">
        <v>5.4000000000000003E-3</v>
      </c>
      <c r="R1246" s="145">
        <f>Q1246*H1246</f>
        <v>4.8535956000000002</v>
      </c>
      <c r="S1246" s="145">
        <v>0</v>
      </c>
      <c r="T1246" s="146">
        <f>S1246*H1246</f>
        <v>0</v>
      </c>
      <c r="AR1246" s="147" t="s">
        <v>780</v>
      </c>
      <c r="AT1246" s="147" t="s">
        <v>668</v>
      </c>
      <c r="AU1246" s="147" t="s">
        <v>93</v>
      </c>
      <c r="AY1246" s="19" t="s">
        <v>159</v>
      </c>
      <c r="BE1246" s="148">
        <f>IF(N1246="základní",J1246,0)</f>
        <v>0</v>
      </c>
      <c r="BF1246" s="148">
        <f>IF(N1246="snížená",J1246,0)</f>
        <v>0</v>
      </c>
      <c r="BG1246" s="148">
        <f>IF(N1246="zákl. přenesená",J1246,0)</f>
        <v>0</v>
      </c>
      <c r="BH1246" s="148">
        <f>IF(N1246="sníž. přenesená",J1246,0)</f>
        <v>0</v>
      </c>
      <c r="BI1246" s="148">
        <f>IF(N1246="nulová",J1246,0)</f>
        <v>0</v>
      </c>
      <c r="BJ1246" s="19" t="s">
        <v>91</v>
      </c>
      <c r="BK1246" s="148">
        <f>ROUND(I1246*H1246,2)</f>
        <v>0</v>
      </c>
      <c r="BL1246" s="19" t="s">
        <v>661</v>
      </c>
      <c r="BM1246" s="147" t="s">
        <v>1900</v>
      </c>
    </row>
    <row r="1247" spans="2:65" s="13" customFormat="1" ht="11.25">
      <c r="B1247" s="160"/>
      <c r="D1247" s="154" t="s">
        <v>169</v>
      </c>
      <c r="F1247" s="162" t="s">
        <v>1896</v>
      </c>
      <c r="H1247" s="163">
        <v>898.81399999999996</v>
      </c>
      <c r="I1247" s="164"/>
      <c r="L1247" s="160"/>
      <c r="M1247" s="165"/>
      <c r="T1247" s="166"/>
      <c r="AT1247" s="161" t="s">
        <v>169</v>
      </c>
      <c r="AU1247" s="161" t="s">
        <v>93</v>
      </c>
      <c r="AV1247" s="13" t="s">
        <v>91</v>
      </c>
      <c r="AW1247" s="13" t="s">
        <v>4</v>
      </c>
      <c r="AX1247" s="13" t="s">
        <v>84</v>
      </c>
      <c r="AY1247" s="161" t="s">
        <v>159</v>
      </c>
    </row>
    <row r="1248" spans="2:65" s="1" customFormat="1" ht="33" customHeight="1">
      <c r="B1248" s="35"/>
      <c r="C1248" s="135" t="s">
        <v>1901</v>
      </c>
      <c r="D1248" s="135" t="s">
        <v>162</v>
      </c>
      <c r="E1248" s="136" t="s">
        <v>1902</v>
      </c>
      <c r="F1248" s="137" t="s">
        <v>1903</v>
      </c>
      <c r="G1248" s="138" t="s">
        <v>783</v>
      </c>
      <c r="H1248" s="139">
        <v>184.41</v>
      </c>
      <c r="I1248" s="140"/>
      <c r="J1248" s="141">
        <f>ROUND(I1248*H1248,2)</f>
        <v>0</v>
      </c>
      <c r="K1248" s="142"/>
      <c r="L1248" s="35"/>
      <c r="M1248" s="143" t="s">
        <v>32</v>
      </c>
      <c r="N1248" s="144" t="s">
        <v>48</v>
      </c>
      <c r="P1248" s="145">
        <f>O1248*H1248</f>
        <v>0</v>
      </c>
      <c r="Q1248" s="145">
        <v>2.0138999999999999E-4</v>
      </c>
      <c r="R1248" s="145">
        <f>Q1248*H1248</f>
        <v>3.7138329899999996E-2</v>
      </c>
      <c r="S1248" s="145">
        <v>0</v>
      </c>
      <c r="T1248" s="146">
        <f>S1248*H1248</f>
        <v>0</v>
      </c>
      <c r="AR1248" s="147" t="s">
        <v>661</v>
      </c>
      <c r="AT1248" s="147" t="s">
        <v>162</v>
      </c>
      <c r="AU1248" s="147" t="s">
        <v>93</v>
      </c>
      <c r="AY1248" s="19" t="s">
        <v>159</v>
      </c>
      <c r="BE1248" s="148">
        <f>IF(N1248="základní",J1248,0)</f>
        <v>0</v>
      </c>
      <c r="BF1248" s="148">
        <f>IF(N1248="snížená",J1248,0)</f>
        <v>0</v>
      </c>
      <c r="BG1248" s="148">
        <f>IF(N1248="zákl. přenesená",J1248,0)</f>
        <v>0</v>
      </c>
      <c r="BH1248" s="148">
        <f>IF(N1248="sníž. přenesená",J1248,0)</f>
        <v>0</v>
      </c>
      <c r="BI1248" s="148">
        <f>IF(N1248="nulová",J1248,0)</f>
        <v>0</v>
      </c>
      <c r="BJ1248" s="19" t="s">
        <v>91</v>
      </c>
      <c r="BK1248" s="148">
        <f>ROUND(I1248*H1248,2)</f>
        <v>0</v>
      </c>
      <c r="BL1248" s="19" t="s">
        <v>661</v>
      </c>
      <c r="BM1248" s="147" t="s">
        <v>1904</v>
      </c>
    </row>
    <row r="1249" spans="2:65" s="1" customFormat="1" ht="11.25">
      <c r="B1249" s="35"/>
      <c r="D1249" s="149" t="s">
        <v>167</v>
      </c>
      <c r="F1249" s="150" t="s">
        <v>1905</v>
      </c>
      <c r="I1249" s="151"/>
      <c r="L1249" s="35"/>
      <c r="M1249" s="152"/>
      <c r="T1249" s="56"/>
      <c r="AT1249" s="19" t="s">
        <v>167</v>
      </c>
      <c r="AU1249" s="19" t="s">
        <v>93</v>
      </c>
    </row>
    <row r="1250" spans="2:65" s="13" customFormat="1" ht="11.25">
      <c r="B1250" s="160"/>
      <c r="D1250" s="154" t="s">
        <v>169</v>
      </c>
      <c r="E1250" s="161" t="s">
        <v>32</v>
      </c>
      <c r="F1250" s="162" t="s">
        <v>1906</v>
      </c>
      <c r="H1250" s="163">
        <v>184.41</v>
      </c>
      <c r="I1250" s="164"/>
      <c r="L1250" s="160"/>
      <c r="M1250" s="165"/>
      <c r="T1250" s="166"/>
      <c r="AT1250" s="161" t="s">
        <v>169</v>
      </c>
      <c r="AU1250" s="161" t="s">
        <v>93</v>
      </c>
      <c r="AV1250" s="13" t="s">
        <v>91</v>
      </c>
      <c r="AW1250" s="13" t="s">
        <v>38</v>
      </c>
      <c r="AX1250" s="13" t="s">
        <v>84</v>
      </c>
      <c r="AY1250" s="161" t="s">
        <v>159</v>
      </c>
    </row>
    <row r="1251" spans="2:65" s="1" customFormat="1" ht="37.9" customHeight="1">
      <c r="B1251" s="35"/>
      <c r="C1251" s="135" t="s">
        <v>1907</v>
      </c>
      <c r="D1251" s="135" t="s">
        <v>162</v>
      </c>
      <c r="E1251" s="136" t="s">
        <v>1908</v>
      </c>
      <c r="F1251" s="137" t="s">
        <v>1909</v>
      </c>
      <c r="G1251" s="138" t="s">
        <v>211</v>
      </c>
      <c r="H1251" s="139">
        <v>25</v>
      </c>
      <c r="I1251" s="140"/>
      <c r="J1251" s="141">
        <f>ROUND(I1251*H1251,2)</f>
        <v>0</v>
      </c>
      <c r="K1251" s="142"/>
      <c r="L1251" s="35"/>
      <c r="M1251" s="143" t="s">
        <v>32</v>
      </c>
      <c r="N1251" s="144" t="s">
        <v>48</v>
      </c>
      <c r="P1251" s="145">
        <f>O1251*H1251</f>
        <v>0</v>
      </c>
      <c r="Q1251" s="145">
        <v>2.9903999999999998E-4</v>
      </c>
      <c r="R1251" s="145">
        <f>Q1251*H1251</f>
        <v>7.476E-3</v>
      </c>
      <c r="S1251" s="145">
        <v>0</v>
      </c>
      <c r="T1251" s="146">
        <f>S1251*H1251</f>
        <v>0</v>
      </c>
      <c r="AR1251" s="147" t="s">
        <v>661</v>
      </c>
      <c r="AT1251" s="147" t="s">
        <v>162</v>
      </c>
      <c r="AU1251" s="147" t="s">
        <v>93</v>
      </c>
      <c r="AY1251" s="19" t="s">
        <v>159</v>
      </c>
      <c r="BE1251" s="148">
        <f>IF(N1251="základní",J1251,0)</f>
        <v>0</v>
      </c>
      <c r="BF1251" s="148">
        <f>IF(N1251="snížená",J1251,0)</f>
        <v>0</v>
      </c>
      <c r="BG1251" s="148">
        <f>IF(N1251="zákl. přenesená",J1251,0)</f>
        <v>0</v>
      </c>
      <c r="BH1251" s="148">
        <f>IF(N1251="sníž. přenesená",J1251,0)</f>
        <v>0</v>
      </c>
      <c r="BI1251" s="148">
        <f>IF(N1251="nulová",J1251,0)</f>
        <v>0</v>
      </c>
      <c r="BJ1251" s="19" t="s">
        <v>91</v>
      </c>
      <c r="BK1251" s="148">
        <f>ROUND(I1251*H1251,2)</f>
        <v>0</v>
      </c>
      <c r="BL1251" s="19" t="s">
        <v>661</v>
      </c>
      <c r="BM1251" s="147" t="s">
        <v>1910</v>
      </c>
    </row>
    <row r="1252" spans="2:65" s="1" customFormat="1" ht="11.25">
      <c r="B1252" s="35"/>
      <c r="D1252" s="149" t="s">
        <v>167</v>
      </c>
      <c r="F1252" s="150" t="s">
        <v>1911</v>
      </c>
      <c r="I1252" s="151"/>
      <c r="L1252" s="35"/>
      <c r="M1252" s="152"/>
      <c r="T1252" s="56"/>
      <c r="AT1252" s="19" t="s">
        <v>167</v>
      </c>
      <c r="AU1252" s="19" t="s">
        <v>93</v>
      </c>
    </row>
    <row r="1253" spans="2:65" s="1" customFormat="1" ht="24.2" customHeight="1">
      <c r="B1253" s="35"/>
      <c r="C1253" s="182" t="s">
        <v>1912</v>
      </c>
      <c r="D1253" s="182" t="s">
        <v>668</v>
      </c>
      <c r="E1253" s="183" t="s">
        <v>1913</v>
      </c>
      <c r="F1253" s="184" t="s">
        <v>1914</v>
      </c>
      <c r="G1253" s="185" t="s">
        <v>211</v>
      </c>
      <c r="H1253" s="186">
        <v>15</v>
      </c>
      <c r="I1253" s="187"/>
      <c r="J1253" s="188">
        <f>ROUND(I1253*H1253,2)</f>
        <v>0</v>
      </c>
      <c r="K1253" s="189"/>
      <c r="L1253" s="190"/>
      <c r="M1253" s="191" t="s">
        <v>32</v>
      </c>
      <c r="N1253" s="192" t="s">
        <v>48</v>
      </c>
      <c r="P1253" s="145">
        <f>O1253*H1253</f>
        <v>0</v>
      </c>
      <c r="Q1253" s="145">
        <v>2.9999999999999997E-4</v>
      </c>
      <c r="R1253" s="145">
        <f>Q1253*H1253</f>
        <v>4.4999999999999997E-3</v>
      </c>
      <c r="S1253" s="145">
        <v>0</v>
      </c>
      <c r="T1253" s="146">
        <f>S1253*H1253</f>
        <v>0</v>
      </c>
      <c r="AR1253" s="147" t="s">
        <v>780</v>
      </c>
      <c r="AT1253" s="147" t="s">
        <v>668</v>
      </c>
      <c r="AU1253" s="147" t="s">
        <v>93</v>
      </c>
      <c r="AY1253" s="19" t="s">
        <v>159</v>
      </c>
      <c r="BE1253" s="148">
        <f>IF(N1253="základní",J1253,0)</f>
        <v>0</v>
      </c>
      <c r="BF1253" s="148">
        <f>IF(N1253="snížená",J1253,0)</f>
        <v>0</v>
      </c>
      <c r="BG1253" s="148">
        <f>IF(N1253="zákl. přenesená",J1253,0)</f>
        <v>0</v>
      </c>
      <c r="BH1253" s="148">
        <f>IF(N1253="sníž. přenesená",J1253,0)</f>
        <v>0</v>
      </c>
      <c r="BI1253" s="148">
        <f>IF(N1253="nulová",J1253,0)</f>
        <v>0</v>
      </c>
      <c r="BJ1253" s="19" t="s">
        <v>91</v>
      </c>
      <c r="BK1253" s="148">
        <f>ROUND(I1253*H1253,2)</f>
        <v>0</v>
      </c>
      <c r="BL1253" s="19" t="s">
        <v>661</v>
      </c>
      <c r="BM1253" s="147" t="s">
        <v>1915</v>
      </c>
    </row>
    <row r="1254" spans="2:65" s="1" customFormat="1" ht="24.2" customHeight="1">
      <c r="B1254" s="35"/>
      <c r="C1254" s="182" t="s">
        <v>1916</v>
      </c>
      <c r="D1254" s="182" t="s">
        <v>668</v>
      </c>
      <c r="E1254" s="183" t="s">
        <v>1917</v>
      </c>
      <c r="F1254" s="184" t="s">
        <v>1918</v>
      </c>
      <c r="G1254" s="185" t="s">
        <v>211</v>
      </c>
      <c r="H1254" s="186">
        <v>10</v>
      </c>
      <c r="I1254" s="187"/>
      <c r="J1254" s="188">
        <f>ROUND(I1254*H1254,2)</f>
        <v>0</v>
      </c>
      <c r="K1254" s="189"/>
      <c r="L1254" s="190"/>
      <c r="M1254" s="191" t="s">
        <v>32</v>
      </c>
      <c r="N1254" s="192" t="s">
        <v>48</v>
      </c>
      <c r="P1254" s="145">
        <f>O1254*H1254</f>
        <v>0</v>
      </c>
      <c r="Q1254" s="145">
        <v>2.9999999999999997E-4</v>
      </c>
      <c r="R1254" s="145">
        <f>Q1254*H1254</f>
        <v>2.9999999999999996E-3</v>
      </c>
      <c r="S1254" s="145">
        <v>0</v>
      </c>
      <c r="T1254" s="146">
        <f>S1254*H1254</f>
        <v>0</v>
      </c>
      <c r="AR1254" s="147" t="s">
        <v>780</v>
      </c>
      <c r="AT1254" s="147" t="s">
        <v>668</v>
      </c>
      <c r="AU1254" s="147" t="s">
        <v>93</v>
      </c>
      <c r="AY1254" s="19" t="s">
        <v>159</v>
      </c>
      <c r="BE1254" s="148">
        <f>IF(N1254="základní",J1254,0)</f>
        <v>0</v>
      </c>
      <c r="BF1254" s="148">
        <f>IF(N1254="snížená",J1254,0)</f>
        <v>0</v>
      </c>
      <c r="BG1254" s="148">
        <f>IF(N1254="zákl. přenesená",J1254,0)</f>
        <v>0</v>
      </c>
      <c r="BH1254" s="148">
        <f>IF(N1254="sníž. přenesená",J1254,0)</f>
        <v>0</v>
      </c>
      <c r="BI1254" s="148">
        <f>IF(N1254="nulová",J1254,0)</f>
        <v>0</v>
      </c>
      <c r="BJ1254" s="19" t="s">
        <v>91</v>
      </c>
      <c r="BK1254" s="148">
        <f>ROUND(I1254*H1254,2)</f>
        <v>0</v>
      </c>
      <c r="BL1254" s="19" t="s">
        <v>661</v>
      </c>
      <c r="BM1254" s="147" t="s">
        <v>1919</v>
      </c>
    </row>
    <row r="1255" spans="2:65" s="11" customFormat="1" ht="22.9" customHeight="1">
      <c r="B1255" s="123"/>
      <c r="D1255" s="124" t="s">
        <v>75</v>
      </c>
      <c r="E1255" s="133" t="s">
        <v>1920</v>
      </c>
      <c r="F1255" s="133" t="s">
        <v>1921</v>
      </c>
      <c r="I1255" s="126"/>
      <c r="J1255" s="134">
        <f>BK1255</f>
        <v>0</v>
      </c>
      <c r="L1255" s="123"/>
      <c r="M1255" s="128"/>
      <c r="P1255" s="129">
        <f>P1256+P1257+P1258+P1303+P1358+P1384+P1417+P1440</f>
        <v>0</v>
      </c>
      <c r="R1255" s="129">
        <f>R1256+R1257+R1258+R1303+R1358+R1384+R1417+R1440</f>
        <v>124.36523736079999</v>
      </c>
      <c r="T1255" s="130">
        <f>T1256+T1257+T1258+T1303+T1358+T1384+T1417+T1440</f>
        <v>0</v>
      </c>
      <c r="AR1255" s="124" t="s">
        <v>91</v>
      </c>
      <c r="AT1255" s="131" t="s">
        <v>75</v>
      </c>
      <c r="AU1255" s="131" t="s">
        <v>84</v>
      </c>
      <c r="AY1255" s="124" t="s">
        <v>159</v>
      </c>
      <c r="BK1255" s="132">
        <f>BK1256+BK1257+BK1258+BK1303+BK1358+BK1384+BK1417+BK1440</f>
        <v>0</v>
      </c>
    </row>
    <row r="1256" spans="2:65" s="1" customFormat="1" ht="49.15" customHeight="1">
      <c r="B1256" s="35"/>
      <c r="C1256" s="135" t="s">
        <v>1922</v>
      </c>
      <c r="D1256" s="135" t="s">
        <v>162</v>
      </c>
      <c r="E1256" s="136" t="s">
        <v>1923</v>
      </c>
      <c r="F1256" s="137" t="s">
        <v>1924</v>
      </c>
      <c r="G1256" s="138" t="s">
        <v>180</v>
      </c>
      <c r="H1256" s="139">
        <v>124.36499999999999</v>
      </c>
      <c r="I1256" s="140"/>
      <c r="J1256" s="141">
        <f>ROUND(I1256*H1256,2)</f>
        <v>0</v>
      </c>
      <c r="K1256" s="142"/>
      <c r="L1256" s="35"/>
      <c r="M1256" s="143" t="s">
        <v>32</v>
      </c>
      <c r="N1256" s="144" t="s">
        <v>48</v>
      </c>
      <c r="P1256" s="145">
        <f>O1256*H1256</f>
        <v>0</v>
      </c>
      <c r="Q1256" s="145">
        <v>0</v>
      </c>
      <c r="R1256" s="145">
        <f>Q1256*H1256</f>
        <v>0</v>
      </c>
      <c r="S1256" s="145">
        <v>0</v>
      </c>
      <c r="T1256" s="146">
        <f>S1256*H1256</f>
        <v>0</v>
      </c>
      <c r="AR1256" s="147" t="s">
        <v>661</v>
      </c>
      <c r="AT1256" s="147" t="s">
        <v>162</v>
      </c>
      <c r="AU1256" s="147" t="s">
        <v>91</v>
      </c>
      <c r="AY1256" s="19" t="s">
        <v>159</v>
      </c>
      <c r="BE1256" s="148">
        <f>IF(N1256="základní",J1256,0)</f>
        <v>0</v>
      </c>
      <c r="BF1256" s="148">
        <f>IF(N1256="snížená",J1256,0)</f>
        <v>0</v>
      </c>
      <c r="BG1256" s="148">
        <f>IF(N1256="zákl. přenesená",J1256,0)</f>
        <v>0</v>
      </c>
      <c r="BH1256" s="148">
        <f>IF(N1256="sníž. přenesená",J1256,0)</f>
        <v>0</v>
      </c>
      <c r="BI1256" s="148">
        <f>IF(N1256="nulová",J1256,0)</f>
        <v>0</v>
      </c>
      <c r="BJ1256" s="19" t="s">
        <v>91</v>
      </c>
      <c r="BK1256" s="148">
        <f>ROUND(I1256*H1256,2)</f>
        <v>0</v>
      </c>
      <c r="BL1256" s="19" t="s">
        <v>661</v>
      </c>
      <c r="BM1256" s="147" t="s">
        <v>1925</v>
      </c>
    </row>
    <row r="1257" spans="2:65" s="1" customFormat="1" ht="11.25">
      <c r="B1257" s="35"/>
      <c r="D1257" s="149" t="s">
        <v>167</v>
      </c>
      <c r="F1257" s="150" t="s">
        <v>1926</v>
      </c>
      <c r="I1257" s="151"/>
      <c r="L1257" s="35"/>
      <c r="M1257" s="152"/>
      <c r="T1257" s="56"/>
      <c r="AT1257" s="19" t="s">
        <v>167</v>
      </c>
      <c r="AU1257" s="19" t="s">
        <v>91</v>
      </c>
    </row>
    <row r="1258" spans="2:65" s="11" customFormat="1" ht="20.85" customHeight="1">
      <c r="B1258" s="123"/>
      <c r="D1258" s="124" t="s">
        <v>75</v>
      </c>
      <c r="E1258" s="133" t="s">
        <v>1927</v>
      </c>
      <c r="F1258" s="133" t="s">
        <v>1928</v>
      </c>
      <c r="I1258" s="126"/>
      <c r="J1258" s="134">
        <f>BK1258</f>
        <v>0</v>
      </c>
      <c r="L1258" s="123"/>
      <c r="M1258" s="128"/>
      <c r="P1258" s="129">
        <f>SUM(P1259:P1302)</f>
        <v>0</v>
      </c>
      <c r="R1258" s="129">
        <f>SUM(R1259:R1302)</f>
        <v>4.9187413208000006</v>
      </c>
      <c r="T1258" s="130">
        <f>SUM(T1259:T1302)</f>
        <v>0</v>
      </c>
      <c r="AR1258" s="124" t="s">
        <v>91</v>
      </c>
      <c r="AT1258" s="131" t="s">
        <v>75</v>
      </c>
      <c r="AU1258" s="131" t="s">
        <v>91</v>
      </c>
      <c r="AY1258" s="124" t="s">
        <v>159</v>
      </c>
      <c r="BK1258" s="132">
        <f>SUM(BK1259:BK1302)</f>
        <v>0</v>
      </c>
    </row>
    <row r="1259" spans="2:65" s="1" customFormat="1" ht="37.9" customHeight="1">
      <c r="B1259" s="35"/>
      <c r="C1259" s="135" t="s">
        <v>1929</v>
      </c>
      <c r="D1259" s="135" t="s">
        <v>162</v>
      </c>
      <c r="E1259" s="136" t="s">
        <v>1930</v>
      </c>
      <c r="F1259" s="137" t="s">
        <v>1909</v>
      </c>
      <c r="G1259" s="138" t="s">
        <v>211</v>
      </c>
      <c r="H1259" s="139">
        <v>47</v>
      </c>
      <c r="I1259" s="140"/>
      <c r="J1259" s="141">
        <f>ROUND(I1259*H1259,2)</f>
        <v>0</v>
      </c>
      <c r="K1259" s="142"/>
      <c r="L1259" s="35"/>
      <c r="M1259" s="143" t="s">
        <v>32</v>
      </c>
      <c r="N1259" s="144" t="s">
        <v>48</v>
      </c>
      <c r="P1259" s="145">
        <f>O1259*H1259</f>
        <v>0</v>
      </c>
      <c r="Q1259" s="145">
        <v>2.9903999999999998E-4</v>
      </c>
      <c r="R1259" s="145">
        <f>Q1259*H1259</f>
        <v>1.4054879999999999E-2</v>
      </c>
      <c r="S1259" s="145">
        <v>0</v>
      </c>
      <c r="T1259" s="146">
        <f>S1259*H1259</f>
        <v>0</v>
      </c>
      <c r="AR1259" s="147" t="s">
        <v>661</v>
      </c>
      <c r="AT1259" s="147" t="s">
        <v>162</v>
      </c>
      <c r="AU1259" s="147" t="s">
        <v>93</v>
      </c>
      <c r="AY1259" s="19" t="s">
        <v>159</v>
      </c>
      <c r="BE1259" s="148">
        <f>IF(N1259="základní",J1259,0)</f>
        <v>0</v>
      </c>
      <c r="BF1259" s="148">
        <f>IF(N1259="snížená",J1259,0)</f>
        <v>0</v>
      </c>
      <c r="BG1259" s="148">
        <f>IF(N1259="zákl. přenesená",J1259,0)</f>
        <v>0</v>
      </c>
      <c r="BH1259" s="148">
        <f>IF(N1259="sníž. přenesená",J1259,0)</f>
        <v>0</v>
      </c>
      <c r="BI1259" s="148">
        <f>IF(N1259="nulová",J1259,0)</f>
        <v>0</v>
      </c>
      <c r="BJ1259" s="19" t="s">
        <v>91</v>
      </c>
      <c r="BK1259" s="148">
        <f>ROUND(I1259*H1259,2)</f>
        <v>0</v>
      </c>
      <c r="BL1259" s="19" t="s">
        <v>661</v>
      </c>
      <c r="BM1259" s="147" t="s">
        <v>1931</v>
      </c>
    </row>
    <row r="1260" spans="2:65" s="1" customFormat="1" ht="11.25">
      <c r="B1260" s="35"/>
      <c r="D1260" s="149" t="s">
        <v>167</v>
      </c>
      <c r="F1260" s="150" t="s">
        <v>1932</v>
      </c>
      <c r="I1260" s="151"/>
      <c r="L1260" s="35"/>
      <c r="M1260" s="152"/>
      <c r="T1260" s="56"/>
      <c r="AT1260" s="19" t="s">
        <v>167</v>
      </c>
      <c r="AU1260" s="19" t="s">
        <v>93</v>
      </c>
    </row>
    <row r="1261" spans="2:65" s="1" customFormat="1" ht="24.2" customHeight="1">
      <c r="B1261" s="35"/>
      <c r="C1261" s="182" t="s">
        <v>1933</v>
      </c>
      <c r="D1261" s="182" t="s">
        <v>668</v>
      </c>
      <c r="E1261" s="183" t="s">
        <v>1934</v>
      </c>
      <c r="F1261" s="184" t="s">
        <v>1935</v>
      </c>
      <c r="G1261" s="185" t="s">
        <v>211</v>
      </c>
      <c r="H1261" s="186">
        <v>10</v>
      </c>
      <c r="I1261" s="187"/>
      <c r="J1261" s="188">
        <f>ROUND(I1261*H1261,2)</f>
        <v>0</v>
      </c>
      <c r="K1261" s="189"/>
      <c r="L1261" s="190"/>
      <c r="M1261" s="191" t="s">
        <v>32</v>
      </c>
      <c r="N1261" s="192" t="s">
        <v>48</v>
      </c>
      <c r="P1261" s="145">
        <f>O1261*H1261</f>
        <v>0</v>
      </c>
      <c r="Q1261" s="145">
        <v>2.0200000000000001E-3</v>
      </c>
      <c r="R1261" s="145">
        <f>Q1261*H1261</f>
        <v>2.0200000000000003E-2</v>
      </c>
      <c r="S1261" s="145">
        <v>0</v>
      </c>
      <c r="T1261" s="146">
        <f>S1261*H1261</f>
        <v>0</v>
      </c>
      <c r="AR1261" s="147" t="s">
        <v>780</v>
      </c>
      <c r="AT1261" s="147" t="s">
        <v>668</v>
      </c>
      <c r="AU1261" s="147" t="s">
        <v>93</v>
      </c>
      <c r="AY1261" s="19" t="s">
        <v>159</v>
      </c>
      <c r="BE1261" s="148">
        <f>IF(N1261="základní",J1261,0)</f>
        <v>0</v>
      </c>
      <c r="BF1261" s="148">
        <f>IF(N1261="snížená",J1261,0)</f>
        <v>0</v>
      </c>
      <c r="BG1261" s="148">
        <f>IF(N1261="zákl. přenesená",J1261,0)</f>
        <v>0</v>
      </c>
      <c r="BH1261" s="148">
        <f>IF(N1261="sníž. přenesená",J1261,0)</f>
        <v>0</v>
      </c>
      <c r="BI1261" s="148">
        <f>IF(N1261="nulová",J1261,0)</f>
        <v>0</v>
      </c>
      <c r="BJ1261" s="19" t="s">
        <v>91</v>
      </c>
      <c r="BK1261" s="148">
        <f>ROUND(I1261*H1261,2)</f>
        <v>0</v>
      </c>
      <c r="BL1261" s="19" t="s">
        <v>661</v>
      </c>
      <c r="BM1261" s="147" t="s">
        <v>1936</v>
      </c>
    </row>
    <row r="1262" spans="2:65" s="1" customFormat="1" ht="24.2" customHeight="1">
      <c r="B1262" s="35"/>
      <c r="C1262" s="182" t="s">
        <v>1937</v>
      </c>
      <c r="D1262" s="182" t="s">
        <v>668</v>
      </c>
      <c r="E1262" s="183" t="s">
        <v>1938</v>
      </c>
      <c r="F1262" s="184" t="s">
        <v>1939</v>
      </c>
      <c r="G1262" s="185" t="s">
        <v>211</v>
      </c>
      <c r="H1262" s="186">
        <v>29</v>
      </c>
      <c r="I1262" s="187"/>
      <c r="J1262" s="188">
        <f>ROUND(I1262*H1262,2)</f>
        <v>0</v>
      </c>
      <c r="K1262" s="189"/>
      <c r="L1262" s="190"/>
      <c r="M1262" s="191" t="s">
        <v>32</v>
      </c>
      <c r="N1262" s="192" t="s">
        <v>48</v>
      </c>
      <c r="P1262" s="145">
        <f>O1262*H1262</f>
        <v>0</v>
      </c>
      <c r="Q1262" s="145">
        <v>1.66E-3</v>
      </c>
      <c r="R1262" s="145">
        <f>Q1262*H1262</f>
        <v>4.8140000000000002E-2</v>
      </c>
      <c r="S1262" s="145">
        <v>0</v>
      </c>
      <c r="T1262" s="146">
        <f>S1262*H1262</f>
        <v>0</v>
      </c>
      <c r="AR1262" s="147" t="s">
        <v>780</v>
      </c>
      <c r="AT1262" s="147" t="s">
        <v>668</v>
      </c>
      <c r="AU1262" s="147" t="s">
        <v>93</v>
      </c>
      <c r="AY1262" s="19" t="s">
        <v>159</v>
      </c>
      <c r="BE1262" s="148">
        <f>IF(N1262="základní",J1262,0)</f>
        <v>0</v>
      </c>
      <c r="BF1262" s="148">
        <f>IF(N1262="snížená",J1262,0)</f>
        <v>0</v>
      </c>
      <c r="BG1262" s="148">
        <f>IF(N1262="zákl. přenesená",J1262,0)</f>
        <v>0</v>
      </c>
      <c r="BH1262" s="148">
        <f>IF(N1262="sníž. přenesená",J1262,0)</f>
        <v>0</v>
      </c>
      <c r="BI1262" s="148">
        <f>IF(N1262="nulová",J1262,0)</f>
        <v>0</v>
      </c>
      <c r="BJ1262" s="19" t="s">
        <v>91</v>
      </c>
      <c r="BK1262" s="148">
        <f>ROUND(I1262*H1262,2)</f>
        <v>0</v>
      </c>
      <c r="BL1262" s="19" t="s">
        <v>661</v>
      </c>
      <c r="BM1262" s="147" t="s">
        <v>1940</v>
      </c>
    </row>
    <row r="1263" spans="2:65" s="1" customFormat="1" ht="24.2" customHeight="1">
      <c r="B1263" s="35"/>
      <c r="C1263" s="182" t="s">
        <v>1941</v>
      </c>
      <c r="D1263" s="182" t="s">
        <v>668</v>
      </c>
      <c r="E1263" s="183" t="s">
        <v>1942</v>
      </c>
      <c r="F1263" s="184" t="s">
        <v>1943</v>
      </c>
      <c r="G1263" s="185" t="s">
        <v>211</v>
      </c>
      <c r="H1263" s="186">
        <v>4</v>
      </c>
      <c r="I1263" s="187"/>
      <c r="J1263" s="188">
        <f>ROUND(I1263*H1263,2)</f>
        <v>0</v>
      </c>
      <c r="K1263" s="189"/>
      <c r="L1263" s="190"/>
      <c r="M1263" s="191" t="s">
        <v>32</v>
      </c>
      <c r="N1263" s="192" t="s">
        <v>48</v>
      </c>
      <c r="P1263" s="145">
        <f>O1263*H1263</f>
        <v>0</v>
      </c>
      <c r="Q1263" s="145">
        <v>3.0000000000000001E-3</v>
      </c>
      <c r="R1263" s="145">
        <f>Q1263*H1263</f>
        <v>1.2E-2</v>
      </c>
      <c r="S1263" s="145">
        <v>0</v>
      </c>
      <c r="T1263" s="146">
        <f>S1263*H1263</f>
        <v>0</v>
      </c>
      <c r="AR1263" s="147" t="s">
        <v>780</v>
      </c>
      <c r="AT1263" s="147" t="s">
        <v>668</v>
      </c>
      <c r="AU1263" s="147" t="s">
        <v>93</v>
      </c>
      <c r="AY1263" s="19" t="s">
        <v>159</v>
      </c>
      <c r="BE1263" s="148">
        <f>IF(N1263="základní",J1263,0)</f>
        <v>0</v>
      </c>
      <c r="BF1263" s="148">
        <f>IF(N1263="snížená",J1263,0)</f>
        <v>0</v>
      </c>
      <c r="BG1263" s="148">
        <f>IF(N1263="zákl. přenesená",J1263,0)</f>
        <v>0</v>
      </c>
      <c r="BH1263" s="148">
        <f>IF(N1263="sníž. přenesená",J1263,0)</f>
        <v>0</v>
      </c>
      <c r="BI1263" s="148">
        <f>IF(N1263="nulová",J1263,0)</f>
        <v>0</v>
      </c>
      <c r="BJ1263" s="19" t="s">
        <v>91</v>
      </c>
      <c r="BK1263" s="148">
        <f>ROUND(I1263*H1263,2)</f>
        <v>0</v>
      </c>
      <c r="BL1263" s="19" t="s">
        <v>661</v>
      </c>
      <c r="BM1263" s="147" t="s">
        <v>1944</v>
      </c>
    </row>
    <row r="1264" spans="2:65" s="1" customFormat="1" ht="24.2" customHeight="1">
      <c r="B1264" s="35"/>
      <c r="C1264" s="182" t="s">
        <v>1945</v>
      </c>
      <c r="D1264" s="182" t="s">
        <v>668</v>
      </c>
      <c r="E1264" s="183" t="s">
        <v>1946</v>
      </c>
      <c r="F1264" s="184" t="s">
        <v>1947</v>
      </c>
      <c r="G1264" s="185" t="s">
        <v>211</v>
      </c>
      <c r="H1264" s="186">
        <v>4</v>
      </c>
      <c r="I1264" s="187"/>
      <c r="J1264" s="188">
        <f>ROUND(I1264*H1264,2)</f>
        <v>0</v>
      </c>
      <c r="K1264" s="189"/>
      <c r="L1264" s="190"/>
      <c r="M1264" s="191" t="s">
        <v>32</v>
      </c>
      <c r="N1264" s="192" t="s">
        <v>48</v>
      </c>
      <c r="P1264" s="145">
        <f>O1264*H1264</f>
        <v>0</v>
      </c>
      <c r="Q1264" s="145">
        <v>1.6900000000000001E-3</v>
      </c>
      <c r="R1264" s="145">
        <f>Q1264*H1264</f>
        <v>6.7600000000000004E-3</v>
      </c>
      <c r="S1264" s="145">
        <v>0</v>
      </c>
      <c r="T1264" s="146">
        <f>S1264*H1264</f>
        <v>0</v>
      </c>
      <c r="AR1264" s="147" t="s">
        <v>780</v>
      </c>
      <c r="AT1264" s="147" t="s">
        <v>668</v>
      </c>
      <c r="AU1264" s="147" t="s">
        <v>93</v>
      </c>
      <c r="AY1264" s="19" t="s">
        <v>159</v>
      </c>
      <c r="BE1264" s="148">
        <f>IF(N1264="základní",J1264,0)</f>
        <v>0</v>
      </c>
      <c r="BF1264" s="148">
        <f>IF(N1264="snížená",J1264,0)</f>
        <v>0</v>
      </c>
      <c r="BG1264" s="148">
        <f>IF(N1264="zákl. přenesená",J1264,0)</f>
        <v>0</v>
      </c>
      <c r="BH1264" s="148">
        <f>IF(N1264="sníž. přenesená",J1264,0)</f>
        <v>0</v>
      </c>
      <c r="BI1264" s="148">
        <f>IF(N1264="nulová",J1264,0)</f>
        <v>0</v>
      </c>
      <c r="BJ1264" s="19" t="s">
        <v>91</v>
      </c>
      <c r="BK1264" s="148">
        <f>ROUND(I1264*H1264,2)</f>
        <v>0</v>
      </c>
      <c r="BL1264" s="19" t="s">
        <v>661</v>
      </c>
      <c r="BM1264" s="147" t="s">
        <v>1948</v>
      </c>
    </row>
    <row r="1265" spans="2:65" s="1" customFormat="1" ht="37.9" customHeight="1">
      <c r="B1265" s="35"/>
      <c r="C1265" s="135" t="s">
        <v>1949</v>
      </c>
      <c r="D1265" s="135" t="s">
        <v>162</v>
      </c>
      <c r="E1265" s="136" t="s">
        <v>1950</v>
      </c>
      <c r="F1265" s="137" t="s">
        <v>1951</v>
      </c>
      <c r="G1265" s="138" t="s">
        <v>165</v>
      </c>
      <c r="H1265" s="139">
        <v>738.12</v>
      </c>
      <c r="I1265" s="140"/>
      <c r="J1265" s="141">
        <f>ROUND(I1265*H1265,2)</f>
        <v>0</v>
      </c>
      <c r="K1265" s="142"/>
      <c r="L1265" s="35"/>
      <c r="M1265" s="143" t="s">
        <v>32</v>
      </c>
      <c r="N1265" s="144" t="s">
        <v>48</v>
      </c>
      <c r="P1265" s="145">
        <f>O1265*H1265</f>
        <v>0</v>
      </c>
      <c r="Q1265" s="145">
        <v>0</v>
      </c>
      <c r="R1265" s="145">
        <f>Q1265*H1265</f>
        <v>0</v>
      </c>
      <c r="S1265" s="145">
        <v>0</v>
      </c>
      <c r="T1265" s="146">
        <f>S1265*H1265</f>
        <v>0</v>
      </c>
      <c r="AR1265" s="147" t="s">
        <v>661</v>
      </c>
      <c r="AT1265" s="147" t="s">
        <v>162</v>
      </c>
      <c r="AU1265" s="147" t="s">
        <v>93</v>
      </c>
      <c r="AY1265" s="19" t="s">
        <v>159</v>
      </c>
      <c r="BE1265" s="148">
        <f>IF(N1265="základní",J1265,0)</f>
        <v>0</v>
      </c>
      <c r="BF1265" s="148">
        <f>IF(N1265="snížená",J1265,0)</f>
        <v>0</v>
      </c>
      <c r="BG1265" s="148">
        <f>IF(N1265="zákl. přenesená",J1265,0)</f>
        <v>0</v>
      </c>
      <c r="BH1265" s="148">
        <f>IF(N1265="sníž. přenesená",J1265,0)</f>
        <v>0</v>
      </c>
      <c r="BI1265" s="148">
        <f>IF(N1265="nulová",J1265,0)</f>
        <v>0</v>
      </c>
      <c r="BJ1265" s="19" t="s">
        <v>91</v>
      </c>
      <c r="BK1265" s="148">
        <f>ROUND(I1265*H1265,2)</f>
        <v>0</v>
      </c>
      <c r="BL1265" s="19" t="s">
        <v>661</v>
      </c>
      <c r="BM1265" s="147" t="s">
        <v>1952</v>
      </c>
    </row>
    <row r="1266" spans="2:65" s="1" customFormat="1" ht="11.25">
      <c r="B1266" s="35"/>
      <c r="D1266" s="149" t="s">
        <v>167</v>
      </c>
      <c r="F1266" s="150" t="s">
        <v>1953</v>
      </c>
      <c r="I1266" s="151"/>
      <c r="L1266" s="35"/>
      <c r="M1266" s="152"/>
      <c r="T1266" s="56"/>
      <c r="AT1266" s="19" t="s">
        <v>167</v>
      </c>
      <c r="AU1266" s="19" t="s">
        <v>93</v>
      </c>
    </row>
    <row r="1267" spans="2:65" s="13" customFormat="1" ht="11.25">
      <c r="B1267" s="160"/>
      <c r="D1267" s="154" t="s">
        <v>169</v>
      </c>
      <c r="E1267" s="161" t="s">
        <v>32</v>
      </c>
      <c r="F1267" s="162" t="s">
        <v>397</v>
      </c>
      <c r="H1267" s="163">
        <v>56.94</v>
      </c>
      <c r="I1267" s="164"/>
      <c r="L1267" s="160"/>
      <c r="M1267" s="165"/>
      <c r="T1267" s="166"/>
      <c r="AT1267" s="161" t="s">
        <v>169</v>
      </c>
      <c r="AU1267" s="161" t="s">
        <v>93</v>
      </c>
      <c r="AV1267" s="13" t="s">
        <v>91</v>
      </c>
      <c r="AW1267" s="13" t="s">
        <v>38</v>
      </c>
      <c r="AX1267" s="13" t="s">
        <v>76</v>
      </c>
      <c r="AY1267" s="161" t="s">
        <v>159</v>
      </c>
    </row>
    <row r="1268" spans="2:65" s="13" customFormat="1" ht="11.25">
      <c r="B1268" s="160"/>
      <c r="D1268" s="154" t="s">
        <v>169</v>
      </c>
      <c r="E1268" s="161" t="s">
        <v>32</v>
      </c>
      <c r="F1268" s="162" t="s">
        <v>409</v>
      </c>
      <c r="H1268" s="163">
        <v>251.24</v>
      </c>
      <c r="I1268" s="164"/>
      <c r="L1268" s="160"/>
      <c r="M1268" s="165"/>
      <c r="T1268" s="166"/>
      <c r="AT1268" s="161" t="s">
        <v>169</v>
      </c>
      <c r="AU1268" s="161" t="s">
        <v>93</v>
      </c>
      <c r="AV1268" s="13" t="s">
        <v>91</v>
      </c>
      <c r="AW1268" s="13" t="s">
        <v>38</v>
      </c>
      <c r="AX1268" s="13" t="s">
        <v>76</v>
      </c>
      <c r="AY1268" s="161" t="s">
        <v>159</v>
      </c>
    </row>
    <row r="1269" spans="2:65" s="13" customFormat="1" ht="11.25">
      <c r="B1269" s="160"/>
      <c r="D1269" s="154" t="s">
        <v>169</v>
      </c>
      <c r="E1269" s="161" t="s">
        <v>32</v>
      </c>
      <c r="F1269" s="162" t="s">
        <v>415</v>
      </c>
      <c r="H1269" s="163">
        <v>19.739000000000001</v>
      </c>
      <c r="I1269" s="164"/>
      <c r="L1269" s="160"/>
      <c r="M1269" s="165"/>
      <c r="T1269" s="166"/>
      <c r="AT1269" s="161" t="s">
        <v>169</v>
      </c>
      <c r="AU1269" s="161" t="s">
        <v>93</v>
      </c>
      <c r="AV1269" s="13" t="s">
        <v>91</v>
      </c>
      <c r="AW1269" s="13" t="s">
        <v>38</v>
      </c>
      <c r="AX1269" s="13" t="s">
        <v>76</v>
      </c>
      <c r="AY1269" s="161" t="s">
        <v>159</v>
      </c>
    </row>
    <row r="1270" spans="2:65" s="13" customFormat="1" ht="11.25">
      <c r="B1270" s="160"/>
      <c r="D1270" s="154" t="s">
        <v>169</v>
      </c>
      <c r="E1270" s="161" t="s">
        <v>32</v>
      </c>
      <c r="F1270" s="162" t="s">
        <v>428</v>
      </c>
      <c r="H1270" s="163">
        <v>173.19200000000001</v>
      </c>
      <c r="I1270" s="164"/>
      <c r="L1270" s="160"/>
      <c r="M1270" s="165"/>
      <c r="T1270" s="166"/>
      <c r="AT1270" s="161" t="s">
        <v>169</v>
      </c>
      <c r="AU1270" s="161" t="s">
        <v>93</v>
      </c>
      <c r="AV1270" s="13" t="s">
        <v>91</v>
      </c>
      <c r="AW1270" s="13" t="s">
        <v>38</v>
      </c>
      <c r="AX1270" s="13" t="s">
        <v>76</v>
      </c>
      <c r="AY1270" s="161" t="s">
        <v>159</v>
      </c>
    </row>
    <row r="1271" spans="2:65" s="13" customFormat="1" ht="11.25">
      <c r="B1271" s="160"/>
      <c r="D1271" s="154" t="s">
        <v>169</v>
      </c>
      <c r="E1271" s="161" t="s">
        <v>32</v>
      </c>
      <c r="F1271" s="162" t="s">
        <v>436</v>
      </c>
      <c r="H1271" s="163">
        <v>125.07899999999999</v>
      </c>
      <c r="I1271" s="164"/>
      <c r="L1271" s="160"/>
      <c r="M1271" s="165"/>
      <c r="T1271" s="166"/>
      <c r="AT1271" s="161" t="s">
        <v>169</v>
      </c>
      <c r="AU1271" s="161" t="s">
        <v>93</v>
      </c>
      <c r="AV1271" s="13" t="s">
        <v>91</v>
      </c>
      <c r="AW1271" s="13" t="s">
        <v>38</v>
      </c>
      <c r="AX1271" s="13" t="s">
        <v>76</v>
      </c>
      <c r="AY1271" s="161" t="s">
        <v>159</v>
      </c>
    </row>
    <row r="1272" spans="2:65" s="12" customFormat="1" ht="11.25">
      <c r="B1272" s="153"/>
      <c r="D1272" s="154" t="s">
        <v>169</v>
      </c>
      <c r="E1272" s="155" t="s">
        <v>32</v>
      </c>
      <c r="F1272" s="156" t="s">
        <v>1954</v>
      </c>
      <c r="H1272" s="155" t="s">
        <v>32</v>
      </c>
      <c r="I1272" s="157"/>
      <c r="L1272" s="153"/>
      <c r="M1272" s="158"/>
      <c r="T1272" s="159"/>
      <c r="AT1272" s="155" t="s">
        <v>169</v>
      </c>
      <c r="AU1272" s="155" t="s">
        <v>93</v>
      </c>
      <c r="AV1272" s="12" t="s">
        <v>84</v>
      </c>
      <c r="AW1272" s="12" t="s">
        <v>38</v>
      </c>
      <c r="AX1272" s="12" t="s">
        <v>76</v>
      </c>
      <c r="AY1272" s="155" t="s">
        <v>159</v>
      </c>
    </row>
    <row r="1273" spans="2:65" s="13" customFormat="1" ht="11.25">
      <c r="B1273" s="160"/>
      <c r="D1273" s="154" t="s">
        <v>169</v>
      </c>
      <c r="E1273" s="161" t="s">
        <v>32</v>
      </c>
      <c r="F1273" s="162" t="s">
        <v>1955</v>
      </c>
      <c r="H1273" s="163">
        <v>16.55</v>
      </c>
      <c r="I1273" s="164"/>
      <c r="L1273" s="160"/>
      <c r="M1273" s="165"/>
      <c r="T1273" s="166"/>
      <c r="AT1273" s="161" t="s">
        <v>169</v>
      </c>
      <c r="AU1273" s="161" t="s">
        <v>93</v>
      </c>
      <c r="AV1273" s="13" t="s">
        <v>91</v>
      </c>
      <c r="AW1273" s="13" t="s">
        <v>38</v>
      </c>
      <c r="AX1273" s="13" t="s">
        <v>76</v>
      </c>
      <c r="AY1273" s="161" t="s">
        <v>159</v>
      </c>
    </row>
    <row r="1274" spans="2:65" s="13" customFormat="1" ht="11.25">
      <c r="B1274" s="160"/>
      <c r="D1274" s="154" t="s">
        <v>169</v>
      </c>
      <c r="E1274" s="161" t="s">
        <v>32</v>
      </c>
      <c r="F1274" s="162" t="s">
        <v>1956</v>
      </c>
      <c r="H1274" s="163">
        <v>1.95</v>
      </c>
      <c r="I1274" s="164"/>
      <c r="L1274" s="160"/>
      <c r="M1274" s="165"/>
      <c r="T1274" s="166"/>
      <c r="AT1274" s="161" t="s">
        <v>169</v>
      </c>
      <c r="AU1274" s="161" t="s">
        <v>93</v>
      </c>
      <c r="AV1274" s="13" t="s">
        <v>91</v>
      </c>
      <c r="AW1274" s="13" t="s">
        <v>38</v>
      </c>
      <c r="AX1274" s="13" t="s">
        <v>76</v>
      </c>
      <c r="AY1274" s="161" t="s">
        <v>159</v>
      </c>
    </row>
    <row r="1275" spans="2:65" s="13" customFormat="1" ht="11.25">
      <c r="B1275" s="160"/>
      <c r="D1275" s="154" t="s">
        <v>169</v>
      </c>
      <c r="E1275" s="161" t="s">
        <v>32</v>
      </c>
      <c r="F1275" s="162" t="s">
        <v>1957</v>
      </c>
      <c r="H1275" s="163">
        <v>32.4</v>
      </c>
      <c r="I1275" s="164"/>
      <c r="L1275" s="160"/>
      <c r="M1275" s="165"/>
      <c r="T1275" s="166"/>
      <c r="AT1275" s="161" t="s">
        <v>169</v>
      </c>
      <c r="AU1275" s="161" t="s">
        <v>93</v>
      </c>
      <c r="AV1275" s="13" t="s">
        <v>91</v>
      </c>
      <c r="AW1275" s="13" t="s">
        <v>38</v>
      </c>
      <c r="AX1275" s="13" t="s">
        <v>76</v>
      </c>
      <c r="AY1275" s="161" t="s">
        <v>159</v>
      </c>
    </row>
    <row r="1276" spans="2:65" s="13" customFormat="1" ht="11.25">
      <c r="B1276" s="160"/>
      <c r="D1276" s="154" t="s">
        <v>169</v>
      </c>
      <c r="E1276" s="161" t="s">
        <v>32</v>
      </c>
      <c r="F1276" s="162" t="s">
        <v>1958</v>
      </c>
      <c r="H1276" s="163">
        <v>7.6849999999999996</v>
      </c>
      <c r="I1276" s="164"/>
      <c r="L1276" s="160"/>
      <c r="M1276" s="165"/>
      <c r="T1276" s="166"/>
      <c r="AT1276" s="161" t="s">
        <v>169</v>
      </c>
      <c r="AU1276" s="161" t="s">
        <v>93</v>
      </c>
      <c r="AV1276" s="13" t="s">
        <v>91</v>
      </c>
      <c r="AW1276" s="13" t="s">
        <v>38</v>
      </c>
      <c r="AX1276" s="13" t="s">
        <v>76</v>
      </c>
      <c r="AY1276" s="161" t="s">
        <v>159</v>
      </c>
    </row>
    <row r="1277" spans="2:65" s="13" customFormat="1" ht="11.25">
      <c r="B1277" s="160"/>
      <c r="D1277" s="154" t="s">
        <v>169</v>
      </c>
      <c r="E1277" s="161" t="s">
        <v>32</v>
      </c>
      <c r="F1277" s="162" t="s">
        <v>1959</v>
      </c>
      <c r="H1277" s="163">
        <v>30.465</v>
      </c>
      <c r="I1277" s="164"/>
      <c r="L1277" s="160"/>
      <c r="M1277" s="165"/>
      <c r="T1277" s="166"/>
      <c r="AT1277" s="161" t="s">
        <v>169</v>
      </c>
      <c r="AU1277" s="161" t="s">
        <v>93</v>
      </c>
      <c r="AV1277" s="13" t="s">
        <v>91</v>
      </c>
      <c r="AW1277" s="13" t="s">
        <v>38</v>
      </c>
      <c r="AX1277" s="13" t="s">
        <v>76</v>
      </c>
      <c r="AY1277" s="161" t="s">
        <v>159</v>
      </c>
    </row>
    <row r="1278" spans="2:65" s="13" customFormat="1" ht="11.25">
      <c r="B1278" s="160"/>
      <c r="D1278" s="154" t="s">
        <v>169</v>
      </c>
      <c r="E1278" s="161" t="s">
        <v>32</v>
      </c>
      <c r="F1278" s="162" t="s">
        <v>1960</v>
      </c>
      <c r="H1278" s="163">
        <v>22.88</v>
      </c>
      <c r="I1278" s="164"/>
      <c r="L1278" s="160"/>
      <c r="M1278" s="165"/>
      <c r="T1278" s="166"/>
      <c r="AT1278" s="161" t="s">
        <v>169</v>
      </c>
      <c r="AU1278" s="161" t="s">
        <v>93</v>
      </c>
      <c r="AV1278" s="13" t="s">
        <v>91</v>
      </c>
      <c r="AW1278" s="13" t="s">
        <v>38</v>
      </c>
      <c r="AX1278" s="13" t="s">
        <v>76</v>
      </c>
      <c r="AY1278" s="161" t="s">
        <v>159</v>
      </c>
    </row>
    <row r="1279" spans="2:65" s="14" customFormat="1" ht="11.25">
      <c r="B1279" s="175"/>
      <c r="D1279" s="154" t="s">
        <v>169</v>
      </c>
      <c r="E1279" s="176" t="s">
        <v>32</v>
      </c>
      <c r="F1279" s="177" t="s">
        <v>581</v>
      </c>
      <c r="H1279" s="178">
        <v>738.12</v>
      </c>
      <c r="I1279" s="179"/>
      <c r="L1279" s="175"/>
      <c r="M1279" s="180"/>
      <c r="T1279" s="181"/>
      <c r="AT1279" s="176" t="s">
        <v>169</v>
      </c>
      <c r="AU1279" s="176" t="s">
        <v>93</v>
      </c>
      <c r="AV1279" s="14" t="s">
        <v>96</v>
      </c>
      <c r="AW1279" s="14" t="s">
        <v>38</v>
      </c>
      <c r="AX1279" s="14" t="s">
        <v>84</v>
      </c>
      <c r="AY1279" s="176" t="s">
        <v>159</v>
      </c>
    </row>
    <row r="1280" spans="2:65" s="1" customFormat="1" ht="16.5" customHeight="1">
      <c r="B1280" s="35"/>
      <c r="C1280" s="182" t="s">
        <v>1961</v>
      </c>
      <c r="D1280" s="182" t="s">
        <v>668</v>
      </c>
      <c r="E1280" s="183" t="s">
        <v>1875</v>
      </c>
      <c r="F1280" s="184" t="s">
        <v>1876</v>
      </c>
      <c r="G1280" s="185" t="s">
        <v>1877</v>
      </c>
      <c r="H1280" s="186">
        <v>442.87200000000001</v>
      </c>
      <c r="I1280" s="187"/>
      <c r="J1280" s="188">
        <f>ROUND(I1280*H1280,2)</f>
        <v>0</v>
      </c>
      <c r="K1280" s="189"/>
      <c r="L1280" s="190"/>
      <c r="M1280" s="191" t="s">
        <v>32</v>
      </c>
      <c r="N1280" s="192" t="s">
        <v>48</v>
      </c>
      <c r="P1280" s="145">
        <f>O1280*H1280</f>
        <v>0</v>
      </c>
      <c r="Q1280" s="145">
        <v>1E-3</v>
      </c>
      <c r="R1280" s="145">
        <f>Q1280*H1280</f>
        <v>0.44287200000000004</v>
      </c>
      <c r="S1280" s="145">
        <v>0</v>
      </c>
      <c r="T1280" s="146">
        <f>S1280*H1280</f>
        <v>0</v>
      </c>
      <c r="AR1280" s="147" t="s">
        <v>780</v>
      </c>
      <c r="AT1280" s="147" t="s">
        <v>668</v>
      </c>
      <c r="AU1280" s="147" t="s">
        <v>93</v>
      </c>
      <c r="AY1280" s="19" t="s">
        <v>159</v>
      </c>
      <c r="BE1280" s="148">
        <f>IF(N1280="základní",J1280,0)</f>
        <v>0</v>
      </c>
      <c r="BF1280" s="148">
        <f>IF(N1280="snížená",J1280,0)</f>
        <v>0</v>
      </c>
      <c r="BG1280" s="148">
        <f>IF(N1280="zákl. přenesená",J1280,0)</f>
        <v>0</v>
      </c>
      <c r="BH1280" s="148">
        <f>IF(N1280="sníž. přenesená",J1280,0)</f>
        <v>0</v>
      </c>
      <c r="BI1280" s="148">
        <f>IF(N1280="nulová",J1280,0)</f>
        <v>0</v>
      </c>
      <c r="BJ1280" s="19" t="s">
        <v>91</v>
      </c>
      <c r="BK1280" s="148">
        <f>ROUND(I1280*H1280,2)</f>
        <v>0</v>
      </c>
      <c r="BL1280" s="19" t="s">
        <v>661</v>
      </c>
      <c r="BM1280" s="147" t="s">
        <v>1962</v>
      </c>
    </row>
    <row r="1281" spans="2:65" s="1" customFormat="1" ht="29.25">
      <c r="B1281" s="35"/>
      <c r="D1281" s="154" t="s">
        <v>562</v>
      </c>
      <c r="F1281" s="174" t="s">
        <v>1963</v>
      </c>
      <c r="I1281" s="151"/>
      <c r="L1281" s="35"/>
      <c r="M1281" s="152"/>
      <c r="T1281" s="56"/>
      <c r="AT1281" s="19" t="s">
        <v>562</v>
      </c>
      <c r="AU1281" s="19" t="s">
        <v>93</v>
      </c>
    </row>
    <row r="1282" spans="2:65" s="13" customFormat="1" ht="11.25">
      <c r="B1282" s="160"/>
      <c r="D1282" s="154" t="s">
        <v>169</v>
      </c>
      <c r="F1282" s="162" t="s">
        <v>1964</v>
      </c>
      <c r="H1282" s="163">
        <v>442.87200000000001</v>
      </c>
      <c r="I1282" s="164"/>
      <c r="L1282" s="160"/>
      <c r="M1282" s="165"/>
      <c r="T1282" s="166"/>
      <c r="AT1282" s="161" t="s">
        <v>169</v>
      </c>
      <c r="AU1282" s="161" t="s">
        <v>93</v>
      </c>
      <c r="AV1282" s="13" t="s">
        <v>91</v>
      </c>
      <c r="AW1282" s="13" t="s">
        <v>4</v>
      </c>
      <c r="AX1282" s="13" t="s">
        <v>84</v>
      </c>
      <c r="AY1282" s="161" t="s">
        <v>159</v>
      </c>
    </row>
    <row r="1283" spans="2:65" s="1" customFormat="1" ht="24.2" customHeight="1">
      <c r="B1283" s="35"/>
      <c r="C1283" s="135" t="s">
        <v>1965</v>
      </c>
      <c r="D1283" s="135" t="s">
        <v>162</v>
      </c>
      <c r="E1283" s="136" t="s">
        <v>1966</v>
      </c>
      <c r="F1283" s="137" t="s">
        <v>1967</v>
      </c>
      <c r="G1283" s="138" t="s">
        <v>165</v>
      </c>
      <c r="H1283" s="139">
        <v>626.19000000000005</v>
      </c>
      <c r="I1283" s="140"/>
      <c r="J1283" s="141">
        <f>ROUND(I1283*H1283,2)</f>
        <v>0</v>
      </c>
      <c r="K1283" s="142"/>
      <c r="L1283" s="35"/>
      <c r="M1283" s="143" t="s">
        <v>32</v>
      </c>
      <c r="N1283" s="144" t="s">
        <v>48</v>
      </c>
      <c r="P1283" s="145">
        <f>O1283*H1283</f>
        <v>0</v>
      </c>
      <c r="Q1283" s="145">
        <v>3.6374999999999998E-4</v>
      </c>
      <c r="R1283" s="145">
        <f>Q1283*H1283</f>
        <v>0.2277766125</v>
      </c>
      <c r="S1283" s="145">
        <v>0</v>
      </c>
      <c r="T1283" s="146">
        <f>S1283*H1283</f>
        <v>0</v>
      </c>
      <c r="AR1283" s="147" t="s">
        <v>661</v>
      </c>
      <c r="AT1283" s="147" t="s">
        <v>162</v>
      </c>
      <c r="AU1283" s="147" t="s">
        <v>93</v>
      </c>
      <c r="AY1283" s="19" t="s">
        <v>159</v>
      </c>
      <c r="BE1283" s="148">
        <f>IF(N1283="základní",J1283,0)</f>
        <v>0</v>
      </c>
      <c r="BF1283" s="148">
        <f>IF(N1283="snížená",J1283,0)</f>
        <v>0</v>
      </c>
      <c r="BG1283" s="148">
        <f>IF(N1283="zákl. přenesená",J1283,0)</f>
        <v>0</v>
      </c>
      <c r="BH1283" s="148">
        <f>IF(N1283="sníž. přenesená",J1283,0)</f>
        <v>0</v>
      </c>
      <c r="BI1283" s="148">
        <f>IF(N1283="nulová",J1283,0)</f>
        <v>0</v>
      </c>
      <c r="BJ1283" s="19" t="s">
        <v>91</v>
      </c>
      <c r="BK1283" s="148">
        <f>ROUND(I1283*H1283,2)</f>
        <v>0</v>
      </c>
      <c r="BL1283" s="19" t="s">
        <v>661</v>
      </c>
      <c r="BM1283" s="147" t="s">
        <v>1968</v>
      </c>
    </row>
    <row r="1284" spans="2:65" s="1" customFormat="1" ht="11.25">
      <c r="B1284" s="35"/>
      <c r="D1284" s="149" t="s">
        <v>167</v>
      </c>
      <c r="F1284" s="150" t="s">
        <v>1969</v>
      </c>
      <c r="I1284" s="151"/>
      <c r="L1284" s="35"/>
      <c r="M1284" s="152"/>
      <c r="T1284" s="56"/>
      <c r="AT1284" s="19" t="s">
        <v>167</v>
      </c>
      <c r="AU1284" s="19" t="s">
        <v>93</v>
      </c>
    </row>
    <row r="1285" spans="2:65" s="13" customFormat="1" ht="11.25">
      <c r="B1285" s="160"/>
      <c r="D1285" s="154" t="s">
        <v>169</v>
      </c>
      <c r="E1285" s="161" t="s">
        <v>32</v>
      </c>
      <c r="F1285" s="162" t="s">
        <v>397</v>
      </c>
      <c r="H1285" s="163">
        <v>56.94</v>
      </c>
      <c r="I1285" s="164"/>
      <c r="L1285" s="160"/>
      <c r="M1285" s="165"/>
      <c r="T1285" s="166"/>
      <c r="AT1285" s="161" t="s">
        <v>169</v>
      </c>
      <c r="AU1285" s="161" t="s">
        <v>93</v>
      </c>
      <c r="AV1285" s="13" t="s">
        <v>91</v>
      </c>
      <c r="AW1285" s="13" t="s">
        <v>38</v>
      </c>
      <c r="AX1285" s="13" t="s">
        <v>76</v>
      </c>
      <c r="AY1285" s="161" t="s">
        <v>159</v>
      </c>
    </row>
    <row r="1286" spans="2:65" s="13" customFormat="1" ht="11.25">
      <c r="B1286" s="160"/>
      <c r="D1286" s="154" t="s">
        <v>169</v>
      </c>
      <c r="E1286" s="161" t="s">
        <v>32</v>
      </c>
      <c r="F1286" s="162" t="s">
        <v>409</v>
      </c>
      <c r="H1286" s="163">
        <v>251.24</v>
      </c>
      <c r="I1286" s="164"/>
      <c r="L1286" s="160"/>
      <c r="M1286" s="165"/>
      <c r="T1286" s="166"/>
      <c r="AT1286" s="161" t="s">
        <v>169</v>
      </c>
      <c r="AU1286" s="161" t="s">
        <v>93</v>
      </c>
      <c r="AV1286" s="13" t="s">
        <v>91</v>
      </c>
      <c r="AW1286" s="13" t="s">
        <v>38</v>
      </c>
      <c r="AX1286" s="13" t="s">
        <v>76</v>
      </c>
      <c r="AY1286" s="161" t="s">
        <v>159</v>
      </c>
    </row>
    <row r="1287" spans="2:65" s="13" customFormat="1" ht="11.25">
      <c r="B1287" s="160"/>
      <c r="D1287" s="154" t="s">
        <v>169</v>
      </c>
      <c r="E1287" s="161" t="s">
        <v>32</v>
      </c>
      <c r="F1287" s="162" t="s">
        <v>415</v>
      </c>
      <c r="H1287" s="163">
        <v>19.739000000000001</v>
      </c>
      <c r="I1287" s="164"/>
      <c r="L1287" s="160"/>
      <c r="M1287" s="165"/>
      <c r="T1287" s="166"/>
      <c r="AT1287" s="161" t="s">
        <v>169</v>
      </c>
      <c r="AU1287" s="161" t="s">
        <v>93</v>
      </c>
      <c r="AV1287" s="13" t="s">
        <v>91</v>
      </c>
      <c r="AW1287" s="13" t="s">
        <v>38</v>
      </c>
      <c r="AX1287" s="13" t="s">
        <v>76</v>
      </c>
      <c r="AY1287" s="161" t="s">
        <v>159</v>
      </c>
    </row>
    <row r="1288" spans="2:65" s="13" customFormat="1" ht="11.25">
      <c r="B1288" s="160"/>
      <c r="D1288" s="154" t="s">
        <v>169</v>
      </c>
      <c r="E1288" s="161" t="s">
        <v>32</v>
      </c>
      <c r="F1288" s="162" t="s">
        <v>428</v>
      </c>
      <c r="H1288" s="163">
        <v>173.19200000000001</v>
      </c>
      <c r="I1288" s="164"/>
      <c r="L1288" s="160"/>
      <c r="M1288" s="165"/>
      <c r="T1288" s="166"/>
      <c r="AT1288" s="161" t="s">
        <v>169</v>
      </c>
      <c r="AU1288" s="161" t="s">
        <v>93</v>
      </c>
      <c r="AV1288" s="13" t="s">
        <v>91</v>
      </c>
      <c r="AW1288" s="13" t="s">
        <v>38</v>
      </c>
      <c r="AX1288" s="13" t="s">
        <v>76</v>
      </c>
      <c r="AY1288" s="161" t="s">
        <v>159</v>
      </c>
    </row>
    <row r="1289" spans="2:65" s="13" customFormat="1" ht="11.25">
      <c r="B1289" s="160"/>
      <c r="D1289" s="154" t="s">
        <v>169</v>
      </c>
      <c r="E1289" s="161" t="s">
        <v>32</v>
      </c>
      <c r="F1289" s="162" t="s">
        <v>436</v>
      </c>
      <c r="H1289" s="163">
        <v>125.07899999999999</v>
      </c>
      <c r="I1289" s="164"/>
      <c r="L1289" s="160"/>
      <c r="M1289" s="165"/>
      <c r="T1289" s="166"/>
      <c r="AT1289" s="161" t="s">
        <v>169</v>
      </c>
      <c r="AU1289" s="161" t="s">
        <v>93</v>
      </c>
      <c r="AV1289" s="13" t="s">
        <v>91</v>
      </c>
      <c r="AW1289" s="13" t="s">
        <v>38</v>
      </c>
      <c r="AX1289" s="13" t="s">
        <v>76</v>
      </c>
      <c r="AY1289" s="161" t="s">
        <v>159</v>
      </c>
    </row>
    <row r="1290" spans="2:65" s="14" customFormat="1" ht="11.25">
      <c r="B1290" s="175"/>
      <c r="D1290" s="154" t="s">
        <v>169</v>
      </c>
      <c r="E1290" s="176" t="s">
        <v>32</v>
      </c>
      <c r="F1290" s="177" t="s">
        <v>581</v>
      </c>
      <c r="H1290" s="178">
        <v>626.19000000000005</v>
      </c>
      <c r="I1290" s="179"/>
      <c r="L1290" s="175"/>
      <c r="M1290" s="180"/>
      <c r="T1290" s="181"/>
      <c r="AT1290" s="176" t="s">
        <v>169</v>
      </c>
      <c r="AU1290" s="176" t="s">
        <v>93</v>
      </c>
      <c r="AV1290" s="14" t="s">
        <v>96</v>
      </c>
      <c r="AW1290" s="14" t="s">
        <v>38</v>
      </c>
      <c r="AX1290" s="14" t="s">
        <v>84</v>
      </c>
      <c r="AY1290" s="176" t="s">
        <v>159</v>
      </c>
    </row>
    <row r="1291" spans="2:65" s="1" customFormat="1" ht="37.9" customHeight="1">
      <c r="B1291" s="35"/>
      <c r="C1291" s="135" t="s">
        <v>1970</v>
      </c>
      <c r="D1291" s="135" t="s">
        <v>162</v>
      </c>
      <c r="E1291" s="136" t="s">
        <v>1971</v>
      </c>
      <c r="F1291" s="137" t="s">
        <v>1972</v>
      </c>
      <c r="G1291" s="138" t="s">
        <v>165</v>
      </c>
      <c r="H1291" s="139">
        <v>111.93</v>
      </c>
      <c r="I1291" s="140"/>
      <c r="J1291" s="141">
        <f>ROUND(I1291*H1291,2)</f>
        <v>0</v>
      </c>
      <c r="K1291" s="142"/>
      <c r="L1291" s="35"/>
      <c r="M1291" s="143" t="s">
        <v>32</v>
      </c>
      <c r="N1291" s="144" t="s">
        <v>48</v>
      </c>
      <c r="P1291" s="145">
        <f>O1291*H1291</f>
        <v>0</v>
      </c>
      <c r="Q1291" s="145">
        <v>9.4131E-4</v>
      </c>
      <c r="R1291" s="145">
        <f>Q1291*H1291</f>
        <v>0.1053608283</v>
      </c>
      <c r="S1291" s="145">
        <v>0</v>
      </c>
      <c r="T1291" s="146">
        <f>S1291*H1291</f>
        <v>0</v>
      </c>
      <c r="AR1291" s="147" t="s">
        <v>661</v>
      </c>
      <c r="AT1291" s="147" t="s">
        <v>162</v>
      </c>
      <c r="AU1291" s="147" t="s">
        <v>93</v>
      </c>
      <c r="AY1291" s="19" t="s">
        <v>159</v>
      </c>
      <c r="BE1291" s="148">
        <f>IF(N1291="základní",J1291,0)</f>
        <v>0</v>
      </c>
      <c r="BF1291" s="148">
        <f>IF(N1291="snížená",J1291,0)</f>
        <v>0</v>
      </c>
      <c r="BG1291" s="148">
        <f>IF(N1291="zákl. přenesená",J1291,0)</f>
        <v>0</v>
      </c>
      <c r="BH1291" s="148">
        <f>IF(N1291="sníž. přenesená",J1291,0)</f>
        <v>0</v>
      </c>
      <c r="BI1291" s="148">
        <f>IF(N1291="nulová",J1291,0)</f>
        <v>0</v>
      </c>
      <c r="BJ1291" s="19" t="s">
        <v>91</v>
      </c>
      <c r="BK1291" s="148">
        <f>ROUND(I1291*H1291,2)</f>
        <v>0</v>
      </c>
      <c r="BL1291" s="19" t="s">
        <v>661</v>
      </c>
      <c r="BM1291" s="147" t="s">
        <v>1973</v>
      </c>
    </row>
    <row r="1292" spans="2:65" s="1" customFormat="1" ht="11.25">
      <c r="B1292" s="35"/>
      <c r="D1292" s="149" t="s">
        <v>167</v>
      </c>
      <c r="F1292" s="150" t="s">
        <v>1974</v>
      </c>
      <c r="I1292" s="151"/>
      <c r="L1292" s="35"/>
      <c r="M1292" s="152"/>
      <c r="T1292" s="56"/>
      <c r="AT1292" s="19" t="s">
        <v>167</v>
      </c>
      <c r="AU1292" s="19" t="s">
        <v>93</v>
      </c>
    </row>
    <row r="1293" spans="2:65" s="12" customFormat="1" ht="11.25">
      <c r="B1293" s="153"/>
      <c r="D1293" s="154" t="s">
        <v>169</v>
      </c>
      <c r="E1293" s="155" t="s">
        <v>32</v>
      </c>
      <c r="F1293" s="156" t="s">
        <v>1954</v>
      </c>
      <c r="H1293" s="155" t="s">
        <v>32</v>
      </c>
      <c r="I1293" s="157"/>
      <c r="L1293" s="153"/>
      <c r="M1293" s="158"/>
      <c r="T1293" s="159"/>
      <c r="AT1293" s="155" t="s">
        <v>169</v>
      </c>
      <c r="AU1293" s="155" t="s">
        <v>93</v>
      </c>
      <c r="AV1293" s="12" t="s">
        <v>84</v>
      </c>
      <c r="AW1293" s="12" t="s">
        <v>38</v>
      </c>
      <c r="AX1293" s="12" t="s">
        <v>76</v>
      </c>
      <c r="AY1293" s="155" t="s">
        <v>159</v>
      </c>
    </row>
    <row r="1294" spans="2:65" s="13" customFormat="1" ht="11.25">
      <c r="B1294" s="160"/>
      <c r="D1294" s="154" t="s">
        <v>169</v>
      </c>
      <c r="E1294" s="161" t="s">
        <v>32</v>
      </c>
      <c r="F1294" s="162" t="s">
        <v>1955</v>
      </c>
      <c r="H1294" s="163">
        <v>16.55</v>
      </c>
      <c r="I1294" s="164"/>
      <c r="L1294" s="160"/>
      <c r="M1294" s="165"/>
      <c r="T1294" s="166"/>
      <c r="AT1294" s="161" t="s">
        <v>169</v>
      </c>
      <c r="AU1294" s="161" t="s">
        <v>93</v>
      </c>
      <c r="AV1294" s="13" t="s">
        <v>91</v>
      </c>
      <c r="AW1294" s="13" t="s">
        <v>38</v>
      </c>
      <c r="AX1294" s="13" t="s">
        <v>76</v>
      </c>
      <c r="AY1294" s="161" t="s">
        <v>159</v>
      </c>
    </row>
    <row r="1295" spans="2:65" s="13" customFormat="1" ht="11.25">
      <c r="B1295" s="160"/>
      <c r="D1295" s="154" t="s">
        <v>169</v>
      </c>
      <c r="E1295" s="161" t="s">
        <v>32</v>
      </c>
      <c r="F1295" s="162" t="s">
        <v>1956</v>
      </c>
      <c r="H1295" s="163">
        <v>1.95</v>
      </c>
      <c r="I1295" s="164"/>
      <c r="L1295" s="160"/>
      <c r="M1295" s="165"/>
      <c r="T1295" s="166"/>
      <c r="AT1295" s="161" t="s">
        <v>169</v>
      </c>
      <c r="AU1295" s="161" t="s">
        <v>93</v>
      </c>
      <c r="AV1295" s="13" t="s">
        <v>91</v>
      </c>
      <c r="AW1295" s="13" t="s">
        <v>38</v>
      </c>
      <c r="AX1295" s="13" t="s">
        <v>76</v>
      </c>
      <c r="AY1295" s="161" t="s">
        <v>159</v>
      </c>
    </row>
    <row r="1296" spans="2:65" s="13" customFormat="1" ht="11.25">
      <c r="B1296" s="160"/>
      <c r="D1296" s="154" t="s">
        <v>169</v>
      </c>
      <c r="E1296" s="161" t="s">
        <v>32</v>
      </c>
      <c r="F1296" s="162" t="s">
        <v>1957</v>
      </c>
      <c r="H1296" s="163">
        <v>32.4</v>
      </c>
      <c r="I1296" s="164"/>
      <c r="L1296" s="160"/>
      <c r="M1296" s="165"/>
      <c r="T1296" s="166"/>
      <c r="AT1296" s="161" t="s">
        <v>169</v>
      </c>
      <c r="AU1296" s="161" t="s">
        <v>93</v>
      </c>
      <c r="AV1296" s="13" t="s">
        <v>91</v>
      </c>
      <c r="AW1296" s="13" t="s">
        <v>38</v>
      </c>
      <c r="AX1296" s="13" t="s">
        <v>76</v>
      </c>
      <c r="AY1296" s="161" t="s">
        <v>159</v>
      </c>
    </row>
    <row r="1297" spans="2:65" s="13" customFormat="1" ht="11.25">
      <c r="B1297" s="160"/>
      <c r="D1297" s="154" t="s">
        <v>169</v>
      </c>
      <c r="E1297" s="161" t="s">
        <v>32</v>
      </c>
      <c r="F1297" s="162" t="s">
        <v>1958</v>
      </c>
      <c r="H1297" s="163">
        <v>7.6849999999999996</v>
      </c>
      <c r="I1297" s="164"/>
      <c r="L1297" s="160"/>
      <c r="M1297" s="165"/>
      <c r="T1297" s="166"/>
      <c r="AT1297" s="161" t="s">
        <v>169</v>
      </c>
      <c r="AU1297" s="161" t="s">
        <v>93</v>
      </c>
      <c r="AV1297" s="13" t="s">
        <v>91</v>
      </c>
      <c r="AW1297" s="13" t="s">
        <v>38</v>
      </c>
      <c r="AX1297" s="13" t="s">
        <v>76</v>
      </c>
      <c r="AY1297" s="161" t="s">
        <v>159</v>
      </c>
    </row>
    <row r="1298" spans="2:65" s="13" customFormat="1" ht="11.25">
      <c r="B1298" s="160"/>
      <c r="D1298" s="154" t="s">
        <v>169</v>
      </c>
      <c r="E1298" s="161" t="s">
        <v>32</v>
      </c>
      <c r="F1298" s="162" t="s">
        <v>1959</v>
      </c>
      <c r="H1298" s="163">
        <v>30.465</v>
      </c>
      <c r="I1298" s="164"/>
      <c r="L1298" s="160"/>
      <c r="M1298" s="165"/>
      <c r="T1298" s="166"/>
      <c r="AT1298" s="161" t="s">
        <v>169</v>
      </c>
      <c r="AU1298" s="161" t="s">
        <v>93</v>
      </c>
      <c r="AV1298" s="13" t="s">
        <v>91</v>
      </c>
      <c r="AW1298" s="13" t="s">
        <v>38</v>
      </c>
      <c r="AX1298" s="13" t="s">
        <v>76</v>
      </c>
      <c r="AY1298" s="161" t="s">
        <v>159</v>
      </c>
    </row>
    <row r="1299" spans="2:65" s="13" customFormat="1" ht="11.25">
      <c r="B1299" s="160"/>
      <c r="D1299" s="154" t="s">
        <v>169</v>
      </c>
      <c r="E1299" s="161" t="s">
        <v>32</v>
      </c>
      <c r="F1299" s="162" t="s">
        <v>1960</v>
      </c>
      <c r="H1299" s="163">
        <v>22.88</v>
      </c>
      <c r="I1299" s="164"/>
      <c r="L1299" s="160"/>
      <c r="M1299" s="165"/>
      <c r="T1299" s="166"/>
      <c r="AT1299" s="161" t="s">
        <v>169</v>
      </c>
      <c r="AU1299" s="161" t="s">
        <v>93</v>
      </c>
      <c r="AV1299" s="13" t="s">
        <v>91</v>
      </c>
      <c r="AW1299" s="13" t="s">
        <v>38</v>
      </c>
      <c r="AX1299" s="13" t="s">
        <v>76</v>
      </c>
      <c r="AY1299" s="161" t="s">
        <v>159</v>
      </c>
    </row>
    <row r="1300" spans="2:65" s="14" customFormat="1" ht="11.25">
      <c r="B1300" s="175"/>
      <c r="D1300" s="154" t="s">
        <v>169</v>
      </c>
      <c r="E1300" s="176" t="s">
        <v>32</v>
      </c>
      <c r="F1300" s="177" t="s">
        <v>581</v>
      </c>
      <c r="H1300" s="178">
        <v>111.93</v>
      </c>
      <c r="I1300" s="179"/>
      <c r="L1300" s="175"/>
      <c r="M1300" s="180"/>
      <c r="T1300" s="181"/>
      <c r="AT1300" s="176" t="s">
        <v>169</v>
      </c>
      <c r="AU1300" s="176" t="s">
        <v>93</v>
      </c>
      <c r="AV1300" s="14" t="s">
        <v>96</v>
      </c>
      <c r="AW1300" s="14" t="s">
        <v>38</v>
      </c>
      <c r="AX1300" s="14" t="s">
        <v>84</v>
      </c>
      <c r="AY1300" s="176" t="s">
        <v>159</v>
      </c>
    </row>
    <row r="1301" spans="2:65" s="1" customFormat="1" ht="49.15" customHeight="1">
      <c r="B1301" s="35"/>
      <c r="C1301" s="182" t="s">
        <v>1975</v>
      </c>
      <c r="D1301" s="182" t="s">
        <v>668</v>
      </c>
      <c r="E1301" s="183" t="s">
        <v>1976</v>
      </c>
      <c r="F1301" s="184" t="s">
        <v>1977</v>
      </c>
      <c r="G1301" s="185" t="s">
        <v>165</v>
      </c>
      <c r="H1301" s="186">
        <v>859.91</v>
      </c>
      <c r="I1301" s="187"/>
      <c r="J1301" s="188">
        <f>ROUND(I1301*H1301,2)</f>
        <v>0</v>
      </c>
      <c r="K1301" s="189"/>
      <c r="L1301" s="190"/>
      <c r="M1301" s="191" t="s">
        <v>32</v>
      </c>
      <c r="N1301" s="192" t="s">
        <v>48</v>
      </c>
      <c r="P1301" s="145">
        <f>O1301*H1301</f>
        <v>0</v>
      </c>
      <c r="Q1301" s="145">
        <v>4.7000000000000002E-3</v>
      </c>
      <c r="R1301" s="145">
        <f>Q1301*H1301</f>
        <v>4.0415770000000002</v>
      </c>
      <c r="S1301" s="145">
        <v>0</v>
      </c>
      <c r="T1301" s="146">
        <f>S1301*H1301</f>
        <v>0</v>
      </c>
      <c r="AR1301" s="147" t="s">
        <v>780</v>
      </c>
      <c r="AT1301" s="147" t="s">
        <v>668</v>
      </c>
      <c r="AU1301" s="147" t="s">
        <v>93</v>
      </c>
      <c r="AY1301" s="19" t="s">
        <v>159</v>
      </c>
      <c r="BE1301" s="148">
        <f>IF(N1301="základní",J1301,0)</f>
        <v>0</v>
      </c>
      <c r="BF1301" s="148">
        <f>IF(N1301="snížená",J1301,0)</f>
        <v>0</v>
      </c>
      <c r="BG1301" s="148">
        <f>IF(N1301="zákl. přenesená",J1301,0)</f>
        <v>0</v>
      </c>
      <c r="BH1301" s="148">
        <f>IF(N1301="sníž. přenesená",J1301,0)</f>
        <v>0</v>
      </c>
      <c r="BI1301" s="148">
        <f>IF(N1301="nulová",J1301,0)</f>
        <v>0</v>
      </c>
      <c r="BJ1301" s="19" t="s">
        <v>91</v>
      </c>
      <c r="BK1301" s="148">
        <f>ROUND(I1301*H1301,2)</f>
        <v>0</v>
      </c>
      <c r="BL1301" s="19" t="s">
        <v>661</v>
      </c>
      <c r="BM1301" s="147" t="s">
        <v>1978</v>
      </c>
    </row>
    <row r="1302" spans="2:65" s="13" customFormat="1" ht="11.25">
      <c r="B1302" s="160"/>
      <c r="D1302" s="154" t="s">
        <v>169</v>
      </c>
      <c r="F1302" s="162" t="s">
        <v>1979</v>
      </c>
      <c r="H1302" s="163">
        <v>859.91</v>
      </c>
      <c r="I1302" s="164"/>
      <c r="L1302" s="160"/>
      <c r="M1302" s="165"/>
      <c r="T1302" s="166"/>
      <c r="AT1302" s="161" t="s">
        <v>169</v>
      </c>
      <c r="AU1302" s="161" t="s">
        <v>93</v>
      </c>
      <c r="AV1302" s="13" t="s">
        <v>91</v>
      </c>
      <c r="AW1302" s="13" t="s">
        <v>4</v>
      </c>
      <c r="AX1302" s="13" t="s">
        <v>84</v>
      </c>
      <c r="AY1302" s="161" t="s">
        <v>159</v>
      </c>
    </row>
    <row r="1303" spans="2:65" s="11" customFormat="1" ht="20.85" customHeight="1">
      <c r="B1303" s="123"/>
      <c r="D1303" s="124" t="s">
        <v>75</v>
      </c>
      <c r="E1303" s="133" t="s">
        <v>1980</v>
      </c>
      <c r="F1303" s="133" t="s">
        <v>1981</v>
      </c>
      <c r="I1303" s="126"/>
      <c r="J1303" s="134">
        <f>BK1303</f>
        <v>0</v>
      </c>
      <c r="L1303" s="123"/>
      <c r="M1303" s="128"/>
      <c r="P1303" s="129">
        <f>SUM(P1304:P1357)</f>
        <v>0</v>
      </c>
      <c r="R1303" s="129">
        <f>SUM(R1304:R1357)</f>
        <v>2.4547160999999997</v>
      </c>
      <c r="T1303" s="130">
        <f>SUM(T1304:T1357)</f>
        <v>0</v>
      </c>
      <c r="AR1303" s="124" t="s">
        <v>91</v>
      </c>
      <c r="AT1303" s="131" t="s">
        <v>75</v>
      </c>
      <c r="AU1303" s="131" t="s">
        <v>91</v>
      </c>
      <c r="AY1303" s="124" t="s">
        <v>159</v>
      </c>
      <c r="BK1303" s="132">
        <f>SUM(BK1304:BK1357)</f>
        <v>0</v>
      </c>
    </row>
    <row r="1304" spans="2:65" s="1" customFormat="1" ht="37.9" customHeight="1">
      <c r="B1304" s="35"/>
      <c r="C1304" s="135" t="s">
        <v>1982</v>
      </c>
      <c r="D1304" s="135" t="s">
        <v>162</v>
      </c>
      <c r="E1304" s="136" t="s">
        <v>1983</v>
      </c>
      <c r="F1304" s="137" t="s">
        <v>1984</v>
      </c>
      <c r="G1304" s="138" t="s">
        <v>165</v>
      </c>
      <c r="H1304" s="139">
        <v>667.21</v>
      </c>
      <c r="I1304" s="140"/>
      <c r="J1304" s="141">
        <f>ROUND(I1304*H1304,2)</f>
        <v>0</v>
      </c>
      <c r="K1304" s="142"/>
      <c r="L1304" s="35"/>
      <c r="M1304" s="143" t="s">
        <v>32</v>
      </c>
      <c r="N1304" s="144" t="s">
        <v>48</v>
      </c>
      <c r="P1304" s="145">
        <f>O1304*H1304</f>
        <v>0</v>
      </c>
      <c r="Q1304" s="145">
        <v>0</v>
      </c>
      <c r="R1304" s="145">
        <f>Q1304*H1304</f>
        <v>0</v>
      </c>
      <c r="S1304" s="145">
        <v>0</v>
      </c>
      <c r="T1304" s="146">
        <f>S1304*H1304</f>
        <v>0</v>
      </c>
      <c r="AR1304" s="147" t="s">
        <v>661</v>
      </c>
      <c r="AT1304" s="147" t="s">
        <v>162</v>
      </c>
      <c r="AU1304" s="147" t="s">
        <v>93</v>
      </c>
      <c r="AY1304" s="19" t="s">
        <v>159</v>
      </c>
      <c r="BE1304" s="148">
        <f>IF(N1304="základní",J1304,0)</f>
        <v>0</v>
      </c>
      <c r="BF1304" s="148">
        <f>IF(N1304="snížená",J1304,0)</f>
        <v>0</v>
      </c>
      <c r="BG1304" s="148">
        <f>IF(N1304="zákl. přenesená",J1304,0)</f>
        <v>0</v>
      </c>
      <c r="BH1304" s="148">
        <f>IF(N1304="sníž. přenesená",J1304,0)</f>
        <v>0</v>
      </c>
      <c r="BI1304" s="148">
        <f>IF(N1304="nulová",J1304,0)</f>
        <v>0</v>
      </c>
      <c r="BJ1304" s="19" t="s">
        <v>91</v>
      </c>
      <c r="BK1304" s="148">
        <f>ROUND(I1304*H1304,2)</f>
        <v>0</v>
      </c>
      <c r="BL1304" s="19" t="s">
        <v>661</v>
      </c>
      <c r="BM1304" s="147" t="s">
        <v>1985</v>
      </c>
    </row>
    <row r="1305" spans="2:65" s="1" customFormat="1" ht="11.25">
      <c r="B1305" s="35"/>
      <c r="D1305" s="149" t="s">
        <v>167</v>
      </c>
      <c r="F1305" s="150" t="s">
        <v>1986</v>
      </c>
      <c r="I1305" s="151"/>
      <c r="L1305" s="35"/>
      <c r="M1305" s="152"/>
      <c r="T1305" s="56"/>
      <c r="AT1305" s="19" t="s">
        <v>167</v>
      </c>
      <c r="AU1305" s="19" t="s">
        <v>93</v>
      </c>
    </row>
    <row r="1306" spans="2:65" s="13" customFormat="1" ht="11.25">
      <c r="B1306" s="160"/>
      <c r="D1306" s="154" t="s">
        <v>169</v>
      </c>
      <c r="E1306" s="161" t="s">
        <v>32</v>
      </c>
      <c r="F1306" s="162" t="s">
        <v>397</v>
      </c>
      <c r="H1306" s="163">
        <v>56.94</v>
      </c>
      <c r="I1306" s="164"/>
      <c r="L1306" s="160"/>
      <c r="M1306" s="165"/>
      <c r="T1306" s="166"/>
      <c r="AT1306" s="161" t="s">
        <v>169</v>
      </c>
      <c r="AU1306" s="161" t="s">
        <v>93</v>
      </c>
      <c r="AV1306" s="13" t="s">
        <v>91</v>
      </c>
      <c r="AW1306" s="13" t="s">
        <v>38</v>
      </c>
      <c r="AX1306" s="13" t="s">
        <v>76</v>
      </c>
      <c r="AY1306" s="161" t="s">
        <v>159</v>
      </c>
    </row>
    <row r="1307" spans="2:65" s="13" customFormat="1" ht="11.25">
      <c r="B1307" s="160"/>
      <c r="D1307" s="154" t="s">
        <v>169</v>
      </c>
      <c r="E1307" s="161" t="s">
        <v>32</v>
      </c>
      <c r="F1307" s="162" t="s">
        <v>409</v>
      </c>
      <c r="H1307" s="163">
        <v>251.24</v>
      </c>
      <c r="I1307" s="164"/>
      <c r="L1307" s="160"/>
      <c r="M1307" s="165"/>
      <c r="T1307" s="166"/>
      <c r="AT1307" s="161" t="s">
        <v>169</v>
      </c>
      <c r="AU1307" s="161" t="s">
        <v>93</v>
      </c>
      <c r="AV1307" s="13" t="s">
        <v>91</v>
      </c>
      <c r="AW1307" s="13" t="s">
        <v>38</v>
      </c>
      <c r="AX1307" s="13" t="s">
        <v>76</v>
      </c>
      <c r="AY1307" s="161" t="s">
        <v>159</v>
      </c>
    </row>
    <row r="1308" spans="2:65" s="13" customFormat="1" ht="11.25">
      <c r="B1308" s="160"/>
      <c r="D1308" s="154" t="s">
        <v>169</v>
      </c>
      <c r="E1308" s="161" t="s">
        <v>32</v>
      </c>
      <c r="F1308" s="162" t="s">
        <v>415</v>
      </c>
      <c r="H1308" s="163">
        <v>19.739000000000001</v>
      </c>
      <c r="I1308" s="164"/>
      <c r="L1308" s="160"/>
      <c r="M1308" s="165"/>
      <c r="T1308" s="166"/>
      <c r="AT1308" s="161" t="s">
        <v>169</v>
      </c>
      <c r="AU1308" s="161" t="s">
        <v>93</v>
      </c>
      <c r="AV1308" s="13" t="s">
        <v>91</v>
      </c>
      <c r="AW1308" s="13" t="s">
        <v>38</v>
      </c>
      <c r="AX1308" s="13" t="s">
        <v>76</v>
      </c>
      <c r="AY1308" s="161" t="s">
        <v>159</v>
      </c>
    </row>
    <row r="1309" spans="2:65" s="13" customFormat="1" ht="11.25">
      <c r="B1309" s="160"/>
      <c r="D1309" s="154" t="s">
        <v>169</v>
      </c>
      <c r="E1309" s="161" t="s">
        <v>32</v>
      </c>
      <c r="F1309" s="162" t="s">
        <v>420</v>
      </c>
      <c r="H1309" s="163">
        <v>41.02</v>
      </c>
      <c r="I1309" s="164"/>
      <c r="L1309" s="160"/>
      <c r="M1309" s="165"/>
      <c r="T1309" s="166"/>
      <c r="AT1309" s="161" t="s">
        <v>169</v>
      </c>
      <c r="AU1309" s="161" t="s">
        <v>93</v>
      </c>
      <c r="AV1309" s="13" t="s">
        <v>91</v>
      </c>
      <c r="AW1309" s="13" t="s">
        <v>38</v>
      </c>
      <c r="AX1309" s="13" t="s">
        <v>76</v>
      </c>
      <c r="AY1309" s="161" t="s">
        <v>159</v>
      </c>
    </row>
    <row r="1310" spans="2:65" s="13" customFormat="1" ht="11.25">
      <c r="B1310" s="160"/>
      <c r="D1310" s="154" t="s">
        <v>169</v>
      </c>
      <c r="E1310" s="161" t="s">
        <v>32</v>
      </c>
      <c r="F1310" s="162" t="s">
        <v>428</v>
      </c>
      <c r="H1310" s="163">
        <v>173.19200000000001</v>
      </c>
      <c r="I1310" s="164"/>
      <c r="L1310" s="160"/>
      <c r="M1310" s="165"/>
      <c r="T1310" s="166"/>
      <c r="AT1310" s="161" t="s">
        <v>169</v>
      </c>
      <c r="AU1310" s="161" t="s">
        <v>93</v>
      </c>
      <c r="AV1310" s="13" t="s">
        <v>91</v>
      </c>
      <c r="AW1310" s="13" t="s">
        <v>38</v>
      </c>
      <c r="AX1310" s="13" t="s">
        <v>76</v>
      </c>
      <c r="AY1310" s="161" t="s">
        <v>159</v>
      </c>
    </row>
    <row r="1311" spans="2:65" s="13" customFormat="1" ht="11.25">
      <c r="B1311" s="160"/>
      <c r="D1311" s="154" t="s">
        <v>169</v>
      </c>
      <c r="E1311" s="161" t="s">
        <v>32</v>
      </c>
      <c r="F1311" s="162" t="s">
        <v>436</v>
      </c>
      <c r="H1311" s="163">
        <v>125.07899999999999</v>
      </c>
      <c r="I1311" s="164"/>
      <c r="L1311" s="160"/>
      <c r="M1311" s="165"/>
      <c r="T1311" s="166"/>
      <c r="AT1311" s="161" t="s">
        <v>169</v>
      </c>
      <c r="AU1311" s="161" t="s">
        <v>93</v>
      </c>
      <c r="AV1311" s="13" t="s">
        <v>91</v>
      </c>
      <c r="AW1311" s="13" t="s">
        <v>38</v>
      </c>
      <c r="AX1311" s="13" t="s">
        <v>76</v>
      </c>
      <c r="AY1311" s="161" t="s">
        <v>159</v>
      </c>
    </row>
    <row r="1312" spans="2:65" s="14" customFormat="1" ht="11.25">
      <c r="B1312" s="175"/>
      <c r="D1312" s="154" t="s">
        <v>169</v>
      </c>
      <c r="E1312" s="176" t="s">
        <v>32</v>
      </c>
      <c r="F1312" s="177" t="s">
        <v>581</v>
      </c>
      <c r="H1312" s="178">
        <v>667.21</v>
      </c>
      <c r="I1312" s="179"/>
      <c r="L1312" s="175"/>
      <c r="M1312" s="180"/>
      <c r="T1312" s="181"/>
      <c r="AT1312" s="176" t="s">
        <v>169</v>
      </c>
      <c r="AU1312" s="176" t="s">
        <v>93</v>
      </c>
      <c r="AV1312" s="14" t="s">
        <v>96</v>
      </c>
      <c r="AW1312" s="14" t="s">
        <v>38</v>
      </c>
      <c r="AX1312" s="14" t="s">
        <v>84</v>
      </c>
      <c r="AY1312" s="176" t="s">
        <v>159</v>
      </c>
    </row>
    <row r="1313" spans="2:65" s="1" customFormat="1" ht="44.25" customHeight="1">
      <c r="B1313" s="35"/>
      <c r="C1313" s="135" t="s">
        <v>1987</v>
      </c>
      <c r="D1313" s="135" t="s">
        <v>162</v>
      </c>
      <c r="E1313" s="136" t="s">
        <v>1988</v>
      </c>
      <c r="F1313" s="137" t="s">
        <v>1989</v>
      </c>
      <c r="G1313" s="138" t="s">
        <v>783</v>
      </c>
      <c r="H1313" s="139">
        <v>1000.8150000000001</v>
      </c>
      <c r="I1313" s="140"/>
      <c r="J1313" s="141">
        <f>ROUND(I1313*H1313,2)</f>
        <v>0</v>
      </c>
      <c r="K1313" s="142"/>
      <c r="L1313" s="35"/>
      <c r="M1313" s="143" t="s">
        <v>32</v>
      </c>
      <c r="N1313" s="144" t="s">
        <v>48</v>
      </c>
      <c r="P1313" s="145">
        <f>O1313*H1313</f>
        <v>0</v>
      </c>
      <c r="Q1313" s="145">
        <v>0</v>
      </c>
      <c r="R1313" s="145">
        <f>Q1313*H1313</f>
        <v>0</v>
      </c>
      <c r="S1313" s="145">
        <v>0</v>
      </c>
      <c r="T1313" s="146">
        <f>S1313*H1313</f>
        <v>0</v>
      </c>
      <c r="AR1313" s="147" t="s">
        <v>661</v>
      </c>
      <c r="AT1313" s="147" t="s">
        <v>162</v>
      </c>
      <c r="AU1313" s="147" t="s">
        <v>93</v>
      </c>
      <c r="AY1313" s="19" t="s">
        <v>159</v>
      </c>
      <c r="BE1313" s="148">
        <f>IF(N1313="základní",J1313,0)</f>
        <v>0</v>
      </c>
      <c r="BF1313" s="148">
        <f>IF(N1313="snížená",J1313,0)</f>
        <v>0</v>
      </c>
      <c r="BG1313" s="148">
        <f>IF(N1313="zákl. přenesená",J1313,0)</f>
        <v>0</v>
      </c>
      <c r="BH1313" s="148">
        <f>IF(N1313="sníž. přenesená",J1313,0)</f>
        <v>0</v>
      </c>
      <c r="BI1313" s="148">
        <f>IF(N1313="nulová",J1313,0)</f>
        <v>0</v>
      </c>
      <c r="BJ1313" s="19" t="s">
        <v>91</v>
      </c>
      <c r="BK1313" s="148">
        <f>ROUND(I1313*H1313,2)</f>
        <v>0</v>
      </c>
      <c r="BL1313" s="19" t="s">
        <v>661</v>
      </c>
      <c r="BM1313" s="147" t="s">
        <v>1990</v>
      </c>
    </row>
    <row r="1314" spans="2:65" s="1" customFormat="1" ht="11.25">
      <c r="B1314" s="35"/>
      <c r="D1314" s="149" t="s">
        <v>167</v>
      </c>
      <c r="F1314" s="150" t="s">
        <v>1991</v>
      </c>
      <c r="I1314" s="151"/>
      <c r="L1314" s="35"/>
      <c r="M1314" s="152"/>
      <c r="T1314" s="56"/>
      <c r="AT1314" s="19" t="s">
        <v>167</v>
      </c>
      <c r="AU1314" s="19" t="s">
        <v>93</v>
      </c>
    </row>
    <row r="1315" spans="2:65" s="1" customFormat="1" ht="19.5">
      <c r="B1315" s="35"/>
      <c r="D1315" s="154" t="s">
        <v>562</v>
      </c>
      <c r="F1315" s="174" t="s">
        <v>1992</v>
      </c>
      <c r="I1315" s="151"/>
      <c r="L1315" s="35"/>
      <c r="M1315" s="152"/>
      <c r="T1315" s="56"/>
      <c r="AT1315" s="19" t="s">
        <v>562</v>
      </c>
      <c r="AU1315" s="19" t="s">
        <v>93</v>
      </c>
    </row>
    <row r="1316" spans="2:65" s="13" customFormat="1" ht="11.25">
      <c r="B1316" s="160"/>
      <c r="D1316" s="154" t="s">
        <v>169</v>
      </c>
      <c r="F1316" s="162" t="s">
        <v>1993</v>
      </c>
      <c r="H1316" s="163">
        <v>1000.8150000000001</v>
      </c>
      <c r="I1316" s="164"/>
      <c r="L1316" s="160"/>
      <c r="M1316" s="165"/>
      <c r="T1316" s="166"/>
      <c r="AT1316" s="161" t="s">
        <v>169</v>
      </c>
      <c r="AU1316" s="161" t="s">
        <v>93</v>
      </c>
      <c r="AV1316" s="13" t="s">
        <v>91</v>
      </c>
      <c r="AW1316" s="13" t="s">
        <v>4</v>
      </c>
      <c r="AX1316" s="13" t="s">
        <v>84</v>
      </c>
      <c r="AY1316" s="161" t="s">
        <v>159</v>
      </c>
    </row>
    <row r="1317" spans="2:65" s="1" customFormat="1" ht="33" customHeight="1">
      <c r="B1317" s="35"/>
      <c r="C1317" s="182" t="s">
        <v>1994</v>
      </c>
      <c r="D1317" s="182" t="s">
        <v>668</v>
      </c>
      <c r="E1317" s="183" t="s">
        <v>1995</v>
      </c>
      <c r="F1317" s="184" t="s">
        <v>1996</v>
      </c>
      <c r="G1317" s="185" t="s">
        <v>165</v>
      </c>
      <c r="H1317" s="186">
        <v>777.3</v>
      </c>
      <c r="I1317" s="187"/>
      <c r="J1317" s="188">
        <f>ROUND(I1317*H1317,2)</f>
        <v>0</v>
      </c>
      <c r="K1317" s="189"/>
      <c r="L1317" s="190"/>
      <c r="M1317" s="191" t="s">
        <v>32</v>
      </c>
      <c r="N1317" s="192" t="s">
        <v>48</v>
      </c>
      <c r="P1317" s="145">
        <f>O1317*H1317</f>
        <v>0</v>
      </c>
      <c r="Q1317" s="145">
        <v>1.9E-3</v>
      </c>
      <c r="R1317" s="145">
        <f>Q1317*H1317</f>
        <v>1.4768699999999999</v>
      </c>
      <c r="S1317" s="145">
        <v>0</v>
      </c>
      <c r="T1317" s="146">
        <f>S1317*H1317</f>
        <v>0</v>
      </c>
      <c r="AR1317" s="147" t="s">
        <v>780</v>
      </c>
      <c r="AT1317" s="147" t="s">
        <v>668</v>
      </c>
      <c r="AU1317" s="147" t="s">
        <v>93</v>
      </c>
      <c r="AY1317" s="19" t="s">
        <v>159</v>
      </c>
      <c r="BE1317" s="148">
        <f>IF(N1317="základní",J1317,0)</f>
        <v>0</v>
      </c>
      <c r="BF1317" s="148">
        <f>IF(N1317="snížená",J1317,0)</f>
        <v>0</v>
      </c>
      <c r="BG1317" s="148">
        <f>IF(N1317="zákl. přenesená",J1317,0)</f>
        <v>0</v>
      </c>
      <c r="BH1317" s="148">
        <f>IF(N1317="sníž. přenesená",J1317,0)</f>
        <v>0</v>
      </c>
      <c r="BI1317" s="148">
        <f>IF(N1317="nulová",J1317,0)</f>
        <v>0</v>
      </c>
      <c r="BJ1317" s="19" t="s">
        <v>91</v>
      </c>
      <c r="BK1317" s="148">
        <f>ROUND(I1317*H1317,2)</f>
        <v>0</v>
      </c>
      <c r="BL1317" s="19" t="s">
        <v>661</v>
      </c>
      <c r="BM1317" s="147" t="s">
        <v>1997</v>
      </c>
    </row>
    <row r="1318" spans="2:65" s="13" customFormat="1" ht="11.25">
      <c r="B1318" s="160"/>
      <c r="D1318" s="154" t="s">
        <v>169</v>
      </c>
      <c r="F1318" s="162" t="s">
        <v>1998</v>
      </c>
      <c r="H1318" s="163">
        <v>777.3</v>
      </c>
      <c r="I1318" s="164"/>
      <c r="L1318" s="160"/>
      <c r="M1318" s="165"/>
      <c r="T1318" s="166"/>
      <c r="AT1318" s="161" t="s">
        <v>169</v>
      </c>
      <c r="AU1318" s="161" t="s">
        <v>93</v>
      </c>
      <c r="AV1318" s="13" t="s">
        <v>91</v>
      </c>
      <c r="AW1318" s="13" t="s">
        <v>4</v>
      </c>
      <c r="AX1318" s="13" t="s">
        <v>84</v>
      </c>
      <c r="AY1318" s="161" t="s">
        <v>159</v>
      </c>
    </row>
    <row r="1319" spans="2:65" s="1" customFormat="1" ht="33" customHeight="1">
      <c r="B1319" s="35"/>
      <c r="C1319" s="135" t="s">
        <v>1999</v>
      </c>
      <c r="D1319" s="135" t="s">
        <v>162</v>
      </c>
      <c r="E1319" s="136" t="s">
        <v>2000</v>
      </c>
      <c r="F1319" s="137" t="s">
        <v>2001</v>
      </c>
      <c r="G1319" s="138" t="s">
        <v>165</v>
      </c>
      <c r="H1319" s="139">
        <v>1479.252</v>
      </c>
      <c r="I1319" s="140"/>
      <c r="J1319" s="141">
        <f>ROUND(I1319*H1319,2)</f>
        <v>0</v>
      </c>
      <c r="K1319" s="142"/>
      <c r="L1319" s="35"/>
      <c r="M1319" s="143" t="s">
        <v>32</v>
      </c>
      <c r="N1319" s="144" t="s">
        <v>48</v>
      </c>
      <c r="P1319" s="145">
        <f>O1319*H1319</f>
        <v>0</v>
      </c>
      <c r="Q1319" s="145">
        <v>0</v>
      </c>
      <c r="R1319" s="145">
        <f>Q1319*H1319</f>
        <v>0</v>
      </c>
      <c r="S1319" s="145">
        <v>0</v>
      </c>
      <c r="T1319" s="146">
        <f>S1319*H1319</f>
        <v>0</v>
      </c>
      <c r="AR1319" s="147" t="s">
        <v>661</v>
      </c>
      <c r="AT1319" s="147" t="s">
        <v>162</v>
      </c>
      <c r="AU1319" s="147" t="s">
        <v>93</v>
      </c>
      <c r="AY1319" s="19" t="s">
        <v>159</v>
      </c>
      <c r="BE1319" s="148">
        <f>IF(N1319="základní",J1319,0)</f>
        <v>0</v>
      </c>
      <c r="BF1319" s="148">
        <f>IF(N1319="snížená",J1319,0)</f>
        <v>0</v>
      </c>
      <c r="BG1319" s="148">
        <f>IF(N1319="zákl. přenesená",J1319,0)</f>
        <v>0</v>
      </c>
      <c r="BH1319" s="148">
        <f>IF(N1319="sníž. přenesená",J1319,0)</f>
        <v>0</v>
      </c>
      <c r="BI1319" s="148">
        <f>IF(N1319="nulová",J1319,0)</f>
        <v>0</v>
      </c>
      <c r="BJ1319" s="19" t="s">
        <v>91</v>
      </c>
      <c r="BK1319" s="148">
        <f>ROUND(I1319*H1319,2)</f>
        <v>0</v>
      </c>
      <c r="BL1319" s="19" t="s">
        <v>661</v>
      </c>
      <c r="BM1319" s="147" t="s">
        <v>2002</v>
      </c>
    </row>
    <row r="1320" spans="2:65" s="1" customFormat="1" ht="11.25">
      <c r="B1320" s="35"/>
      <c r="D1320" s="149" t="s">
        <v>167</v>
      </c>
      <c r="F1320" s="150" t="s">
        <v>2003</v>
      </c>
      <c r="I1320" s="151"/>
      <c r="L1320" s="35"/>
      <c r="M1320" s="152"/>
      <c r="T1320" s="56"/>
      <c r="AT1320" s="19" t="s">
        <v>167</v>
      </c>
      <c r="AU1320" s="19" t="s">
        <v>93</v>
      </c>
    </row>
    <row r="1321" spans="2:65" s="12" customFormat="1" ht="11.25">
      <c r="B1321" s="153"/>
      <c r="D1321" s="154" t="s">
        <v>169</v>
      </c>
      <c r="E1321" s="155" t="s">
        <v>32</v>
      </c>
      <c r="F1321" s="156" t="s">
        <v>2004</v>
      </c>
      <c r="H1321" s="155" t="s">
        <v>32</v>
      </c>
      <c r="I1321" s="157"/>
      <c r="L1321" s="153"/>
      <c r="M1321" s="158"/>
      <c r="T1321" s="159"/>
      <c r="AT1321" s="155" t="s">
        <v>169</v>
      </c>
      <c r="AU1321" s="155" t="s">
        <v>93</v>
      </c>
      <c r="AV1321" s="12" t="s">
        <v>84</v>
      </c>
      <c r="AW1321" s="12" t="s">
        <v>38</v>
      </c>
      <c r="AX1321" s="12" t="s">
        <v>76</v>
      </c>
      <c r="AY1321" s="155" t="s">
        <v>159</v>
      </c>
    </row>
    <row r="1322" spans="2:65" s="13" customFormat="1" ht="11.25">
      <c r="B1322" s="160"/>
      <c r="D1322" s="154" t="s">
        <v>169</v>
      </c>
      <c r="E1322" s="161" t="s">
        <v>32</v>
      </c>
      <c r="F1322" s="162" t="s">
        <v>397</v>
      </c>
      <c r="H1322" s="163">
        <v>56.94</v>
      </c>
      <c r="I1322" s="164"/>
      <c r="L1322" s="160"/>
      <c r="M1322" s="165"/>
      <c r="T1322" s="166"/>
      <c r="AT1322" s="161" t="s">
        <v>169</v>
      </c>
      <c r="AU1322" s="161" t="s">
        <v>93</v>
      </c>
      <c r="AV1322" s="13" t="s">
        <v>91</v>
      </c>
      <c r="AW1322" s="13" t="s">
        <v>38</v>
      </c>
      <c r="AX1322" s="13" t="s">
        <v>76</v>
      </c>
      <c r="AY1322" s="161" t="s">
        <v>159</v>
      </c>
    </row>
    <row r="1323" spans="2:65" s="13" customFormat="1" ht="11.25">
      <c r="B1323" s="160"/>
      <c r="D1323" s="154" t="s">
        <v>169</v>
      </c>
      <c r="E1323" s="161" t="s">
        <v>32</v>
      </c>
      <c r="F1323" s="162" t="s">
        <v>409</v>
      </c>
      <c r="H1323" s="163">
        <v>251.24</v>
      </c>
      <c r="I1323" s="164"/>
      <c r="L1323" s="160"/>
      <c r="M1323" s="165"/>
      <c r="T1323" s="166"/>
      <c r="AT1323" s="161" t="s">
        <v>169</v>
      </c>
      <c r="AU1323" s="161" t="s">
        <v>93</v>
      </c>
      <c r="AV1323" s="13" t="s">
        <v>91</v>
      </c>
      <c r="AW1323" s="13" t="s">
        <v>38</v>
      </c>
      <c r="AX1323" s="13" t="s">
        <v>76</v>
      </c>
      <c r="AY1323" s="161" t="s">
        <v>159</v>
      </c>
    </row>
    <row r="1324" spans="2:65" s="13" customFormat="1" ht="11.25">
      <c r="B1324" s="160"/>
      <c r="D1324" s="154" t="s">
        <v>169</v>
      </c>
      <c r="E1324" s="161" t="s">
        <v>32</v>
      </c>
      <c r="F1324" s="162" t="s">
        <v>415</v>
      </c>
      <c r="H1324" s="163">
        <v>19.739000000000001</v>
      </c>
      <c r="I1324" s="164"/>
      <c r="L1324" s="160"/>
      <c r="M1324" s="165"/>
      <c r="T1324" s="166"/>
      <c r="AT1324" s="161" t="s">
        <v>169</v>
      </c>
      <c r="AU1324" s="161" t="s">
        <v>93</v>
      </c>
      <c r="AV1324" s="13" t="s">
        <v>91</v>
      </c>
      <c r="AW1324" s="13" t="s">
        <v>38</v>
      </c>
      <c r="AX1324" s="13" t="s">
        <v>76</v>
      </c>
      <c r="AY1324" s="161" t="s">
        <v>159</v>
      </c>
    </row>
    <row r="1325" spans="2:65" s="13" customFormat="1" ht="11.25">
      <c r="B1325" s="160"/>
      <c r="D1325" s="154" t="s">
        <v>169</v>
      </c>
      <c r="E1325" s="161" t="s">
        <v>32</v>
      </c>
      <c r="F1325" s="162" t="s">
        <v>420</v>
      </c>
      <c r="H1325" s="163">
        <v>41.02</v>
      </c>
      <c r="I1325" s="164"/>
      <c r="L1325" s="160"/>
      <c r="M1325" s="165"/>
      <c r="T1325" s="166"/>
      <c r="AT1325" s="161" t="s">
        <v>169</v>
      </c>
      <c r="AU1325" s="161" t="s">
        <v>93</v>
      </c>
      <c r="AV1325" s="13" t="s">
        <v>91</v>
      </c>
      <c r="AW1325" s="13" t="s">
        <v>38</v>
      </c>
      <c r="AX1325" s="13" t="s">
        <v>76</v>
      </c>
      <c r="AY1325" s="161" t="s">
        <v>159</v>
      </c>
    </row>
    <row r="1326" spans="2:65" s="13" customFormat="1" ht="11.25">
      <c r="B1326" s="160"/>
      <c r="D1326" s="154" t="s">
        <v>169</v>
      </c>
      <c r="E1326" s="161" t="s">
        <v>32</v>
      </c>
      <c r="F1326" s="162" t="s">
        <v>428</v>
      </c>
      <c r="H1326" s="163">
        <v>173.19200000000001</v>
      </c>
      <c r="I1326" s="164"/>
      <c r="L1326" s="160"/>
      <c r="M1326" s="165"/>
      <c r="T1326" s="166"/>
      <c r="AT1326" s="161" t="s">
        <v>169</v>
      </c>
      <c r="AU1326" s="161" t="s">
        <v>93</v>
      </c>
      <c r="AV1326" s="13" t="s">
        <v>91</v>
      </c>
      <c r="AW1326" s="13" t="s">
        <v>38</v>
      </c>
      <c r="AX1326" s="13" t="s">
        <v>76</v>
      </c>
      <c r="AY1326" s="161" t="s">
        <v>159</v>
      </c>
    </row>
    <row r="1327" spans="2:65" s="13" customFormat="1" ht="11.25">
      <c r="B1327" s="160"/>
      <c r="D1327" s="154" t="s">
        <v>169</v>
      </c>
      <c r="E1327" s="161" t="s">
        <v>32</v>
      </c>
      <c r="F1327" s="162" t="s">
        <v>436</v>
      </c>
      <c r="H1327" s="163">
        <v>125.07899999999999</v>
      </c>
      <c r="I1327" s="164"/>
      <c r="L1327" s="160"/>
      <c r="M1327" s="165"/>
      <c r="T1327" s="166"/>
      <c r="AT1327" s="161" t="s">
        <v>169</v>
      </c>
      <c r="AU1327" s="161" t="s">
        <v>93</v>
      </c>
      <c r="AV1327" s="13" t="s">
        <v>91</v>
      </c>
      <c r="AW1327" s="13" t="s">
        <v>38</v>
      </c>
      <c r="AX1327" s="13" t="s">
        <v>76</v>
      </c>
      <c r="AY1327" s="161" t="s">
        <v>159</v>
      </c>
    </row>
    <row r="1328" spans="2:65" s="12" customFormat="1" ht="11.25">
      <c r="B1328" s="153"/>
      <c r="D1328" s="154" t="s">
        <v>169</v>
      </c>
      <c r="E1328" s="155" t="s">
        <v>32</v>
      </c>
      <c r="F1328" s="156" t="s">
        <v>1954</v>
      </c>
      <c r="H1328" s="155" t="s">
        <v>32</v>
      </c>
      <c r="I1328" s="157"/>
      <c r="L1328" s="153"/>
      <c r="M1328" s="158"/>
      <c r="T1328" s="159"/>
      <c r="AT1328" s="155" t="s">
        <v>169</v>
      </c>
      <c r="AU1328" s="155" t="s">
        <v>93</v>
      </c>
      <c r="AV1328" s="12" t="s">
        <v>84</v>
      </c>
      <c r="AW1328" s="12" t="s">
        <v>38</v>
      </c>
      <c r="AX1328" s="12" t="s">
        <v>76</v>
      </c>
      <c r="AY1328" s="155" t="s">
        <v>159</v>
      </c>
    </row>
    <row r="1329" spans="2:65" s="13" customFormat="1" ht="11.25">
      <c r="B1329" s="160"/>
      <c r="D1329" s="154" t="s">
        <v>169</v>
      </c>
      <c r="E1329" s="161" t="s">
        <v>32</v>
      </c>
      <c r="F1329" s="162" t="s">
        <v>2005</v>
      </c>
      <c r="H1329" s="163">
        <v>24.824999999999999</v>
      </c>
      <c r="I1329" s="164"/>
      <c r="L1329" s="160"/>
      <c r="M1329" s="165"/>
      <c r="T1329" s="166"/>
      <c r="AT1329" s="161" t="s">
        <v>169</v>
      </c>
      <c r="AU1329" s="161" t="s">
        <v>93</v>
      </c>
      <c r="AV1329" s="13" t="s">
        <v>91</v>
      </c>
      <c r="AW1329" s="13" t="s">
        <v>38</v>
      </c>
      <c r="AX1329" s="13" t="s">
        <v>76</v>
      </c>
      <c r="AY1329" s="161" t="s">
        <v>159</v>
      </c>
    </row>
    <row r="1330" spans="2:65" s="13" customFormat="1" ht="11.25">
      <c r="B1330" s="160"/>
      <c r="D1330" s="154" t="s">
        <v>169</v>
      </c>
      <c r="E1330" s="161" t="s">
        <v>32</v>
      </c>
      <c r="F1330" s="162" t="s">
        <v>2006</v>
      </c>
      <c r="H1330" s="163">
        <v>2.9249999999999998</v>
      </c>
      <c r="I1330" s="164"/>
      <c r="L1330" s="160"/>
      <c r="M1330" s="165"/>
      <c r="T1330" s="166"/>
      <c r="AT1330" s="161" t="s">
        <v>169</v>
      </c>
      <c r="AU1330" s="161" t="s">
        <v>93</v>
      </c>
      <c r="AV1330" s="13" t="s">
        <v>91</v>
      </c>
      <c r="AW1330" s="13" t="s">
        <v>38</v>
      </c>
      <c r="AX1330" s="13" t="s">
        <v>76</v>
      </c>
      <c r="AY1330" s="161" t="s">
        <v>159</v>
      </c>
    </row>
    <row r="1331" spans="2:65" s="13" customFormat="1" ht="11.25">
      <c r="B1331" s="160"/>
      <c r="D1331" s="154" t="s">
        <v>169</v>
      </c>
      <c r="E1331" s="161" t="s">
        <v>32</v>
      </c>
      <c r="F1331" s="162" t="s">
        <v>2007</v>
      </c>
      <c r="H1331" s="163">
        <v>48.6</v>
      </c>
      <c r="I1331" s="164"/>
      <c r="L1331" s="160"/>
      <c r="M1331" s="165"/>
      <c r="T1331" s="166"/>
      <c r="AT1331" s="161" t="s">
        <v>169</v>
      </c>
      <c r="AU1331" s="161" t="s">
        <v>93</v>
      </c>
      <c r="AV1331" s="13" t="s">
        <v>91</v>
      </c>
      <c r="AW1331" s="13" t="s">
        <v>38</v>
      </c>
      <c r="AX1331" s="13" t="s">
        <v>76</v>
      </c>
      <c r="AY1331" s="161" t="s">
        <v>159</v>
      </c>
    </row>
    <row r="1332" spans="2:65" s="13" customFormat="1" ht="11.25">
      <c r="B1332" s="160"/>
      <c r="D1332" s="154" t="s">
        <v>169</v>
      </c>
      <c r="E1332" s="161" t="s">
        <v>32</v>
      </c>
      <c r="F1332" s="162" t="s">
        <v>2008</v>
      </c>
      <c r="H1332" s="163">
        <v>11.528</v>
      </c>
      <c r="I1332" s="164"/>
      <c r="L1332" s="160"/>
      <c r="M1332" s="165"/>
      <c r="T1332" s="166"/>
      <c r="AT1332" s="161" t="s">
        <v>169</v>
      </c>
      <c r="AU1332" s="161" t="s">
        <v>93</v>
      </c>
      <c r="AV1332" s="13" t="s">
        <v>91</v>
      </c>
      <c r="AW1332" s="13" t="s">
        <v>38</v>
      </c>
      <c r="AX1332" s="13" t="s">
        <v>76</v>
      </c>
      <c r="AY1332" s="161" t="s">
        <v>159</v>
      </c>
    </row>
    <row r="1333" spans="2:65" s="13" customFormat="1" ht="11.25">
      <c r="B1333" s="160"/>
      <c r="D1333" s="154" t="s">
        <v>169</v>
      </c>
      <c r="E1333" s="161" t="s">
        <v>32</v>
      </c>
      <c r="F1333" s="162" t="s">
        <v>2009</v>
      </c>
      <c r="H1333" s="163">
        <v>11.912000000000001</v>
      </c>
      <c r="I1333" s="164"/>
      <c r="L1333" s="160"/>
      <c r="M1333" s="165"/>
      <c r="T1333" s="166"/>
      <c r="AT1333" s="161" t="s">
        <v>169</v>
      </c>
      <c r="AU1333" s="161" t="s">
        <v>93</v>
      </c>
      <c r="AV1333" s="13" t="s">
        <v>91</v>
      </c>
      <c r="AW1333" s="13" t="s">
        <v>38</v>
      </c>
      <c r="AX1333" s="13" t="s">
        <v>76</v>
      </c>
      <c r="AY1333" s="161" t="s">
        <v>159</v>
      </c>
    </row>
    <row r="1334" spans="2:65" s="13" customFormat="1" ht="11.25">
      <c r="B1334" s="160"/>
      <c r="D1334" s="154" t="s">
        <v>169</v>
      </c>
      <c r="E1334" s="161" t="s">
        <v>32</v>
      </c>
      <c r="F1334" s="162" t="s">
        <v>2010</v>
      </c>
      <c r="H1334" s="163">
        <v>6.0439999999999996</v>
      </c>
      <c r="I1334" s="164"/>
      <c r="L1334" s="160"/>
      <c r="M1334" s="165"/>
      <c r="T1334" s="166"/>
      <c r="AT1334" s="161" t="s">
        <v>169</v>
      </c>
      <c r="AU1334" s="161" t="s">
        <v>93</v>
      </c>
      <c r="AV1334" s="13" t="s">
        <v>91</v>
      </c>
      <c r="AW1334" s="13" t="s">
        <v>38</v>
      </c>
      <c r="AX1334" s="13" t="s">
        <v>76</v>
      </c>
      <c r="AY1334" s="161" t="s">
        <v>159</v>
      </c>
    </row>
    <row r="1335" spans="2:65" s="13" customFormat="1" ht="11.25">
      <c r="B1335" s="160"/>
      <c r="D1335" s="154" t="s">
        <v>169</v>
      </c>
      <c r="E1335" s="161" t="s">
        <v>32</v>
      </c>
      <c r="F1335" s="162" t="s">
        <v>2011</v>
      </c>
      <c r="H1335" s="163">
        <v>45.698</v>
      </c>
      <c r="I1335" s="164"/>
      <c r="L1335" s="160"/>
      <c r="M1335" s="165"/>
      <c r="T1335" s="166"/>
      <c r="AT1335" s="161" t="s">
        <v>169</v>
      </c>
      <c r="AU1335" s="161" t="s">
        <v>93</v>
      </c>
      <c r="AV1335" s="13" t="s">
        <v>91</v>
      </c>
      <c r="AW1335" s="13" t="s">
        <v>38</v>
      </c>
      <c r="AX1335" s="13" t="s">
        <v>76</v>
      </c>
      <c r="AY1335" s="161" t="s">
        <v>159</v>
      </c>
    </row>
    <row r="1336" spans="2:65" s="13" customFormat="1" ht="11.25">
      <c r="B1336" s="160"/>
      <c r="D1336" s="154" t="s">
        <v>169</v>
      </c>
      <c r="E1336" s="161" t="s">
        <v>32</v>
      </c>
      <c r="F1336" s="162" t="s">
        <v>2012</v>
      </c>
      <c r="H1336" s="163">
        <v>34.32</v>
      </c>
      <c r="I1336" s="164"/>
      <c r="L1336" s="160"/>
      <c r="M1336" s="165"/>
      <c r="T1336" s="166"/>
      <c r="AT1336" s="161" t="s">
        <v>169</v>
      </c>
      <c r="AU1336" s="161" t="s">
        <v>93</v>
      </c>
      <c r="AV1336" s="13" t="s">
        <v>91</v>
      </c>
      <c r="AW1336" s="13" t="s">
        <v>38</v>
      </c>
      <c r="AX1336" s="13" t="s">
        <v>76</v>
      </c>
      <c r="AY1336" s="161" t="s">
        <v>159</v>
      </c>
    </row>
    <row r="1337" spans="2:65" s="12" customFormat="1" ht="11.25">
      <c r="B1337" s="153"/>
      <c r="D1337" s="154" t="s">
        <v>169</v>
      </c>
      <c r="E1337" s="155" t="s">
        <v>32</v>
      </c>
      <c r="F1337" s="156" t="s">
        <v>2013</v>
      </c>
      <c r="H1337" s="155" t="s">
        <v>32</v>
      </c>
      <c r="I1337" s="157"/>
      <c r="L1337" s="153"/>
      <c r="M1337" s="158"/>
      <c r="T1337" s="159"/>
      <c r="AT1337" s="155" t="s">
        <v>169</v>
      </c>
      <c r="AU1337" s="155" t="s">
        <v>93</v>
      </c>
      <c r="AV1337" s="12" t="s">
        <v>84</v>
      </c>
      <c r="AW1337" s="12" t="s">
        <v>38</v>
      </c>
      <c r="AX1337" s="12" t="s">
        <v>76</v>
      </c>
      <c r="AY1337" s="155" t="s">
        <v>159</v>
      </c>
    </row>
    <row r="1338" spans="2:65" s="13" customFormat="1" ht="11.25">
      <c r="B1338" s="160"/>
      <c r="D1338" s="154" t="s">
        <v>169</v>
      </c>
      <c r="E1338" s="161" t="s">
        <v>32</v>
      </c>
      <c r="F1338" s="162" t="s">
        <v>397</v>
      </c>
      <c r="H1338" s="163">
        <v>56.94</v>
      </c>
      <c r="I1338" s="164"/>
      <c r="L1338" s="160"/>
      <c r="M1338" s="165"/>
      <c r="T1338" s="166"/>
      <c r="AT1338" s="161" t="s">
        <v>169</v>
      </c>
      <c r="AU1338" s="161" t="s">
        <v>93</v>
      </c>
      <c r="AV1338" s="13" t="s">
        <v>91</v>
      </c>
      <c r="AW1338" s="13" t="s">
        <v>38</v>
      </c>
      <c r="AX1338" s="13" t="s">
        <v>76</v>
      </c>
      <c r="AY1338" s="161" t="s">
        <v>159</v>
      </c>
    </row>
    <row r="1339" spans="2:65" s="13" customFormat="1" ht="11.25">
      <c r="B1339" s="160"/>
      <c r="D1339" s="154" t="s">
        <v>169</v>
      </c>
      <c r="E1339" s="161" t="s">
        <v>32</v>
      </c>
      <c r="F1339" s="162" t="s">
        <v>409</v>
      </c>
      <c r="H1339" s="163">
        <v>251.24</v>
      </c>
      <c r="I1339" s="164"/>
      <c r="L1339" s="160"/>
      <c r="M1339" s="165"/>
      <c r="T1339" s="166"/>
      <c r="AT1339" s="161" t="s">
        <v>169</v>
      </c>
      <c r="AU1339" s="161" t="s">
        <v>93</v>
      </c>
      <c r="AV1339" s="13" t="s">
        <v>91</v>
      </c>
      <c r="AW1339" s="13" t="s">
        <v>38</v>
      </c>
      <c r="AX1339" s="13" t="s">
        <v>76</v>
      </c>
      <c r="AY1339" s="161" t="s">
        <v>159</v>
      </c>
    </row>
    <row r="1340" spans="2:65" s="13" customFormat="1" ht="11.25">
      <c r="B1340" s="160"/>
      <c r="D1340" s="154" t="s">
        <v>169</v>
      </c>
      <c r="E1340" s="161" t="s">
        <v>32</v>
      </c>
      <c r="F1340" s="162" t="s">
        <v>415</v>
      </c>
      <c r="H1340" s="163">
        <v>19.739000000000001</v>
      </c>
      <c r="I1340" s="164"/>
      <c r="L1340" s="160"/>
      <c r="M1340" s="165"/>
      <c r="T1340" s="166"/>
      <c r="AT1340" s="161" t="s">
        <v>169</v>
      </c>
      <c r="AU1340" s="161" t="s">
        <v>93</v>
      </c>
      <c r="AV1340" s="13" t="s">
        <v>91</v>
      </c>
      <c r="AW1340" s="13" t="s">
        <v>38</v>
      </c>
      <c r="AX1340" s="13" t="s">
        <v>76</v>
      </c>
      <c r="AY1340" s="161" t="s">
        <v>159</v>
      </c>
    </row>
    <row r="1341" spans="2:65" s="13" customFormat="1" ht="11.25">
      <c r="B1341" s="160"/>
      <c r="D1341" s="154" t="s">
        <v>169</v>
      </c>
      <c r="E1341" s="161" t="s">
        <v>32</v>
      </c>
      <c r="F1341" s="162" t="s">
        <v>428</v>
      </c>
      <c r="H1341" s="163">
        <v>173.19200000000001</v>
      </c>
      <c r="I1341" s="164"/>
      <c r="L1341" s="160"/>
      <c r="M1341" s="165"/>
      <c r="T1341" s="166"/>
      <c r="AT1341" s="161" t="s">
        <v>169</v>
      </c>
      <c r="AU1341" s="161" t="s">
        <v>93</v>
      </c>
      <c r="AV1341" s="13" t="s">
        <v>91</v>
      </c>
      <c r="AW1341" s="13" t="s">
        <v>38</v>
      </c>
      <c r="AX1341" s="13" t="s">
        <v>76</v>
      </c>
      <c r="AY1341" s="161" t="s">
        <v>159</v>
      </c>
    </row>
    <row r="1342" spans="2:65" s="13" customFormat="1" ht="11.25">
      <c r="B1342" s="160"/>
      <c r="D1342" s="154" t="s">
        <v>169</v>
      </c>
      <c r="E1342" s="161" t="s">
        <v>32</v>
      </c>
      <c r="F1342" s="162" t="s">
        <v>436</v>
      </c>
      <c r="H1342" s="163">
        <v>125.07899999999999</v>
      </c>
      <c r="I1342" s="164"/>
      <c r="L1342" s="160"/>
      <c r="M1342" s="165"/>
      <c r="T1342" s="166"/>
      <c r="AT1342" s="161" t="s">
        <v>169</v>
      </c>
      <c r="AU1342" s="161" t="s">
        <v>93</v>
      </c>
      <c r="AV1342" s="13" t="s">
        <v>91</v>
      </c>
      <c r="AW1342" s="13" t="s">
        <v>38</v>
      </c>
      <c r="AX1342" s="13" t="s">
        <v>76</v>
      </c>
      <c r="AY1342" s="161" t="s">
        <v>159</v>
      </c>
    </row>
    <row r="1343" spans="2:65" s="14" customFormat="1" ht="11.25">
      <c r="B1343" s="175"/>
      <c r="D1343" s="154" t="s">
        <v>169</v>
      </c>
      <c r="E1343" s="176" t="s">
        <v>32</v>
      </c>
      <c r="F1343" s="177" t="s">
        <v>581</v>
      </c>
      <c r="H1343" s="178">
        <v>1479.252</v>
      </c>
      <c r="I1343" s="179"/>
      <c r="L1343" s="175"/>
      <c r="M1343" s="180"/>
      <c r="T1343" s="181"/>
      <c r="AT1343" s="176" t="s">
        <v>169</v>
      </c>
      <c r="AU1343" s="176" t="s">
        <v>93</v>
      </c>
      <c r="AV1343" s="14" t="s">
        <v>96</v>
      </c>
      <c r="AW1343" s="14" t="s">
        <v>38</v>
      </c>
      <c r="AX1343" s="14" t="s">
        <v>84</v>
      </c>
      <c r="AY1343" s="176" t="s">
        <v>159</v>
      </c>
    </row>
    <row r="1344" spans="2:65" s="1" customFormat="1" ht="16.5" customHeight="1">
      <c r="B1344" s="35"/>
      <c r="C1344" s="182" t="s">
        <v>2014</v>
      </c>
      <c r="D1344" s="182" t="s">
        <v>668</v>
      </c>
      <c r="E1344" s="183" t="s">
        <v>2015</v>
      </c>
      <c r="F1344" s="184" t="s">
        <v>2016</v>
      </c>
      <c r="G1344" s="185" t="s">
        <v>165</v>
      </c>
      <c r="H1344" s="186">
        <v>1479.252</v>
      </c>
      <c r="I1344" s="187"/>
      <c r="J1344" s="188">
        <f>ROUND(I1344*H1344,2)</f>
        <v>0</v>
      </c>
      <c r="K1344" s="189"/>
      <c r="L1344" s="190"/>
      <c r="M1344" s="191" t="s">
        <v>32</v>
      </c>
      <c r="N1344" s="192" t="s">
        <v>48</v>
      </c>
      <c r="P1344" s="145">
        <f>O1344*H1344</f>
        <v>0</v>
      </c>
      <c r="Q1344" s="145">
        <v>2.9999999999999997E-4</v>
      </c>
      <c r="R1344" s="145">
        <f>Q1344*H1344</f>
        <v>0.44377559999999994</v>
      </c>
      <c r="S1344" s="145">
        <v>0</v>
      </c>
      <c r="T1344" s="146">
        <f>S1344*H1344</f>
        <v>0</v>
      </c>
      <c r="AR1344" s="147" t="s">
        <v>780</v>
      </c>
      <c r="AT1344" s="147" t="s">
        <v>668</v>
      </c>
      <c r="AU1344" s="147" t="s">
        <v>93</v>
      </c>
      <c r="AY1344" s="19" t="s">
        <v>159</v>
      </c>
      <c r="BE1344" s="148">
        <f>IF(N1344="základní",J1344,0)</f>
        <v>0</v>
      </c>
      <c r="BF1344" s="148">
        <f>IF(N1344="snížená",J1344,0)</f>
        <v>0</v>
      </c>
      <c r="BG1344" s="148">
        <f>IF(N1344="zákl. přenesená",J1344,0)</f>
        <v>0</v>
      </c>
      <c r="BH1344" s="148">
        <f>IF(N1344="sníž. přenesená",J1344,0)</f>
        <v>0</v>
      </c>
      <c r="BI1344" s="148">
        <f>IF(N1344="nulová",J1344,0)</f>
        <v>0</v>
      </c>
      <c r="BJ1344" s="19" t="s">
        <v>91</v>
      </c>
      <c r="BK1344" s="148">
        <f>ROUND(I1344*H1344,2)</f>
        <v>0</v>
      </c>
      <c r="BL1344" s="19" t="s">
        <v>661</v>
      </c>
      <c r="BM1344" s="147" t="s">
        <v>2017</v>
      </c>
    </row>
    <row r="1345" spans="2:65" s="1" customFormat="1" ht="37.9" customHeight="1">
      <c r="B1345" s="35"/>
      <c r="C1345" s="135" t="s">
        <v>2018</v>
      </c>
      <c r="D1345" s="135" t="s">
        <v>162</v>
      </c>
      <c r="E1345" s="136" t="s">
        <v>2019</v>
      </c>
      <c r="F1345" s="137" t="s">
        <v>2020</v>
      </c>
      <c r="G1345" s="138" t="s">
        <v>165</v>
      </c>
      <c r="H1345" s="139">
        <v>196.82</v>
      </c>
      <c r="I1345" s="140"/>
      <c r="J1345" s="141">
        <f>ROUND(I1345*H1345,2)</f>
        <v>0</v>
      </c>
      <c r="K1345" s="142"/>
      <c r="L1345" s="35"/>
      <c r="M1345" s="143" t="s">
        <v>32</v>
      </c>
      <c r="N1345" s="144" t="s">
        <v>48</v>
      </c>
      <c r="P1345" s="145">
        <f>O1345*H1345</f>
        <v>0</v>
      </c>
      <c r="Q1345" s="145">
        <v>5.0000000000000001E-4</v>
      </c>
      <c r="R1345" s="145">
        <f>Q1345*H1345</f>
        <v>9.8409999999999997E-2</v>
      </c>
      <c r="S1345" s="145">
        <v>0</v>
      </c>
      <c r="T1345" s="146">
        <f>S1345*H1345</f>
        <v>0</v>
      </c>
      <c r="AR1345" s="147" t="s">
        <v>661</v>
      </c>
      <c r="AT1345" s="147" t="s">
        <v>162</v>
      </c>
      <c r="AU1345" s="147" t="s">
        <v>93</v>
      </c>
      <c r="AY1345" s="19" t="s">
        <v>159</v>
      </c>
      <c r="BE1345" s="148">
        <f>IF(N1345="základní",J1345,0)</f>
        <v>0</v>
      </c>
      <c r="BF1345" s="148">
        <f>IF(N1345="snížená",J1345,0)</f>
        <v>0</v>
      </c>
      <c r="BG1345" s="148">
        <f>IF(N1345="zákl. přenesená",J1345,0)</f>
        <v>0</v>
      </c>
      <c r="BH1345" s="148">
        <f>IF(N1345="sníž. přenesená",J1345,0)</f>
        <v>0</v>
      </c>
      <c r="BI1345" s="148">
        <f>IF(N1345="nulová",J1345,0)</f>
        <v>0</v>
      </c>
      <c r="BJ1345" s="19" t="s">
        <v>91</v>
      </c>
      <c r="BK1345" s="148">
        <f>ROUND(I1345*H1345,2)</f>
        <v>0</v>
      </c>
      <c r="BL1345" s="19" t="s">
        <v>661</v>
      </c>
      <c r="BM1345" s="147" t="s">
        <v>2021</v>
      </c>
    </row>
    <row r="1346" spans="2:65" s="1" customFormat="1" ht="11.25">
      <c r="B1346" s="35"/>
      <c r="D1346" s="149" t="s">
        <v>167</v>
      </c>
      <c r="F1346" s="150" t="s">
        <v>2022</v>
      </c>
      <c r="I1346" s="151"/>
      <c r="L1346" s="35"/>
      <c r="M1346" s="152"/>
      <c r="T1346" s="56"/>
      <c r="AT1346" s="19" t="s">
        <v>167</v>
      </c>
      <c r="AU1346" s="19" t="s">
        <v>93</v>
      </c>
    </row>
    <row r="1347" spans="2:65" s="13" customFormat="1" ht="11.25">
      <c r="B1347" s="160"/>
      <c r="D1347" s="154" t="s">
        <v>169</v>
      </c>
      <c r="E1347" s="161" t="s">
        <v>32</v>
      </c>
      <c r="F1347" s="162" t="s">
        <v>2023</v>
      </c>
      <c r="H1347" s="163">
        <v>28.135000000000002</v>
      </c>
      <c r="I1347" s="164"/>
      <c r="L1347" s="160"/>
      <c r="M1347" s="165"/>
      <c r="T1347" s="166"/>
      <c r="AT1347" s="161" t="s">
        <v>169</v>
      </c>
      <c r="AU1347" s="161" t="s">
        <v>93</v>
      </c>
      <c r="AV1347" s="13" t="s">
        <v>91</v>
      </c>
      <c r="AW1347" s="13" t="s">
        <v>38</v>
      </c>
      <c r="AX1347" s="13" t="s">
        <v>76</v>
      </c>
      <c r="AY1347" s="161" t="s">
        <v>159</v>
      </c>
    </row>
    <row r="1348" spans="2:65" s="13" customFormat="1" ht="11.25">
      <c r="B1348" s="160"/>
      <c r="D1348" s="154" t="s">
        <v>169</v>
      </c>
      <c r="E1348" s="161" t="s">
        <v>32</v>
      </c>
      <c r="F1348" s="162" t="s">
        <v>2024</v>
      </c>
      <c r="H1348" s="163">
        <v>1.56</v>
      </c>
      <c r="I1348" s="164"/>
      <c r="L1348" s="160"/>
      <c r="M1348" s="165"/>
      <c r="T1348" s="166"/>
      <c r="AT1348" s="161" t="s">
        <v>169</v>
      </c>
      <c r="AU1348" s="161" t="s">
        <v>93</v>
      </c>
      <c r="AV1348" s="13" t="s">
        <v>91</v>
      </c>
      <c r="AW1348" s="13" t="s">
        <v>38</v>
      </c>
      <c r="AX1348" s="13" t="s">
        <v>76</v>
      </c>
      <c r="AY1348" s="161" t="s">
        <v>159</v>
      </c>
    </row>
    <row r="1349" spans="2:65" s="13" customFormat="1" ht="11.25">
      <c r="B1349" s="160"/>
      <c r="D1349" s="154" t="s">
        <v>169</v>
      </c>
      <c r="E1349" s="161" t="s">
        <v>32</v>
      </c>
      <c r="F1349" s="162" t="s">
        <v>2025</v>
      </c>
      <c r="H1349" s="163">
        <v>55.08</v>
      </c>
      <c r="I1349" s="164"/>
      <c r="L1349" s="160"/>
      <c r="M1349" s="165"/>
      <c r="T1349" s="166"/>
      <c r="AT1349" s="161" t="s">
        <v>169</v>
      </c>
      <c r="AU1349" s="161" t="s">
        <v>93</v>
      </c>
      <c r="AV1349" s="13" t="s">
        <v>91</v>
      </c>
      <c r="AW1349" s="13" t="s">
        <v>38</v>
      </c>
      <c r="AX1349" s="13" t="s">
        <v>76</v>
      </c>
      <c r="AY1349" s="161" t="s">
        <v>159</v>
      </c>
    </row>
    <row r="1350" spans="2:65" s="13" customFormat="1" ht="11.25">
      <c r="B1350" s="160"/>
      <c r="D1350" s="154" t="s">
        <v>169</v>
      </c>
      <c r="E1350" s="161" t="s">
        <v>32</v>
      </c>
      <c r="F1350" s="162" t="s">
        <v>2026</v>
      </c>
      <c r="H1350" s="163">
        <v>4.6109999999999998</v>
      </c>
      <c r="I1350" s="164"/>
      <c r="L1350" s="160"/>
      <c r="M1350" s="165"/>
      <c r="T1350" s="166"/>
      <c r="AT1350" s="161" t="s">
        <v>169</v>
      </c>
      <c r="AU1350" s="161" t="s">
        <v>93</v>
      </c>
      <c r="AV1350" s="13" t="s">
        <v>91</v>
      </c>
      <c r="AW1350" s="13" t="s">
        <v>38</v>
      </c>
      <c r="AX1350" s="13" t="s">
        <v>76</v>
      </c>
      <c r="AY1350" s="161" t="s">
        <v>159</v>
      </c>
    </row>
    <row r="1351" spans="2:65" s="13" customFormat="1" ht="11.25">
      <c r="B1351" s="160"/>
      <c r="D1351" s="154" t="s">
        <v>169</v>
      </c>
      <c r="E1351" s="161" t="s">
        <v>32</v>
      </c>
      <c r="F1351" s="162" t="s">
        <v>2009</v>
      </c>
      <c r="H1351" s="163">
        <v>11.912000000000001</v>
      </c>
      <c r="I1351" s="164"/>
      <c r="L1351" s="160"/>
      <c r="M1351" s="165"/>
      <c r="T1351" s="166"/>
      <c r="AT1351" s="161" t="s">
        <v>169</v>
      </c>
      <c r="AU1351" s="161" t="s">
        <v>93</v>
      </c>
      <c r="AV1351" s="13" t="s">
        <v>91</v>
      </c>
      <c r="AW1351" s="13" t="s">
        <v>38</v>
      </c>
      <c r="AX1351" s="13" t="s">
        <v>76</v>
      </c>
      <c r="AY1351" s="161" t="s">
        <v>159</v>
      </c>
    </row>
    <row r="1352" spans="2:65" s="13" customFormat="1" ht="11.25">
      <c r="B1352" s="160"/>
      <c r="D1352" s="154" t="s">
        <v>169</v>
      </c>
      <c r="E1352" s="161" t="s">
        <v>32</v>
      </c>
      <c r="F1352" s="162" t="s">
        <v>2027</v>
      </c>
      <c r="H1352" s="163">
        <v>4.835</v>
      </c>
      <c r="I1352" s="164"/>
      <c r="L1352" s="160"/>
      <c r="M1352" s="165"/>
      <c r="T1352" s="166"/>
      <c r="AT1352" s="161" t="s">
        <v>169</v>
      </c>
      <c r="AU1352" s="161" t="s">
        <v>93</v>
      </c>
      <c r="AV1352" s="13" t="s">
        <v>91</v>
      </c>
      <c r="AW1352" s="13" t="s">
        <v>38</v>
      </c>
      <c r="AX1352" s="13" t="s">
        <v>76</v>
      </c>
      <c r="AY1352" s="161" t="s">
        <v>159</v>
      </c>
    </row>
    <row r="1353" spans="2:65" s="13" customFormat="1" ht="11.25">
      <c r="B1353" s="160"/>
      <c r="D1353" s="154" t="s">
        <v>169</v>
      </c>
      <c r="E1353" s="161" t="s">
        <v>32</v>
      </c>
      <c r="F1353" s="162" t="s">
        <v>2028</v>
      </c>
      <c r="H1353" s="163">
        <v>51.790999999999997</v>
      </c>
      <c r="I1353" s="164"/>
      <c r="L1353" s="160"/>
      <c r="M1353" s="165"/>
      <c r="T1353" s="166"/>
      <c r="AT1353" s="161" t="s">
        <v>169</v>
      </c>
      <c r="AU1353" s="161" t="s">
        <v>93</v>
      </c>
      <c r="AV1353" s="13" t="s">
        <v>91</v>
      </c>
      <c r="AW1353" s="13" t="s">
        <v>38</v>
      </c>
      <c r="AX1353" s="13" t="s">
        <v>76</v>
      </c>
      <c r="AY1353" s="161" t="s">
        <v>159</v>
      </c>
    </row>
    <row r="1354" spans="2:65" s="13" customFormat="1" ht="11.25">
      <c r="B1354" s="160"/>
      <c r="D1354" s="154" t="s">
        <v>169</v>
      </c>
      <c r="E1354" s="161" t="s">
        <v>32</v>
      </c>
      <c r="F1354" s="162" t="s">
        <v>2029</v>
      </c>
      <c r="H1354" s="163">
        <v>38.896000000000001</v>
      </c>
      <c r="I1354" s="164"/>
      <c r="L1354" s="160"/>
      <c r="M1354" s="165"/>
      <c r="T1354" s="166"/>
      <c r="AT1354" s="161" t="s">
        <v>169</v>
      </c>
      <c r="AU1354" s="161" t="s">
        <v>93</v>
      </c>
      <c r="AV1354" s="13" t="s">
        <v>91</v>
      </c>
      <c r="AW1354" s="13" t="s">
        <v>38</v>
      </c>
      <c r="AX1354" s="13" t="s">
        <v>76</v>
      </c>
      <c r="AY1354" s="161" t="s">
        <v>159</v>
      </c>
    </row>
    <row r="1355" spans="2:65" s="14" customFormat="1" ht="11.25">
      <c r="B1355" s="175"/>
      <c r="D1355" s="154" t="s">
        <v>169</v>
      </c>
      <c r="E1355" s="176" t="s">
        <v>32</v>
      </c>
      <c r="F1355" s="177" t="s">
        <v>581</v>
      </c>
      <c r="H1355" s="178">
        <v>196.82</v>
      </c>
      <c r="I1355" s="179"/>
      <c r="L1355" s="175"/>
      <c r="M1355" s="180"/>
      <c r="T1355" s="181"/>
      <c r="AT1355" s="176" t="s">
        <v>169</v>
      </c>
      <c r="AU1355" s="176" t="s">
        <v>93</v>
      </c>
      <c r="AV1355" s="14" t="s">
        <v>96</v>
      </c>
      <c r="AW1355" s="14" t="s">
        <v>38</v>
      </c>
      <c r="AX1355" s="14" t="s">
        <v>84</v>
      </c>
      <c r="AY1355" s="176" t="s">
        <v>159</v>
      </c>
    </row>
    <row r="1356" spans="2:65" s="1" customFormat="1" ht="24.2" customHeight="1">
      <c r="B1356" s="35"/>
      <c r="C1356" s="182" t="s">
        <v>2030</v>
      </c>
      <c r="D1356" s="182" t="s">
        <v>668</v>
      </c>
      <c r="E1356" s="183" t="s">
        <v>2031</v>
      </c>
      <c r="F1356" s="184" t="s">
        <v>2032</v>
      </c>
      <c r="G1356" s="185" t="s">
        <v>165</v>
      </c>
      <c r="H1356" s="186">
        <v>229.29499999999999</v>
      </c>
      <c r="I1356" s="187"/>
      <c r="J1356" s="188">
        <f>ROUND(I1356*H1356,2)</f>
        <v>0</v>
      </c>
      <c r="K1356" s="189"/>
      <c r="L1356" s="190"/>
      <c r="M1356" s="191" t="s">
        <v>32</v>
      </c>
      <c r="N1356" s="192" t="s">
        <v>48</v>
      </c>
      <c r="P1356" s="145">
        <f>O1356*H1356</f>
        <v>0</v>
      </c>
      <c r="Q1356" s="145">
        <v>1.9E-3</v>
      </c>
      <c r="R1356" s="145">
        <f>Q1356*H1356</f>
        <v>0.43566049999999995</v>
      </c>
      <c r="S1356" s="145">
        <v>0</v>
      </c>
      <c r="T1356" s="146">
        <f>S1356*H1356</f>
        <v>0</v>
      </c>
      <c r="AR1356" s="147" t="s">
        <v>780</v>
      </c>
      <c r="AT1356" s="147" t="s">
        <v>668</v>
      </c>
      <c r="AU1356" s="147" t="s">
        <v>93</v>
      </c>
      <c r="AY1356" s="19" t="s">
        <v>159</v>
      </c>
      <c r="BE1356" s="148">
        <f>IF(N1356="základní",J1356,0)</f>
        <v>0</v>
      </c>
      <c r="BF1356" s="148">
        <f>IF(N1356="snížená",J1356,0)</f>
        <v>0</v>
      </c>
      <c r="BG1356" s="148">
        <f>IF(N1356="zákl. přenesená",J1356,0)</f>
        <v>0</v>
      </c>
      <c r="BH1356" s="148">
        <f>IF(N1356="sníž. přenesená",J1356,0)</f>
        <v>0</v>
      </c>
      <c r="BI1356" s="148">
        <f>IF(N1356="nulová",J1356,0)</f>
        <v>0</v>
      </c>
      <c r="BJ1356" s="19" t="s">
        <v>91</v>
      </c>
      <c r="BK1356" s="148">
        <f>ROUND(I1356*H1356,2)</f>
        <v>0</v>
      </c>
      <c r="BL1356" s="19" t="s">
        <v>661</v>
      </c>
      <c r="BM1356" s="147" t="s">
        <v>2033</v>
      </c>
    </row>
    <row r="1357" spans="2:65" s="13" customFormat="1" ht="11.25">
      <c r="B1357" s="160"/>
      <c r="D1357" s="154" t="s">
        <v>169</v>
      </c>
      <c r="F1357" s="162" t="s">
        <v>2034</v>
      </c>
      <c r="H1357" s="163">
        <v>229.29499999999999</v>
      </c>
      <c r="I1357" s="164"/>
      <c r="L1357" s="160"/>
      <c r="M1357" s="165"/>
      <c r="T1357" s="166"/>
      <c r="AT1357" s="161" t="s">
        <v>169</v>
      </c>
      <c r="AU1357" s="161" t="s">
        <v>93</v>
      </c>
      <c r="AV1357" s="13" t="s">
        <v>91</v>
      </c>
      <c r="AW1357" s="13" t="s">
        <v>4</v>
      </c>
      <c r="AX1357" s="13" t="s">
        <v>84</v>
      </c>
      <c r="AY1357" s="161" t="s">
        <v>159</v>
      </c>
    </row>
    <row r="1358" spans="2:65" s="11" customFormat="1" ht="20.85" customHeight="1">
      <c r="B1358" s="123"/>
      <c r="D1358" s="124" t="s">
        <v>75</v>
      </c>
      <c r="E1358" s="133" t="s">
        <v>2035</v>
      </c>
      <c r="F1358" s="133" t="s">
        <v>2036</v>
      </c>
      <c r="I1358" s="126"/>
      <c r="J1358" s="134">
        <f>BK1358</f>
        <v>0</v>
      </c>
      <c r="L1358" s="123"/>
      <c r="M1358" s="128"/>
      <c r="P1358" s="129">
        <f>SUM(P1359:P1383)</f>
        <v>0</v>
      </c>
      <c r="R1358" s="129">
        <f>SUM(R1359:R1383)</f>
        <v>79.738900999999998</v>
      </c>
      <c r="T1358" s="130">
        <f>SUM(T1359:T1383)</f>
        <v>0</v>
      </c>
      <c r="AR1358" s="124" t="s">
        <v>91</v>
      </c>
      <c r="AT1358" s="131" t="s">
        <v>75</v>
      </c>
      <c r="AU1358" s="131" t="s">
        <v>91</v>
      </c>
      <c r="AY1358" s="124" t="s">
        <v>159</v>
      </c>
      <c r="BK1358" s="132">
        <f>SUM(BK1359:BK1383)</f>
        <v>0</v>
      </c>
    </row>
    <row r="1359" spans="2:65" s="1" customFormat="1" ht="33" customHeight="1">
      <c r="B1359" s="35"/>
      <c r="C1359" s="135" t="s">
        <v>2037</v>
      </c>
      <c r="D1359" s="135" t="s">
        <v>162</v>
      </c>
      <c r="E1359" s="136" t="s">
        <v>2038</v>
      </c>
      <c r="F1359" s="137" t="s">
        <v>2039</v>
      </c>
      <c r="G1359" s="138" t="s">
        <v>165</v>
      </c>
      <c r="H1359" s="139">
        <v>349.74799999999999</v>
      </c>
      <c r="I1359" s="140"/>
      <c r="J1359" s="141">
        <f>ROUND(I1359*H1359,2)</f>
        <v>0</v>
      </c>
      <c r="K1359" s="142"/>
      <c r="L1359" s="35"/>
      <c r="M1359" s="143" t="s">
        <v>32</v>
      </c>
      <c r="N1359" s="144" t="s">
        <v>48</v>
      </c>
      <c r="P1359" s="145">
        <f>O1359*H1359</f>
        <v>0</v>
      </c>
      <c r="Q1359" s="145">
        <v>0</v>
      </c>
      <c r="R1359" s="145">
        <f>Q1359*H1359</f>
        <v>0</v>
      </c>
      <c r="S1359" s="145">
        <v>0</v>
      </c>
      <c r="T1359" s="146">
        <f>S1359*H1359</f>
        <v>0</v>
      </c>
      <c r="AR1359" s="147" t="s">
        <v>661</v>
      </c>
      <c r="AT1359" s="147" t="s">
        <v>162</v>
      </c>
      <c r="AU1359" s="147" t="s">
        <v>93</v>
      </c>
      <c r="AY1359" s="19" t="s">
        <v>159</v>
      </c>
      <c r="BE1359" s="148">
        <f>IF(N1359="základní",J1359,0)</f>
        <v>0</v>
      </c>
      <c r="BF1359" s="148">
        <f>IF(N1359="snížená",J1359,0)</f>
        <v>0</v>
      </c>
      <c r="BG1359" s="148">
        <f>IF(N1359="zákl. přenesená",J1359,0)</f>
        <v>0</v>
      </c>
      <c r="BH1359" s="148">
        <f>IF(N1359="sníž. přenesená",J1359,0)</f>
        <v>0</v>
      </c>
      <c r="BI1359" s="148">
        <f>IF(N1359="nulová",J1359,0)</f>
        <v>0</v>
      </c>
      <c r="BJ1359" s="19" t="s">
        <v>91</v>
      </c>
      <c r="BK1359" s="148">
        <f>ROUND(I1359*H1359,2)</f>
        <v>0</v>
      </c>
      <c r="BL1359" s="19" t="s">
        <v>661</v>
      </c>
      <c r="BM1359" s="147" t="s">
        <v>2040</v>
      </c>
    </row>
    <row r="1360" spans="2:65" s="1" customFormat="1" ht="11.25">
      <c r="B1360" s="35"/>
      <c r="D1360" s="149" t="s">
        <v>167</v>
      </c>
      <c r="F1360" s="150" t="s">
        <v>2041</v>
      </c>
      <c r="I1360" s="151"/>
      <c r="L1360" s="35"/>
      <c r="M1360" s="152"/>
      <c r="T1360" s="56"/>
      <c r="AT1360" s="19" t="s">
        <v>167</v>
      </c>
      <c r="AU1360" s="19" t="s">
        <v>93</v>
      </c>
    </row>
    <row r="1361" spans="2:65" s="13" customFormat="1" ht="11.25">
      <c r="B1361" s="160"/>
      <c r="D1361" s="154" t="s">
        <v>169</v>
      </c>
      <c r="E1361" s="161" t="s">
        <v>32</v>
      </c>
      <c r="F1361" s="162" t="s">
        <v>322</v>
      </c>
      <c r="H1361" s="163">
        <v>297.34199999999998</v>
      </c>
      <c r="I1361" s="164"/>
      <c r="L1361" s="160"/>
      <c r="M1361" s="165"/>
      <c r="T1361" s="166"/>
      <c r="AT1361" s="161" t="s">
        <v>169</v>
      </c>
      <c r="AU1361" s="161" t="s">
        <v>93</v>
      </c>
      <c r="AV1361" s="13" t="s">
        <v>91</v>
      </c>
      <c r="AW1361" s="13" t="s">
        <v>38</v>
      </c>
      <c r="AX1361" s="13" t="s">
        <v>76</v>
      </c>
      <c r="AY1361" s="161" t="s">
        <v>159</v>
      </c>
    </row>
    <row r="1362" spans="2:65" s="13" customFormat="1" ht="11.25">
      <c r="B1362" s="160"/>
      <c r="D1362" s="154" t="s">
        <v>169</v>
      </c>
      <c r="E1362" s="161" t="s">
        <v>32</v>
      </c>
      <c r="F1362" s="162" t="s">
        <v>249</v>
      </c>
      <c r="H1362" s="163">
        <v>52.405999999999999</v>
      </c>
      <c r="I1362" s="164"/>
      <c r="L1362" s="160"/>
      <c r="M1362" s="165"/>
      <c r="T1362" s="166"/>
      <c r="AT1362" s="161" t="s">
        <v>169</v>
      </c>
      <c r="AU1362" s="161" t="s">
        <v>93</v>
      </c>
      <c r="AV1362" s="13" t="s">
        <v>91</v>
      </c>
      <c r="AW1362" s="13" t="s">
        <v>38</v>
      </c>
      <c r="AX1362" s="13" t="s">
        <v>76</v>
      </c>
      <c r="AY1362" s="161" t="s">
        <v>159</v>
      </c>
    </row>
    <row r="1363" spans="2:65" s="14" customFormat="1" ht="11.25">
      <c r="B1363" s="175"/>
      <c r="D1363" s="154" t="s">
        <v>169</v>
      </c>
      <c r="E1363" s="176" t="s">
        <v>32</v>
      </c>
      <c r="F1363" s="177" t="s">
        <v>581</v>
      </c>
      <c r="H1363" s="178">
        <v>349.74799999999999</v>
      </c>
      <c r="I1363" s="179"/>
      <c r="L1363" s="175"/>
      <c r="M1363" s="180"/>
      <c r="T1363" s="181"/>
      <c r="AT1363" s="176" t="s">
        <v>169</v>
      </c>
      <c r="AU1363" s="176" t="s">
        <v>93</v>
      </c>
      <c r="AV1363" s="14" t="s">
        <v>96</v>
      </c>
      <c r="AW1363" s="14" t="s">
        <v>38</v>
      </c>
      <c r="AX1363" s="14" t="s">
        <v>84</v>
      </c>
      <c r="AY1363" s="176" t="s">
        <v>159</v>
      </c>
    </row>
    <row r="1364" spans="2:65" s="1" customFormat="1" ht="16.5" customHeight="1">
      <c r="B1364" s="35"/>
      <c r="C1364" s="182" t="s">
        <v>2042</v>
      </c>
      <c r="D1364" s="182" t="s">
        <v>668</v>
      </c>
      <c r="E1364" s="183" t="s">
        <v>2043</v>
      </c>
      <c r="F1364" s="184" t="s">
        <v>2044</v>
      </c>
      <c r="G1364" s="185" t="s">
        <v>180</v>
      </c>
      <c r="H1364" s="186">
        <v>79.679000000000002</v>
      </c>
      <c r="I1364" s="187"/>
      <c r="J1364" s="188">
        <f>ROUND(I1364*H1364,2)</f>
        <v>0</v>
      </c>
      <c r="K1364" s="189"/>
      <c r="L1364" s="190"/>
      <c r="M1364" s="191" t="s">
        <v>32</v>
      </c>
      <c r="N1364" s="192" t="s">
        <v>48</v>
      </c>
      <c r="P1364" s="145">
        <f>O1364*H1364</f>
        <v>0</v>
      </c>
      <c r="Q1364" s="145">
        <v>1</v>
      </c>
      <c r="R1364" s="145">
        <f>Q1364*H1364</f>
        <v>79.679000000000002</v>
      </c>
      <c r="S1364" s="145">
        <v>0</v>
      </c>
      <c r="T1364" s="146">
        <f>S1364*H1364</f>
        <v>0</v>
      </c>
      <c r="AR1364" s="147" t="s">
        <v>780</v>
      </c>
      <c r="AT1364" s="147" t="s">
        <v>668</v>
      </c>
      <c r="AU1364" s="147" t="s">
        <v>93</v>
      </c>
      <c r="AY1364" s="19" t="s">
        <v>159</v>
      </c>
      <c r="BE1364" s="148">
        <f>IF(N1364="základní",J1364,0)</f>
        <v>0</v>
      </c>
      <c r="BF1364" s="148">
        <f>IF(N1364="snížená",J1364,0)</f>
        <v>0</v>
      </c>
      <c r="BG1364" s="148">
        <f>IF(N1364="zákl. přenesená",J1364,0)</f>
        <v>0</v>
      </c>
      <c r="BH1364" s="148">
        <f>IF(N1364="sníž. přenesená",J1364,0)</f>
        <v>0</v>
      </c>
      <c r="BI1364" s="148">
        <f>IF(N1364="nulová",J1364,0)</f>
        <v>0</v>
      </c>
      <c r="BJ1364" s="19" t="s">
        <v>91</v>
      </c>
      <c r="BK1364" s="148">
        <f>ROUND(I1364*H1364,2)</f>
        <v>0</v>
      </c>
      <c r="BL1364" s="19" t="s">
        <v>661</v>
      </c>
      <c r="BM1364" s="147" t="s">
        <v>2045</v>
      </c>
    </row>
    <row r="1365" spans="2:65" s="12" customFormat="1" ht="11.25">
      <c r="B1365" s="153"/>
      <c r="D1365" s="154" t="s">
        <v>169</v>
      </c>
      <c r="E1365" s="155" t="s">
        <v>32</v>
      </c>
      <c r="F1365" s="156" t="s">
        <v>2046</v>
      </c>
      <c r="H1365" s="155" t="s">
        <v>32</v>
      </c>
      <c r="I1365" s="157"/>
      <c r="L1365" s="153"/>
      <c r="M1365" s="158"/>
      <c r="T1365" s="159"/>
      <c r="AT1365" s="155" t="s">
        <v>169</v>
      </c>
      <c r="AU1365" s="155" t="s">
        <v>93</v>
      </c>
      <c r="AV1365" s="12" t="s">
        <v>84</v>
      </c>
      <c r="AW1365" s="12" t="s">
        <v>38</v>
      </c>
      <c r="AX1365" s="12" t="s">
        <v>76</v>
      </c>
      <c r="AY1365" s="155" t="s">
        <v>159</v>
      </c>
    </row>
    <row r="1366" spans="2:65" s="13" customFormat="1" ht="11.25">
      <c r="B1366" s="160"/>
      <c r="D1366" s="154" t="s">
        <v>169</v>
      </c>
      <c r="E1366" s="161" t="s">
        <v>32</v>
      </c>
      <c r="F1366" s="162" t="s">
        <v>2047</v>
      </c>
      <c r="H1366" s="163">
        <v>25.838999999999999</v>
      </c>
      <c r="I1366" s="164"/>
      <c r="L1366" s="160"/>
      <c r="M1366" s="165"/>
      <c r="T1366" s="166"/>
      <c r="AT1366" s="161" t="s">
        <v>169</v>
      </c>
      <c r="AU1366" s="161" t="s">
        <v>93</v>
      </c>
      <c r="AV1366" s="13" t="s">
        <v>91</v>
      </c>
      <c r="AW1366" s="13" t="s">
        <v>38</v>
      </c>
      <c r="AX1366" s="13" t="s">
        <v>76</v>
      </c>
      <c r="AY1366" s="161" t="s">
        <v>159</v>
      </c>
    </row>
    <row r="1367" spans="2:65" s="12" customFormat="1" ht="11.25">
      <c r="B1367" s="153"/>
      <c r="D1367" s="154" t="s">
        <v>169</v>
      </c>
      <c r="E1367" s="155" t="s">
        <v>32</v>
      </c>
      <c r="F1367" s="156" t="s">
        <v>2048</v>
      </c>
      <c r="H1367" s="155" t="s">
        <v>32</v>
      </c>
      <c r="I1367" s="157"/>
      <c r="L1367" s="153"/>
      <c r="M1367" s="158"/>
      <c r="T1367" s="159"/>
      <c r="AT1367" s="155" t="s">
        <v>169</v>
      </c>
      <c r="AU1367" s="155" t="s">
        <v>93</v>
      </c>
      <c r="AV1367" s="12" t="s">
        <v>84</v>
      </c>
      <c r="AW1367" s="12" t="s">
        <v>38</v>
      </c>
      <c r="AX1367" s="12" t="s">
        <v>76</v>
      </c>
      <c r="AY1367" s="155" t="s">
        <v>159</v>
      </c>
    </row>
    <row r="1368" spans="2:65" s="13" customFormat="1" ht="11.25">
      <c r="B1368" s="160"/>
      <c r="D1368" s="154" t="s">
        <v>169</v>
      </c>
      <c r="E1368" s="161" t="s">
        <v>32</v>
      </c>
      <c r="F1368" s="162" t="s">
        <v>2049</v>
      </c>
      <c r="H1368" s="163">
        <v>14.759</v>
      </c>
      <c r="I1368" s="164"/>
      <c r="L1368" s="160"/>
      <c r="M1368" s="165"/>
      <c r="T1368" s="166"/>
      <c r="AT1368" s="161" t="s">
        <v>169</v>
      </c>
      <c r="AU1368" s="161" t="s">
        <v>93</v>
      </c>
      <c r="AV1368" s="13" t="s">
        <v>91</v>
      </c>
      <c r="AW1368" s="13" t="s">
        <v>38</v>
      </c>
      <c r="AX1368" s="13" t="s">
        <v>76</v>
      </c>
      <c r="AY1368" s="161" t="s">
        <v>159</v>
      </c>
    </row>
    <row r="1369" spans="2:65" s="13" customFormat="1" ht="11.25">
      <c r="B1369" s="160"/>
      <c r="D1369" s="154" t="s">
        <v>169</v>
      </c>
      <c r="E1369" s="161" t="s">
        <v>32</v>
      </c>
      <c r="F1369" s="162" t="s">
        <v>2050</v>
      </c>
      <c r="H1369" s="163">
        <v>3.6680000000000001</v>
      </c>
      <c r="I1369" s="164"/>
      <c r="L1369" s="160"/>
      <c r="M1369" s="165"/>
      <c r="T1369" s="166"/>
      <c r="AT1369" s="161" t="s">
        <v>169</v>
      </c>
      <c r="AU1369" s="161" t="s">
        <v>93</v>
      </c>
      <c r="AV1369" s="13" t="s">
        <v>91</v>
      </c>
      <c r="AW1369" s="13" t="s">
        <v>38</v>
      </c>
      <c r="AX1369" s="13" t="s">
        <v>76</v>
      </c>
      <c r="AY1369" s="161" t="s">
        <v>159</v>
      </c>
    </row>
    <row r="1370" spans="2:65" s="14" customFormat="1" ht="11.25">
      <c r="B1370" s="175"/>
      <c r="D1370" s="154" t="s">
        <v>169</v>
      </c>
      <c r="E1370" s="176" t="s">
        <v>32</v>
      </c>
      <c r="F1370" s="177" t="s">
        <v>581</v>
      </c>
      <c r="H1370" s="178">
        <v>44.265999999999998</v>
      </c>
      <c r="I1370" s="179"/>
      <c r="L1370" s="175"/>
      <c r="M1370" s="180"/>
      <c r="T1370" s="181"/>
      <c r="AT1370" s="176" t="s">
        <v>169</v>
      </c>
      <c r="AU1370" s="176" t="s">
        <v>93</v>
      </c>
      <c r="AV1370" s="14" t="s">
        <v>96</v>
      </c>
      <c r="AW1370" s="14" t="s">
        <v>38</v>
      </c>
      <c r="AX1370" s="14" t="s">
        <v>84</v>
      </c>
      <c r="AY1370" s="176" t="s">
        <v>159</v>
      </c>
    </row>
    <row r="1371" spans="2:65" s="13" customFormat="1" ht="11.25">
      <c r="B1371" s="160"/>
      <c r="D1371" s="154" t="s">
        <v>169</v>
      </c>
      <c r="F1371" s="162" t="s">
        <v>2051</v>
      </c>
      <c r="H1371" s="163">
        <v>79.679000000000002</v>
      </c>
      <c r="I1371" s="164"/>
      <c r="L1371" s="160"/>
      <c r="M1371" s="165"/>
      <c r="T1371" s="166"/>
      <c r="AT1371" s="161" t="s">
        <v>169</v>
      </c>
      <c r="AU1371" s="161" t="s">
        <v>93</v>
      </c>
      <c r="AV1371" s="13" t="s">
        <v>91</v>
      </c>
      <c r="AW1371" s="13" t="s">
        <v>4</v>
      </c>
      <c r="AX1371" s="13" t="s">
        <v>84</v>
      </c>
      <c r="AY1371" s="161" t="s">
        <v>159</v>
      </c>
    </row>
    <row r="1372" spans="2:65" s="1" customFormat="1" ht="33" customHeight="1">
      <c r="B1372" s="35"/>
      <c r="C1372" s="135" t="s">
        <v>2052</v>
      </c>
      <c r="D1372" s="135" t="s">
        <v>162</v>
      </c>
      <c r="E1372" s="136" t="s">
        <v>2053</v>
      </c>
      <c r="F1372" s="137" t="s">
        <v>2054</v>
      </c>
      <c r="G1372" s="138" t="s">
        <v>783</v>
      </c>
      <c r="H1372" s="139">
        <v>108.911</v>
      </c>
      <c r="I1372" s="140"/>
      <c r="J1372" s="141">
        <f>ROUND(I1372*H1372,2)</f>
        <v>0</v>
      </c>
      <c r="K1372" s="142"/>
      <c r="L1372" s="35"/>
      <c r="M1372" s="143" t="s">
        <v>32</v>
      </c>
      <c r="N1372" s="144" t="s">
        <v>48</v>
      </c>
      <c r="P1372" s="145">
        <f>O1372*H1372</f>
        <v>0</v>
      </c>
      <c r="Q1372" s="145">
        <v>0</v>
      </c>
      <c r="R1372" s="145">
        <f>Q1372*H1372</f>
        <v>0</v>
      </c>
      <c r="S1372" s="145">
        <v>0</v>
      </c>
      <c r="T1372" s="146">
        <f>S1372*H1372</f>
        <v>0</v>
      </c>
      <c r="AR1372" s="147" t="s">
        <v>661</v>
      </c>
      <c r="AT1372" s="147" t="s">
        <v>162</v>
      </c>
      <c r="AU1372" s="147" t="s">
        <v>93</v>
      </c>
      <c r="AY1372" s="19" t="s">
        <v>159</v>
      </c>
      <c r="BE1372" s="148">
        <f>IF(N1372="základní",J1372,0)</f>
        <v>0</v>
      </c>
      <c r="BF1372" s="148">
        <f>IF(N1372="snížená",J1372,0)</f>
        <v>0</v>
      </c>
      <c r="BG1372" s="148">
        <f>IF(N1372="zákl. přenesená",J1372,0)</f>
        <v>0</v>
      </c>
      <c r="BH1372" s="148">
        <f>IF(N1372="sníž. přenesená",J1372,0)</f>
        <v>0</v>
      </c>
      <c r="BI1372" s="148">
        <f>IF(N1372="nulová",J1372,0)</f>
        <v>0</v>
      </c>
      <c r="BJ1372" s="19" t="s">
        <v>91</v>
      </c>
      <c r="BK1372" s="148">
        <f>ROUND(I1372*H1372,2)</f>
        <v>0</v>
      </c>
      <c r="BL1372" s="19" t="s">
        <v>661</v>
      </c>
      <c r="BM1372" s="147" t="s">
        <v>2055</v>
      </c>
    </row>
    <row r="1373" spans="2:65" s="1" customFormat="1" ht="11.25">
      <c r="B1373" s="35"/>
      <c r="D1373" s="149" t="s">
        <v>167</v>
      </c>
      <c r="F1373" s="150" t="s">
        <v>2056</v>
      </c>
      <c r="I1373" s="151"/>
      <c r="L1373" s="35"/>
      <c r="M1373" s="152"/>
      <c r="T1373" s="56"/>
      <c r="AT1373" s="19" t="s">
        <v>167</v>
      </c>
      <c r="AU1373" s="19" t="s">
        <v>93</v>
      </c>
    </row>
    <row r="1374" spans="2:65" s="12" customFormat="1" ht="11.25">
      <c r="B1374" s="153"/>
      <c r="D1374" s="154" t="s">
        <v>169</v>
      </c>
      <c r="E1374" s="155" t="s">
        <v>32</v>
      </c>
      <c r="F1374" s="156" t="s">
        <v>2057</v>
      </c>
      <c r="H1374" s="155" t="s">
        <v>32</v>
      </c>
      <c r="I1374" s="157"/>
      <c r="L1374" s="153"/>
      <c r="M1374" s="158"/>
      <c r="T1374" s="159"/>
      <c r="AT1374" s="155" t="s">
        <v>169</v>
      </c>
      <c r="AU1374" s="155" t="s">
        <v>93</v>
      </c>
      <c r="AV1374" s="12" t="s">
        <v>84</v>
      </c>
      <c r="AW1374" s="12" t="s">
        <v>38</v>
      </c>
      <c r="AX1374" s="12" t="s">
        <v>76</v>
      </c>
      <c r="AY1374" s="155" t="s">
        <v>159</v>
      </c>
    </row>
    <row r="1375" spans="2:65" s="13" customFormat="1" ht="11.25">
      <c r="B1375" s="160"/>
      <c r="D1375" s="154" t="s">
        <v>169</v>
      </c>
      <c r="E1375" s="161" t="s">
        <v>32</v>
      </c>
      <c r="F1375" s="162" t="s">
        <v>2058</v>
      </c>
      <c r="H1375" s="163">
        <v>12.1</v>
      </c>
      <c r="I1375" s="164"/>
      <c r="L1375" s="160"/>
      <c r="M1375" s="165"/>
      <c r="T1375" s="166"/>
      <c r="AT1375" s="161" t="s">
        <v>169</v>
      </c>
      <c r="AU1375" s="161" t="s">
        <v>93</v>
      </c>
      <c r="AV1375" s="13" t="s">
        <v>91</v>
      </c>
      <c r="AW1375" s="13" t="s">
        <v>38</v>
      </c>
      <c r="AX1375" s="13" t="s">
        <v>76</v>
      </c>
      <c r="AY1375" s="161" t="s">
        <v>159</v>
      </c>
    </row>
    <row r="1376" spans="2:65" s="12" customFormat="1" ht="11.25">
      <c r="B1376" s="153"/>
      <c r="D1376" s="154" t="s">
        <v>169</v>
      </c>
      <c r="E1376" s="155" t="s">
        <v>32</v>
      </c>
      <c r="F1376" s="156" t="s">
        <v>2059</v>
      </c>
      <c r="H1376" s="155" t="s">
        <v>32</v>
      </c>
      <c r="I1376" s="157"/>
      <c r="L1376" s="153"/>
      <c r="M1376" s="158"/>
      <c r="T1376" s="159"/>
      <c r="AT1376" s="155" t="s">
        <v>169</v>
      </c>
      <c r="AU1376" s="155" t="s">
        <v>93</v>
      </c>
      <c r="AV1376" s="12" t="s">
        <v>84</v>
      </c>
      <c r="AW1376" s="12" t="s">
        <v>38</v>
      </c>
      <c r="AX1376" s="12" t="s">
        <v>76</v>
      </c>
      <c r="AY1376" s="155" t="s">
        <v>159</v>
      </c>
    </row>
    <row r="1377" spans="2:65" s="12" customFormat="1" ht="11.25">
      <c r="B1377" s="153"/>
      <c r="D1377" s="154" t="s">
        <v>169</v>
      </c>
      <c r="E1377" s="155" t="s">
        <v>32</v>
      </c>
      <c r="F1377" s="156" t="s">
        <v>2060</v>
      </c>
      <c r="H1377" s="155" t="s">
        <v>32</v>
      </c>
      <c r="I1377" s="157"/>
      <c r="L1377" s="153"/>
      <c r="M1377" s="158"/>
      <c r="T1377" s="159"/>
      <c r="AT1377" s="155" t="s">
        <v>169</v>
      </c>
      <c r="AU1377" s="155" t="s">
        <v>93</v>
      </c>
      <c r="AV1377" s="12" t="s">
        <v>84</v>
      </c>
      <c r="AW1377" s="12" t="s">
        <v>38</v>
      </c>
      <c r="AX1377" s="12" t="s">
        <v>76</v>
      </c>
      <c r="AY1377" s="155" t="s">
        <v>159</v>
      </c>
    </row>
    <row r="1378" spans="2:65" s="13" customFormat="1" ht="33.75">
      <c r="B1378" s="160"/>
      <c r="D1378" s="154" t="s">
        <v>169</v>
      </c>
      <c r="E1378" s="161" t="s">
        <v>32</v>
      </c>
      <c r="F1378" s="162" t="s">
        <v>2061</v>
      </c>
      <c r="H1378" s="163">
        <v>62.470999999999997</v>
      </c>
      <c r="I1378" s="164"/>
      <c r="L1378" s="160"/>
      <c r="M1378" s="165"/>
      <c r="T1378" s="166"/>
      <c r="AT1378" s="161" t="s">
        <v>169</v>
      </c>
      <c r="AU1378" s="161" t="s">
        <v>93</v>
      </c>
      <c r="AV1378" s="13" t="s">
        <v>91</v>
      </c>
      <c r="AW1378" s="13" t="s">
        <v>38</v>
      </c>
      <c r="AX1378" s="13" t="s">
        <v>76</v>
      </c>
      <c r="AY1378" s="161" t="s">
        <v>159</v>
      </c>
    </row>
    <row r="1379" spans="2:65" s="12" customFormat="1" ht="11.25">
      <c r="B1379" s="153"/>
      <c r="D1379" s="154" t="s">
        <v>169</v>
      </c>
      <c r="E1379" s="155" t="s">
        <v>32</v>
      </c>
      <c r="F1379" s="156" t="s">
        <v>2062</v>
      </c>
      <c r="H1379" s="155" t="s">
        <v>32</v>
      </c>
      <c r="I1379" s="157"/>
      <c r="L1379" s="153"/>
      <c r="M1379" s="158"/>
      <c r="T1379" s="159"/>
      <c r="AT1379" s="155" t="s">
        <v>169</v>
      </c>
      <c r="AU1379" s="155" t="s">
        <v>93</v>
      </c>
      <c r="AV1379" s="12" t="s">
        <v>84</v>
      </c>
      <c r="AW1379" s="12" t="s">
        <v>38</v>
      </c>
      <c r="AX1379" s="12" t="s">
        <v>76</v>
      </c>
      <c r="AY1379" s="155" t="s">
        <v>159</v>
      </c>
    </row>
    <row r="1380" spans="2:65" s="13" customFormat="1" ht="11.25">
      <c r="B1380" s="160"/>
      <c r="D1380" s="154" t="s">
        <v>169</v>
      </c>
      <c r="E1380" s="161" t="s">
        <v>32</v>
      </c>
      <c r="F1380" s="162" t="s">
        <v>2063</v>
      </c>
      <c r="H1380" s="163">
        <v>34.340000000000003</v>
      </c>
      <c r="I1380" s="164"/>
      <c r="L1380" s="160"/>
      <c r="M1380" s="165"/>
      <c r="T1380" s="166"/>
      <c r="AT1380" s="161" t="s">
        <v>169</v>
      </c>
      <c r="AU1380" s="161" t="s">
        <v>93</v>
      </c>
      <c r="AV1380" s="13" t="s">
        <v>91</v>
      </c>
      <c r="AW1380" s="13" t="s">
        <v>38</v>
      </c>
      <c r="AX1380" s="13" t="s">
        <v>76</v>
      </c>
      <c r="AY1380" s="161" t="s">
        <v>159</v>
      </c>
    </row>
    <row r="1381" spans="2:65" s="14" customFormat="1" ht="11.25">
      <c r="B1381" s="175"/>
      <c r="D1381" s="154" t="s">
        <v>169</v>
      </c>
      <c r="E1381" s="176" t="s">
        <v>32</v>
      </c>
      <c r="F1381" s="177" t="s">
        <v>581</v>
      </c>
      <c r="H1381" s="178">
        <v>108.911</v>
      </c>
      <c r="I1381" s="179"/>
      <c r="L1381" s="175"/>
      <c r="M1381" s="180"/>
      <c r="T1381" s="181"/>
      <c r="AT1381" s="176" t="s">
        <v>169</v>
      </c>
      <c r="AU1381" s="176" t="s">
        <v>93</v>
      </c>
      <c r="AV1381" s="14" t="s">
        <v>96</v>
      </c>
      <c r="AW1381" s="14" t="s">
        <v>38</v>
      </c>
      <c r="AX1381" s="14" t="s">
        <v>84</v>
      </c>
      <c r="AY1381" s="176" t="s">
        <v>159</v>
      </c>
    </row>
    <row r="1382" spans="2:65" s="1" customFormat="1" ht="16.5" customHeight="1">
      <c r="B1382" s="35"/>
      <c r="C1382" s="182" t="s">
        <v>2064</v>
      </c>
      <c r="D1382" s="182" t="s">
        <v>668</v>
      </c>
      <c r="E1382" s="183" t="s">
        <v>2065</v>
      </c>
      <c r="F1382" s="184" t="s">
        <v>2066</v>
      </c>
      <c r="G1382" s="185" t="s">
        <v>783</v>
      </c>
      <c r="H1382" s="186">
        <v>119.80200000000001</v>
      </c>
      <c r="I1382" s="187"/>
      <c r="J1382" s="188">
        <f>ROUND(I1382*H1382,2)</f>
        <v>0</v>
      </c>
      <c r="K1382" s="189"/>
      <c r="L1382" s="190"/>
      <c r="M1382" s="191" t="s">
        <v>32</v>
      </c>
      <c r="N1382" s="192" t="s">
        <v>48</v>
      </c>
      <c r="P1382" s="145">
        <f>O1382*H1382</f>
        <v>0</v>
      </c>
      <c r="Q1382" s="145">
        <v>5.0000000000000001E-4</v>
      </c>
      <c r="R1382" s="145">
        <f>Q1382*H1382</f>
        <v>5.9901000000000003E-2</v>
      </c>
      <c r="S1382" s="145">
        <v>0</v>
      </c>
      <c r="T1382" s="146">
        <f>S1382*H1382</f>
        <v>0</v>
      </c>
      <c r="AR1382" s="147" t="s">
        <v>780</v>
      </c>
      <c r="AT1382" s="147" t="s">
        <v>668</v>
      </c>
      <c r="AU1382" s="147" t="s">
        <v>93</v>
      </c>
      <c r="AY1382" s="19" t="s">
        <v>159</v>
      </c>
      <c r="BE1382" s="148">
        <f>IF(N1382="základní",J1382,0)</f>
        <v>0</v>
      </c>
      <c r="BF1382" s="148">
        <f>IF(N1382="snížená",J1382,0)</f>
        <v>0</v>
      </c>
      <c r="BG1382" s="148">
        <f>IF(N1382="zákl. přenesená",J1382,0)</f>
        <v>0</v>
      </c>
      <c r="BH1382" s="148">
        <f>IF(N1382="sníž. přenesená",J1382,0)</f>
        <v>0</v>
      </c>
      <c r="BI1382" s="148">
        <f>IF(N1382="nulová",J1382,0)</f>
        <v>0</v>
      </c>
      <c r="BJ1382" s="19" t="s">
        <v>91</v>
      </c>
      <c r="BK1382" s="148">
        <f>ROUND(I1382*H1382,2)</f>
        <v>0</v>
      </c>
      <c r="BL1382" s="19" t="s">
        <v>661</v>
      </c>
      <c r="BM1382" s="147" t="s">
        <v>2067</v>
      </c>
    </row>
    <row r="1383" spans="2:65" s="13" customFormat="1" ht="11.25">
      <c r="B1383" s="160"/>
      <c r="D1383" s="154" t="s">
        <v>169</v>
      </c>
      <c r="F1383" s="162" t="s">
        <v>2068</v>
      </c>
      <c r="H1383" s="163">
        <v>119.80200000000001</v>
      </c>
      <c r="I1383" s="164"/>
      <c r="L1383" s="160"/>
      <c r="M1383" s="165"/>
      <c r="T1383" s="166"/>
      <c r="AT1383" s="161" t="s">
        <v>169</v>
      </c>
      <c r="AU1383" s="161" t="s">
        <v>93</v>
      </c>
      <c r="AV1383" s="13" t="s">
        <v>91</v>
      </c>
      <c r="AW1383" s="13" t="s">
        <v>4</v>
      </c>
      <c r="AX1383" s="13" t="s">
        <v>84</v>
      </c>
      <c r="AY1383" s="161" t="s">
        <v>159</v>
      </c>
    </row>
    <row r="1384" spans="2:65" s="11" customFormat="1" ht="20.85" customHeight="1">
      <c r="B1384" s="123"/>
      <c r="D1384" s="124" t="s">
        <v>75</v>
      </c>
      <c r="E1384" s="133" t="s">
        <v>2069</v>
      </c>
      <c r="F1384" s="133" t="s">
        <v>2070</v>
      </c>
      <c r="I1384" s="126"/>
      <c r="J1384" s="134">
        <f>BK1384</f>
        <v>0</v>
      </c>
      <c r="L1384" s="123"/>
      <c r="M1384" s="128"/>
      <c r="P1384" s="129">
        <f>SUM(P1385:P1416)</f>
        <v>0</v>
      </c>
      <c r="R1384" s="129">
        <f>SUM(R1385:R1416)</f>
        <v>1.0323028000000001</v>
      </c>
      <c r="T1384" s="130">
        <f>SUM(T1385:T1416)</f>
        <v>0</v>
      </c>
      <c r="AR1384" s="124" t="s">
        <v>91</v>
      </c>
      <c r="AT1384" s="131" t="s">
        <v>75</v>
      </c>
      <c r="AU1384" s="131" t="s">
        <v>91</v>
      </c>
      <c r="AY1384" s="124" t="s">
        <v>159</v>
      </c>
      <c r="BK1384" s="132">
        <f>SUM(BK1385:BK1416)</f>
        <v>0</v>
      </c>
    </row>
    <row r="1385" spans="2:65" s="1" customFormat="1" ht="55.5" customHeight="1">
      <c r="B1385" s="35"/>
      <c r="C1385" s="135" t="s">
        <v>2071</v>
      </c>
      <c r="D1385" s="135" t="s">
        <v>162</v>
      </c>
      <c r="E1385" s="136" t="s">
        <v>2072</v>
      </c>
      <c r="F1385" s="137" t="s">
        <v>2073</v>
      </c>
      <c r="G1385" s="138" t="s">
        <v>211</v>
      </c>
      <c r="H1385" s="139">
        <v>47</v>
      </c>
      <c r="I1385" s="140"/>
      <c r="J1385" s="141">
        <f>ROUND(I1385*H1385,2)</f>
        <v>0</v>
      </c>
      <c r="K1385" s="142"/>
      <c r="L1385" s="35"/>
      <c r="M1385" s="143" t="s">
        <v>32</v>
      </c>
      <c r="N1385" s="144" t="s">
        <v>48</v>
      </c>
      <c r="P1385" s="145">
        <f>O1385*H1385</f>
        <v>0</v>
      </c>
      <c r="Q1385" s="145">
        <v>7.4999999999999997E-3</v>
      </c>
      <c r="R1385" s="145">
        <f>Q1385*H1385</f>
        <v>0.35249999999999998</v>
      </c>
      <c r="S1385" s="145">
        <v>0</v>
      </c>
      <c r="T1385" s="146">
        <f>S1385*H1385</f>
        <v>0</v>
      </c>
      <c r="AR1385" s="147" t="s">
        <v>661</v>
      </c>
      <c r="AT1385" s="147" t="s">
        <v>162</v>
      </c>
      <c r="AU1385" s="147" t="s">
        <v>93</v>
      </c>
      <c r="AY1385" s="19" t="s">
        <v>159</v>
      </c>
      <c r="BE1385" s="148">
        <f>IF(N1385="základní",J1385,0)</f>
        <v>0</v>
      </c>
      <c r="BF1385" s="148">
        <f>IF(N1385="snížená",J1385,0)</f>
        <v>0</v>
      </c>
      <c r="BG1385" s="148">
        <f>IF(N1385="zákl. přenesená",J1385,0)</f>
        <v>0</v>
      </c>
      <c r="BH1385" s="148">
        <f>IF(N1385="sníž. přenesená",J1385,0)</f>
        <v>0</v>
      </c>
      <c r="BI1385" s="148">
        <f>IF(N1385="nulová",J1385,0)</f>
        <v>0</v>
      </c>
      <c r="BJ1385" s="19" t="s">
        <v>91</v>
      </c>
      <c r="BK1385" s="148">
        <f>ROUND(I1385*H1385,2)</f>
        <v>0</v>
      </c>
      <c r="BL1385" s="19" t="s">
        <v>661</v>
      </c>
      <c r="BM1385" s="147" t="s">
        <v>2074</v>
      </c>
    </row>
    <row r="1386" spans="2:65" s="1" customFormat="1" ht="11.25">
      <c r="B1386" s="35"/>
      <c r="D1386" s="149" t="s">
        <v>167</v>
      </c>
      <c r="F1386" s="150" t="s">
        <v>2075</v>
      </c>
      <c r="I1386" s="151"/>
      <c r="L1386" s="35"/>
      <c r="M1386" s="152"/>
      <c r="T1386" s="56"/>
      <c r="AT1386" s="19" t="s">
        <v>167</v>
      </c>
      <c r="AU1386" s="19" t="s">
        <v>93</v>
      </c>
    </row>
    <row r="1387" spans="2:65" s="1" customFormat="1" ht="24.2" customHeight="1">
      <c r="B1387" s="35"/>
      <c r="C1387" s="182" t="s">
        <v>2076</v>
      </c>
      <c r="D1387" s="182" t="s">
        <v>668</v>
      </c>
      <c r="E1387" s="183" t="s">
        <v>2077</v>
      </c>
      <c r="F1387" s="184" t="s">
        <v>2078</v>
      </c>
      <c r="G1387" s="185" t="s">
        <v>211</v>
      </c>
      <c r="H1387" s="186">
        <v>29</v>
      </c>
      <c r="I1387" s="187"/>
      <c r="J1387" s="188">
        <f t="shared" ref="J1387:J1392" si="10">ROUND(I1387*H1387,2)</f>
        <v>0</v>
      </c>
      <c r="K1387" s="189"/>
      <c r="L1387" s="190"/>
      <c r="M1387" s="191" t="s">
        <v>32</v>
      </c>
      <c r="N1387" s="192" t="s">
        <v>48</v>
      </c>
      <c r="P1387" s="145">
        <f t="shared" ref="P1387:P1392" si="11">O1387*H1387</f>
        <v>0</v>
      </c>
      <c r="Q1387" s="145">
        <v>1E-4</v>
      </c>
      <c r="R1387" s="145">
        <f t="shared" ref="R1387:R1392" si="12">Q1387*H1387</f>
        <v>2.9000000000000002E-3</v>
      </c>
      <c r="S1387" s="145">
        <v>0</v>
      </c>
      <c r="T1387" s="146">
        <f t="shared" ref="T1387:T1392" si="13">S1387*H1387</f>
        <v>0</v>
      </c>
      <c r="AR1387" s="147" t="s">
        <v>780</v>
      </c>
      <c r="AT1387" s="147" t="s">
        <v>668</v>
      </c>
      <c r="AU1387" s="147" t="s">
        <v>93</v>
      </c>
      <c r="AY1387" s="19" t="s">
        <v>159</v>
      </c>
      <c r="BE1387" s="148">
        <f t="shared" ref="BE1387:BE1392" si="14">IF(N1387="základní",J1387,0)</f>
        <v>0</v>
      </c>
      <c r="BF1387" s="148">
        <f t="shared" ref="BF1387:BF1392" si="15">IF(N1387="snížená",J1387,0)</f>
        <v>0</v>
      </c>
      <c r="BG1387" s="148">
        <f t="shared" ref="BG1387:BG1392" si="16">IF(N1387="zákl. přenesená",J1387,0)</f>
        <v>0</v>
      </c>
      <c r="BH1387" s="148">
        <f t="shared" ref="BH1387:BH1392" si="17">IF(N1387="sníž. přenesená",J1387,0)</f>
        <v>0</v>
      </c>
      <c r="BI1387" s="148">
        <f t="shared" ref="BI1387:BI1392" si="18">IF(N1387="nulová",J1387,0)</f>
        <v>0</v>
      </c>
      <c r="BJ1387" s="19" t="s">
        <v>91</v>
      </c>
      <c r="BK1387" s="148">
        <f t="shared" ref="BK1387:BK1392" si="19">ROUND(I1387*H1387,2)</f>
        <v>0</v>
      </c>
      <c r="BL1387" s="19" t="s">
        <v>661</v>
      </c>
      <c r="BM1387" s="147" t="s">
        <v>2079</v>
      </c>
    </row>
    <row r="1388" spans="2:65" s="1" customFormat="1" ht="24.2" customHeight="1">
      <c r="B1388" s="35"/>
      <c r="C1388" s="182" t="s">
        <v>2080</v>
      </c>
      <c r="D1388" s="182" t="s">
        <v>668</v>
      </c>
      <c r="E1388" s="183" t="s">
        <v>2081</v>
      </c>
      <c r="F1388" s="184" t="s">
        <v>2082</v>
      </c>
      <c r="G1388" s="185" t="s">
        <v>211</v>
      </c>
      <c r="H1388" s="186">
        <v>3</v>
      </c>
      <c r="I1388" s="187"/>
      <c r="J1388" s="188">
        <f t="shared" si="10"/>
        <v>0</v>
      </c>
      <c r="K1388" s="189"/>
      <c r="L1388" s="190"/>
      <c r="M1388" s="191" t="s">
        <v>32</v>
      </c>
      <c r="N1388" s="192" t="s">
        <v>48</v>
      </c>
      <c r="P1388" s="145">
        <f t="shared" si="11"/>
        <v>0</v>
      </c>
      <c r="Q1388" s="145">
        <v>2.3000000000000001E-4</v>
      </c>
      <c r="R1388" s="145">
        <f t="shared" si="12"/>
        <v>6.9000000000000008E-4</v>
      </c>
      <c r="S1388" s="145">
        <v>0</v>
      </c>
      <c r="T1388" s="146">
        <f t="shared" si="13"/>
        <v>0</v>
      </c>
      <c r="AR1388" s="147" t="s">
        <v>780</v>
      </c>
      <c r="AT1388" s="147" t="s">
        <v>668</v>
      </c>
      <c r="AU1388" s="147" t="s">
        <v>93</v>
      </c>
      <c r="AY1388" s="19" t="s">
        <v>159</v>
      </c>
      <c r="BE1388" s="148">
        <f t="shared" si="14"/>
        <v>0</v>
      </c>
      <c r="BF1388" s="148">
        <f t="shared" si="15"/>
        <v>0</v>
      </c>
      <c r="BG1388" s="148">
        <f t="shared" si="16"/>
        <v>0</v>
      </c>
      <c r="BH1388" s="148">
        <f t="shared" si="17"/>
        <v>0</v>
      </c>
      <c r="BI1388" s="148">
        <f t="shared" si="18"/>
        <v>0</v>
      </c>
      <c r="BJ1388" s="19" t="s">
        <v>91</v>
      </c>
      <c r="BK1388" s="148">
        <f t="shared" si="19"/>
        <v>0</v>
      </c>
      <c r="BL1388" s="19" t="s">
        <v>661</v>
      </c>
      <c r="BM1388" s="147" t="s">
        <v>2083</v>
      </c>
    </row>
    <row r="1389" spans="2:65" s="1" customFormat="1" ht="24.2" customHeight="1">
      <c r="B1389" s="35"/>
      <c r="C1389" s="182" t="s">
        <v>2084</v>
      </c>
      <c r="D1389" s="182" t="s">
        <v>668</v>
      </c>
      <c r="E1389" s="183" t="s">
        <v>2085</v>
      </c>
      <c r="F1389" s="184" t="s">
        <v>2086</v>
      </c>
      <c r="G1389" s="185" t="s">
        <v>211</v>
      </c>
      <c r="H1389" s="186">
        <v>4</v>
      </c>
      <c r="I1389" s="187"/>
      <c r="J1389" s="188">
        <f t="shared" si="10"/>
        <v>0</v>
      </c>
      <c r="K1389" s="189"/>
      <c r="L1389" s="190"/>
      <c r="M1389" s="191" t="s">
        <v>32</v>
      </c>
      <c r="N1389" s="192" t="s">
        <v>48</v>
      </c>
      <c r="P1389" s="145">
        <f t="shared" si="11"/>
        <v>0</v>
      </c>
      <c r="Q1389" s="145">
        <v>2.5999999999999998E-4</v>
      </c>
      <c r="R1389" s="145">
        <f t="shared" si="12"/>
        <v>1.0399999999999999E-3</v>
      </c>
      <c r="S1389" s="145">
        <v>0</v>
      </c>
      <c r="T1389" s="146">
        <f t="shared" si="13"/>
        <v>0</v>
      </c>
      <c r="AR1389" s="147" t="s">
        <v>780</v>
      </c>
      <c r="AT1389" s="147" t="s">
        <v>668</v>
      </c>
      <c r="AU1389" s="147" t="s">
        <v>93</v>
      </c>
      <c r="AY1389" s="19" t="s">
        <v>159</v>
      </c>
      <c r="BE1389" s="148">
        <f t="shared" si="14"/>
        <v>0</v>
      </c>
      <c r="BF1389" s="148">
        <f t="shared" si="15"/>
        <v>0</v>
      </c>
      <c r="BG1389" s="148">
        <f t="shared" si="16"/>
        <v>0</v>
      </c>
      <c r="BH1389" s="148">
        <f t="shared" si="17"/>
        <v>0</v>
      </c>
      <c r="BI1389" s="148">
        <f t="shared" si="18"/>
        <v>0</v>
      </c>
      <c r="BJ1389" s="19" t="s">
        <v>91</v>
      </c>
      <c r="BK1389" s="148">
        <f t="shared" si="19"/>
        <v>0</v>
      </c>
      <c r="BL1389" s="19" t="s">
        <v>661</v>
      </c>
      <c r="BM1389" s="147" t="s">
        <v>2087</v>
      </c>
    </row>
    <row r="1390" spans="2:65" s="1" customFormat="1" ht="24.2" customHeight="1">
      <c r="B1390" s="35"/>
      <c r="C1390" s="182" t="s">
        <v>2088</v>
      </c>
      <c r="D1390" s="182" t="s">
        <v>668</v>
      </c>
      <c r="E1390" s="183" t="s">
        <v>2089</v>
      </c>
      <c r="F1390" s="184" t="s">
        <v>2090</v>
      </c>
      <c r="G1390" s="185" t="s">
        <v>211</v>
      </c>
      <c r="H1390" s="186">
        <v>7</v>
      </c>
      <c r="I1390" s="187"/>
      <c r="J1390" s="188">
        <f t="shared" si="10"/>
        <v>0</v>
      </c>
      <c r="K1390" s="189"/>
      <c r="L1390" s="190"/>
      <c r="M1390" s="191" t="s">
        <v>32</v>
      </c>
      <c r="N1390" s="192" t="s">
        <v>48</v>
      </c>
      <c r="P1390" s="145">
        <f t="shared" si="11"/>
        <v>0</v>
      </c>
      <c r="Q1390" s="145">
        <v>1.3600000000000001E-3</v>
      </c>
      <c r="R1390" s="145">
        <f t="shared" si="12"/>
        <v>9.5200000000000007E-3</v>
      </c>
      <c r="S1390" s="145">
        <v>0</v>
      </c>
      <c r="T1390" s="146">
        <f t="shared" si="13"/>
        <v>0</v>
      </c>
      <c r="AR1390" s="147" t="s">
        <v>780</v>
      </c>
      <c r="AT1390" s="147" t="s">
        <v>668</v>
      </c>
      <c r="AU1390" s="147" t="s">
        <v>93</v>
      </c>
      <c r="AY1390" s="19" t="s">
        <v>159</v>
      </c>
      <c r="BE1390" s="148">
        <f t="shared" si="14"/>
        <v>0</v>
      </c>
      <c r="BF1390" s="148">
        <f t="shared" si="15"/>
        <v>0</v>
      </c>
      <c r="BG1390" s="148">
        <f t="shared" si="16"/>
        <v>0</v>
      </c>
      <c r="BH1390" s="148">
        <f t="shared" si="17"/>
        <v>0</v>
      </c>
      <c r="BI1390" s="148">
        <f t="shared" si="18"/>
        <v>0</v>
      </c>
      <c r="BJ1390" s="19" t="s">
        <v>91</v>
      </c>
      <c r="BK1390" s="148">
        <f t="shared" si="19"/>
        <v>0</v>
      </c>
      <c r="BL1390" s="19" t="s">
        <v>661</v>
      </c>
      <c r="BM1390" s="147" t="s">
        <v>2091</v>
      </c>
    </row>
    <row r="1391" spans="2:65" s="1" customFormat="1" ht="24.2" customHeight="1">
      <c r="B1391" s="35"/>
      <c r="C1391" s="182" t="s">
        <v>2092</v>
      </c>
      <c r="D1391" s="182" t="s">
        <v>668</v>
      </c>
      <c r="E1391" s="183" t="s">
        <v>2093</v>
      </c>
      <c r="F1391" s="184" t="s">
        <v>2094</v>
      </c>
      <c r="G1391" s="185" t="s">
        <v>211</v>
      </c>
      <c r="H1391" s="186">
        <v>4</v>
      </c>
      <c r="I1391" s="187"/>
      <c r="J1391" s="188">
        <f t="shared" si="10"/>
        <v>0</v>
      </c>
      <c r="K1391" s="189"/>
      <c r="L1391" s="190"/>
      <c r="M1391" s="191" t="s">
        <v>32</v>
      </c>
      <c r="N1391" s="192" t="s">
        <v>48</v>
      </c>
      <c r="P1391" s="145">
        <f t="shared" si="11"/>
        <v>0</v>
      </c>
      <c r="Q1391" s="145">
        <v>1.42E-3</v>
      </c>
      <c r="R1391" s="145">
        <f t="shared" si="12"/>
        <v>5.6800000000000002E-3</v>
      </c>
      <c r="S1391" s="145">
        <v>0</v>
      </c>
      <c r="T1391" s="146">
        <f t="shared" si="13"/>
        <v>0</v>
      </c>
      <c r="AR1391" s="147" t="s">
        <v>780</v>
      </c>
      <c r="AT1391" s="147" t="s">
        <v>668</v>
      </c>
      <c r="AU1391" s="147" t="s">
        <v>93</v>
      </c>
      <c r="AY1391" s="19" t="s">
        <v>159</v>
      </c>
      <c r="BE1391" s="148">
        <f t="shared" si="14"/>
        <v>0</v>
      </c>
      <c r="BF1391" s="148">
        <f t="shared" si="15"/>
        <v>0</v>
      </c>
      <c r="BG1391" s="148">
        <f t="shared" si="16"/>
        <v>0</v>
      </c>
      <c r="BH1391" s="148">
        <f t="shared" si="17"/>
        <v>0</v>
      </c>
      <c r="BI1391" s="148">
        <f t="shared" si="18"/>
        <v>0</v>
      </c>
      <c r="BJ1391" s="19" t="s">
        <v>91</v>
      </c>
      <c r="BK1391" s="148">
        <f t="shared" si="19"/>
        <v>0</v>
      </c>
      <c r="BL1391" s="19" t="s">
        <v>661</v>
      </c>
      <c r="BM1391" s="147" t="s">
        <v>2095</v>
      </c>
    </row>
    <row r="1392" spans="2:65" s="1" customFormat="1" ht="62.65" customHeight="1">
      <c r="B1392" s="35"/>
      <c r="C1392" s="135" t="s">
        <v>2096</v>
      </c>
      <c r="D1392" s="135" t="s">
        <v>162</v>
      </c>
      <c r="E1392" s="136" t="s">
        <v>2097</v>
      </c>
      <c r="F1392" s="137" t="s">
        <v>2098</v>
      </c>
      <c r="G1392" s="138" t="s">
        <v>211</v>
      </c>
      <c r="H1392" s="139">
        <v>1</v>
      </c>
      <c r="I1392" s="140"/>
      <c r="J1392" s="141">
        <f t="shared" si="10"/>
        <v>0</v>
      </c>
      <c r="K1392" s="142"/>
      <c r="L1392" s="35"/>
      <c r="M1392" s="143" t="s">
        <v>32</v>
      </c>
      <c r="N1392" s="144" t="s">
        <v>48</v>
      </c>
      <c r="P1392" s="145">
        <f t="shared" si="11"/>
        <v>0</v>
      </c>
      <c r="Q1392" s="145">
        <v>2.2499999999999999E-2</v>
      </c>
      <c r="R1392" s="145">
        <f t="shared" si="12"/>
        <v>2.2499999999999999E-2</v>
      </c>
      <c r="S1392" s="145">
        <v>0</v>
      </c>
      <c r="T1392" s="146">
        <f t="shared" si="13"/>
        <v>0</v>
      </c>
      <c r="AR1392" s="147" t="s">
        <v>661</v>
      </c>
      <c r="AT1392" s="147" t="s">
        <v>162</v>
      </c>
      <c r="AU1392" s="147" t="s">
        <v>93</v>
      </c>
      <c r="AY1392" s="19" t="s">
        <v>159</v>
      </c>
      <c r="BE1392" s="148">
        <f t="shared" si="14"/>
        <v>0</v>
      </c>
      <c r="BF1392" s="148">
        <f t="shared" si="15"/>
        <v>0</v>
      </c>
      <c r="BG1392" s="148">
        <f t="shared" si="16"/>
        <v>0</v>
      </c>
      <c r="BH1392" s="148">
        <f t="shared" si="17"/>
        <v>0</v>
      </c>
      <c r="BI1392" s="148">
        <f t="shared" si="18"/>
        <v>0</v>
      </c>
      <c r="BJ1392" s="19" t="s">
        <v>91</v>
      </c>
      <c r="BK1392" s="148">
        <f t="shared" si="19"/>
        <v>0</v>
      </c>
      <c r="BL1392" s="19" t="s">
        <v>661</v>
      </c>
      <c r="BM1392" s="147" t="s">
        <v>2099</v>
      </c>
    </row>
    <row r="1393" spans="2:65" s="1" customFormat="1" ht="11.25">
      <c r="B1393" s="35"/>
      <c r="D1393" s="149" t="s">
        <v>167</v>
      </c>
      <c r="F1393" s="150" t="s">
        <v>2100</v>
      </c>
      <c r="I1393" s="151"/>
      <c r="L1393" s="35"/>
      <c r="M1393" s="152"/>
      <c r="T1393" s="56"/>
      <c r="AT1393" s="19" t="s">
        <v>167</v>
      </c>
      <c r="AU1393" s="19" t="s">
        <v>93</v>
      </c>
    </row>
    <row r="1394" spans="2:65" s="1" customFormat="1" ht="62.65" customHeight="1">
      <c r="B1394" s="35"/>
      <c r="C1394" s="135" t="s">
        <v>2101</v>
      </c>
      <c r="D1394" s="135" t="s">
        <v>162</v>
      </c>
      <c r="E1394" s="136" t="s">
        <v>2102</v>
      </c>
      <c r="F1394" s="137" t="s">
        <v>2103</v>
      </c>
      <c r="G1394" s="138" t="s">
        <v>211</v>
      </c>
      <c r="H1394" s="139">
        <v>2</v>
      </c>
      <c r="I1394" s="140"/>
      <c r="J1394" s="141">
        <f>ROUND(I1394*H1394,2)</f>
        <v>0</v>
      </c>
      <c r="K1394" s="142"/>
      <c r="L1394" s="35"/>
      <c r="M1394" s="143" t="s">
        <v>32</v>
      </c>
      <c r="N1394" s="144" t="s">
        <v>48</v>
      </c>
      <c r="P1394" s="145">
        <f>O1394*H1394</f>
        <v>0</v>
      </c>
      <c r="Q1394" s="145">
        <v>2.5874999999999999E-2</v>
      </c>
      <c r="R1394" s="145">
        <f>Q1394*H1394</f>
        <v>5.1749999999999997E-2</v>
      </c>
      <c r="S1394" s="145">
        <v>0</v>
      </c>
      <c r="T1394" s="146">
        <f>S1394*H1394</f>
        <v>0</v>
      </c>
      <c r="AR1394" s="147" t="s">
        <v>661</v>
      </c>
      <c r="AT1394" s="147" t="s">
        <v>162</v>
      </c>
      <c r="AU1394" s="147" t="s">
        <v>93</v>
      </c>
      <c r="AY1394" s="19" t="s">
        <v>159</v>
      </c>
      <c r="BE1394" s="148">
        <f>IF(N1394="základní",J1394,0)</f>
        <v>0</v>
      </c>
      <c r="BF1394" s="148">
        <f>IF(N1394="snížená",J1394,0)</f>
        <v>0</v>
      </c>
      <c r="BG1394" s="148">
        <f>IF(N1394="zákl. přenesená",J1394,0)</f>
        <v>0</v>
      </c>
      <c r="BH1394" s="148">
        <f>IF(N1394="sníž. přenesená",J1394,0)</f>
        <v>0</v>
      </c>
      <c r="BI1394" s="148">
        <f>IF(N1394="nulová",J1394,0)</f>
        <v>0</v>
      </c>
      <c r="BJ1394" s="19" t="s">
        <v>91</v>
      </c>
      <c r="BK1394" s="148">
        <f>ROUND(I1394*H1394,2)</f>
        <v>0</v>
      </c>
      <c r="BL1394" s="19" t="s">
        <v>661</v>
      </c>
      <c r="BM1394" s="147" t="s">
        <v>2104</v>
      </c>
    </row>
    <row r="1395" spans="2:65" s="1" customFormat="1" ht="11.25">
      <c r="B1395" s="35"/>
      <c r="D1395" s="149" t="s">
        <v>167</v>
      </c>
      <c r="F1395" s="150" t="s">
        <v>2105</v>
      </c>
      <c r="I1395" s="151"/>
      <c r="L1395" s="35"/>
      <c r="M1395" s="152"/>
      <c r="T1395" s="56"/>
      <c r="AT1395" s="19" t="s">
        <v>167</v>
      </c>
      <c r="AU1395" s="19" t="s">
        <v>93</v>
      </c>
    </row>
    <row r="1396" spans="2:65" s="13" customFormat="1" ht="11.25">
      <c r="B1396" s="160"/>
      <c r="D1396" s="154" t="s">
        <v>169</v>
      </c>
      <c r="E1396" s="161" t="s">
        <v>32</v>
      </c>
      <c r="F1396" s="162" t="s">
        <v>2106</v>
      </c>
      <c r="H1396" s="163">
        <v>2</v>
      </c>
      <c r="I1396" s="164"/>
      <c r="L1396" s="160"/>
      <c r="M1396" s="165"/>
      <c r="T1396" s="166"/>
      <c r="AT1396" s="161" t="s">
        <v>169</v>
      </c>
      <c r="AU1396" s="161" t="s">
        <v>93</v>
      </c>
      <c r="AV1396" s="13" t="s">
        <v>91</v>
      </c>
      <c r="AW1396" s="13" t="s">
        <v>38</v>
      </c>
      <c r="AX1396" s="13" t="s">
        <v>84</v>
      </c>
      <c r="AY1396" s="161" t="s">
        <v>159</v>
      </c>
    </row>
    <row r="1397" spans="2:65" s="1" customFormat="1" ht="66.75" customHeight="1">
      <c r="B1397" s="35"/>
      <c r="C1397" s="135" t="s">
        <v>2107</v>
      </c>
      <c r="D1397" s="135" t="s">
        <v>162</v>
      </c>
      <c r="E1397" s="136" t="s">
        <v>2108</v>
      </c>
      <c r="F1397" s="137" t="s">
        <v>2109</v>
      </c>
      <c r="G1397" s="138" t="s">
        <v>211</v>
      </c>
      <c r="H1397" s="139">
        <v>26</v>
      </c>
      <c r="I1397" s="140"/>
      <c r="J1397" s="141">
        <f>ROUND(I1397*H1397,2)</f>
        <v>0</v>
      </c>
      <c r="K1397" s="142"/>
      <c r="L1397" s="35"/>
      <c r="M1397" s="143" t="s">
        <v>32</v>
      </c>
      <c r="N1397" s="144" t="s">
        <v>48</v>
      </c>
      <c r="P1397" s="145">
        <f>O1397*H1397</f>
        <v>0</v>
      </c>
      <c r="Q1397" s="145">
        <v>0</v>
      </c>
      <c r="R1397" s="145">
        <f>Q1397*H1397</f>
        <v>0</v>
      </c>
      <c r="S1397" s="145">
        <v>0</v>
      </c>
      <c r="T1397" s="146">
        <f>S1397*H1397</f>
        <v>0</v>
      </c>
      <c r="AR1397" s="147" t="s">
        <v>661</v>
      </c>
      <c r="AT1397" s="147" t="s">
        <v>162</v>
      </c>
      <c r="AU1397" s="147" t="s">
        <v>93</v>
      </c>
      <c r="AY1397" s="19" t="s">
        <v>159</v>
      </c>
      <c r="BE1397" s="148">
        <f>IF(N1397="základní",J1397,0)</f>
        <v>0</v>
      </c>
      <c r="BF1397" s="148">
        <f>IF(N1397="snížená",J1397,0)</f>
        <v>0</v>
      </c>
      <c r="BG1397" s="148">
        <f>IF(N1397="zákl. přenesená",J1397,0)</f>
        <v>0</v>
      </c>
      <c r="BH1397" s="148">
        <f>IF(N1397="sníž. přenesená",J1397,0)</f>
        <v>0</v>
      </c>
      <c r="BI1397" s="148">
        <f>IF(N1397="nulová",J1397,0)</f>
        <v>0</v>
      </c>
      <c r="BJ1397" s="19" t="s">
        <v>91</v>
      </c>
      <c r="BK1397" s="148">
        <f>ROUND(I1397*H1397,2)</f>
        <v>0</v>
      </c>
      <c r="BL1397" s="19" t="s">
        <v>661</v>
      </c>
      <c r="BM1397" s="147" t="s">
        <v>2110</v>
      </c>
    </row>
    <row r="1398" spans="2:65" s="1" customFormat="1" ht="11.25">
      <c r="B1398" s="35"/>
      <c r="D1398" s="149" t="s">
        <v>167</v>
      </c>
      <c r="F1398" s="150" t="s">
        <v>2111</v>
      </c>
      <c r="I1398" s="151"/>
      <c r="L1398" s="35"/>
      <c r="M1398" s="152"/>
      <c r="T1398" s="56"/>
      <c r="AT1398" s="19" t="s">
        <v>167</v>
      </c>
      <c r="AU1398" s="19" t="s">
        <v>93</v>
      </c>
    </row>
    <row r="1399" spans="2:65" s="1" customFormat="1" ht="16.5" customHeight="1">
      <c r="B1399" s="35"/>
      <c r="C1399" s="182" t="s">
        <v>2112</v>
      </c>
      <c r="D1399" s="182" t="s">
        <v>668</v>
      </c>
      <c r="E1399" s="183" t="s">
        <v>2113</v>
      </c>
      <c r="F1399" s="184" t="s">
        <v>2114</v>
      </c>
      <c r="G1399" s="185" t="s">
        <v>211</v>
      </c>
      <c r="H1399" s="186">
        <v>22</v>
      </c>
      <c r="I1399" s="187"/>
      <c r="J1399" s="188">
        <f>ROUND(I1399*H1399,2)</f>
        <v>0</v>
      </c>
      <c r="K1399" s="189"/>
      <c r="L1399" s="190"/>
      <c r="M1399" s="191" t="s">
        <v>32</v>
      </c>
      <c r="N1399" s="192" t="s">
        <v>48</v>
      </c>
      <c r="P1399" s="145">
        <f>O1399*H1399</f>
        <v>0</v>
      </c>
      <c r="Q1399" s="145">
        <v>2.0000000000000001E-4</v>
      </c>
      <c r="R1399" s="145">
        <f>Q1399*H1399</f>
        <v>4.4000000000000003E-3</v>
      </c>
      <c r="S1399" s="145">
        <v>0</v>
      </c>
      <c r="T1399" s="146">
        <f>S1399*H1399</f>
        <v>0</v>
      </c>
      <c r="AR1399" s="147" t="s">
        <v>780</v>
      </c>
      <c r="AT1399" s="147" t="s">
        <v>668</v>
      </c>
      <c r="AU1399" s="147" t="s">
        <v>93</v>
      </c>
      <c r="AY1399" s="19" t="s">
        <v>159</v>
      </c>
      <c r="BE1399" s="148">
        <f>IF(N1399="základní",J1399,0)</f>
        <v>0</v>
      </c>
      <c r="BF1399" s="148">
        <f>IF(N1399="snížená",J1399,0)</f>
        <v>0</v>
      </c>
      <c r="BG1399" s="148">
        <f>IF(N1399="zákl. přenesená",J1399,0)</f>
        <v>0</v>
      </c>
      <c r="BH1399" s="148">
        <f>IF(N1399="sníž. přenesená",J1399,0)</f>
        <v>0</v>
      </c>
      <c r="BI1399" s="148">
        <f>IF(N1399="nulová",J1399,0)</f>
        <v>0</v>
      </c>
      <c r="BJ1399" s="19" t="s">
        <v>91</v>
      </c>
      <c r="BK1399" s="148">
        <f>ROUND(I1399*H1399,2)</f>
        <v>0</v>
      </c>
      <c r="BL1399" s="19" t="s">
        <v>661</v>
      </c>
      <c r="BM1399" s="147" t="s">
        <v>2115</v>
      </c>
    </row>
    <row r="1400" spans="2:65" s="13" customFormat="1" ht="11.25">
      <c r="B1400" s="160"/>
      <c r="D1400" s="154" t="s">
        <v>169</v>
      </c>
      <c r="E1400" s="161" t="s">
        <v>32</v>
      </c>
      <c r="F1400" s="162" t="s">
        <v>2116</v>
      </c>
      <c r="H1400" s="163">
        <v>22</v>
      </c>
      <c r="I1400" s="164"/>
      <c r="L1400" s="160"/>
      <c r="M1400" s="165"/>
      <c r="T1400" s="166"/>
      <c r="AT1400" s="161" t="s">
        <v>169</v>
      </c>
      <c r="AU1400" s="161" t="s">
        <v>93</v>
      </c>
      <c r="AV1400" s="13" t="s">
        <v>91</v>
      </c>
      <c r="AW1400" s="13" t="s">
        <v>38</v>
      </c>
      <c r="AX1400" s="13" t="s">
        <v>84</v>
      </c>
      <c r="AY1400" s="161" t="s">
        <v>159</v>
      </c>
    </row>
    <row r="1401" spans="2:65" s="1" customFormat="1" ht="16.5" customHeight="1">
      <c r="B1401" s="35"/>
      <c r="C1401" s="182" t="s">
        <v>2117</v>
      </c>
      <c r="D1401" s="182" t="s">
        <v>668</v>
      </c>
      <c r="E1401" s="183" t="s">
        <v>2118</v>
      </c>
      <c r="F1401" s="184" t="s">
        <v>2119</v>
      </c>
      <c r="G1401" s="185" t="s">
        <v>211</v>
      </c>
      <c r="H1401" s="186">
        <v>4</v>
      </c>
      <c r="I1401" s="187"/>
      <c r="J1401" s="188">
        <f>ROUND(I1401*H1401,2)</f>
        <v>0</v>
      </c>
      <c r="K1401" s="189"/>
      <c r="L1401" s="190"/>
      <c r="M1401" s="191" t="s">
        <v>32</v>
      </c>
      <c r="N1401" s="192" t="s">
        <v>48</v>
      </c>
      <c r="P1401" s="145">
        <f>O1401*H1401</f>
        <v>0</v>
      </c>
      <c r="Q1401" s="145">
        <v>2.0000000000000001E-4</v>
      </c>
      <c r="R1401" s="145">
        <f>Q1401*H1401</f>
        <v>8.0000000000000004E-4</v>
      </c>
      <c r="S1401" s="145">
        <v>0</v>
      </c>
      <c r="T1401" s="146">
        <f>S1401*H1401</f>
        <v>0</v>
      </c>
      <c r="AR1401" s="147" t="s">
        <v>780</v>
      </c>
      <c r="AT1401" s="147" t="s">
        <v>668</v>
      </c>
      <c r="AU1401" s="147" t="s">
        <v>93</v>
      </c>
      <c r="AY1401" s="19" t="s">
        <v>159</v>
      </c>
      <c r="BE1401" s="148">
        <f>IF(N1401="základní",J1401,0)</f>
        <v>0</v>
      </c>
      <c r="BF1401" s="148">
        <f>IF(N1401="snížená",J1401,0)</f>
        <v>0</v>
      </c>
      <c r="BG1401" s="148">
        <f>IF(N1401="zákl. přenesená",J1401,0)</f>
        <v>0</v>
      </c>
      <c r="BH1401" s="148">
        <f>IF(N1401="sníž. přenesená",J1401,0)</f>
        <v>0</v>
      </c>
      <c r="BI1401" s="148">
        <f>IF(N1401="nulová",J1401,0)</f>
        <v>0</v>
      </c>
      <c r="BJ1401" s="19" t="s">
        <v>91</v>
      </c>
      <c r="BK1401" s="148">
        <f>ROUND(I1401*H1401,2)</f>
        <v>0</v>
      </c>
      <c r="BL1401" s="19" t="s">
        <v>661</v>
      </c>
      <c r="BM1401" s="147" t="s">
        <v>2120</v>
      </c>
    </row>
    <row r="1402" spans="2:65" s="1" customFormat="1" ht="37.9" customHeight="1">
      <c r="B1402" s="35"/>
      <c r="C1402" s="135" t="s">
        <v>2121</v>
      </c>
      <c r="D1402" s="135" t="s">
        <v>162</v>
      </c>
      <c r="E1402" s="136" t="s">
        <v>2122</v>
      </c>
      <c r="F1402" s="137" t="s">
        <v>2123</v>
      </c>
      <c r="G1402" s="138" t="s">
        <v>783</v>
      </c>
      <c r="H1402" s="139">
        <v>282</v>
      </c>
      <c r="I1402" s="140"/>
      <c r="J1402" s="141">
        <f>ROUND(I1402*H1402,2)</f>
        <v>0</v>
      </c>
      <c r="K1402" s="142"/>
      <c r="L1402" s="35"/>
      <c r="M1402" s="143" t="s">
        <v>32</v>
      </c>
      <c r="N1402" s="144" t="s">
        <v>48</v>
      </c>
      <c r="P1402" s="145">
        <f>O1402*H1402</f>
        <v>0</v>
      </c>
      <c r="Q1402" s="145">
        <v>1.1544000000000001E-3</v>
      </c>
      <c r="R1402" s="145">
        <f>Q1402*H1402</f>
        <v>0.32554080000000002</v>
      </c>
      <c r="S1402" s="145">
        <v>0</v>
      </c>
      <c r="T1402" s="146">
        <f>S1402*H1402</f>
        <v>0</v>
      </c>
      <c r="AR1402" s="147" t="s">
        <v>661</v>
      </c>
      <c r="AT1402" s="147" t="s">
        <v>162</v>
      </c>
      <c r="AU1402" s="147" t="s">
        <v>93</v>
      </c>
      <c r="AY1402" s="19" t="s">
        <v>159</v>
      </c>
      <c r="BE1402" s="148">
        <f>IF(N1402="základní",J1402,0)</f>
        <v>0</v>
      </c>
      <c r="BF1402" s="148">
        <f>IF(N1402="snížená",J1402,0)</f>
        <v>0</v>
      </c>
      <c r="BG1402" s="148">
        <f>IF(N1402="zákl. přenesená",J1402,0)</f>
        <v>0</v>
      </c>
      <c r="BH1402" s="148">
        <f>IF(N1402="sníž. přenesená",J1402,0)</f>
        <v>0</v>
      </c>
      <c r="BI1402" s="148">
        <f>IF(N1402="nulová",J1402,0)</f>
        <v>0</v>
      </c>
      <c r="BJ1402" s="19" t="s">
        <v>91</v>
      </c>
      <c r="BK1402" s="148">
        <f>ROUND(I1402*H1402,2)</f>
        <v>0</v>
      </c>
      <c r="BL1402" s="19" t="s">
        <v>661</v>
      </c>
      <c r="BM1402" s="147" t="s">
        <v>2124</v>
      </c>
    </row>
    <row r="1403" spans="2:65" s="1" customFormat="1" ht="11.25">
      <c r="B1403" s="35"/>
      <c r="D1403" s="149" t="s">
        <v>167</v>
      </c>
      <c r="F1403" s="150" t="s">
        <v>2125</v>
      </c>
      <c r="I1403" s="151"/>
      <c r="L1403" s="35"/>
      <c r="M1403" s="152"/>
      <c r="T1403" s="56"/>
      <c r="AT1403" s="19" t="s">
        <v>167</v>
      </c>
      <c r="AU1403" s="19" t="s">
        <v>93</v>
      </c>
    </row>
    <row r="1404" spans="2:65" s="13" customFormat="1" ht="11.25">
      <c r="B1404" s="160"/>
      <c r="D1404" s="154" t="s">
        <v>169</v>
      </c>
      <c r="E1404" s="161" t="s">
        <v>32</v>
      </c>
      <c r="F1404" s="162" t="s">
        <v>2126</v>
      </c>
      <c r="H1404" s="163">
        <v>282</v>
      </c>
      <c r="I1404" s="164"/>
      <c r="L1404" s="160"/>
      <c r="M1404" s="165"/>
      <c r="T1404" s="166"/>
      <c r="AT1404" s="161" t="s">
        <v>169</v>
      </c>
      <c r="AU1404" s="161" t="s">
        <v>93</v>
      </c>
      <c r="AV1404" s="13" t="s">
        <v>91</v>
      </c>
      <c r="AW1404" s="13" t="s">
        <v>38</v>
      </c>
      <c r="AX1404" s="13" t="s">
        <v>84</v>
      </c>
      <c r="AY1404" s="161" t="s">
        <v>159</v>
      </c>
    </row>
    <row r="1405" spans="2:65" s="1" customFormat="1" ht="37.9" customHeight="1">
      <c r="B1405" s="35"/>
      <c r="C1405" s="135" t="s">
        <v>2127</v>
      </c>
      <c r="D1405" s="135" t="s">
        <v>162</v>
      </c>
      <c r="E1405" s="136" t="s">
        <v>2128</v>
      </c>
      <c r="F1405" s="137" t="s">
        <v>2129</v>
      </c>
      <c r="G1405" s="138" t="s">
        <v>783</v>
      </c>
      <c r="H1405" s="139">
        <v>204</v>
      </c>
      <c r="I1405" s="140"/>
      <c r="J1405" s="141">
        <f>ROUND(I1405*H1405,2)</f>
        <v>0</v>
      </c>
      <c r="K1405" s="142"/>
      <c r="L1405" s="35"/>
      <c r="M1405" s="143" t="s">
        <v>32</v>
      </c>
      <c r="N1405" s="144" t="s">
        <v>48</v>
      </c>
      <c r="P1405" s="145">
        <f>O1405*H1405</f>
        <v>0</v>
      </c>
      <c r="Q1405" s="145">
        <v>6.2520000000000002E-4</v>
      </c>
      <c r="R1405" s="145">
        <f>Q1405*H1405</f>
        <v>0.12754080000000001</v>
      </c>
      <c r="S1405" s="145">
        <v>0</v>
      </c>
      <c r="T1405" s="146">
        <f>S1405*H1405</f>
        <v>0</v>
      </c>
      <c r="AR1405" s="147" t="s">
        <v>661</v>
      </c>
      <c r="AT1405" s="147" t="s">
        <v>162</v>
      </c>
      <c r="AU1405" s="147" t="s">
        <v>93</v>
      </c>
      <c r="AY1405" s="19" t="s">
        <v>159</v>
      </c>
      <c r="BE1405" s="148">
        <f>IF(N1405="základní",J1405,0)</f>
        <v>0</v>
      </c>
      <c r="BF1405" s="148">
        <f>IF(N1405="snížená",J1405,0)</f>
        <v>0</v>
      </c>
      <c r="BG1405" s="148">
        <f>IF(N1405="zákl. přenesená",J1405,0)</f>
        <v>0</v>
      </c>
      <c r="BH1405" s="148">
        <f>IF(N1405="sníž. přenesená",J1405,0)</f>
        <v>0</v>
      </c>
      <c r="BI1405" s="148">
        <f>IF(N1405="nulová",J1405,0)</f>
        <v>0</v>
      </c>
      <c r="BJ1405" s="19" t="s">
        <v>91</v>
      </c>
      <c r="BK1405" s="148">
        <f>ROUND(I1405*H1405,2)</f>
        <v>0</v>
      </c>
      <c r="BL1405" s="19" t="s">
        <v>661</v>
      </c>
      <c r="BM1405" s="147" t="s">
        <v>2130</v>
      </c>
    </row>
    <row r="1406" spans="2:65" s="1" customFormat="1" ht="11.25">
      <c r="B1406" s="35"/>
      <c r="D1406" s="149" t="s">
        <v>167</v>
      </c>
      <c r="F1406" s="150" t="s">
        <v>2131</v>
      </c>
      <c r="I1406" s="151"/>
      <c r="L1406" s="35"/>
      <c r="M1406" s="152"/>
      <c r="T1406" s="56"/>
      <c r="AT1406" s="19" t="s">
        <v>167</v>
      </c>
      <c r="AU1406" s="19" t="s">
        <v>93</v>
      </c>
    </row>
    <row r="1407" spans="2:65" s="13" customFormat="1" ht="11.25">
      <c r="B1407" s="160"/>
      <c r="D1407" s="154" t="s">
        <v>169</v>
      </c>
      <c r="E1407" s="161" t="s">
        <v>32</v>
      </c>
      <c r="F1407" s="162" t="s">
        <v>2132</v>
      </c>
      <c r="H1407" s="163">
        <v>204</v>
      </c>
      <c r="I1407" s="164"/>
      <c r="L1407" s="160"/>
      <c r="M1407" s="165"/>
      <c r="T1407" s="166"/>
      <c r="AT1407" s="161" t="s">
        <v>169</v>
      </c>
      <c r="AU1407" s="161" t="s">
        <v>93</v>
      </c>
      <c r="AV1407" s="13" t="s">
        <v>91</v>
      </c>
      <c r="AW1407" s="13" t="s">
        <v>38</v>
      </c>
      <c r="AX1407" s="13" t="s">
        <v>84</v>
      </c>
      <c r="AY1407" s="161" t="s">
        <v>159</v>
      </c>
    </row>
    <row r="1408" spans="2:65" s="1" customFormat="1" ht="33" customHeight="1">
      <c r="B1408" s="35"/>
      <c r="C1408" s="135" t="s">
        <v>2133</v>
      </c>
      <c r="D1408" s="135" t="s">
        <v>162</v>
      </c>
      <c r="E1408" s="136" t="s">
        <v>2134</v>
      </c>
      <c r="F1408" s="137" t="s">
        <v>2135</v>
      </c>
      <c r="G1408" s="138" t="s">
        <v>783</v>
      </c>
      <c r="H1408" s="139">
        <v>299</v>
      </c>
      <c r="I1408" s="140"/>
      <c r="J1408" s="141">
        <f>ROUND(I1408*H1408,2)</f>
        <v>0</v>
      </c>
      <c r="K1408" s="142"/>
      <c r="L1408" s="35"/>
      <c r="M1408" s="143" t="s">
        <v>32</v>
      </c>
      <c r="N1408" s="144" t="s">
        <v>48</v>
      </c>
      <c r="P1408" s="145">
        <f>O1408*H1408</f>
        <v>0</v>
      </c>
      <c r="Q1408" s="145">
        <v>3.2279999999999999E-4</v>
      </c>
      <c r="R1408" s="145">
        <f>Q1408*H1408</f>
        <v>9.6517199999999997E-2</v>
      </c>
      <c r="S1408" s="145">
        <v>0</v>
      </c>
      <c r="T1408" s="146">
        <f>S1408*H1408</f>
        <v>0</v>
      </c>
      <c r="AR1408" s="147" t="s">
        <v>661</v>
      </c>
      <c r="AT1408" s="147" t="s">
        <v>162</v>
      </c>
      <c r="AU1408" s="147" t="s">
        <v>93</v>
      </c>
      <c r="AY1408" s="19" t="s">
        <v>159</v>
      </c>
      <c r="BE1408" s="148">
        <f>IF(N1408="základní",J1408,0)</f>
        <v>0</v>
      </c>
      <c r="BF1408" s="148">
        <f>IF(N1408="snížená",J1408,0)</f>
        <v>0</v>
      </c>
      <c r="BG1408" s="148">
        <f>IF(N1408="zákl. přenesená",J1408,0)</f>
        <v>0</v>
      </c>
      <c r="BH1408" s="148">
        <f>IF(N1408="sníž. přenesená",J1408,0)</f>
        <v>0</v>
      </c>
      <c r="BI1408" s="148">
        <f>IF(N1408="nulová",J1408,0)</f>
        <v>0</v>
      </c>
      <c r="BJ1408" s="19" t="s">
        <v>91</v>
      </c>
      <c r="BK1408" s="148">
        <f>ROUND(I1408*H1408,2)</f>
        <v>0</v>
      </c>
      <c r="BL1408" s="19" t="s">
        <v>661</v>
      </c>
      <c r="BM1408" s="147" t="s">
        <v>2136</v>
      </c>
    </row>
    <row r="1409" spans="2:65" s="1" customFormat="1" ht="11.25">
      <c r="B1409" s="35"/>
      <c r="D1409" s="149" t="s">
        <v>167</v>
      </c>
      <c r="F1409" s="150" t="s">
        <v>2137</v>
      </c>
      <c r="I1409" s="151"/>
      <c r="L1409" s="35"/>
      <c r="M1409" s="152"/>
      <c r="T1409" s="56"/>
      <c r="AT1409" s="19" t="s">
        <v>167</v>
      </c>
      <c r="AU1409" s="19" t="s">
        <v>93</v>
      </c>
    </row>
    <row r="1410" spans="2:65" s="13" customFormat="1" ht="11.25">
      <c r="B1410" s="160"/>
      <c r="D1410" s="154" t="s">
        <v>169</v>
      </c>
      <c r="E1410" s="161" t="s">
        <v>32</v>
      </c>
      <c r="F1410" s="162" t="s">
        <v>2138</v>
      </c>
      <c r="H1410" s="163">
        <v>299</v>
      </c>
      <c r="I1410" s="164"/>
      <c r="L1410" s="160"/>
      <c r="M1410" s="165"/>
      <c r="T1410" s="166"/>
      <c r="AT1410" s="161" t="s">
        <v>169</v>
      </c>
      <c r="AU1410" s="161" t="s">
        <v>93</v>
      </c>
      <c r="AV1410" s="13" t="s">
        <v>91</v>
      </c>
      <c r="AW1410" s="13" t="s">
        <v>38</v>
      </c>
      <c r="AX1410" s="13" t="s">
        <v>84</v>
      </c>
      <c r="AY1410" s="161" t="s">
        <v>159</v>
      </c>
    </row>
    <row r="1411" spans="2:65" s="1" customFormat="1" ht="37.9" customHeight="1">
      <c r="B1411" s="35"/>
      <c r="C1411" s="135" t="s">
        <v>2139</v>
      </c>
      <c r="D1411" s="135" t="s">
        <v>162</v>
      </c>
      <c r="E1411" s="136" t="s">
        <v>2140</v>
      </c>
      <c r="F1411" s="137" t="s">
        <v>2141</v>
      </c>
      <c r="G1411" s="138" t="s">
        <v>783</v>
      </c>
      <c r="H1411" s="139">
        <v>53</v>
      </c>
      <c r="I1411" s="140"/>
      <c r="J1411" s="141">
        <f>ROUND(I1411*H1411,2)</f>
        <v>0</v>
      </c>
      <c r="K1411" s="142"/>
      <c r="L1411" s="35"/>
      <c r="M1411" s="143" t="s">
        <v>32</v>
      </c>
      <c r="N1411" s="144" t="s">
        <v>48</v>
      </c>
      <c r="P1411" s="145">
        <f>O1411*H1411</f>
        <v>0</v>
      </c>
      <c r="Q1411" s="145">
        <v>4.5239999999999999E-4</v>
      </c>
      <c r="R1411" s="145">
        <f>Q1411*H1411</f>
        <v>2.3977200000000001E-2</v>
      </c>
      <c r="S1411" s="145">
        <v>0</v>
      </c>
      <c r="T1411" s="146">
        <f>S1411*H1411</f>
        <v>0</v>
      </c>
      <c r="AR1411" s="147" t="s">
        <v>661</v>
      </c>
      <c r="AT1411" s="147" t="s">
        <v>162</v>
      </c>
      <c r="AU1411" s="147" t="s">
        <v>93</v>
      </c>
      <c r="AY1411" s="19" t="s">
        <v>159</v>
      </c>
      <c r="BE1411" s="148">
        <f>IF(N1411="základní",J1411,0)</f>
        <v>0</v>
      </c>
      <c r="BF1411" s="148">
        <f>IF(N1411="snížená",J1411,0)</f>
        <v>0</v>
      </c>
      <c r="BG1411" s="148">
        <f>IF(N1411="zákl. přenesená",J1411,0)</f>
        <v>0</v>
      </c>
      <c r="BH1411" s="148">
        <f>IF(N1411="sníž. přenesená",J1411,0)</f>
        <v>0</v>
      </c>
      <c r="BI1411" s="148">
        <f>IF(N1411="nulová",J1411,0)</f>
        <v>0</v>
      </c>
      <c r="BJ1411" s="19" t="s">
        <v>91</v>
      </c>
      <c r="BK1411" s="148">
        <f>ROUND(I1411*H1411,2)</f>
        <v>0</v>
      </c>
      <c r="BL1411" s="19" t="s">
        <v>661</v>
      </c>
      <c r="BM1411" s="147" t="s">
        <v>2142</v>
      </c>
    </row>
    <row r="1412" spans="2:65" s="1" customFormat="1" ht="11.25">
      <c r="B1412" s="35"/>
      <c r="D1412" s="149" t="s">
        <v>167</v>
      </c>
      <c r="F1412" s="150" t="s">
        <v>2143</v>
      </c>
      <c r="I1412" s="151"/>
      <c r="L1412" s="35"/>
      <c r="M1412" s="152"/>
      <c r="T1412" s="56"/>
      <c r="AT1412" s="19" t="s">
        <v>167</v>
      </c>
      <c r="AU1412" s="19" t="s">
        <v>93</v>
      </c>
    </row>
    <row r="1413" spans="2:65" s="13" customFormat="1" ht="11.25">
      <c r="B1413" s="160"/>
      <c r="D1413" s="154" t="s">
        <v>169</v>
      </c>
      <c r="E1413" s="161" t="s">
        <v>32</v>
      </c>
      <c r="F1413" s="162" t="s">
        <v>2144</v>
      </c>
      <c r="H1413" s="163">
        <v>53</v>
      </c>
      <c r="I1413" s="164"/>
      <c r="L1413" s="160"/>
      <c r="M1413" s="165"/>
      <c r="T1413" s="166"/>
      <c r="AT1413" s="161" t="s">
        <v>169</v>
      </c>
      <c r="AU1413" s="161" t="s">
        <v>93</v>
      </c>
      <c r="AV1413" s="13" t="s">
        <v>91</v>
      </c>
      <c r="AW1413" s="13" t="s">
        <v>38</v>
      </c>
      <c r="AX1413" s="13" t="s">
        <v>84</v>
      </c>
      <c r="AY1413" s="161" t="s">
        <v>159</v>
      </c>
    </row>
    <row r="1414" spans="2:65" s="1" customFormat="1" ht="33" customHeight="1">
      <c r="B1414" s="35"/>
      <c r="C1414" s="135" t="s">
        <v>2145</v>
      </c>
      <c r="D1414" s="135" t="s">
        <v>162</v>
      </c>
      <c r="E1414" s="136" t="s">
        <v>2146</v>
      </c>
      <c r="F1414" s="137" t="s">
        <v>2147</v>
      </c>
      <c r="G1414" s="138" t="s">
        <v>783</v>
      </c>
      <c r="H1414" s="139">
        <v>7</v>
      </c>
      <c r="I1414" s="140"/>
      <c r="J1414" s="141">
        <f>ROUND(I1414*H1414,2)</f>
        <v>0</v>
      </c>
      <c r="K1414" s="142"/>
      <c r="L1414" s="35"/>
      <c r="M1414" s="143" t="s">
        <v>32</v>
      </c>
      <c r="N1414" s="144" t="s">
        <v>48</v>
      </c>
      <c r="P1414" s="145">
        <f>O1414*H1414</f>
        <v>0</v>
      </c>
      <c r="Q1414" s="145">
        <v>9.9240000000000005E-4</v>
      </c>
      <c r="R1414" s="145">
        <f>Q1414*H1414</f>
        <v>6.9468000000000004E-3</v>
      </c>
      <c r="S1414" s="145">
        <v>0</v>
      </c>
      <c r="T1414" s="146">
        <f>S1414*H1414</f>
        <v>0</v>
      </c>
      <c r="AR1414" s="147" t="s">
        <v>661</v>
      </c>
      <c r="AT1414" s="147" t="s">
        <v>162</v>
      </c>
      <c r="AU1414" s="147" t="s">
        <v>93</v>
      </c>
      <c r="AY1414" s="19" t="s">
        <v>159</v>
      </c>
      <c r="BE1414" s="148">
        <f>IF(N1414="základní",J1414,0)</f>
        <v>0</v>
      </c>
      <c r="BF1414" s="148">
        <f>IF(N1414="snížená",J1414,0)</f>
        <v>0</v>
      </c>
      <c r="BG1414" s="148">
        <f>IF(N1414="zákl. přenesená",J1414,0)</f>
        <v>0</v>
      </c>
      <c r="BH1414" s="148">
        <f>IF(N1414="sníž. přenesená",J1414,0)</f>
        <v>0</v>
      </c>
      <c r="BI1414" s="148">
        <f>IF(N1414="nulová",J1414,0)</f>
        <v>0</v>
      </c>
      <c r="BJ1414" s="19" t="s">
        <v>91</v>
      </c>
      <c r="BK1414" s="148">
        <f>ROUND(I1414*H1414,2)</f>
        <v>0</v>
      </c>
      <c r="BL1414" s="19" t="s">
        <v>661</v>
      </c>
      <c r="BM1414" s="147" t="s">
        <v>2148</v>
      </c>
    </row>
    <row r="1415" spans="2:65" s="1" customFormat="1" ht="11.25">
      <c r="B1415" s="35"/>
      <c r="D1415" s="149" t="s">
        <v>167</v>
      </c>
      <c r="F1415" s="150" t="s">
        <v>2149</v>
      </c>
      <c r="I1415" s="151"/>
      <c r="L1415" s="35"/>
      <c r="M1415" s="152"/>
      <c r="T1415" s="56"/>
      <c r="AT1415" s="19" t="s">
        <v>167</v>
      </c>
      <c r="AU1415" s="19" t="s">
        <v>93</v>
      </c>
    </row>
    <row r="1416" spans="2:65" s="13" customFormat="1" ht="11.25">
      <c r="B1416" s="160"/>
      <c r="D1416" s="154" t="s">
        <v>169</v>
      </c>
      <c r="E1416" s="161" t="s">
        <v>32</v>
      </c>
      <c r="F1416" s="162" t="s">
        <v>2150</v>
      </c>
      <c r="H1416" s="163">
        <v>7</v>
      </c>
      <c r="I1416" s="164"/>
      <c r="L1416" s="160"/>
      <c r="M1416" s="165"/>
      <c r="T1416" s="166"/>
      <c r="AT1416" s="161" t="s">
        <v>169</v>
      </c>
      <c r="AU1416" s="161" t="s">
        <v>93</v>
      </c>
      <c r="AV1416" s="13" t="s">
        <v>91</v>
      </c>
      <c r="AW1416" s="13" t="s">
        <v>38</v>
      </c>
      <c r="AX1416" s="13" t="s">
        <v>84</v>
      </c>
      <c r="AY1416" s="161" t="s">
        <v>159</v>
      </c>
    </row>
    <row r="1417" spans="2:65" s="11" customFormat="1" ht="20.85" customHeight="1">
      <c r="B1417" s="123"/>
      <c r="D1417" s="124" t="s">
        <v>75</v>
      </c>
      <c r="E1417" s="133" t="s">
        <v>2151</v>
      </c>
      <c r="F1417" s="133" t="s">
        <v>2152</v>
      </c>
      <c r="I1417" s="126"/>
      <c r="J1417" s="134">
        <f>BK1417</f>
        <v>0</v>
      </c>
      <c r="L1417" s="123"/>
      <c r="M1417" s="128"/>
      <c r="P1417" s="129">
        <f>SUM(P1418:P1439)</f>
        <v>0</v>
      </c>
      <c r="R1417" s="129">
        <f>SUM(R1418:R1439)</f>
        <v>7.114914E-2</v>
      </c>
      <c r="T1417" s="130">
        <f>SUM(T1418:T1439)</f>
        <v>0</v>
      </c>
      <c r="AR1417" s="124" t="s">
        <v>91</v>
      </c>
      <c r="AT1417" s="131" t="s">
        <v>75</v>
      </c>
      <c r="AU1417" s="131" t="s">
        <v>91</v>
      </c>
      <c r="AY1417" s="124" t="s">
        <v>159</v>
      </c>
      <c r="BK1417" s="132">
        <f>SUM(BK1418:BK1439)</f>
        <v>0</v>
      </c>
    </row>
    <row r="1418" spans="2:65" s="1" customFormat="1" ht="33" customHeight="1">
      <c r="B1418" s="35"/>
      <c r="C1418" s="135" t="s">
        <v>2153</v>
      </c>
      <c r="D1418" s="135" t="s">
        <v>162</v>
      </c>
      <c r="E1418" s="136" t="s">
        <v>2154</v>
      </c>
      <c r="F1418" s="137" t="s">
        <v>2155</v>
      </c>
      <c r="G1418" s="138" t="s">
        <v>211</v>
      </c>
      <c r="H1418" s="139">
        <v>14</v>
      </c>
      <c r="I1418" s="140"/>
      <c r="J1418" s="141">
        <f>ROUND(I1418*H1418,2)</f>
        <v>0</v>
      </c>
      <c r="K1418" s="142"/>
      <c r="L1418" s="35"/>
      <c r="M1418" s="143" t="s">
        <v>32</v>
      </c>
      <c r="N1418" s="144" t="s">
        <v>48</v>
      </c>
      <c r="P1418" s="145">
        <f>O1418*H1418</f>
        <v>0</v>
      </c>
      <c r="Q1418" s="145">
        <v>0</v>
      </c>
      <c r="R1418" s="145">
        <f>Q1418*H1418</f>
        <v>0</v>
      </c>
      <c r="S1418" s="145">
        <v>0</v>
      </c>
      <c r="T1418" s="146">
        <f>S1418*H1418</f>
        <v>0</v>
      </c>
      <c r="AR1418" s="147" t="s">
        <v>661</v>
      </c>
      <c r="AT1418" s="147" t="s">
        <v>162</v>
      </c>
      <c r="AU1418" s="147" t="s">
        <v>93</v>
      </c>
      <c r="AY1418" s="19" t="s">
        <v>159</v>
      </c>
      <c r="BE1418" s="148">
        <f>IF(N1418="základní",J1418,0)</f>
        <v>0</v>
      </c>
      <c r="BF1418" s="148">
        <f>IF(N1418="snížená",J1418,0)</f>
        <v>0</v>
      </c>
      <c r="BG1418" s="148">
        <f>IF(N1418="zákl. přenesená",J1418,0)</f>
        <v>0</v>
      </c>
      <c r="BH1418" s="148">
        <f>IF(N1418="sníž. přenesená",J1418,0)</f>
        <v>0</v>
      </c>
      <c r="BI1418" s="148">
        <f>IF(N1418="nulová",J1418,0)</f>
        <v>0</v>
      </c>
      <c r="BJ1418" s="19" t="s">
        <v>91</v>
      </c>
      <c r="BK1418" s="148">
        <f>ROUND(I1418*H1418,2)</f>
        <v>0</v>
      </c>
      <c r="BL1418" s="19" t="s">
        <v>661</v>
      </c>
      <c r="BM1418" s="147" t="s">
        <v>2156</v>
      </c>
    </row>
    <row r="1419" spans="2:65" s="1" customFormat="1" ht="11.25">
      <c r="B1419" s="35"/>
      <c r="D1419" s="149" t="s">
        <v>167</v>
      </c>
      <c r="F1419" s="150" t="s">
        <v>2157</v>
      </c>
      <c r="I1419" s="151"/>
      <c r="L1419" s="35"/>
      <c r="M1419" s="152"/>
      <c r="T1419" s="56"/>
      <c r="AT1419" s="19" t="s">
        <v>167</v>
      </c>
      <c r="AU1419" s="19" t="s">
        <v>93</v>
      </c>
    </row>
    <row r="1420" spans="2:65" s="1" customFormat="1" ht="24.2" customHeight="1">
      <c r="B1420" s="35"/>
      <c r="C1420" s="182" t="s">
        <v>2158</v>
      </c>
      <c r="D1420" s="182" t="s">
        <v>668</v>
      </c>
      <c r="E1420" s="183" t="s">
        <v>2159</v>
      </c>
      <c r="F1420" s="184" t="s">
        <v>2160</v>
      </c>
      <c r="G1420" s="185" t="s">
        <v>211</v>
      </c>
      <c r="H1420" s="186">
        <v>3</v>
      </c>
      <c r="I1420" s="187"/>
      <c r="J1420" s="188">
        <f>ROUND(I1420*H1420,2)</f>
        <v>0</v>
      </c>
      <c r="K1420" s="189"/>
      <c r="L1420" s="190"/>
      <c r="M1420" s="191" t="s">
        <v>32</v>
      </c>
      <c r="N1420" s="192" t="s">
        <v>48</v>
      </c>
      <c r="P1420" s="145">
        <f>O1420*H1420</f>
        <v>0</v>
      </c>
      <c r="Q1420" s="145">
        <v>2.5000000000000001E-3</v>
      </c>
      <c r="R1420" s="145">
        <f>Q1420*H1420</f>
        <v>7.4999999999999997E-3</v>
      </c>
      <c r="S1420" s="145">
        <v>0</v>
      </c>
      <c r="T1420" s="146">
        <f>S1420*H1420</f>
        <v>0</v>
      </c>
      <c r="AR1420" s="147" t="s">
        <v>780</v>
      </c>
      <c r="AT1420" s="147" t="s">
        <v>668</v>
      </c>
      <c r="AU1420" s="147" t="s">
        <v>93</v>
      </c>
      <c r="AY1420" s="19" t="s">
        <v>159</v>
      </c>
      <c r="BE1420" s="148">
        <f>IF(N1420="základní",J1420,0)</f>
        <v>0</v>
      </c>
      <c r="BF1420" s="148">
        <f>IF(N1420="snížená",J1420,0)</f>
        <v>0</v>
      </c>
      <c r="BG1420" s="148">
        <f>IF(N1420="zákl. přenesená",J1420,0)</f>
        <v>0</v>
      </c>
      <c r="BH1420" s="148">
        <f>IF(N1420="sníž. přenesená",J1420,0)</f>
        <v>0</v>
      </c>
      <c r="BI1420" s="148">
        <f>IF(N1420="nulová",J1420,0)</f>
        <v>0</v>
      </c>
      <c r="BJ1420" s="19" t="s">
        <v>91</v>
      </c>
      <c r="BK1420" s="148">
        <f>ROUND(I1420*H1420,2)</f>
        <v>0</v>
      </c>
      <c r="BL1420" s="19" t="s">
        <v>661</v>
      </c>
      <c r="BM1420" s="147" t="s">
        <v>2161</v>
      </c>
    </row>
    <row r="1421" spans="2:65" s="13" customFormat="1" ht="11.25">
      <c r="B1421" s="160"/>
      <c r="D1421" s="154" t="s">
        <v>169</v>
      </c>
      <c r="E1421" s="161" t="s">
        <v>32</v>
      </c>
      <c r="F1421" s="162" t="s">
        <v>2162</v>
      </c>
      <c r="H1421" s="163">
        <v>3</v>
      </c>
      <c r="I1421" s="164"/>
      <c r="L1421" s="160"/>
      <c r="M1421" s="165"/>
      <c r="T1421" s="166"/>
      <c r="AT1421" s="161" t="s">
        <v>169</v>
      </c>
      <c r="AU1421" s="161" t="s">
        <v>93</v>
      </c>
      <c r="AV1421" s="13" t="s">
        <v>91</v>
      </c>
      <c r="AW1421" s="13" t="s">
        <v>38</v>
      </c>
      <c r="AX1421" s="13" t="s">
        <v>84</v>
      </c>
      <c r="AY1421" s="161" t="s">
        <v>159</v>
      </c>
    </row>
    <row r="1422" spans="2:65" s="1" customFormat="1" ht="24.2" customHeight="1">
      <c r="B1422" s="35"/>
      <c r="C1422" s="182" t="s">
        <v>2163</v>
      </c>
      <c r="D1422" s="182" t="s">
        <v>668</v>
      </c>
      <c r="E1422" s="183" t="s">
        <v>2164</v>
      </c>
      <c r="F1422" s="184" t="s">
        <v>2165</v>
      </c>
      <c r="G1422" s="185" t="s">
        <v>211</v>
      </c>
      <c r="H1422" s="186">
        <v>4</v>
      </c>
      <c r="I1422" s="187"/>
      <c r="J1422" s="188">
        <f>ROUND(I1422*H1422,2)</f>
        <v>0</v>
      </c>
      <c r="K1422" s="189"/>
      <c r="L1422" s="190"/>
      <c r="M1422" s="191" t="s">
        <v>32</v>
      </c>
      <c r="N1422" s="192" t="s">
        <v>48</v>
      </c>
      <c r="P1422" s="145">
        <f>O1422*H1422</f>
        <v>0</v>
      </c>
      <c r="Q1422" s="145">
        <v>9.5E-4</v>
      </c>
      <c r="R1422" s="145">
        <f>Q1422*H1422</f>
        <v>3.8E-3</v>
      </c>
      <c r="S1422" s="145">
        <v>0</v>
      </c>
      <c r="T1422" s="146">
        <f>S1422*H1422</f>
        <v>0</v>
      </c>
      <c r="AR1422" s="147" t="s">
        <v>780</v>
      </c>
      <c r="AT1422" s="147" t="s">
        <v>668</v>
      </c>
      <c r="AU1422" s="147" t="s">
        <v>93</v>
      </c>
      <c r="AY1422" s="19" t="s">
        <v>159</v>
      </c>
      <c r="BE1422" s="148">
        <f>IF(N1422="základní",J1422,0)</f>
        <v>0</v>
      </c>
      <c r="BF1422" s="148">
        <f>IF(N1422="snížená",J1422,0)</f>
        <v>0</v>
      </c>
      <c r="BG1422" s="148">
        <f>IF(N1422="zákl. přenesená",J1422,0)</f>
        <v>0</v>
      </c>
      <c r="BH1422" s="148">
        <f>IF(N1422="sníž. přenesená",J1422,0)</f>
        <v>0</v>
      </c>
      <c r="BI1422" s="148">
        <f>IF(N1422="nulová",J1422,0)</f>
        <v>0</v>
      </c>
      <c r="BJ1422" s="19" t="s">
        <v>91</v>
      </c>
      <c r="BK1422" s="148">
        <f>ROUND(I1422*H1422,2)</f>
        <v>0</v>
      </c>
      <c r="BL1422" s="19" t="s">
        <v>661</v>
      </c>
      <c r="BM1422" s="147" t="s">
        <v>2166</v>
      </c>
    </row>
    <row r="1423" spans="2:65" s="13" customFormat="1" ht="11.25">
      <c r="B1423" s="160"/>
      <c r="D1423" s="154" t="s">
        <v>169</v>
      </c>
      <c r="E1423" s="161" t="s">
        <v>32</v>
      </c>
      <c r="F1423" s="162" t="s">
        <v>2167</v>
      </c>
      <c r="H1423" s="163">
        <v>4</v>
      </c>
      <c r="I1423" s="164"/>
      <c r="L1423" s="160"/>
      <c r="M1423" s="165"/>
      <c r="T1423" s="166"/>
      <c r="AT1423" s="161" t="s">
        <v>169</v>
      </c>
      <c r="AU1423" s="161" t="s">
        <v>93</v>
      </c>
      <c r="AV1423" s="13" t="s">
        <v>91</v>
      </c>
      <c r="AW1423" s="13" t="s">
        <v>38</v>
      </c>
      <c r="AX1423" s="13" t="s">
        <v>84</v>
      </c>
      <c r="AY1423" s="161" t="s">
        <v>159</v>
      </c>
    </row>
    <row r="1424" spans="2:65" s="1" customFormat="1" ht="24.2" customHeight="1">
      <c r="B1424" s="35"/>
      <c r="C1424" s="182" t="s">
        <v>2168</v>
      </c>
      <c r="D1424" s="182" t="s">
        <v>668</v>
      </c>
      <c r="E1424" s="183" t="s">
        <v>2169</v>
      </c>
      <c r="F1424" s="184" t="s">
        <v>2170</v>
      </c>
      <c r="G1424" s="185" t="s">
        <v>211</v>
      </c>
      <c r="H1424" s="186">
        <v>7</v>
      </c>
      <c r="I1424" s="187"/>
      <c r="J1424" s="188">
        <f>ROUND(I1424*H1424,2)</f>
        <v>0</v>
      </c>
      <c r="K1424" s="189"/>
      <c r="L1424" s="190"/>
      <c r="M1424" s="191" t="s">
        <v>32</v>
      </c>
      <c r="N1424" s="192" t="s">
        <v>48</v>
      </c>
      <c r="P1424" s="145">
        <f>O1424*H1424</f>
        <v>0</v>
      </c>
      <c r="Q1424" s="145">
        <v>9.5E-4</v>
      </c>
      <c r="R1424" s="145">
        <f>Q1424*H1424</f>
        <v>6.6499999999999997E-3</v>
      </c>
      <c r="S1424" s="145">
        <v>0</v>
      </c>
      <c r="T1424" s="146">
        <f>S1424*H1424</f>
        <v>0</v>
      </c>
      <c r="AR1424" s="147" t="s">
        <v>780</v>
      </c>
      <c r="AT1424" s="147" t="s">
        <v>668</v>
      </c>
      <c r="AU1424" s="147" t="s">
        <v>93</v>
      </c>
      <c r="AY1424" s="19" t="s">
        <v>159</v>
      </c>
      <c r="BE1424" s="148">
        <f>IF(N1424="základní",J1424,0)</f>
        <v>0</v>
      </c>
      <c r="BF1424" s="148">
        <f>IF(N1424="snížená",J1424,0)</f>
        <v>0</v>
      </c>
      <c r="BG1424" s="148">
        <f>IF(N1424="zákl. přenesená",J1424,0)</f>
        <v>0</v>
      </c>
      <c r="BH1424" s="148">
        <f>IF(N1424="sníž. přenesená",J1424,0)</f>
        <v>0</v>
      </c>
      <c r="BI1424" s="148">
        <f>IF(N1424="nulová",J1424,0)</f>
        <v>0</v>
      </c>
      <c r="BJ1424" s="19" t="s">
        <v>91</v>
      </c>
      <c r="BK1424" s="148">
        <f>ROUND(I1424*H1424,2)</f>
        <v>0</v>
      </c>
      <c r="BL1424" s="19" t="s">
        <v>661</v>
      </c>
      <c r="BM1424" s="147" t="s">
        <v>2171</v>
      </c>
    </row>
    <row r="1425" spans="2:65" s="1" customFormat="1" ht="33" customHeight="1">
      <c r="B1425" s="35"/>
      <c r="C1425" s="135" t="s">
        <v>2172</v>
      </c>
      <c r="D1425" s="135" t="s">
        <v>162</v>
      </c>
      <c r="E1425" s="136" t="s">
        <v>2173</v>
      </c>
      <c r="F1425" s="137" t="s">
        <v>2174</v>
      </c>
      <c r="G1425" s="138" t="s">
        <v>211</v>
      </c>
      <c r="H1425" s="139">
        <v>14</v>
      </c>
      <c r="I1425" s="140"/>
      <c r="J1425" s="141">
        <f>ROUND(I1425*H1425,2)</f>
        <v>0</v>
      </c>
      <c r="K1425" s="142"/>
      <c r="L1425" s="35"/>
      <c r="M1425" s="143" t="s">
        <v>32</v>
      </c>
      <c r="N1425" s="144" t="s">
        <v>48</v>
      </c>
      <c r="P1425" s="145">
        <f>O1425*H1425</f>
        <v>0</v>
      </c>
      <c r="Q1425" s="145">
        <v>0</v>
      </c>
      <c r="R1425" s="145">
        <f>Q1425*H1425</f>
        <v>0</v>
      </c>
      <c r="S1425" s="145">
        <v>0</v>
      </c>
      <c r="T1425" s="146">
        <f>S1425*H1425</f>
        <v>0</v>
      </c>
      <c r="AR1425" s="147" t="s">
        <v>661</v>
      </c>
      <c r="AT1425" s="147" t="s">
        <v>162</v>
      </c>
      <c r="AU1425" s="147" t="s">
        <v>93</v>
      </c>
      <c r="AY1425" s="19" t="s">
        <v>159</v>
      </c>
      <c r="BE1425" s="148">
        <f>IF(N1425="základní",J1425,0)</f>
        <v>0</v>
      </c>
      <c r="BF1425" s="148">
        <f>IF(N1425="snížená",J1425,0)</f>
        <v>0</v>
      </c>
      <c r="BG1425" s="148">
        <f>IF(N1425="zákl. přenesená",J1425,0)</f>
        <v>0</v>
      </c>
      <c r="BH1425" s="148">
        <f>IF(N1425="sníž. přenesená",J1425,0)</f>
        <v>0</v>
      </c>
      <c r="BI1425" s="148">
        <f>IF(N1425="nulová",J1425,0)</f>
        <v>0</v>
      </c>
      <c r="BJ1425" s="19" t="s">
        <v>91</v>
      </c>
      <c r="BK1425" s="148">
        <f>ROUND(I1425*H1425,2)</f>
        <v>0</v>
      </c>
      <c r="BL1425" s="19" t="s">
        <v>661</v>
      </c>
      <c r="BM1425" s="147" t="s">
        <v>2175</v>
      </c>
    </row>
    <row r="1426" spans="2:65" s="1" customFormat="1" ht="11.25">
      <c r="B1426" s="35"/>
      <c r="D1426" s="149" t="s">
        <v>167</v>
      </c>
      <c r="F1426" s="150" t="s">
        <v>2176</v>
      </c>
      <c r="I1426" s="151"/>
      <c r="L1426" s="35"/>
      <c r="M1426" s="152"/>
      <c r="T1426" s="56"/>
      <c r="AT1426" s="19" t="s">
        <v>167</v>
      </c>
      <c r="AU1426" s="19" t="s">
        <v>93</v>
      </c>
    </row>
    <row r="1427" spans="2:65" s="1" customFormat="1" ht="24.2" customHeight="1">
      <c r="B1427" s="35"/>
      <c r="C1427" s="182" t="s">
        <v>2177</v>
      </c>
      <c r="D1427" s="182" t="s">
        <v>668</v>
      </c>
      <c r="E1427" s="183" t="s">
        <v>2178</v>
      </c>
      <c r="F1427" s="184" t="s">
        <v>2179</v>
      </c>
      <c r="G1427" s="185" t="s">
        <v>211</v>
      </c>
      <c r="H1427" s="186">
        <v>3</v>
      </c>
      <c r="I1427" s="187"/>
      <c r="J1427" s="188">
        <f>ROUND(I1427*H1427,2)</f>
        <v>0</v>
      </c>
      <c r="K1427" s="189"/>
      <c r="L1427" s="190"/>
      <c r="M1427" s="191" t="s">
        <v>32</v>
      </c>
      <c r="N1427" s="192" t="s">
        <v>48</v>
      </c>
      <c r="P1427" s="145">
        <f>O1427*H1427</f>
        <v>0</v>
      </c>
      <c r="Q1427" s="145">
        <v>7.5000000000000002E-4</v>
      </c>
      <c r="R1427" s="145">
        <f>Q1427*H1427</f>
        <v>2.2500000000000003E-3</v>
      </c>
      <c r="S1427" s="145">
        <v>0</v>
      </c>
      <c r="T1427" s="146">
        <f>S1427*H1427</f>
        <v>0</v>
      </c>
      <c r="AR1427" s="147" t="s">
        <v>780</v>
      </c>
      <c r="AT1427" s="147" t="s">
        <v>668</v>
      </c>
      <c r="AU1427" s="147" t="s">
        <v>93</v>
      </c>
      <c r="AY1427" s="19" t="s">
        <v>159</v>
      </c>
      <c r="BE1427" s="148">
        <f>IF(N1427="základní",J1427,0)</f>
        <v>0</v>
      </c>
      <c r="BF1427" s="148">
        <f>IF(N1427="snížená",J1427,0)</f>
        <v>0</v>
      </c>
      <c r="BG1427" s="148">
        <f>IF(N1427="zákl. přenesená",J1427,0)</f>
        <v>0</v>
      </c>
      <c r="BH1427" s="148">
        <f>IF(N1427="sníž. přenesená",J1427,0)</f>
        <v>0</v>
      </c>
      <c r="BI1427" s="148">
        <f>IF(N1427="nulová",J1427,0)</f>
        <v>0</v>
      </c>
      <c r="BJ1427" s="19" t="s">
        <v>91</v>
      </c>
      <c r="BK1427" s="148">
        <f>ROUND(I1427*H1427,2)</f>
        <v>0</v>
      </c>
      <c r="BL1427" s="19" t="s">
        <v>661</v>
      </c>
      <c r="BM1427" s="147" t="s">
        <v>2180</v>
      </c>
    </row>
    <row r="1428" spans="2:65" s="1" customFormat="1" ht="24.2" customHeight="1">
      <c r="B1428" s="35"/>
      <c r="C1428" s="182" t="s">
        <v>2181</v>
      </c>
      <c r="D1428" s="182" t="s">
        <v>668</v>
      </c>
      <c r="E1428" s="183" t="s">
        <v>2182</v>
      </c>
      <c r="F1428" s="184" t="s">
        <v>2183</v>
      </c>
      <c r="G1428" s="185" t="s">
        <v>211</v>
      </c>
      <c r="H1428" s="186">
        <v>4</v>
      </c>
      <c r="I1428" s="187"/>
      <c r="J1428" s="188">
        <f>ROUND(I1428*H1428,2)</f>
        <v>0</v>
      </c>
      <c r="K1428" s="189"/>
      <c r="L1428" s="190"/>
      <c r="M1428" s="191" t="s">
        <v>32</v>
      </c>
      <c r="N1428" s="192" t="s">
        <v>48</v>
      </c>
      <c r="P1428" s="145">
        <f>O1428*H1428</f>
        <v>0</v>
      </c>
      <c r="Q1428" s="145">
        <v>4.4999999999999999E-4</v>
      </c>
      <c r="R1428" s="145">
        <f>Q1428*H1428</f>
        <v>1.8E-3</v>
      </c>
      <c r="S1428" s="145">
        <v>0</v>
      </c>
      <c r="T1428" s="146">
        <f>S1428*H1428</f>
        <v>0</v>
      </c>
      <c r="AR1428" s="147" t="s">
        <v>780</v>
      </c>
      <c r="AT1428" s="147" t="s">
        <v>668</v>
      </c>
      <c r="AU1428" s="147" t="s">
        <v>93</v>
      </c>
      <c r="AY1428" s="19" t="s">
        <v>159</v>
      </c>
      <c r="BE1428" s="148">
        <f>IF(N1428="základní",J1428,0)</f>
        <v>0</v>
      </c>
      <c r="BF1428" s="148">
        <f>IF(N1428="snížená",J1428,0)</f>
        <v>0</v>
      </c>
      <c r="BG1428" s="148">
        <f>IF(N1428="zákl. přenesená",J1428,0)</f>
        <v>0</v>
      </c>
      <c r="BH1428" s="148">
        <f>IF(N1428="sníž. přenesená",J1428,0)</f>
        <v>0</v>
      </c>
      <c r="BI1428" s="148">
        <f>IF(N1428="nulová",J1428,0)</f>
        <v>0</v>
      </c>
      <c r="BJ1428" s="19" t="s">
        <v>91</v>
      </c>
      <c r="BK1428" s="148">
        <f>ROUND(I1428*H1428,2)</f>
        <v>0</v>
      </c>
      <c r="BL1428" s="19" t="s">
        <v>661</v>
      </c>
      <c r="BM1428" s="147" t="s">
        <v>2184</v>
      </c>
    </row>
    <row r="1429" spans="2:65" s="1" customFormat="1" ht="24.2" customHeight="1">
      <c r="B1429" s="35"/>
      <c r="C1429" s="182" t="s">
        <v>2185</v>
      </c>
      <c r="D1429" s="182" t="s">
        <v>668</v>
      </c>
      <c r="E1429" s="183" t="s">
        <v>2186</v>
      </c>
      <c r="F1429" s="184" t="s">
        <v>2187</v>
      </c>
      <c r="G1429" s="185" t="s">
        <v>211</v>
      </c>
      <c r="H1429" s="186">
        <v>7</v>
      </c>
      <c r="I1429" s="187"/>
      <c r="J1429" s="188">
        <f>ROUND(I1429*H1429,2)</f>
        <v>0</v>
      </c>
      <c r="K1429" s="189"/>
      <c r="L1429" s="190"/>
      <c r="M1429" s="191" t="s">
        <v>32</v>
      </c>
      <c r="N1429" s="192" t="s">
        <v>48</v>
      </c>
      <c r="P1429" s="145">
        <f>O1429*H1429</f>
        <v>0</v>
      </c>
      <c r="Q1429" s="145">
        <v>4.4999999999999999E-4</v>
      </c>
      <c r="R1429" s="145">
        <f>Q1429*H1429</f>
        <v>3.15E-3</v>
      </c>
      <c r="S1429" s="145">
        <v>0</v>
      </c>
      <c r="T1429" s="146">
        <f>S1429*H1429</f>
        <v>0</v>
      </c>
      <c r="AR1429" s="147" t="s">
        <v>780</v>
      </c>
      <c r="AT1429" s="147" t="s">
        <v>668</v>
      </c>
      <c r="AU1429" s="147" t="s">
        <v>93</v>
      </c>
      <c r="AY1429" s="19" t="s">
        <v>159</v>
      </c>
      <c r="BE1429" s="148">
        <f>IF(N1429="základní",J1429,0)</f>
        <v>0</v>
      </c>
      <c r="BF1429" s="148">
        <f>IF(N1429="snížená",J1429,0)</f>
        <v>0</v>
      </c>
      <c r="BG1429" s="148">
        <f>IF(N1429="zákl. přenesená",J1429,0)</f>
        <v>0</v>
      </c>
      <c r="BH1429" s="148">
        <f>IF(N1429="sníž. přenesená",J1429,0)</f>
        <v>0</v>
      </c>
      <c r="BI1429" s="148">
        <f>IF(N1429="nulová",J1429,0)</f>
        <v>0</v>
      </c>
      <c r="BJ1429" s="19" t="s">
        <v>91</v>
      </c>
      <c r="BK1429" s="148">
        <f>ROUND(I1429*H1429,2)</f>
        <v>0</v>
      </c>
      <c r="BL1429" s="19" t="s">
        <v>661</v>
      </c>
      <c r="BM1429" s="147" t="s">
        <v>2188</v>
      </c>
    </row>
    <row r="1430" spans="2:65" s="1" customFormat="1" ht="37.9" customHeight="1">
      <c r="B1430" s="35"/>
      <c r="C1430" s="135" t="s">
        <v>2189</v>
      </c>
      <c r="D1430" s="135" t="s">
        <v>162</v>
      </c>
      <c r="E1430" s="136" t="s">
        <v>2190</v>
      </c>
      <c r="F1430" s="137" t="s">
        <v>2191</v>
      </c>
      <c r="G1430" s="138" t="s">
        <v>211</v>
      </c>
      <c r="H1430" s="139">
        <v>7</v>
      </c>
      <c r="I1430" s="140"/>
      <c r="J1430" s="141">
        <f>ROUND(I1430*H1430,2)</f>
        <v>0</v>
      </c>
      <c r="K1430" s="142"/>
      <c r="L1430" s="35"/>
      <c r="M1430" s="143" t="s">
        <v>32</v>
      </c>
      <c r="N1430" s="144" t="s">
        <v>48</v>
      </c>
      <c r="P1430" s="145">
        <f>O1430*H1430</f>
        <v>0</v>
      </c>
      <c r="Q1430" s="145">
        <v>7.046E-5</v>
      </c>
      <c r="R1430" s="145">
        <f>Q1430*H1430</f>
        <v>4.9321999999999994E-4</v>
      </c>
      <c r="S1430" s="145">
        <v>0</v>
      </c>
      <c r="T1430" s="146">
        <f>S1430*H1430</f>
        <v>0</v>
      </c>
      <c r="AR1430" s="147" t="s">
        <v>661</v>
      </c>
      <c r="AT1430" s="147" t="s">
        <v>162</v>
      </c>
      <c r="AU1430" s="147" t="s">
        <v>93</v>
      </c>
      <c r="AY1430" s="19" t="s">
        <v>159</v>
      </c>
      <c r="BE1430" s="148">
        <f>IF(N1430="základní",J1430,0)</f>
        <v>0</v>
      </c>
      <c r="BF1430" s="148">
        <f>IF(N1430="snížená",J1430,0)</f>
        <v>0</v>
      </c>
      <c r="BG1430" s="148">
        <f>IF(N1430="zákl. přenesená",J1430,0)</f>
        <v>0</v>
      </c>
      <c r="BH1430" s="148">
        <f>IF(N1430="sníž. přenesená",J1430,0)</f>
        <v>0</v>
      </c>
      <c r="BI1430" s="148">
        <f>IF(N1430="nulová",J1430,0)</f>
        <v>0</v>
      </c>
      <c r="BJ1430" s="19" t="s">
        <v>91</v>
      </c>
      <c r="BK1430" s="148">
        <f>ROUND(I1430*H1430,2)</f>
        <v>0</v>
      </c>
      <c r="BL1430" s="19" t="s">
        <v>661</v>
      </c>
      <c r="BM1430" s="147" t="s">
        <v>2192</v>
      </c>
    </row>
    <row r="1431" spans="2:65" s="1" customFormat="1" ht="11.25">
      <c r="B1431" s="35"/>
      <c r="D1431" s="149" t="s">
        <v>167</v>
      </c>
      <c r="F1431" s="150" t="s">
        <v>2193</v>
      </c>
      <c r="I1431" s="151"/>
      <c r="L1431" s="35"/>
      <c r="M1431" s="152"/>
      <c r="T1431" s="56"/>
      <c r="AT1431" s="19" t="s">
        <v>167</v>
      </c>
      <c r="AU1431" s="19" t="s">
        <v>93</v>
      </c>
    </row>
    <row r="1432" spans="2:65" s="1" customFormat="1" ht="33" customHeight="1">
      <c r="B1432" s="35"/>
      <c r="C1432" s="182" t="s">
        <v>2194</v>
      </c>
      <c r="D1432" s="182" t="s">
        <v>668</v>
      </c>
      <c r="E1432" s="183" t="s">
        <v>2195</v>
      </c>
      <c r="F1432" s="184" t="s">
        <v>2196</v>
      </c>
      <c r="G1432" s="185" t="s">
        <v>211</v>
      </c>
      <c r="H1432" s="186">
        <v>7</v>
      </c>
      <c r="I1432" s="187"/>
      <c r="J1432" s="188">
        <f>ROUND(I1432*H1432,2)</f>
        <v>0</v>
      </c>
      <c r="K1432" s="189"/>
      <c r="L1432" s="190"/>
      <c r="M1432" s="191" t="s">
        <v>32</v>
      </c>
      <c r="N1432" s="192" t="s">
        <v>48</v>
      </c>
      <c r="P1432" s="145">
        <f>O1432*H1432</f>
        <v>0</v>
      </c>
      <c r="Q1432" s="145">
        <v>1.64E-3</v>
      </c>
      <c r="R1432" s="145">
        <f>Q1432*H1432</f>
        <v>1.1480000000000001E-2</v>
      </c>
      <c r="S1432" s="145">
        <v>0</v>
      </c>
      <c r="T1432" s="146">
        <f>S1432*H1432</f>
        <v>0</v>
      </c>
      <c r="AR1432" s="147" t="s">
        <v>780</v>
      </c>
      <c r="AT1432" s="147" t="s">
        <v>668</v>
      </c>
      <c r="AU1432" s="147" t="s">
        <v>93</v>
      </c>
      <c r="AY1432" s="19" t="s">
        <v>159</v>
      </c>
      <c r="BE1432" s="148">
        <f>IF(N1432="základní",J1432,0)</f>
        <v>0</v>
      </c>
      <c r="BF1432" s="148">
        <f>IF(N1432="snížená",J1432,0)</f>
        <v>0</v>
      </c>
      <c r="BG1432" s="148">
        <f>IF(N1432="zákl. přenesená",J1432,0)</f>
        <v>0</v>
      </c>
      <c r="BH1432" s="148">
        <f>IF(N1432="sníž. přenesená",J1432,0)</f>
        <v>0</v>
      </c>
      <c r="BI1432" s="148">
        <f>IF(N1432="nulová",J1432,0)</f>
        <v>0</v>
      </c>
      <c r="BJ1432" s="19" t="s">
        <v>91</v>
      </c>
      <c r="BK1432" s="148">
        <f>ROUND(I1432*H1432,2)</f>
        <v>0</v>
      </c>
      <c r="BL1432" s="19" t="s">
        <v>661</v>
      </c>
      <c r="BM1432" s="147" t="s">
        <v>2197</v>
      </c>
    </row>
    <row r="1433" spans="2:65" s="1" customFormat="1" ht="44.25" customHeight="1">
      <c r="B1433" s="35"/>
      <c r="C1433" s="135" t="s">
        <v>2198</v>
      </c>
      <c r="D1433" s="135" t="s">
        <v>162</v>
      </c>
      <c r="E1433" s="136" t="s">
        <v>2199</v>
      </c>
      <c r="F1433" s="137" t="s">
        <v>2200</v>
      </c>
      <c r="G1433" s="138" t="s">
        <v>211</v>
      </c>
      <c r="H1433" s="139">
        <v>4</v>
      </c>
      <c r="I1433" s="140"/>
      <c r="J1433" s="141">
        <f>ROUND(I1433*H1433,2)</f>
        <v>0</v>
      </c>
      <c r="K1433" s="142"/>
      <c r="L1433" s="35"/>
      <c r="M1433" s="143" t="s">
        <v>32</v>
      </c>
      <c r="N1433" s="144" t="s">
        <v>48</v>
      </c>
      <c r="P1433" s="145">
        <f>O1433*H1433</f>
        <v>0</v>
      </c>
      <c r="Q1433" s="145">
        <v>5.1480000000000002E-5</v>
      </c>
      <c r="R1433" s="145">
        <f>Q1433*H1433</f>
        <v>2.0592000000000001E-4</v>
      </c>
      <c r="S1433" s="145">
        <v>0</v>
      </c>
      <c r="T1433" s="146">
        <f>S1433*H1433</f>
        <v>0</v>
      </c>
      <c r="AR1433" s="147" t="s">
        <v>661</v>
      </c>
      <c r="AT1433" s="147" t="s">
        <v>162</v>
      </c>
      <c r="AU1433" s="147" t="s">
        <v>93</v>
      </c>
      <c r="AY1433" s="19" t="s">
        <v>159</v>
      </c>
      <c r="BE1433" s="148">
        <f>IF(N1433="základní",J1433,0)</f>
        <v>0</v>
      </c>
      <c r="BF1433" s="148">
        <f>IF(N1433="snížená",J1433,0)</f>
        <v>0</v>
      </c>
      <c r="BG1433" s="148">
        <f>IF(N1433="zákl. přenesená",J1433,0)</f>
        <v>0</v>
      </c>
      <c r="BH1433" s="148">
        <f>IF(N1433="sníž. přenesená",J1433,0)</f>
        <v>0</v>
      </c>
      <c r="BI1433" s="148">
        <f>IF(N1433="nulová",J1433,0)</f>
        <v>0</v>
      </c>
      <c r="BJ1433" s="19" t="s">
        <v>91</v>
      </c>
      <c r="BK1433" s="148">
        <f>ROUND(I1433*H1433,2)</f>
        <v>0</v>
      </c>
      <c r="BL1433" s="19" t="s">
        <v>661</v>
      </c>
      <c r="BM1433" s="147" t="s">
        <v>2201</v>
      </c>
    </row>
    <row r="1434" spans="2:65" s="1" customFormat="1" ht="11.25">
      <c r="B1434" s="35"/>
      <c r="D1434" s="149" t="s">
        <v>167</v>
      </c>
      <c r="F1434" s="150" t="s">
        <v>2202</v>
      </c>
      <c r="I1434" s="151"/>
      <c r="L1434" s="35"/>
      <c r="M1434" s="152"/>
      <c r="T1434" s="56"/>
      <c r="AT1434" s="19" t="s">
        <v>167</v>
      </c>
      <c r="AU1434" s="19" t="s">
        <v>93</v>
      </c>
    </row>
    <row r="1435" spans="2:65" s="1" customFormat="1" ht="24.2" customHeight="1">
      <c r="B1435" s="35"/>
      <c r="C1435" s="182" t="s">
        <v>2203</v>
      </c>
      <c r="D1435" s="182" t="s">
        <v>668</v>
      </c>
      <c r="E1435" s="183" t="s">
        <v>2204</v>
      </c>
      <c r="F1435" s="184" t="s">
        <v>2205</v>
      </c>
      <c r="G1435" s="185" t="s">
        <v>211</v>
      </c>
      <c r="H1435" s="186">
        <v>4</v>
      </c>
      <c r="I1435" s="187"/>
      <c r="J1435" s="188">
        <f>ROUND(I1435*H1435,2)</f>
        <v>0</v>
      </c>
      <c r="K1435" s="189"/>
      <c r="L1435" s="190"/>
      <c r="M1435" s="191" t="s">
        <v>32</v>
      </c>
      <c r="N1435" s="192" t="s">
        <v>48</v>
      </c>
      <c r="P1435" s="145">
        <f>O1435*H1435</f>
        <v>0</v>
      </c>
      <c r="Q1435" s="145">
        <v>1E-3</v>
      </c>
      <c r="R1435" s="145">
        <f>Q1435*H1435</f>
        <v>4.0000000000000001E-3</v>
      </c>
      <c r="S1435" s="145">
        <v>0</v>
      </c>
      <c r="T1435" s="146">
        <f>S1435*H1435</f>
        <v>0</v>
      </c>
      <c r="AR1435" s="147" t="s">
        <v>780</v>
      </c>
      <c r="AT1435" s="147" t="s">
        <v>668</v>
      </c>
      <c r="AU1435" s="147" t="s">
        <v>93</v>
      </c>
      <c r="AY1435" s="19" t="s">
        <v>159</v>
      </c>
      <c r="BE1435" s="148">
        <f>IF(N1435="základní",J1435,0)</f>
        <v>0</v>
      </c>
      <c r="BF1435" s="148">
        <f>IF(N1435="snížená",J1435,0)</f>
        <v>0</v>
      </c>
      <c r="BG1435" s="148">
        <f>IF(N1435="zákl. přenesená",J1435,0)</f>
        <v>0</v>
      </c>
      <c r="BH1435" s="148">
        <f>IF(N1435="sníž. přenesená",J1435,0)</f>
        <v>0</v>
      </c>
      <c r="BI1435" s="148">
        <f>IF(N1435="nulová",J1435,0)</f>
        <v>0</v>
      </c>
      <c r="BJ1435" s="19" t="s">
        <v>91</v>
      </c>
      <c r="BK1435" s="148">
        <f>ROUND(I1435*H1435,2)</f>
        <v>0</v>
      </c>
      <c r="BL1435" s="19" t="s">
        <v>661</v>
      </c>
      <c r="BM1435" s="147" t="s">
        <v>2206</v>
      </c>
    </row>
    <row r="1436" spans="2:65" s="1" customFormat="1" ht="24.2" customHeight="1">
      <c r="B1436" s="35"/>
      <c r="C1436" s="135" t="s">
        <v>2207</v>
      </c>
      <c r="D1436" s="135" t="s">
        <v>162</v>
      </c>
      <c r="E1436" s="136" t="s">
        <v>2208</v>
      </c>
      <c r="F1436" s="137" t="s">
        <v>2209</v>
      </c>
      <c r="G1436" s="138" t="s">
        <v>211</v>
      </c>
      <c r="H1436" s="139">
        <v>7</v>
      </c>
      <c r="I1436" s="140"/>
      <c r="J1436" s="141">
        <f>ROUND(I1436*H1436,2)</f>
        <v>0</v>
      </c>
      <c r="K1436" s="142"/>
      <c r="L1436" s="35"/>
      <c r="M1436" s="143" t="s">
        <v>32</v>
      </c>
      <c r="N1436" s="144" t="s">
        <v>48</v>
      </c>
      <c r="P1436" s="145">
        <f>O1436*H1436</f>
        <v>0</v>
      </c>
      <c r="Q1436" s="145">
        <v>1.15E-3</v>
      </c>
      <c r="R1436" s="145">
        <f>Q1436*H1436</f>
        <v>8.0499999999999999E-3</v>
      </c>
      <c r="S1436" s="145">
        <v>0</v>
      </c>
      <c r="T1436" s="146">
        <f>S1436*H1436</f>
        <v>0</v>
      </c>
      <c r="AR1436" s="147" t="s">
        <v>661</v>
      </c>
      <c r="AT1436" s="147" t="s">
        <v>162</v>
      </c>
      <c r="AU1436" s="147" t="s">
        <v>93</v>
      </c>
      <c r="AY1436" s="19" t="s">
        <v>159</v>
      </c>
      <c r="BE1436" s="148">
        <f>IF(N1436="základní",J1436,0)</f>
        <v>0</v>
      </c>
      <c r="BF1436" s="148">
        <f>IF(N1436="snížená",J1436,0)</f>
        <v>0</v>
      </c>
      <c r="BG1436" s="148">
        <f>IF(N1436="zákl. přenesená",J1436,0)</f>
        <v>0</v>
      </c>
      <c r="BH1436" s="148">
        <f>IF(N1436="sníž. přenesená",J1436,0)</f>
        <v>0</v>
      </c>
      <c r="BI1436" s="148">
        <f>IF(N1436="nulová",J1436,0)</f>
        <v>0</v>
      </c>
      <c r="BJ1436" s="19" t="s">
        <v>91</v>
      </c>
      <c r="BK1436" s="148">
        <f>ROUND(I1436*H1436,2)</f>
        <v>0</v>
      </c>
      <c r="BL1436" s="19" t="s">
        <v>661</v>
      </c>
      <c r="BM1436" s="147" t="s">
        <v>2210</v>
      </c>
    </row>
    <row r="1437" spans="2:65" s="1" customFormat="1" ht="11.25">
      <c r="B1437" s="35"/>
      <c r="D1437" s="149" t="s">
        <v>167</v>
      </c>
      <c r="F1437" s="150" t="s">
        <v>2211</v>
      </c>
      <c r="I1437" s="151"/>
      <c r="L1437" s="35"/>
      <c r="M1437" s="152"/>
      <c r="T1437" s="56"/>
      <c r="AT1437" s="19" t="s">
        <v>167</v>
      </c>
      <c r="AU1437" s="19" t="s">
        <v>93</v>
      </c>
    </row>
    <row r="1438" spans="2:65" s="13" customFormat="1" ht="11.25">
      <c r="B1438" s="160"/>
      <c r="D1438" s="154" t="s">
        <v>169</v>
      </c>
      <c r="E1438" s="161" t="s">
        <v>32</v>
      </c>
      <c r="F1438" s="162" t="s">
        <v>2212</v>
      </c>
      <c r="H1438" s="163">
        <v>7</v>
      </c>
      <c r="I1438" s="164"/>
      <c r="L1438" s="160"/>
      <c r="M1438" s="165"/>
      <c r="T1438" s="166"/>
      <c r="AT1438" s="161" t="s">
        <v>169</v>
      </c>
      <c r="AU1438" s="161" t="s">
        <v>93</v>
      </c>
      <c r="AV1438" s="13" t="s">
        <v>91</v>
      </c>
      <c r="AW1438" s="13" t="s">
        <v>38</v>
      </c>
      <c r="AX1438" s="13" t="s">
        <v>84</v>
      </c>
      <c r="AY1438" s="161" t="s">
        <v>159</v>
      </c>
    </row>
    <row r="1439" spans="2:65" s="1" customFormat="1" ht="37.9" customHeight="1">
      <c r="B1439" s="35"/>
      <c r="C1439" s="182" t="s">
        <v>2213</v>
      </c>
      <c r="D1439" s="182" t="s">
        <v>668</v>
      </c>
      <c r="E1439" s="183" t="s">
        <v>2214</v>
      </c>
      <c r="F1439" s="184" t="s">
        <v>2215</v>
      </c>
      <c r="G1439" s="185" t="s">
        <v>211</v>
      </c>
      <c r="H1439" s="186">
        <v>7</v>
      </c>
      <c r="I1439" s="187"/>
      <c r="J1439" s="188">
        <f>ROUND(I1439*H1439,2)</f>
        <v>0</v>
      </c>
      <c r="K1439" s="189"/>
      <c r="L1439" s="190"/>
      <c r="M1439" s="191" t="s">
        <v>32</v>
      </c>
      <c r="N1439" s="192" t="s">
        <v>48</v>
      </c>
      <c r="P1439" s="145">
        <f>O1439*H1439</f>
        <v>0</v>
      </c>
      <c r="Q1439" s="145">
        <v>3.1099999999999999E-3</v>
      </c>
      <c r="R1439" s="145">
        <f>Q1439*H1439</f>
        <v>2.1769999999999998E-2</v>
      </c>
      <c r="S1439" s="145">
        <v>0</v>
      </c>
      <c r="T1439" s="146">
        <f>S1439*H1439</f>
        <v>0</v>
      </c>
      <c r="AR1439" s="147" t="s">
        <v>780</v>
      </c>
      <c r="AT1439" s="147" t="s">
        <v>668</v>
      </c>
      <c r="AU1439" s="147" t="s">
        <v>93</v>
      </c>
      <c r="AY1439" s="19" t="s">
        <v>159</v>
      </c>
      <c r="BE1439" s="148">
        <f>IF(N1439="základní",J1439,0)</f>
        <v>0</v>
      </c>
      <c r="BF1439" s="148">
        <f>IF(N1439="snížená",J1439,0)</f>
        <v>0</v>
      </c>
      <c r="BG1439" s="148">
        <f>IF(N1439="zákl. přenesená",J1439,0)</f>
        <v>0</v>
      </c>
      <c r="BH1439" s="148">
        <f>IF(N1439="sníž. přenesená",J1439,0)</f>
        <v>0</v>
      </c>
      <c r="BI1439" s="148">
        <f>IF(N1439="nulová",J1439,0)</f>
        <v>0</v>
      </c>
      <c r="BJ1439" s="19" t="s">
        <v>91</v>
      </c>
      <c r="BK1439" s="148">
        <f>ROUND(I1439*H1439,2)</f>
        <v>0</v>
      </c>
      <c r="BL1439" s="19" t="s">
        <v>661</v>
      </c>
      <c r="BM1439" s="147" t="s">
        <v>2216</v>
      </c>
    </row>
    <row r="1440" spans="2:65" s="11" customFormat="1" ht="20.85" customHeight="1">
      <c r="B1440" s="123"/>
      <c r="D1440" s="124" t="s">
        <v>75</v>
      </c>
      <c r="E1440" s="133" t="s">
        <v>2217</v>
      </c>
      <c r="F1440" s="133" t="s">
        <v>2218</v>
      </c>
      <c r="I1440" s="126"/>
      <c r="J1440" s="134">
        <f>BK1440</f>
        <v>0</v>
      </c>
      <c r="L1440" s="123"/>
      <c r="M1440" s="128"/>
      <c r="P1440" s="129">
        <f>SUM(P1441:P1468)</f>
        <v>0</v>
      </c>
      <c r="R1440" s="129">
        <f>SUM(R1441:R1468)</f>
        <v>36.149426999999996</v>
      </c>
      <c r="T1440" s="130">
        <f>SUM(T1441:T1468)</f>
        <v>0</v>
      </c>
      <c r="AR1440" s="124" t="s">
        <v>91</v>
      </c>
      <c r="AT1440" s="131" t="s">
        <v>75</v>
      </c>
      <c r="AU1440" s="131" t="s">
        <v>91</v>
      </c>
      <c r="AY1440" s="124" t="s">
        <v>159</v>
      </c>
      <c r="BK1440" s="132">
        <f>SUM(BK1441:BK1468)</f>
        <v>0</v>
      </c>
    </row>
    <row r="1441" spans="2:65" s="1" customFormat="1" ht="37.9" customHeight="1">
      <c r="B1441" s="35"/>
      <c r="C1441" s="135" t="s">
        <v>2219</v>
      </c>
      <c r="D1441" s="135" t="s">
        <v>162</v>
      </c>
      <c r="E1441" s="136" t="s">
        <v>2220</v>
      </c>
      <c r="F1441" s="137" t="s">
        <v>2221</v>
      </c>
      <c r="G1441" s="138" t="s">
        <v>165</v>
      </c>
      <c r="H1441" s="139">
        <v>255.774</v>
      </c>
      <c r="I1441" s="140"/>
      <c r="J1441" s="141">
        <f>ROUND(I1441*H1441,2)</f>
        <v>0</v>
      </c>
      <c r="K1441" s="142"/>
      <c r="L1441" s="35"/>
      <c r="M1441" s="143" t="s">
        <v>32</v>
      </c>
      <c r="N1441" s="144" t="s">
        <v>48</v>
      </c>
      <c r="P1441" s="145">
        <f>O1441*H1441</f>
        <v>0</v>
      </c>
      <c r="Q1441" s="145">
        <v>0</v>
      </c>
      <c r="R1441" s="145">
        <f>Q1441*H1441</f>
        <v>0</v>
      </c>
      <c r="S1441" s="145">
        <v>0</v>
      </c>
      <c r="T1441" s="146">
        <f>S1441*H1441</f>
        <v>0</v>
      </c>
      <c r="AR1441" s="147" t="s">
        <v>661</v>
      </c>
      <c r="AT1441" s="147" t="s">
        <v>162</v>
      </c>
      <c r="AU1441" s="147" t="s">
        <v>93</v>
      </c>
      <c r="AY1441" s="19" t="s">
        <v>159</v>
      </c>
      <c r="BE1441" s="148">
        <f>IF(N1441="základní",J1441,0)</f>
        <v>0</v>
      </c>
      <c r="BF1441" s="148">
        <f>IF(N1441="snížená",J1441,0)</f>
        <v>0</v>
      </c>
      <c r="BG1441" s="148">
        <f>IF(N1441="zákl. přenesená",J1441,0)</f>
        <v>0</v>
      </c>
      <c r="BH1441" s="148">
        <f>IF(N1441="sníž. přenesená",J1441,0)</f>
        <v>0</v>
      </c>
      <c r="BI1441" s="148">
        <f>IF(N1441="nulová",J1441,0)</f>
        <v>0</v>
      </c>
      <c r="BJ1441" s="19" t="s">
        <v>91</v>
      </c>
      <c r="BK1441" s="148">
        <f>ROUND(I1441*H1441,2)</f>
        <v>0</v>
      </c>
      <c r="BL1441" s="19" t="s">
        <v>661</v>
      </c>
      <c r="BM1441" s="147" t="s">
        <v>2222</v>
      </c>
    </row>
    <row r="1442" spans="2:65" s="1" customFormat="1" ht="11.25">
      <c r="B1442" s="35"/>
      <c r="D1442" s="149" t="s">
        <v>167</v>
      </c>
      <c r="F1442" s="150" t="s">
        <v>2223</v>
      </c>
      <c r="I1442" s="151"/>
      <c r="L1442" s="35"/>
      <c r="M1442" s="152"/>
      <c r="T1442" s="56"/>
      <c r="AT1442" s="19" t="s">
        <v>167</v>
      </c>
      <c r="AU1442" s="19" t="s">
        <v>93</v>
      </c>
    </row>
    <row r="1443" spans="2:65" s="13" customFormat="1" ht="11.25">
      <c r="B1443" s="160"/>
      <c r="D1443" s="154" t="s">
        <v>169</v>
      </c>
      <c r="E1443" s="161" t="s">
        <v>32</v>
      </c>
      <c r="F1443" s="162" t="s">
        <v>397</v>
      </c>
      <c r="H1443" s="163">
        <v>56.94</v>
      </c>
      <c r="I1443" s="164"/>
      <c r="L1443" s="160"/>
      <c r="M1443" s="165"/>
      <c r="T1443" s="166"/>
      <c r="AT1443" s="161" t="s">
        <v>169</v>
      </c>
      <c r="AU1443" s="161" t="s">
        <v>93</v>
      </c>
      <c r="AV1443" s="13" t="s">
        <v>91</v>
      </c>
      <c r="AW1443" s="13" t="s">
        <v>38</v>
      </c>
      <c r="AX1443" s="13" t="s">
        <v>76</v>
      </c>
      <c r="AY1443" s="161" t="s">
        <v>159</v>
      </c>
    </row>
    <row r="1444" spans="2:65" s="13" customFormat="1" ht="11.25">
      <c r="B1444" s="160"/>
      <c r="D1444" s="154" t="s">
        <v>169</v>
      </c>
      <c r="E1444" s="161" t="s">
        <v>32</v>
      </c>
      <c r="F1444" s="162" t="s">
        <v>409</v>
      </c>
      <c r="H1444" s="163">
        <v>251.24</v>
      </c>
      <c r="I1444" s="164"/>
      <c r="L1444" s="160"/>
      <c r="M1444" s="165"/>
      <c r="T1444" s="166"/>
      <c r="AT1444" s="161" t="s">
        <v>169</v>
      </c>
      <c r="AU1444" s="161" t="s">
        <v>93</v>
      </c>
      <c r="AV1444" s="13" t="s">
        <v>91</v>
      </c>
      <c r="AW1444" s="13" t="s">
        <v>38</v>
      </c>
      <c r="AX1444" s="13" t="s">
        <v>76</v>
      </c>
      <c r="AY1444" s="161" t="s">
        <v>159</v>
      </c>
    </row>
    <row r="1445" spans="2:65" s="13" customFormat="1" ht="11.25">
      <c r="B1445" s="160"/>
      <c r="D1445" s="154" t="s">
        <v>169</v>
      </c>
      <c r="E1445" s="161" t="s">
        <v>32</v>
      </c>
      <c r="F1445" s="162" t="s">
        <v>2224</v>
      </c>
      <c r="H1445" s="163">
        <v>-52.405999999999999</v>
      </c>
      <c r="I1445" s="164"/>
      <c r="L1445" s="160"/>
      <c r="M1445" s="165"/>
      <c r="T1445" s="166"/>
      <c r="AT1445" s="161" t="s">
        <v>169</v>
      </c>
      <c r="AU1445" s="161" t="s">
        <v>93</v>
      </c>
      <c r="AV1445" s="13" t="s">
        <v>91</v>
      </c>
      <c r="AW1445" s="13" t="s">
        <v>38</v>
      </c>
      <c r="AX1445" s="13" t="s">
        <v>76</v>
      </c>
      <c r="AY1445" s="161" t="s">
        <v>159</v>
      </c>
    </row>
    <row r="1446" spans="2:65" s="14" customFormat="1" ht="11.25">
      <c r="B1446" s="175"/>
      <c r="D1446" s="154" t="s">
        <v>169</v>
      </c>
      <c r="E1446" s="176" t="s">
        <v>32</v>
      </c>
      <c r="F1446" s="177" t="s">
        <v>581</v>
      </c>
      <c r="H1446" s="178">
        <v>255.774</v>
      </c>
      <c r="I1446" s="179"/>
      <c r="L1446" s="175"/>
      <c r="M1446" s="180"/>
      <c r="T1446" s="181"/>
      <c r="AT1446" s="176" t="s">
        <v>169</v>
      </c>
      <c r="AU1446" s="176" t="s">
        <v>93</v>
      </c>
      <c r="AV1446" s="14" t="s">
        <v>96</v>
      </c>
      <c r="AW1446" s="14" t="s">
        <v>38</v>
      </c>
      <c r="AX1446" s="14" t="s">
        <v>84</v>
      </c>
      <c r="AY1446" s="176" t="s">
        <v>159</v>
      </c>
    </row>
    <row r="1447" spans="2:65" s="1" customFormat="1" ht="49.15" customHeight="1">
      <c r="B1447" s="35"/>
      <c r="C1447" s="182" t="s">
        <v>2225</v>
      </c>
      <c r="D1447" s="182" t="s">
        <v>668</v>
      </c>
      <c r="E1447" s="183" t="s">
        <v>2226</v>
      </c>
      <c r="F1447" s="184" t="s">
        <v>2227</v>
      </c>
      <c r="G1447" s="185" t="s">
        <v>165</v>
      </c>
      <c r="H1447" s="186">
        <v>294.14</v>
      </c>
      <c r="I1447" s="187"/>
      <c r="J1447" s="188">
        <f>ROUND(I1447*H1447,2)</f>
        <v>0</v>
      </c>
      <c r="K1447" s="189"/>
      <c r="L1447" s="190"/>
      <c r="M1447" s="191" t="s">
        <v>32</v>
      </c>
      <c r="N1447" s="192" t="s">
        <v>48</v>
      </c>
      <c r="P1447" s="145">
        <f>O1447*H1447</f>
        <v>0</v>
      </c>
      <c r="Q1447" s="145">
        <v>5.9999999999999995E-4</v>
      </c>
      <c r="R1447" s="145">
        <f>Q1447*H1447</f>
        <v>0.17648399999999997</v>
      </c>
      <c r="S1447" s="145">
        <v>0</v>
      </c>
      <c r="T1447" s="146">
        <f>S1447*H1447</f>
        <v>0</v>
      </c>
      <c r="AR1447" s="147" t="s">
        <v>780</v>
      </c>
      <c r="AT1447" s="147" t="s">
        <v>668</v>
      </c>
      <c r="AU1447" s="147" t="s">
        <v>93</v>
      </c>
      <c r="AY1447" s="19" t="s">
        <v>159</v>
      </c>
      <c r="BE1447" s="148">
        <f>IF(N1447="základní",J1447,0)</f>
        <v>0</v>
      </c>
      <c r="BF1447" s="148">
        <f>IF(N1447="snížená",J1447,0)</f>
        <v>0</v>
      </c>
      <c r="BG1447" s="148">
        <f>IF(N1447="zákl. přenesená",J1447,0)</f>
        <v>0</v>
      </c>
      <c r="BH1447" s="148">
        <f>IF(N1447="sníž. přenesená",J1447,0)</f>
        <v>0</v>
      </c>
      <c r="BI1447" s="148">
        <f>IF(N1447="nulová",J1447,0)</f>
        <v>0</v>
      </c>
      <c r="BJ1447" s="19" t="s">
        <v>91</v>
      </c>
      <c r="BK1447" s="148">
        <f>ROUND(I1447*H1447,2)</f>
        <v>0</v>
      </c>
      <c r="BL1447" s="19" t="s">
        <v>661</v>
      </c>
      <c r="BM1447" s="147" t="s">
        <v>2228</v>
      </c>
    </row>
    <row r="1448" spans="2:65" s="13" customFormat="1" ht="11.25">
      <c r="B1448" s="160"/>
      <c r="D1448" s="154" t="s">
        <v>169</v>
      </c>
      <c r="F1448" s="162" t="s">
        <v>2229</v>
      </c>
      <c r="H1448" s="163">
        <v>294.14</v>
      </c>
      <c r="I1448" s="164"/>
      <c r="L1448" s="160"/>
      <c r="M1448" s="165"/>
      <c r="T1448" s="166"/>
      <c r="AT1448" s="161" t="s">
        <v>169</v>
      </c>
      <c r="AU1448" s="161" t="s">
        <v>93</v>
      </c>
      <c r="AV1448" s="13" t="s">
        <v>91</v>
      </c>
      <c r="AW1448" s="13" t="s">
        <v>4</v>
      </c>
      <c r="AX1448" s="13" t="s">
        <v>84</v>
      </c>
      <c r="AY1448" s="161" t="s">
        <v>159</v>
      </c>
    </row>
    <row r="1449" spans="2:65" s="1" customFormat="1" ht="33" customHeight="1">
      <c r="B1449" s="35"/>
      <c r="C1449" s="135" t="s">
        <v>2230</v>
      </c>
      <c r="D1449" s="135" t="s">
        <v>162</v>
      </c>
      <c r="E1449" s="136" t="s">
        <v>2231</v>
      </c>
      <c r="F1449" s="137" t="s">
        <v>2232</v>
      </c>
      <c r="G1449" s="138" t="s">
        <v>559</v>
      </c>
      <c r="H1449" s="139">
        <v>42.643000000000001</v>
      </c>
      <c r="I1449" s="140"/>
      <c r="J1449" s="141">
        <f>ROUND(I1449*H1449,2)</f>
        <v>0</v>
      </c>
      <c r="K1449" s="142"/>
      <c r="L1449" s="35"/>
      <c r="M1449" s="143" t="s">
        <v>32</v>
      </c>
      <c r="N1449" s="144" t="s">
        <v>48</v>
      </c>
      <c r="P1449" s="145">
        <f>O1449*H1449</f>
        <v>0</v>
      </c>
      <c r="Q1449" s="145">
        <v>0</v>
      </c>
      <c r="R1449" s="145">
        <f>Q1449*H1449</f>
        <v>0</v>
      </c>
      <c r="S1449" s="145">
        <v>0</v>
      </c>
      <c r="T1449" s="146">
        <f>S1449*H1449</f>
        <v>0</v>
      </c>
      <c r="AR1449" s="147" t="s">
        <v>661</v>
      </c>
      <c r="AT1449" s="147" t="s">
        <v>162</v>
      </c>
      <c r="AU1449" s="147" t="s">
        <v>93</v>
      </c>
      <c r="AY1449" s="19" t="s">
        <v>159</v>
      </c>
      <c r="BE1449" s="148">
        <f>IF(N1449="základní",J1449,0)</f>
        <v>0</v>
      </c>
      <c r="BF1449" s="148">
        <f>IF(N1449="snížená",J1449,0)</f>
        <v>0</v>
      </c>
      <c r="BG1449" s="148">
        <f>IF(N1449="zákl. přenesená",J1449,0)</f>
        <v>0</v>
      </c>
      <c r="BH1449" s="148">
        <f>IF(N1449="sníž. přenesená",J1449,0)</f>
        <v>0</v>
      </c>
      <c r="BI1449" s="148">
        <f>IF(N1449="nulová",J1449,0)</f>
        <v>0</v>
      </c>
      <c r="BJ1449" s="19" t="s">
        <v>91</v>
      </c>
      <c r="BK1449" s="148">
        <f>ROUND(I1449*H1449,2)</f>
        <v>0</v>
      </c>
      <c r="BL1449" s="19" t="s">
        <v>661</v>
      </c>
      <c r="BM1449" s="147" t="s">
        <v>2233</v>
      </c>
    </row>
    <row r="1450" spans="2:65" s="1" customFormat="1" ht="11.25">
      <c r="B1450" s="35"/>
      <c r="D1450" s="149" t="s">
        <v>167</v>
      </c>
      <c r="F1450" s="150" t="s">
        <v>2234</v>
      </c>
      <c r="I1450" s="151"/>
      <c r="L1450" s="35"/>
      <c r="M1450" s="152"/>
      <c r="T1450" s="56"/>
      <c r="AT1450" s="19" t="s">
        <v>167</v>
      </c>
      <c r="AU1450" s="19" t="s">
        <v>93</v>
      </c>
    </row>
    <row r="1451" spans="2:65" s="13" customFormat="1" ht="11.25">
      <c r="B1451" s="160"/>
      <c r="D1451" s="154" t="s">
        <v>169</v>
      </c>
      <c r="E1451" s="161" t="s">
        <v>32</v>
      </c>
      <c r="F1451" s="162" t="s">
        <v>2235</v>
      </c>
      <c r="H1451" s="163">
        <v>8.6259999999999994</v>
      </c>
      <c r="I1451" s="164"/>
      <c r="L1451" s="160"/>
      <c r="M1451" s="165"/>
      <c r="T1451" s="166"/>
      <c r="AT1451" s="161" t="s">
        <v>169</v>
      </c>
      <c r="AU1451" s="161" t="s">
        <v>93</v>
      </c>
      <c r="AV1451" s="13" t="s">
        <v>91</v>
      </c>
      <c r="AW1451" s="13" t="s">
        <v>38</v>
      </c>
      <c r="AX1451" s="13" t="s">
        <v>76</v>
      </c>
      <c r="AY1451" s="161" t="s">
        <v>159</v>
      </c>
    </row>
    <row r="1452" spans="2:65" s="13" customFormat="1" ht="11.25">
      <c r="B1452" s="160"/>
      <c r="D1452" s="154" t="s">
        <v>169</v>
      </c>
      <c r="E1452" s="161" t="s">
        <v>32</v>
      </c>
      <c r="F1452" s="162" t="s">
        <v>2236</v>
      </c>
      <c r="H1452" s="163">
        <v>41.957000000000001</v>
      </c>
      <c r="I1452" s="164"/>
      <c r="L1452" s="160"/>
      <c r="M1452" s="165"/>
      <c r="T1452" s="166"/>
      <c r="AT1452" s="161" t="s">
        <v>169</v>
      </c>
      <c r="AU1452" s="161" t="s">
        <v>93</v>
      </c>
      <c r="AV1452" s="13" t="s">
        <v>91</v>
      </c>
      <c r="AW1452" s="13" t="s">
        <v>38</v>
      </c>
      <c r="AX1452" s="13" t="s">
        <v>76</v>
      </c>
      <c r="AY1452" s="161" t="s">
        <v>159</v>
      </c>
    </row>
    <row r="1453" spans="2:65" s="13" customFormat="1" ht="11.25">
      <c r="B1453" s="160"/>
      <c r="D1453" s="154" t="s">
        <v>169</v>
      </c>
      <c r="E1453" s="161" t="s">
        <v>32</v>
      </c>
      <c r="F1453" s="162" t="s">
        <v>2237</v>
      </c>
      <c r="H1453" s="163">
        <v>-7.94</v>
      </c>
      <c r="I1453" s="164"/>
      <c r="L1453" s="160"/>
      <c r="M1453" s="165"/>
      <c r="T1453" s="166"/>
      <c r="AT1453" s="161" t="s">
        <v>169</v>
      </c>
      <c r="AU1453" s="161" t="s">
        <v>93</v>
      </c>
      <c r="AV1453" s="13" t="s">
        <v>91</v>
      </c>
      <c r="AW1453" s="13" t="s">
        <v>38</v>
      </c>
      <c r="AX1453" s="13" t="s">
        <v>76</v>
      </c>
      <c r="AY1453" s="161" t="s">
        <v>159</v>
      </c>
    </row>
    <row r="1454" spans="2:65" s="14" customFormat="1" ht="11.25">
      <c r="B1454" s="175"/>
      <c r="D1454" s="154" t="s">
        <v>169</v>
      </c>
      <c r="E1454" s="176" t="s">
        <v>32</v>
      </c>
      <c r="F1454" s="177" t="s">
        <v>581</v>
      </c>
      <c r="H1454" s="178">
        <v>42.643000000000001</v>
      </c>
      <c r="I1454" s="179"/>
      <c r="L1454" s="175"/>
      <c r="M1454" s="180"/>
      <c r="T1454" s="181"/>
      <c r="AT1454" s="176" t="s">
        <v>169</v>
      </c>
      <c r="AU1454" s="176" t="s">
        <v>93</v>
      </c>
      <c r="AV1454" s="14" t="s">
        <v>96</v>
      </c>
      <c r="AW1454" s="14" t="s">
        <v>38</v>
      </c>
      <c r="AX1454" s="14" t="s">
        <v>84</v>
      </c>
      <c r="AY1454" s="176" t="s">
        <v>159</v>
      </c>
    </row>
    <row r="1455" spans="2:65" s="1" customFormat="1" ht="24.2" customHeight="1">
      <c r="B1455" s="35"/>
      <c r="C1455" s="182" t="s">
        <v>2238</v>
      </c>
      <c r="D1455" s="182" t="s">
        <v>668</v>
      </c>
      <c r="E1455" s="183" t="s">
        <v>2239</v>
      </c>
      <c r="F1455" s="184" t="s">
        <v>2240</v>
      </c>
      <c r="G1455" s="185" t="s">
        <v>559</v>
      </c>
      <c r="H1455" s="186">
        <v>44.024999999999999</v>
      </c>
      <c r="I1455" s="187"/>
      <c r="J1455" s="188">
        <f>ROUND(I1455*H1455,2)</f>
        <v>0</v>
      </c>
      <c r="K1455" s="189"/>
      <c r="L1455" s="190"/>
      <c r="M1455" s="191" t="s">
        <v>32</v>
      </c>
      <c r="N1455" s="192" t="s">
        <v>48</v>
      </c>
      <c r="P1455" s="145">
        <f>O1455*H1455</f>
        <v>0</v>
      </c>
      <c r="Q1455" s="145">
        <v>0.75</v>
      </c>
      <c r="R1455" s="145">
        <f>Q1455*H1455</f>
        <v>33.018749999999997</v>
      </c>
      <c r="S1455" s="145">
        <v>0</v>
      </c>
      <c r="T1455" s="146">
        <f>S1455*H1455</f>
        <v>0</v>
      </c>
      <c r="AR1455" s="147" t="s">
        <v>780</v>
      </c>
      <c r="AT1455" s="147" t="s">
        <v>668</v>
      </c>
      <c r="AU1455" s="147" t="s">
        <v>93</v>
      </c>
      <c r="AY1455" s="19" t="s">
        <v>159</v>
      </c>
      <c r="BE1455" s="148">
        <f>IF(N1455="základní",J1455,0)</f>
        <v>0</v>
      </c>
      <c r="BF1455" s="148">
        <f>IF(N1455="snížená",J1455,0)</f>
        <v>0</v>
      </c>
      <c r="BG1455" s="148">
        <f>IF(N1455="zákl. přenesená",J1455,0)</f>
        <v>0</v>
      </c>
      <c r="BH1455" s="148">
        <f>IF(N1455="sníž. přenesená",J1455,0)</f>
        <v>0</v>
      </c>
      <c r="BI1455" s="148">
        <f>IF(N1455="nulová",J1455,0)</f>
        <v>0</v>
      </c>
      <c r="BJ1455" s="19" t="s">
        <v>91</v>
      </c>
      <c r="BK1455" s="148">
        <f>ROUND(I1455*H1455,2)</f>
        <v>0</v>
      </c>
      <c r="BL1455" s="19" t="s">
        <v>661</v>
      </c>
      <c r="BM1455" s="147" t="s">
        <v>2241</v>
      </c>
    </row>
    <row r="1456" spans="2:65" s="1" customFormat="1" ht="19.5">
      <c r="B1456" s="35"/>
      <c r="D1456" s="154" t="s">
        <v>562</v>
      </c>
      <c r="F1456" s="174" t="s">
        <v>2242</v>
      </c>
      <c r="I1456" s="151"/>
      <c r="L1456" s="35"/>
      <c r="M1456" s="152"/>
      <c r="T1456" s="56"/>
      <c r="AT1456" s="19" t="s">
        <v>562</v>
      </c>
      <c r="AU1456" s="19" t="s">
        <v>93</v>
      </c>
    </row>
    <row r="1457" spans="2:65" s="13" customFormat="1" ht="11.25">
      <c r="B1457" s="160"/>
      <c r="D1457" s="154" t="s">
        <v>169</v>
      </c>
      <c r="E1457" s="161" t="s">
        <v>32</v>
      </c>
      <c r="F1457" s="162" t="s">
        <v>2235</v>
      </c>
      <c r="H1457" s="163">
        <v>8.6259999999999994</v>
      </c>
      <c r="I1457" s="164"/>
      <c r="L1457" s="160"/>
      <c r="M1457" s="165"/>
      <c r="T1457" s="166"/>
      <c r="AT1457" s="161" t="s">
        <v>169</v>
      </c>
      <c r="AU1457" s="161" t="s">
        <v>93</v>
      </c>
      <c r="AV1457" s="13" t="s">
        <v>91</v>
      </c>
      <c r="AW1457" s="13" t="s">
        <v>38</v>
      </c>
      <c r="AX1457" s="13" t="s">
        <v>76</v>
      </c>
      <c r="AY1457" s="161" t="s">
        <v>159</v>
      </c>
    </row>
    <row r="1458" spans="2:65" s="13" customFormat="1" ht="11.25">
      <c r="B1458" s="160"/>
      <c r="D1458" s="154" t="s">
        <v>169</v>
      </c>
      <c r="E1458" s="161" t="s">
        <v>32</v>
      </c>
      <c r="F1458" s="162" t="s">
        <v>2243</v>
      </c>
      <c r="H1458" s="163">
        <v>43.338999999999999</v>
      </c>
      <c r="I1458" s="164"/>
      <c r="L1458" s="160"/>
      <c r="M1458" s="165"/>
      <c r="T1458" s="166"/>
      <c r="AT1458" s="161" t="s">
        <v>169</v>
      </c>
      <c r="AU1458" s="161" t="s">
        <v>93</v>
      </c>
      <c r="AV1458" s="13" t="s">
        <v>91</v>
      </c>
      <c r="AW1458" s="13" t="s">
        <v>38</v>
      </c>
      <c r="AX1458" s="13" t="s">
        <v>76</v>
      </c>
      <c r="AY1458" s="161" t="s">
        <v>159</v>
      </c>
    </row>
    <row r="1459" spans="2:65" s="13" customFormat="1" ht="11.25">
      <c r="B1459" s="160"/>
      <c r="D1459" s="154" t="s">
        <v>169</v>
      </c>
      <c r="E1459" s="161" t="s">
        <v>32</v>
      </c>
      <c r="F1459" s="162" t="s">
        <v>2237</v>
      </c>
      <c r="H1459" s="163">
        <v>-7.94</v>
      </c>
      <c r="I1459" s="164"/>
      <c r="L1459" s="160"/>
      <c r="M1459" s="165"/>
      <c r="T1459" s="166"/>
      <c r="AT1459" s="161" t="s">
        <v>169</v>
      </c>
      <c r="AU1459" s="161" t="s">
        <v>93</v>
      </c>
      <c r="AV1459" s="13" t="s">
        <v>91</v>
      </c>
      <c r="AW1459" s="13" t="s">
        <v>38</v>
      </c>
      <c r="AX1459" s="13" t="s">
        <v>76</v>
      </c>
      <c r="AY1459" s="161" t="s">
        <v>159</v>
      </c>
    </row>
    <row r="1460" spans="2:65" s="14" customFormat="1" ht="11.25">
      <c r="B1460" s="175"/>
      <c r="D1460" s="154" t="s">
        <v>169</v>
      </c>
      <c r="E1460" s="176" t="s">
        <v>32</v>
      </c>
      <c r="F1460" s="177" t="s">
        <v>581</v>
      </c>
      <c r="H1460" s="178">
        <v>44.024999999999999</v>
      </c>
      <c r="I1460" s="179"/>
      <c r="L1460" s="175"/>
      <c r="M1460" s="180"/>
      <c r="T1460" s="181"/>
      <c r="AT1460" s="176" t="s">
        <v>169</v>
      </c>
      <c r="AU1460" s="176" t="s">
        <v>93</v>
      </c>
      <c r="AV1460" s="14" t="s">
        <v>96</v>
      </c>
      <c r="AW1460" s="14" t="s">
        <v>38</v>
      </c>
      <c r="AX1460" s="14" t="s">
        <v>84</v>
      </c>
      <c r="AY1460" s="176" t="s">
        <v>159</v>
      </c>
    </row>
    <row r="1461" spans="2:65" s="1" customFormat="1" ht="33" customHeight="1">
      <c r="B1461" s="35"/>
      <c r="C1461" s="135" t="s">
        <v>2244</v>
      </c>
      <c r="D1461" s="135" t="s">
        <v>162</v>
      </c>
      <c r="E1461" s="136" t="s">
        <v>2245</v>
      </c>
      <c r="F1461" s="137" t="s">
        <v>2246</v>
      </c>
      <c r="G1461" s="138" t="s">
        <v>165</v>
      </c>
      <c r="H1461" s="139">
        <v>255.774</v>
      </c>
      <c r="I1461" s="140"/>
      <c r="J1461" s="141">
        <f>ROUND(I1461*H1461,2)</f>
        <v>0</v>
      </c>
      <c r="K1461" s="142"/>
      <c r="L1461" s="35"/>
      <c r="M1461" s="143" t="s">
        <v>32</v>
      </c>
      <c r="N1461" s="144" t="s">
        <v>48</v>
      </c>
      <c r="P1461" s="145">
        <f>O1461*H1461</f>
        <v>0</v>
      </c>
      <c r="Q1461" s="145">
        <v>0</v>
      </c>
      <c r="R1461" s="145">
        <f>Q1461*H1461</f>
        <v>0</v>
      </c>
      <c r="S1461" s="145">
        <v>0</v>
      </c>
      <c r="T1461" s="146">
        <f>S1461*H1461</f>
        <v>0</v>
      </c>
      <c r="AR1461" s="147" t="s">
        <v>661</v>
      </c>
      <c r="AT1461" s="147" t="s">
        <v>162</v>
      </c>
      <c r="AU1461" s="147" t="s">
        <v>93</v>
      </c>
      <c r="AY1461" s="19" t="s">
        <v>159</v>
      </c>
      <c r="BE1461" s="148">
        <f>IF(N1461="základní",J1461,0)</f>
        <v>0</v>
      </c>
      <c r="BF1461" s="148">
        <f>IF(N1461="snížená",J1461,0)</f>
        <v>0</v>
      </c>
      <c r="BG1461" s="148">
        <f>IF(N1461="zákl. přenesená",J1461,0)</f>
        <v>0</v>
      </c>
      <c r="BH1461" s="148">
        <f>IF(N1461="sníž. přenesená",J1461,0)</f>
        <v>0</v>
      </c>
      <c r="BI1461" s="148">
        <f>IF(N1461="nulová",J1461,0)</f>
        <v>0</v>
      </c>
      <c r="BJ1461" s="19" t="s">
        <v>91</v>
      </c>
      <c r="BK1461" s="148">
        <f>ROUND(I1461*H1461,2)</f>
        <v>0</v>
      </c>
      <c r="BL1461" s="19" t="s">
        <v>661</v>
      </c>
      <c r="BM1461" s="147" t="s">
        <v>2247</v>
      </c>
    </row>
    <row r="1462" spans="2:65" s="1" customFormat="1" ht="11.25">
      <c r="B1462" s="35"/>
      <c r="D1462" s="149" t="s">
        <v>167</v>
      </c>
      <c r="F1462" s="150" t="s">
        <v>2248</v>
      </c>
      <c r="I1462" s="151"/>
      <c r="L1462" s="35"/>
      <c r="M1462" s="152"/>
      <c r="T1462" s="56"/>
      <c r="AT1462" s="19" t="s">
        <v>167</v>
      </c>
      <c r="AU1462" s="19" t="s">
        <v>93</v>
      </c>
    </row>
    <row r="1463" spans="2:65" s="13" customFormat="1" ht="11.25">
      <c r="B1463" s="160"/>
      <c r="D1463" s="154" t="s">
        <v>169</v>
      </c>
      <c r="E1463" s="161" t="s">
        <v>32</v>
      </c>
      <c r="F1463" s="162" t="s">
        <v>397</v>
      </c>
      <c r="H1463" s="163">
        <v>56.94</v>
      </c>
      <c r="I1463" s="164"/>
      <c r="L1463" s="160"/>
      <c r="M1463" s="165"/>
      <c r="T1463" s="166"/>
      <c r="AT1463" s="161" t="s">
        <v>169</v>
      </c>
      <c r="AU1463" s="161" t="s">
        <v>93</v>
      </c>
      <c r="AV1463" s="13" t="s">
        <v>91</v>
      </c>
      <c r="AW1463" s="13" t="s">
        <v>38</v>
      </c>
      <c r="AX1463" s="13" t="s">
        <v>76</v>
      </c>
      <c r="AY1463" s="161" t="s">
        <v>159</v>
      </c>
    </row>
    <row r="1464" spans="2:65" s="13" customFormat="1" ht="11.25">
      <c r="B1464" s="160"/>
      <c r="D1464" s="154" t="s">
        <v>169</v>
      </c>
      <c r="E1464" s="161" t="s">
        <v>32</v>
      </c>
      <c r="F1464" s="162" t="s">
        <v>409</v>
      </c>
      <c r="H1464" s="163">
        <v>251.24</v>
      </c>
      <c r="I1464" s="164"/>
      <c r="L1464" s="160"/>
      <c r="M1464" s="165"/>
      <c r="T1464" s="166"/>
      <c r="AT1464" s="161" t="s">
        <v>169</v>
      </c>
      <c r="AU1464" s="161" t="s">
        <v>93</v>
      </c>
      <c r="AV1464" s="13" t="s">
        <v>91</v>
      </c>
      <c r="AW1464" s="13" t="s">
        <v>38</v>
      </c>
      <c r="AX1464" s="13" t="s">
        <v>76</v>
      </c>
      <c r="AY1464" s="161" t="s">
        <v>159</v>
      </c>
    </row>
    <row r="1465" spans="2:65" s="13" customFormat="1" ht="11.25">
      <c r="B1465" s="160"/>
      <c r="D1465" s="154" t="s">
        <v>169</v>
      </c>
      <c r="E1465" s="161" t="s">
        <v>32</v>
      </c>
      <c r="F1465" s="162" t="s">
        <v>2224</v>
      </c>
      <c r="H1465" s="163">
        <v>-52.405999999999999</v>
      </c>
      <c r="I1465" s="164"/>
      <c r="L1465" s="160"/>
      <c r="M1465" s="165"/>
      <c r="T1465" s="166"/>
      <c r="AT1465" s="161" t="s">
        <v>169</v>
      </c>
      <c r="AU1465" s="161" t="s">
        <v>93</v>
      </c>
      <c r="AV1465" s="13" t="s">
        <v>91</v>
      </c>
      <c r="AW1465" s="13" t="s">
        <v>38</v>
      </c>
      <c r="AX1465" s="13" t="s">
        <v>76</v>
      </c>
      <c r="AY1465" s="161" t="s">
        <v>159</v>
      </c>
    </row>
    <row r="1466" spans="2:65" s="14" customFormat="1" ht="11.25">
      <c r="B1466" s="175"/>
      <c r="D1466" s="154" t="s">
        <v>169</v>
      </c>
      <c r="E1466" s="176" t="s">
        <v>32</v>
      </c>
      <c r="F1466" s="177" t="s">
        <v>581</v>
      </c>
      <c r="H1466" s="178">
        <v>255.774</v>
      </c>
      <c r="I1466" s="179"/>
      <c r="L1466" s="175"/>
      <c r="M1466" s="180"/>
      <c r="T1466" s="181"/>
      <c r="AT1466" s="176" t="s">
        <v>169</v>
      </c>
      <c r="AU1466" s="176" t="s">
        <v>93</v>
      </c>
      <c r="AV1466" s="14" t="s">
        <v>96</v>
      </c>
      <c r="AW1466" s="14" t="s">
        <v>38</v>
      </c>
      <c r="AX1466" s="14" t="s">
        <v>84</v>
      </c>
      <c r="AY1466" s="176" t="s">
        <v>159</v>
      </c>
    </row>
    <row r="1467" spans="2:65" s="1" customFormat="1" ht="16.5" customHeight="1">
      <c r="B1467" s="35"/>
      <c r="C1467" s="182" t="s">
        <v>2249</v>
      </c>
      <c r="D1467" s="182" t="s">
        <v>668</v>
      </c>
      <c r="E1467" s="183" t="s">
        <v>2250</v>
      </c>
      <c r="F1467" s="184" t="s">
        <v>2251</v>
      </c>
      <c r="G1467" s="185" t="s">
        <v>165</v>
      </c>
      <c r="H1467" s="186">
        <v>268.56299999999999</v>
      </c>
      <c r="I1467" s="187"/>
      <c r="J1467" s="188">
        <f>ROUND(I1467*H1467,2)</f>
        <v>0</v>
      </c>
      <c r="K1467" s="189"/>
      <c r="L1467" s="190"/>
      <c r="M1467" s="191" t="s">
        <v>32</v>
      </c>
      <c r="N1467" s="192" t="s">
        <v>48</v>
      </c>
      <c r="P1467" s="145">
        <f>O1467*H1467</f>
        <v>0</v>
      </c>
      <c r="Q1467" s="145">
        <v>1.0999999999999999E-2</v>
      </c>
      <c r="R1467" s="145">
        <f>Q1467*H1467</f>
        <v>2.9541929999999996</v>
      </c>
      <c r="S1467" s="145">
        <v>0</v>
      </c>
      <c r="T1467" s="146">
        <f>S1467*H1467</f>
        <v>0</v>
      </c>
      <c r="AR1467" s="147" t="s">
        <v>780</v>
      </c>
      <c r="AT1467" s="147" t="s">
        <v>668</v>
      </c>
      <c r="AU1467" s="147" t="s">
        <v>93</v>
      </c>
      <c r="AY1467" s="19" t="s">
        <v>159</v>
      </c>
      <c r="BE1467" s="148">
        <f>IF(N1467="základní",J1467,0)</f>
        <v>0</v>
      </c>
      <c r="BF1467" s="148">
        <f>IF(N1467="snížená",J1467,0)</f>
        <v>0</v>
      </c>
      <c r="BG1467" s="148">
        <f>IF(N1467="zákl. přenesená",J1467,0)</f>
        <v>0</v>
      </c>
      <c r="BH1467" s="148">
        <f>IF(N1467="sníž. přenesená",J1467,0)</f>
        <v>0</v>
      </c>
      <c r="BI1467" s="148">
        <f>IF(N1467="nulová",J1467,0)</f>
        <v>0</v>
      </c>
      <c r="BJ1467" s="19" t="s">
        <v>91</v>
      </c>
      <c r="BK1467" s="148">
        <f>ROUND(I1467*H1467,2)</f>
        <v>0</v>
      </c>
      <c r="BL1467" s="19" t="s">
        <v>661</v>
      </c>
      <c r="BM1467" s="147" t="s">
        <v>2252</v>
      </c>
    </row>
    <row r="1468" spans="2:65" s="13" customFormat="1" ht="11.25">
      <c r="B1468" s="160"/>
      <c r="D1468" s="154" t="s">
        <v>169</v>
      </c>
      <c r="F1468" s="162" t="s">
        <v>2253</v>
      </c>
      <c r="H1468" s="163">
        <v>268.56299999999999</v>
      </c>
      <c r="I1468" s="164"/>
      <c r="L1468" s="160"/>
      <c r="M1468" s="165"/>
      <c r="T1468" s="166"/>
      <c r="AT1468" s="161" t="s">
        <v>169</v>
      </c>
      <c r="AU1468" s="161" t="s">
        <v>93</v>
      </c>
      <c r="AV1468" s="13" t="s">
        <v>91</v>
      </c>
      <c r="AW1468" s="13" t="s">
        <v>4</v>
      </c>
      <c r="AX1468" s="13" t="s">
        <v>84</v>
      </c>
      <c r="AY1468" s="161" t="s">
        <v>159</v>
      </c>
    </row>
    <row r="1469" spans="2:65" s="11" customFormat="1" ht="22.9" customHeight="1">
      <c r="B1469" s="123"/>
      <c r="D1469" s="124" t="s">
        <v>75</v>
      </c>
      <c r="E1469" s="133" t="s">
        <v>2254</v>
      </c>
      <c r="F1469" s="133" t="s">
        <v>2255</v>
      </c>
      <c r="I1469" s="126"/>
      <c r="J1469" s="134">
        <f>BK1469</f>
        <v>0</v>
      </c>
      <c r="L1469" s="123"/>
      <c r="M1469" s="128"/>
      <c r="P1469" s="129">
        <f>P1470+P1471+P1472+P1499+P1584</f>
        <v>0</v>
      </c>
      <c r="R1469" s="129">
        <f>R1470+R1471+R1472+R1499+R1584</f>
        <v>22.629980095000001</v>
      </c>
      <c r="T1469" s="130">
        <f>T1470+T1471+T1472+T1499+T1584</f>
        <v>0</v>
      </c>
      <c r="AR1469" s="124" t="s">
        <v>91</v>
      </c>
      <c r="AT1469" s="131" t="s">
        <v>75</v>
      </c>
      <c r="AU1469" s="131" t="s">
        <v>84</v>
      </c>
      <c r="AY1469" s="124" t="s">
        <v>159</v>
      </c>
      <c r="BK1469" s="132">
        <f>BK1470+BK1471+BK1472+BK1499+BK1584</f>
        <v>0</v>
      </c>
    </row>
    <row r="1470" spans="2:65" s="1" customFormat="1" ht="55.5" customHeight="1">
      <c r="B1470" s="35"/>
      <c r="C1470" s="135" t="s">
        <v>2256</v>
      </c>
      <c r="D1470" s="135" t="s">
        <v>162</v>
      </c>
      <c r="E1470" s="136" t="s">
        <v>2257</v>
      </c>
      <c r="F1470" s="137" t="s">
        <v>2258</v>
      </c>
      <c r="G1470" s="138" t="s">
        <v>180</v>
      </c>
      <c r="H1470" s="139">
        <v>22.556000000000001</v>
      </c>
      <c r="I1470" s="140"/>
      <c r="J1470" s="141">
        <f>ROUND(I1470*H1470,2)</f>
        <v>0</v>
      </c>
      <c r="K1470" s="142"/>
      <c r="L1470" s="35"/>
      <c r="M1470" s="143" t="s">
        <v>32</v>
      </c>
      <c r="N1470" s="144" t="s">
        <v>48</v>
      </c>
      <c r="P1470" s="145">
        <f>O1470*H1470</f>
        <v>0</v>
      </c>
      <c r="Q1470" s="145">
        <v>0</v>
      </c>
      <c r="R1470" s="145">
        <f>Q1470*H1470</f>
        <v>0</v>
      </c>
      <c r="S1470" s="145">
        <v>0</v>
      </c>
      <c r="T1470" s="146">
        <f>S1470*H1470</f>
        <v>0</v>
      </c>
      <c r="AR1470" s="147" t="s">
        <v>661</v>
      </c>
      <c r="AT1470" s="147" t="s">
        <v>162</v>
      </c>
      <c r="AU1470" s="147" t="s">
        <v>91</v>
      </c>
      <c r="AY1470" s="19" t="s">
        <v>159</v>
      </c>
      <c r="BE1470" s="148">
        <f>IF(N1470="základní",J1470,0)</f>
        <v>0</v>
      </c>
      <c r="BF1470" s="148">
        <f>IF(N1470="snížená",J1470,0)</f>
        <v>0</v>
      </c>
      <c r="BG1470" s="148">
        <f>IF(N1470="zákl. přenesená",J1470,0)</f>
        <v>0</v>
      </c>
      <c r="BH1470" s="148">
        <f>IF(N1470="sníž. přenesená",J1470,0)</f>
        <v>0</v>
      </c>
      <c r="BI1470" s="148">
        <f>IF(N1470="nulová",J1470,0)</f>
        <v>0</v>
      </c>
      <c r="BJ1470" s="19" t="s">
        <v>91</v>
      </c>
      <c r="BK1470" s="148">
        <f>ROUND(I1470*H1470,2)</f>
        <v>0</v>
      </c>
      <c r="BL1470" s="19" t="s">
        <v>661</v>
      </c>
      <c r="BM1470" s="147" t="s">
        <v>2259</v>
      </c>
    </row>
    <row r="1471" spans="2:65" s="1" customFormat="1" ht="11.25">
      <c r="B1471" s="35"/>
      <c r="D1471" s="149" t="s">
        <v>167</v>
      </c>
      <c r="F1471" s="150" t="s">
        <v>2260</v>
      </c>
      <c r="I1471" s="151"/>
      <c r="L1471" s="35"/>
      <c r="M1471" s="152"/>
      <c r="T1471" s="56"/>
      <c r="AT1471" s="19" t="s">
        <v>167</v>
      </c>
      <c r="AU1471" s="19" t="s">
        <v>91</v>
      </c>
    </row>
    <row r="1472" spans="2:65" s="11" customFormat="1" ht="20.85" customHeight="1">
      <c r="B1472" s="123"/>
      <c r="D1472" s="124" t="s">
        <v>75</v>
      </c>
      <c r="E1472" s="133" t="s">
        <v>2261</v>
      </c>
      <c r="F1472" s="133" t="s">
        <v>2262</v>
      </c>
      <c r="I1472" s="126"/>
      <c r="J1472" s="134">
        <f>BK1472</f>
        <v>0</v>
      </c>
      <c r="L1472" s="123"/>
      <c r="M1472" s="128"/>
      <c r="P1472" s="129">
        <f>SUM(P1473:P1498)</f>
        <v>0</v>
      </c>
      <c r="R1472" s="129">
        <f>SUM(R1473:R1498)</f>
        <v>3.4849992800000003</v>
      </c>
      <c r="T1472" s="130">
        <f>SUM(T1473:T1498)</f>
        <v>0</v>
      </c>
      <c r="AR1472" s="124" t="s">
        <v>91</v>
      </c>
      <c r="AT1472" s="131" t="s">
        <v>75</v>
      </c>
      <c r="AU1472" s="131" t="s">
        <v>91</v>
      </c>
      <c r="AY1472" s="124" t="s">
        <v>159</v>
      </c>
      <c r="BK1472" s="132">
        <f>SUM(BK1473:BK1498)</f>
        <v>0</v>
      </c>
    </row>
    <row r="1473" spans="2:65" s="1" customFormat="1" ht="37.9" customHeight="1">
      <c r="B1473" s="35"/>
      <c r="C1473" s="135" t="s">
        <v>2263</v>
      </c>
      <c r="D1473" s="135" t="s">
        <v>162</v>
      </c>
      <c r="E1473" s="136" t="s">
        <v>2264</v>
      </c>
      <c r="F1473" s="137" t="s">
        <v>2265</v>
      </c>
      <c r="G1473" s="138" t="s">
        <v>165</v>
      </c>
      <c r="H1473" s="139">
        <v>854.59</v>
      </c>
      <c r="I1473" s="140"/>
      <c r="J1473" s="141">
        <f>ROUND(I1473*H1473,2)</f>
        <v>0</v>
      </c>
      <c r="K1473" s="142"/>
      <c r="L1473" s="35"/>
      <c r="M1473" s="143" t="s">
        <v>32</v>
      </c>
      <c r="N1473" s="144" t="s">
        <v>48</v>
      </c>
      <c r="P1473" s="145">
        <f>O1473*H1473</f>
        <v>0</v>
      </c>
      <c r="Q1473" s="145">
        <v>0</v>
      </c>
      <c r="R1473" s="145">
        <f>Q1473*H1473</f>
        <v>0</v>
      </c>
      <c r="S1473" s="145">
        <v>0</v>
      </c>
      <c r="T1473" s="146">
        <f>S1473*H1473</f>
        <v>0</v>
      </c>
      <c r="AR1473" s="147" t="s">
        <v>661</v>
      </c>
      <c r="AT1473" s="147" t="s">
        <v>162</v>
      </c>
      <c r="AU1473" s="147" t="s">
        <v>93</v>
      </c>
      <c r="AY1473" s="19" t="s">
        <v>159</v>
      </c>
      <c r="BE1473" s="148">
        <f>IF(N1473="základní",J1473,0)</f>
        <v>0</v>
      </c>
      <c r="BF1473" s="148">
        <f>IF(N1473="snížená",J1473,0)</f>
        <v>0</v>
      </c>
      <c r="BG1473" s="148">
        <f>IF(N1473="zákl. přenesená",J1473,0)</f>
        <v>0</v>
      </c>
      <c r="BH1473" s="148">
        <f>IF(N1473="sníž. přenesená",J1473,0)</f>
        <v>0</v>
      </c>
      <c r="BI1473" s="148">
        <f>IF(N1473="nulová",J1473,0)</f>
        <v>0</v>
      </c>
      <c r="BJ1473" s="19" t="s">
        <v>91</v>
      </c>
      <c r="BK1473" s="148">
        <f>ROUND(I1473*H1473,2)</f>
        <v>0</v>
      </c>
      <c r="BL1473" s="19" t="s">
        <v>661</v>
      </c>
      <c r="BM1473" s="147" t="s">
        <v>2266</v>
      </c>
    </row>
    <row r="1474" spans="2:65" s="1" customFormat="1" ht="11.25">
      <c r="B1474" s="35"/>
      <c r="D1474" s="149" t="s">
        <v>167</v>
      </c>
      <c r="F1474" s="150" t="s">
        <v>2267</v>
      </c>
      <c r="I1474" s="151"/>
      <c r="L1474" s="35"/>
      <c r="M1474" s="152"/>
      <c r="T1474" s="56"/>
      <c r="AT1474" s="19" t="s">
        <v>167</v>
      </c>
      <c r="AU1474" s="19" t="s">
        <v>93</v>
      </c>
    </row>
    <row r="1475" spans="2:65" s="1" customFormat="1" ht="24.2" customHeight="1">
      <c r="B1475" s="35"/>
      <c r="C1475" s="182" t="s">
        <v>2268</v>
      </c>
      <c r="D1475" s="182" t="s">
        <v>668</v>
      </c>
      <c r="E1475" s="183" t="s">
        <v>2269</v>
      </c>
      <c r="F1475" s="184" t="s">
        <v>2270</v>
      </c>
      <c r="G1475" s="185" t="s">
        <v>165</v>
      </c>
      <c r="H1475" s="186">
        <v>448.66</v>
      </c>
      <c r="I1475" s="187"/>
      <c r="J1475" s="188">
        <f>ROUND(I1475*H1475,2)</f>
        <v>0</v>
      </c>
      <c r="K1475" s="189"/>
      <c r="L1475" s="190"/>
      <c r="M1475" s="191" t="s">
        <v>32</v>
      </c>
      <c r="N1475" s="192" t="s">
        <v>48</v>
      </c>
      <c r="P1475" s="145">
        <f>O1475*H1475</f>
        <v>0</v>
      </c>
      <c r="Q1475" s="145">
        <v>2.8999999999999998E-3</v>
      </c>
      <c r="R1475" s="145">
        <f>Q1475*H1475</f>
        <v>1.3011139999999999</v>
      </c>
      <c r="S1475" s="145">
        <v>0</v>
      </c>
      <c r="T1475" s="146">
        <f>S1475*H1475</f>
        <v>0</v>
      </c>
      <c r="AR1475" s="147" t="s">
        <v>780</v>
      </c>
      <c r="AT1475" s="147" t="s">
        <v>668</v>
      </c>
      <c r="AU1475" s="147" t="s">
        <v>93</v>
      </c>
      <c r="AY1475" s="19" t="s">
        <v>159</v>
      </c>
      <c r="BE1475" s="148">
        <f>IF(N1475="základní",J1475,0)</f>
        <v>0</v>
      </c>
      <c r="BF1475" s="148">
        <f>IF(N1475="snížená",J1475,0)</f>
        <v>0</v>
      </c>
      <c r="BG1475" s="148">
        <f>IF(N1475="zákl. přenesená",J1475,0)</f>
        <v>0</v>
      </c>
      <c r="BH1475" s="148">
        <f>IF(N1475="sníž. přenesená",J1475,0)</f>
        <v>0</v>
      </c>
      <c r="BI1475" s="148">
        <f>IF(N1475="nulová",J1475,0)</f>
        <v>0</v>
      </c>
      <c r="BJ1475" s="19" t="s">
        <v>91</v>
      </c>
      <c r="BK1475" s="148">
        <f>ROUND(I1475*H1475,2)</f>
        <v>0</v>
      </c>
      <c r="BL1475" s="19" t="s">
        <v>661</v>
      </c>
      <c r="BM1475" s="147" t="s">
        <v>2271</v>
      </c>
    </row>
    <row r="1476" spans="2:65" s="12" customFormat="1" ht="11.25">
      <c r="B1476" s="153"/>
      <c r="D1476" s="154" t="s">
        <v>169</v>
      </c>
      <c r="E1476" s="155" t="s">
        <v>32</v>
      </c>
      <c r="F1476" s="156" t="s">
        <v>2272</v>
      </c>
      <c r="H1476" s="155" t="s">
        <v>32</v>
      </c>
      <c r="I1476" s="157"/>
      <c r="L1476" s="153"/>
      <c r="M1476" s="158"/>
      <c r="T1476" s="159"/>
      <c r="AT1476" s="155" t="s">
        <v>169</v>
      </c>
      <c r="AU1476" s="155" t="s">
        <v>93</v>
      </c>
      <c r="AV1476" s="12" t="s">
        <v>84</v>
      </c>
      <c r="AW1476" s="12" t="s">
        <v>38</v>
      </c>
      <c r="AX1476" s="12" t="s">
        <v>76</v>
      </c>
      <c r="AY1476" s="155" t="s">
        <v>159</v>
      </c>
    </row>
    <row r="1477" spans="2:65" s="13" customFormat="1" ht="11.25">
      <c r="B1477" s="160"/>
      <c r="D1477" s="154" t="s">
        <v>169</v>
      </c>
      <c r="E1477" s="161" t="s">
        <v>32</v>
      </c>
      <c r="F1477" s="162" t="s">
        <v>277</v>
      </c>
      <c r="H1477" s="163">
        <v>427.29500000000002</v>
      </c>
      <c r="I1477" s="164"/>
      <c r="L1477" s="160"/>
      <c r="M1477" s="165"/>
      <c r="T1477" s="166"/>
      <c r="AT1477" s="161" t="s">
        <v>169</v>
      </c>
      <c r="AU1477" s="161" t="s">
        <v>93</v>
      </c>
      <c r="AV1477" s="13" t="s">
        <v>91</v>
      </c>
      <c r="AW1477" s="13" t="s">
        <v>38</v>
      </c>
      <c r="AX1477" s="13" t="s">
        <v>76</v>
      </c>
      <c r="AY1477" s="161" t="s">
        <v>159</v>
      </c>
    </row>
    <row r="1478" spans="2:65" s="14" customFormat="1" ht="11.25">
      <c r="B1478" s="175"/>
      <c r="D1478" s="154" t="s">
        <v>169</v>
      </c>
      <c r="E1478" s="176" t="s">
        <v>32</v>
      </c>
      <c r="F1478" s="177" t="s">
        <v>581</v>
      </c>
      <c r="H1478" s="178">
        <v>427.29500000000002</v>
      </c>
      <c r="I1478" s="179"/>
      <c r="L1478" s="175"/>
      <c r="M1478" s="180"/>
      <c r="T1478" s="181"/>
      <c r="AT1478" s="176" t="s">
        <v>169</v>
      </c>
      <c r="AU1478" s="176" t="s">
        <v>93</v>
      </c>
      <c r="AV1478" s="14" t="s">
        <v>96</v>
      </c>
      <c r="AW1478" s="14" t="s">
        <v>38</v>
      </c>
      <c r="AX1478" s="14" t="s">
        <v>84</v>
      </c>
      <c r="AY1478" s="176" t="s">
        <v>159</v>
      </c>
    </row>
    <row r="1479" spans="2:65" s="13" customFormat="1" ht="11.25">
      <c r="B1479" s="160"/>
      <c r="D1479" s="154" t="s">
        <v>169</v>
      </c>
      <c r="F1479" s="162" t="s">
        <v>2273</v>
      </c>
      <c r="H1479" s="163">
        <v>448.66</v>
      </c>
      <c r="I1479" s="164"/>
      <c r="L1479" s="160"/>
      <c r="M1479" s="165"/>
      <c r="T1479" s="166"/>
      <c r="AT1479" s="161" t="s">
        <v>169</v>
      </c>
      <c r="AU1479" s="161" t="s">
        <v>93</v>
      </c>
      <c r="AV1479" s="13" t="s">
        <v>91</v>
      </c>
      <c r="AW1479" s="13" t="s">
        <v>4</v>
      </c>
      <c r="AX1479" s="13" t="s">
        <v>84</v>
      </c>
      <c r="AY1479" s="161" t="s">
        <v>159</v>
      </c>
    </row>
    <row r="1480" spans="2:65" s="1" customFormat="1" ht="24.2" customHeight="1">
      <c r="B1480" s="35"/>
      <c r="C1480" s="182" t="s">
        <v>2274</v>
      </c>
      <c r="D1480" s="182" t="s">
        <v>668</v>
      </c>
      <c r="E1480" s="183" t="s">
        <v>2275</v>
      </c>
      <c r="F1480" s="184" t="s">
        <v>2276</v>
      </c>
      <c r="G1480" s="185" t="s">
        <v>165</v>
      </c>
      <c r="H1480" s="186">
        <v>448.66</v>
      </c>
      <c r="I1480" s="187"/>
      <c r="J1480" s="188">
        <f>ROUND(I1480*H1480,2)</f>
        <v>0</v>
      </c>
      <c r="K1480" s="189"/>
      <c r="L1480" s="190"/>
      <c r="M1480" s="191" t="s">
        <v>32</v>
      </c>
      <c r="N1480" s="192" t="s">
        <v>48</v>
      </c>
      <c r="P1480" s="145">
        <f>O1480*H1480</f>
        <v>0</v>
      </c>
      <c r="Q1480" s="145">
        <v>4.1000000000000003E-3</v>
      </c>
      <c r="R1480" s="145">
        <f>Q1480*H1480</f>
        <v>1.8395060000000003</v>
      </c>
      <c r="S1480" s="145">
        <v>0</v>
      </c>
      <c r="T1480" s="146">
        <f>S1480*H1480</f>
        <v>0</v>
      </c>
      <c r="AR1480" s="147" t="s">
        <v>780</v>
      </c>
      <c r="AT1480" s="147" t="s">
        <v>668</v>
      </c>
      <c r="AU1480" s="147" t="s">
        <v>93</v>
      </c>
      <c r="AY1480" s="19" t="s">
        <v>159</v>
      </c>
      <c r="BE1480" s="148">
        <f>IF(N1480="základní",J1480,0)</f>
        <v>0</v>
      </c>
      <c r="BF1480" s="148">
        <f>IF(N1480="snížená",J1480,0)</f>
        <v>0</v>
      </c>
      <c r="BG1480" s="148">
        <f>IF(N1480="zákl. přenesená",J1480,0)</f>
        <v>0</v>
      </c>
      <c r="BH1480" s="148">
        <f>IF(N1480="sníž. přenesená",J1480,0)</f>
        <v>0</v>
      </c>
      <c r="BI1480" s="148">
        <f>IF(N1480="nulová",J1480,0)</f>
        <v>0</v>
      </c>
      <c r="BJ1480" s="19" t="s">
        <v>91</v>
      </c>
      <c r="BK1480" s="148">
        <f>ROUND(I1480*H1480,2)</f>
        <v>0</v>
      </c>
      <c r="BL1480" s="19" t="s">
        <v>661</v>
      </c>
      <c r="BM1480" s="147" t="s">
        <v>2277</v>
      </c>
    </row>
    <row r="1481" spans="2:65" s="12" customFormat="1" ht="11.25">
      <c r="B1481" s="153"/>
      <c r="D1481" s="154" t="s">
        <v>169</v>
      </c>
      <c r="E1481" s="155" t="s">
        <v>32</v>
      </c>
      <c r="F1481" s="156" t="s">
        <v>2272</v>
      </c>
      <c r="H1481" s="155" t="s">
        <v>32</v>
      </c>
      <c r="I1481" s="157"/>
      <c r="L1481" s="153"/>
      <c r="M1481" s="158"/>
      <c r="T1481" s="159"/>
      <c r="AT1481" s="155" t="s">
        <v>169</v>
      </c>
      <c r="AU1481" s="155" t="s">
        <v>93</v>
      </c>
      <c r="AV1481" s="12" t="s">
        <v>84</v>
      </c>
      <c r="AW1481" s="12" t="s">
        <v>38</v>
      </c>
      <c r="AX1481" s="12" t="s">
        <v>76</v>
      </c>
      <c r="AY1481" s="155" t="s">
        <v>159</v>
      </c>
    </row>
    <row r="1482" spans="2:65" s="13" customFormat="1" ht="11.25">
      <c r="B1482" s="160"/>
      <c r="D1482" s="154" t="s">
        <v>169</v>
      </c>
      <c r="E1482" s="161" t="s">
        <v>32</v>
      </c>
      <c r="F1482" s="162" t="s">
        <v>277</v>
      </c>
      <c r="H1482" s="163">
        <v>427.29500000000002</v>
      </c>
      <c r="I1482" s="164"/>
      <c r="L1482" s="160"/>
      <c r="M1482" s="165"/>
      <c r="T1482" s="166"/>
      <c r="AT1482" s="161" t="s">
        <v>169</v>
      </c>
      <c r="AU1482" s="161" t="s">
        <v>93</v>
      </c>
      <c r="AV1482" s="13" t="s">
        <v>91</v>
      </c>
      <c r="AW1482" s="13" t="s">
        <v>38</v>
      </c>
      <c r="AX1482" s="13" t="s">
        <v>76</v>
      </c>
      <c r="AY1482" s="161" t="s">
        <v>159</v>
      </c>
    </row>
    <row r="1483" spans="2:65" s="14" customFormat="1" ht="11.25">
      <c r="B1483" s="175"/>
      <c r="D1483" s="154" t="s">
        <v>169</v>
      </c>
      <c r="E1483" s="176" t="s">
        <v>32</v>
      </c>
      <c r="F1483" s="177" t="s">
        <v>581</v>
      </c>
      <c r="H1483" s="178">
        <v>427.29500000000002</v>
      </c>
      <c r="I1483" s="179"/>
      <c r="L1483" s="175"/>
      <c r="M1483" s="180"/>
      <c r="T1483" s="181"/>
      <c r="AT1483" s="176" t="s">
        <v>169</v>
      </c>
      <c r="AU1483" s="176" t="s">
        <v>93</v>
      </c>
      <c r="AV1483" s="14" t="s">
        <v>96</v>
      </c>
      <c r="AW1483" s="14" t="s">
        <v>38</v>
      </c>
      <c r="AX1483" s="14" t="s">
        <v>84</v>
      </c>
      <c r="AY1483" s="176" t="s">
        <v>159</v>
      </c>
    </row>
    <row r="1484" spans="2:65" s="13" customFormat="1" ht="11.25">
      <c r="B1484" s="160"/>
      <c r="D1484" s="154" t="s">
        <v>169</v>
      </c>
      <c r="F1484" s="162" t="s">
        <v>2273</v>
      </c>
      <c r="H1484" s="163">
        <v>448.66</v>
      </c>
      <c r="I1484" s="164"/>
      <c r="L1484" s="160"/>
      <c r="M1484" s="165"/>
      <c r="T1484" s="166"/>
      <c r="AT1484" s="161" t="s">
        <v>169</v>
      </c>
      <c r="AU1484" s="161" t="s">
        <v>93</v>
      </c>
      <c r="AV1484" s="13" t="s">
        <v>91</v>
      </c>
      <c r="AW1484" s="13" t="s">
        <v>4</v>
      </c>
      <c r="AX1484" s="13" t="s">
        <v>84</v>
      </c>
      <c r="AY1484" s="161" t="s">
        <v>159</v>
      </c>
    </row>
    <row r="1485" spans="2:65" s="1" customFormat="1" ht="37.9" customHeight="1">
      <c r="B1485" s="35"/>
      <c r="C1485" s="135" t="s">
        <v>2278</v>
      </c>
      <c r="D1485" s="135" t="s">
        <v>162</v>
      </c>
      <c r="E1485" s="136" t="s">
        <v>2264</v>
      </c>
      <c r="F1485" s="137" t="s">
        <v>2265</v>
      </c>
      <c r="G1485" s="138" t="s">
        <v>165</v>
      </c>
      <c r="H1485" s="139">
        <v>556.40800000000002</v>
      </c>
      <c r="I1485" s="140"/>
      <c r="J1485" s="141">
        <f>ROUND(I1485*H1485,2)</f>
        <v>0</v>
      </c>
      <c r="K1485" s="142"/>
      <c r="L1485" s="35"/>
      <c r="M1485" s="143" t="s">
        <v>32</v>
      </c>
      <c r="N1485" s="144" t="s">
        <v>48</v>
      </c>
      <c r="P1485" s="145">
        <f>O1485*H1485</f>
        <v>0</v>
      </c>
      <c r="Q1485" s="145">
        <v>0</v>
      </c>
      <c r="R1485" s="145">
        <f>Q1485*H1485</f>
        <v>0</v>
      </c>
      <c r="S1485" s="145">
        <v>0</v>
      </c>
      <c r="T1485" s="146">
        <f>S1485*H1485</f>
        <v>0</v>
      </c>
      <c r="AR1485" s="147" t="s">
        <v>96</v>
      </c>
      <c r="AT1485" s="147" t="s">
        <v>162</v>
      </c>
      <c r="AU1485" s="147" t="s">
        <v>93</v>
      </c>
      <c r="AY1485" s="19" t="s">
        <v>159</v>
      </c>
      <c r="BE1485" s="148">
        <f>IF(N1485="základní",J1485,0)</f>
        <v>0</v>
      </c>
      <c r="BF1485" s="148">
        <f>IF(N1485="snížená",J1485,0)</f>
        <v>0</v>
      </c>
      <c r="BG1485" s="148">
        <f>IF(N1485="zákl. přenesená",J1485,0)</f>
        <v>0</v>
      </c>
      <c r="BH1485" s="148">
        <f>IF(N1485="sníž. přenesená",J1485,0)</f>
        <v>0</v>
      </c>
      <c r="BI1485" s="148">
        <f>IF(N1485="nulová",J1485,0)</f>
        <v>0</v>
      </c>
      <c r="BJ1485" s="19" t="s">
        <v>91</v>
      </c>
      <c r="BK1485" s="148">
        <f>ROUND(I1485*H1485,2)</f>
        <v>0</v>
      </c>
      <c r="BL1485" s="19" t="s">
        <v>96</v>
      </c>
      <c r="BM1485" s="147" t="s">
        <v>2279</v>
      </c>
    </row>
    <row r="1486" spans="2:65" s="1" customFormat="1" ht="11.25">
      <c r="B1486" s="35"/>
      <c r="D1486" s="149" t="s">
        <v>167</v>
      </c>
      <c r="F1486" s="150" t="s">
        <v>2267</v>
      </c>
      <c r="I1486" s="151"/>
      <c r="L1486" s="35"/>
      <c r="M1486" s="152"/>
      <c r="T1486" s="56"/>
      <c r="AT1486" s="19" t="s">
        <v>167</v>
      </c>
      <c r="AU1486" s="19" t="s">
        <v>93</v>
      </c>
    </row>
    <row r="1487" spans="2:65" s="1" customFormat="1" ht="24.2" customHeight="1">
      <c r="B1487" s="35"/>
      <c r="C1487" s="182" t="s">
        <v>2280</v>
      </c>
      <c r="D1487" s="182" t="s">
        <v>668</v>
      </c>
      <c r="E1487" s="183" t="s">
        <v>2281</v>
      </c>
      <c r="F1487" s="184" t="s">
        <v>2282</v>
      </c>
      <c r="G1487" s="185" t="s">
        <v>165</v>
      </c>
      <c r="H1487" s="186">
        <v>283.47800000000001</v>
      </c>
      <c r="I1487" s="187"/>
      <c r="J1487" s="188">
        <f>ROUND(I1487*H1487,2)</f>
        <v>0</v>
      </c>
      <c r="K1487" s="189"/>
      <c r="L1487" s="190"/>
      <c r="M1487" s="191" t="s">
        <v>32</v>
      </c>
      <c r="N1487" s="192" t="s">
        <v>48</v>
      </c>
      <c r="P1487" s="145">
        <f>O1487*H1487</f>
        <v>0</v>
      </c>
      <c r="Q1487" s="145">
        <v>2.5999999999999998E-4</v>
      </c>
      <c r="R1487" s="145">
        <f>Q1487*H1487</f>
        <v>7.3704279999999997E-2</v>
      </c>
      <c r="S1487" s="145">
        <v>0</v>
      </c>
      <c r="T1487" s="146">
        <f>S1487*H1487</f>
        <v>0</v>
      </c>
      <c r="AR1487" s="147" t="s">
        <v>108</v>
      </c>
      <c r="AT1487" s="147" t="s">
        <v>668</v>
      </c>
      <c r="AU1487" s="147" t="s">
        <v>93</v>
      </c>
      <c r="AY1487" s="19" t="s">
        <v>159</v>
      </c>
      <c r="BE1487" s="148">
        <f>IF(N1487="základní",J1487,0)</f>
        <v>0</v>
      </c>
      <c r="BF1487" s="148">
        <f>IF(N1487="snížená",J1487,0)</f>
        <v>0</v>
      </c>
      <c r="BG1487" s="148">
        <f>IF(N1487="zákl. přenesená",J1487,0)</f>
        <v>0</v>
      </c>
      <c r="BH1487" s="148">
        <f>IF(N1487="sníž. přenesená",J1487,0)</f>
        <v>0</v>
      </c>
      <c r="BI1487" s="148">
        <f>IF(N1487="nulová",J1487,0)</f>
        <v>0</v>
      </c>
      <c r="BJ1487" s="19" t="s">
        <v>91</v>
      </c>
      <c r="BK1487" s="148">
        <f>ROUND(I1487*H1487,2)</f>
        <v>0</v>
      </c>
      <c r="BL1487" s="19" t="s">
        <v>96</v>
      </c>
      <c r="BM1487" s="147" t="s">
        <v>2283</v>
      </c>
    </row>
    <row r="1488" spans="2:65" s="12" customFormat="1" ht="11.25">
      <c r="B1488" s="153"/>
      <c r="D1488" s="154" t="s">
        <v>169</v>
      </c>
      <c r="E1488" s="155" t="s">
        <v>32</v>
      </c>
      <c r="F1488" s="156" t="s">
        <v>2284</v>
      </c>
      <c r="H1488" s="155" t="s">
        <v>32</v>
      </c>
      <c r="I1488" s="157"/>
      <c r="L1488" s="153"/>
      <c r="M1488" s="158"/>
      <c r="T1488" s="159"/>
      <c r="AT1488" s="155" t="s">
        <v>169</v>
      </c>
      <c r="AU1488" s="155" t="s">
        <v>93</v>
      </c>
      <c r="AV1488" s="12" t="s">
        <v>84</v>
      </c>
      <c r="AW1488" s="12" t="s">
        <v>38</v>
      </c>
      <c r="AX1488" s="12" t="s">
        <v>76</v>
      </c>
      <c r="AY1488" s="155" t="s">
        <v>159</v>
      </c>
    </row>
    <row r="1489" spans="2:65" s="13" customFormat="1" ht="11.25">
      <c r="B1489" s="160"/>
      <c r="D1489" s="154" t="s">
        <v>169</v>
      </c>
      <c r="E1489" s="161" t="s">
        <v>32</v>
      </c>
      <c r="F1489" s="162" t="s">
        <v>289</v>
      </c>
      <c r="H1489" s="163">
        <v>269.97899999999998</v>
      </c>
      <c r="I1489" s="164"/>
      <c r="L1489" s="160"/>
      <c r="M1489" s="165"/>
      <c r="T1489" s="166"/>
      <c r="AT1489" s="161" t="s">
        <v>169</v>
      </c>
      <c r="AU1489" s="161" t="s">
        <v>93</v>
      </c>
      <c r="AV1489" s="13" t="s">
        <v>91</v>
      </c>
      <c r="AW1489" s="13" t="s">
        <v>38</v>
      </c>
      <c r="AX1489" s="13" t="s">
        <v>76</v>
      </c>
      <c r="AY1489" s="161" t="s">
        <v>159</v>
      </c>
    </row>
    <row r="1490" spans="2:65" s="14" customFormat="1" ht="11.25">
      <c r="B1490" s="175"/>
      <c r="D1490" s="154" t="s">
        <v>169</v>
      </c>
      <c r="E1490" s="176" t="s">
        <v>32</v>
      </c>
      <c r="F1490" s="177" t="s">
        <v>581</v>
      </c>
      <c r="H1490" s="178">
        <v>269.97899999999998</v>
      </c>
      <c r="I1490" s="179"/>
      <c r="L1490" s="175"/>
      <c r="M1490" s="180"/>
      <c r="T1490" s="181"/>
      <c r="AT1490" s="176" t="s">
        <v>169</v>
      </c>
      <c r="AU1490" s="176" t="s">
        <v>93</v>
      </c>
      <c r="AV1490" s="14" t="s">
        <v>96</v>
      </c>
      <c r="AW1490" s="14" t="s">
        <v>38</v>
      </c>
      <c r="AX1490" s="14" t="s">
        <v>84</v>
      </c>
      <c r="AY1490" s="176" t="s">
        <v>159</v>
      </c>
    </row>
    <row r="1491" spans="2:65" s="13" customFormat="1" ht="11.25">
      <c r="B1491" s="160"/>
      <c r="D1491" s="154" t="s">
        <v>169</v>
      </c>
      <c r="F1491" s="162" t="s">
        <v>2285</v>
      </c>
      <c r="H1491" s="163">
        <v>283.47800000000001</v>
      </c>
      <c r="I1491" s="164"/>
      <c r="L1491" s="160"/>
      <c r="M1491" s="165"/>
      <c r="T1491" s="166"/>
      <c r="AT1491" s="161" t="s">
        <v>169</v>
      </c>
      <c r="AU1491" s="161" t="s">
        <v>93</v>
      </c>
      <c r="AV1491" s="13" t="s">
        <v>91</v>
      </c>
      <c r="AW1491" s="13" t="s">
        <v>4</v>
      </c>
      <c r="AX1491" s="13" t="s">
        <v>84</v>
      </c>
      <c r="AY1491" s="161" t="s">
        <v>159</v>
      </c>
    </row>
    <row r="1492" spans="2:65" s="1" customFormat="1" ht="24.2" customHeight="1">
      <c r="B1492" s="35"/>
      <c r="C1492" s="182" t="s">
        <v>2286</v>
      </c>
      <c r="D1492" s="182" t="s">
        <v>668</v>
      </c>
      <c r="E1492" s="183" t="s">
        <v>2287</v>
      </c>
      <c r="F1492" s="184" t="s">
        <v>2288</v>
      </c>
      <c r="G1492" s="185" t="s">
        <v>165</v>
      </c>
      <c r="H1492" s="186">
        <v>300.75</v>
      </c>
      <c r="I1492" s="187"/>
      <c r="J1492" s="188">
        <f>ROUND(I1492*H1492,2)</f>
        <v>0</v>
      </c>
      <c r="K1492" s="189"/>
      <c r="L1492" s="190"/>
      <c r="M1492" s="191" t="s">
        <v>32</v>
      </c>
      <c r="N1492" s="192" t="s">
        <v>48</v>
      </c>
      <c r="P1492" s="145">
        <f>O1492*H1492</f>
        <v>0</v>
      </c>
      <c r="Q1492" s="145">
        <v>8.9999999999999998E-4</v>
      </c>
      <c r="R1492" s="145">
        <f>Q1492*H1492</f>
        <v>0.270675</v>
      </c>
      <c r="S1492" s="145">
        <v>0</v>
      </c>
      <c r="T1492" s="146">
        <f>S1492*H1492</f>
        <v>0</v>
      </c>
      <c r="AR1492" s="147" t="s">
        <v>780</v>
      </c>
      <c r="AT1492" s="147" t="s">
        <v>668</v>
      </c>
      <c r="AU1492" s="147" t="s">
        <v>93</v>
      </c>
      <c r="AY1492" s="19" t="s">
        <v>159</v>
      </c>
      <c r="BE1492" s="148">
        <f>IF(N1492="základní",J1492,0)</f>
        <v>0</v>
      </c>
      <c r="BF1492" s="148">
        <f>IF(N1492="snížená",J1492,0)</f>
        <v>0</v>
      </c>
      <c r="BG1492" s="148">
        <f>IF(N1492="zákl. přenesená",J1492,0)</f>
        <v>0</v>
      </c>
      <c r="BH1492" s="148">
        <f>IF(N1492="sníž. přenesená",J1492,0)</f>
        <v>0</v>
      </c>
      <c r="BI1492" s="148">
        <f>IF(N1492="nulová",J1492,0)</f>
        <v>0</v>
      </c>
      <c r="BJ1492" s="19" t="s">
        <v>91</v>
      </c>
      <c r="BK1492" s="148">
        <f>ROUND(I1492*H1492,2)</f>
        <v>0</v>
      </c>
      <c r="BL1492" s="19" t="s">
        <v>661</v>
      </c>
      <c r="BM1492" s="147" t="s">
        <v>2289</v>
      </c>
    </row>
    <row r="1493" spans="2:65" s="12" customFormat="1" ht="11.25">
      <c r="B1493" s="153"/>
      <c r="D1493" s="154" t="s">
        <v>169</v>
      </c>
      <c r="E1493" s="155" t="s">
        <v>32</v>
      </c>
      <c r="F1493" s="156" t="s">
        <v>2284</v>
      </c>
      <c r="H1493" s="155" t="s">
        <v>32</v>
      </c>
      <c r="I1493" s="157"/>
      <c r="L1493" s="153"/>
      <c r="M1493" s="158"/>
      <c r="T1493" s="159"/>
      <c r="AT1493" s="155" t="s">
        <v>169</v>
      </c>
      <c r="AU1493" s="155" t="s">
        <v>93</v>
      </c>
      <c r="AV1493" s="12" t="s">
        <v>84</v>
      </c>
      <c r="AW1493" s="12" t="s">
        <v>38</v>
      </c>
      <c r="AX1493" s="12" t="s">
        <v>76</v>
      </c>
      <c r="AY1493" s="155" t="s">
        <v>159</v>
      </c>
    </row>
    <row r="1494" spans="2:65" s="13" customFormat="1" ht="11.25">
      <c r="B1494" s="160"/>
      <c r="D1494" s="154" t="s">
        <v>169</v>
      </c>
      <c r="E1494" s="161" t="s">
        <v>32</v>
      </c>
      <c r="F1494" s="162" t="s">
        <v>289</v>
      </c>
      <c r="H1494" s="163">
        <v>269.97899999999998</v>
      </c>
      <c r="I1494" s="164"/>
      <c r="L1494" s="160"/>
      <c r="M1494" s="165"/>
      <c r="T1494" s="166"/>
      <c r="AT1494" s="161" t="s">
        <v>169</v>
      </c>
      <c r="AU1494" s="161" t="s">
        <v>93</v>
      </c>
      <c r="AV1494" s="13" t="s">
        <v>91</v>
      </c>
      <c r="AW1494" s="13" t="s">
        <v>38</v>
      </c>
      <c r="AX1494" s="13" t="s">
        <v>76</v>
      </c>
      <c r="AY1494" s="161" t="s">
        <v>159</v>
      </c>
    </row>
    <row r="1495" spans="2:65" s="12" customFormat="1" ht="11.25">
      <c r="B1495" s="153"/>
      <c r="D1495" s="154" t="s">
        <v>169</v>
      </c>
      <c r="E1495" s="155" t="s">
        <v>32</v>
      </c>
      <c r="F1495" s="156" t="s">
        <v>2290</v>
      </c>
      <c r="H1495" s="155" t="s">
        <v>32</v>
      </c>
      <c r="I1495" s="157"/>
      <c r="L1495" s="153"/>
      <c r="M1495" s="158"/>
      <c r="T1495" s="159"/>
      <c r="AT1495" s="155" t="s">
        <v>169</v>
      </c>
      <c r="AU1495" s="155" t="s">
        <v>93</v>
      </c>
      <c r="AV1495" s="12" t="s">
        <v>84</v>
      </c>
      <c r="AW1495" s="12" t="s">
        <v>38</v>
      </c>
      <c r="AX1495" s="12" t="s">
        <v>76</v>
      </c>
      <c r="AY1495" s="155" t="s">
        <v>159</v>
      </c>
    </row>
    <row r="1496" spans="2:65" s="13" customFormat="1" ht="11.25">
      <c r="B1496" s="160"/>
      <c r="D1496" s="154" t="s">
        <v>169</v>
      </c>
      <c r="E1496" s="161" t="s">
        <v>32</v>
      </c>
      <c r="F1496" s="162" t="s">
        <v>2291</v>
      </c>
      <c r="H1496" s="163">
        <v>16.45</v>
      </c>
      <c r="I1496" s="164"/>
      <c r="L1496" s="160"/>
      <c r="M1496" s="165"/>
      <c r="T1496" s="166"/>
      <c r="AT1496" s="161" t="s">
        <v>169</v>
      </c>
      <c r="AU1496" s="161" t="s">
        <v>93</v>
      </c>
      <c r="AV1496" s="13" t="s">
        <v>91</v>
      </c>
      <c r="AW1496" s="13" t="s">
        <v>38</v>
      </c>
      <c r="AX1496" s="13" t="s">
        <v>76</v>
      </c>
      <c r="AY1496" s="161" t="s">
        <v>159</v>
      </c>
    </row>
    <row r="1497" spans="2:65" s="14" customFormat="1" ht="11.25">
      <c r="B1497" s="175"/>
      <c r="D1497" s="154" t="s">
        <v>169</v>
      </c>
      <c r="E1497" s="176" t="s">
        <v>32</v>
      </c>
      <c r="F1497" s="177" t="s">
        <v>581</v>
      </c>
      <c r="H1497" s="178">
        <v>286.42899999999997</v>
      </c>
      <c r="I1497" s="179"/>
      <c r="L1497" s="175"/>
      <c r="M1497" s="180"/>
      <c r="T1497" s="181"/>
      <c r="AT1497" s="176" t="s">
        <v>169</v>
      </c>
      <c r="AU1497" s="176" t="s">
        <v>93</v>
      </c>
      <c r="AV1497" s="14" t="s">
        <v>96</v>
      </c>
      <c r="AW1497" s="14" t="s">
        <v>38</v>
      </c>
      <c r="AX1497" s="14" t="s">
        <v>84</v>
      </c>
      <c r="AY1497" s="176" t="s">
        <v>159</v>
      </c>
    </row>
    <row r="1498" spans="2:65" s="13" customFormat="1" ht="11.25">
      <c r="B1498" s="160"/>
      <c r="D1498" s="154" t="s">
        <v>169</v>
      </c>
      <c r="F1498" s="162" t="s">
        <v>2292</v>
      </c>
      <c r="H1498" s="163">
        <v>300.75</v>
      </c>
      <c r="I1498" s="164"/>
      <c r="L1498" s="160"/>
      <c r="M1498" s="165"/>
      <c r="T1498" s="166"/>
      <c r="AT1498" s="161" t="s">
        <v>169</v>
      </c>
      <c r="AU1498" s="161" t="s">
        <v>93</v>
      </c>
      <c r="AV1498" s="13" t="s">
        <v>91</v>
      </c>
      <c r="AW1498" s="13" t="s">
        <v>4</v>
      </c>
      <c r="AX1498" s="13" t="s">
        <v>84</v>
      </c>
      <c r="AY1498" s="161" t="s">
        <v>159</v>
      </c>
    </row>
    <row r="1499" spans="2:65" s="11" customFormat="1" ht="20.85" customHeight="1">
      <c r="B1499" s="123"/>
      <c r="D1499" s="124" t="s">
        <v>75</v>
      </c>
      <c r="E1499" s="133" t="s">
        <v>2293</v>
      </c>
      <c r="F1499" s="133" t="s">
        <v>2294</v>
      </c>
      <c r="I1499" s="126"/>
      <c r="J1499" s="134">
        <f>BK1499</f>
        <v>0</v>
      </c>
      <c r="L1499" s="123"/>
      <c r="M1499" s="128"/>
      <c r="P1499" s="129">
        <f>SUM(P1500:P1583)</f>
        <v>0</v>
      </c>
      <c r="R1499" s="129">
        <f>SUM(R1500:R1583)</f>
        <v>8.1570128149999999</v>
      </c>
      <c r="T1499" s="130">
        <f>SUM(T1500:T1583)</f>
        <v>0</v>
      </c>
      <c r="AR1499" s="124" t="s">
        <v>91</v>
      </c>
      <c r="AT1499" s="131" t="s">
        <v>75</v>
      </c>
      <c r="AU1499" s="131" t="s">
        <v>91</v>
      </c>
      <c r="AY1499" s="124" t="s">
        <v>159</v>
      </c>
      <c r="BK1499" s="132">
        <f>SUM(BK1500:BK1583)</f>
        <v>0</v>
      </c>
    </row>
    <row r="1500" spans="2:65" s="1" customFormat="1" ht="49.15" customHeight="1">
      <c r="B1500" s="35"/>
      <c r="C1500" s="135" t="s">
        <v>2295</v>
      </c>
      <c r="D1500" s="135" t="s">
        <v>162</v>
      </c>
      <c r="E1500" s="136" t="s">
        <v>2296</v>
      </c>
      <c r="F1500" s="137" t="s">
        <v>2297</v>
      </c>
      <c r="G1500" s="138" t="s">
        <v>165</v>
      </c>
      <c r="H1500" s="139">
        <v>1252.3800000000001</v>
      </c>
      <c r="I1500" s="140"/>
      <c r="J1500" s="141">
        <f>ROUND(I1500*H1500,2)</f>
        <v>0</v>
      </c>
      <c r="K1500" s="142"/>
      <c r="L1500" s="35"/>
      <c r="M1500" s="143" t="s">
        <v>32</v>
      </c>
      <c r="N1500" s="144" t="s">
        <v>48</v>
      </c>
      <c r="P1500" s="145">
        <f>O1500*H1500</f>
        <v>0</v>
      </c>
      <c r="Q1500" s="145">
        <v>1.21E-4</v>
      </c>
      <c r="R1500" s="145">
        <f>Q1500*H1500</f>
        <v>0.15153798000000002</v>
      </c>
      <c r="S1500" s="145">
        <v>0</v>
      </c>
      <c r="T1500" s="146">
        <f>S1500*H1500</f>
        <v>0</v>
      </c>
      <c r="AR1500" s="147" t="s">
        <v>661</v>
      </c>
      <c r="AT1500" s="147" t="s">
        <v>162</v>
      </c>
      <c r="AU1500" s="147" t="s">
        <v>93</v>
      </c>
      <c r="AY1500" s="19" t="s">
        <v>159</v>
      </c>
      <c r="BE1500" s="148">
        <f>IF(N1500="základní",J1500,0)</f>
        <v>0</v>
      </c>
      <c r="BF1500" s="148">
        <f>IF(N1500="snížená",J1500,0)</f>
        <v>0</v>
      </c>
      <c r="BG1500" s="148">
        <f>IF(N1500="zákl. přenesená",J1500,0)</f>
        <v>0</v>
      </c>
      <c r="BH1500" s="148">
        <f>IF(N1500="sníž. přenesená",J1500,0)</f>
        <v>0</v>
      </c>
      <c r="BI1500" s="148">
        <f>IF(N1500="nulová",J1500,0)</f>
        <v>0</v>
      </c>
      <c r="BJ1500" s="19" t="s">
        <v>91</v>
      </c>
      <c r="BK1500" s="148">
        <f>ROUND(I1500*H1500,2)</f>
        <v>0</v>
      </c>
      <c r="BL1500" s="19" t="s">
        <v>661</v>
      </c>
      <c r="BM1500" s="147" t="s">
        <v>2298</v>
      </c>
    </row>
    <row r="1501" spans="2:65" s="1" customFormat="1" ht="11.25">
      <c r="B1501" s="35"/>
      <c r="D1501" s="149" t="s">
        <v>167</v>
      </c>
      <c r="F1501" s="150" t="s">
        <v>2299</v>
      </c>
      <c r="I1501" s="151"/>
      <c r="L1501" s="35"/>
      <c r="M1501" s="152"/>
      <c r="T1501" s="56"/>
      <c r="AT1501" s="19" t="s">
        <v>167</v>
      </c>
      <c r="AU1501" s="19" t="s">
        <v>93</v>
      </c>
    </row>
    <row r="1502" spans="2:65" s="1" customFormat="1" ht="24.2" customHeight="1">
      <c r="B1502" s="35"/>
      <c r="C1502" s="182" t="s">
        <v>2300</v>
      </c>
      <c r="D1502" s="182" t="s">
        <v>668</v>
      </c>
      <c r="E1502" s="183" t="s">
        <v>2269</v>
      </c>
      <c r="F1502" s="184" t="s">
        <v>2270</v>
      </c>
      <c r="G1502" s="185" t="s">
        <v>165</v>
      </c>
      <c r="H1502" s="186">
        <v>1314.999</v>
      </c>
      <c r="I1502" s="187"/>
      <c r="J1502" s="188">
        <f>ROUND(I1502*H1502,2)</f>
        <v>0</v>
      </c>
      <c r="K1502" s="189"/>
      <c r="L1502" s="190"/>
      <c r="M1502" s="191" t="s">
        <v>32</v>
      </c>
      <c r="N1502" s="192" t="s">
        <v>48</v>
      </c>
      <c r="P1502" s="145">
        <f>O1502*H1502</f>
        <v>0</v>
      </c>
      <c r="Q1502" s="145">
        <v>2.8999999999999998E-3</v>
      </c>
      <c r="R1502" s="145">
        <f>Q1502*H1502</f>
        <v>3.8134970999999998</v>
      </c>
      <c r="S1502" s="145">
        <v>0</v>
      </c>
      <c r="T1502" s="146">
        <f>S1502*H1502</f>
        <v>0</v>
      </c>
      <c r="AR1502" s="147" t="s">
        <v>780</v>
      </c>
      <c r="AT1502" s="147" t="s">
        <v>668</v>
      </c>
      <c r="AU1502" s="147" t="s">
        <v>93</v>
      </c>
      <c r="AY1502" s="19" t="s">
        <v>159</v>
      </c>
      <c r="BE1502" s="148">
        <f>IF(N1502="základní",J1502,0)</f>
        <v>0</v>
      </c>
      <c r="BF1502" s="148">
        <f>IF(N1502="snížená",J1502,0)</f>
        <v>0</v>
      </c>
      <c r="BG1502" s="148">
        <f>IF(N1502="zákl. přenesená",J1502,0)</f>
        <v>0</v>
      </c>
      <c r="BH1502" s="148">
        <f>IF(N1502="sníž. přenesená",J1502,0)</f>
        <v>0</v>
      </c>
      <c r="BI1502" s="148">
        <f>IF(N1502="nulová",J1502,0)</f>
        <v>0</v>
      </c>
      <c r="BJ1502" s="19" t="s">
        <v>91</v>
      </c>
      <c r="BK1502" s="148">
        <f>ROUND(I1502*H1502,2)</f>
        <v>0</v>
      </c>
      <c r="BL1502" s="19" t="s">
        <v>661</v>
      </c>
      <c r="BM1502" s="147" t="s">
        <v>2301</v>
      </c>
    </row>
    <row r="1503" spans="2:65" s="13" customFormat="1" ht="11.25">
      <c r="B1503" s="160"/>
      <c r="D1503" s="154" t="s">
        <v>169</v>
      </c>
      <c r="E1503" s="161" t="s">
        <v>32</v>
      </c>
      <c r="F1503" s="162" t="s">
        <v>2302</v>
      </c>
      <c r="H1503" s="163">
        <v>113.88</v>
      </c>
      <c r="I1503" s="164"/>
      <c r="L1503" s="160"/>
      <c r="M1503" s="165"/>
      <c r="T1503" s="166"/>
      <c r="AT1503" s="161" t="s">
        <v>169</v>
      </c>
      <c r="AU1503" s="161" t="s">
        <v>93</v>
      </c>
      <c r="AV1503" s="13" t="s">
        <v>91</v>
      </c>
      <c r="AW1503" s="13" t="s">
        <v>38</v>
      </c>
      <c r="AX1503" s="13" t="s">
        <v>76</v>
      </c>
      <c r="AY1503" s="161" t="s">
        <v>159</v>
      </c>
    </row>
    <row r="1504" spans="2:65" s="13" customFormat="1" ht="11.25">
      <c r="B1504" s="160"/>
      <c r="D1504" s="154" t="s">
        <v>169</v>
      </c>
      <c r="E1504" s="161" t="s">
        <v>32</v>
      </c>
      <c r="F1504" s="162" t="s">
        <v>2303</v>
      </c>
      <c r="H1504" s="163">
        <v>502.48</v>
      </c>
      <c r="I1504" s="164"/>
      <c r="L1504" s="160"/>
      <c r="M1504" s="165"/>
      <c r="T1504" s="166"/>
      <c r="AT1504" s="161" t="s">
        <v>169</v>
      </c>
      <c r="AU1504" s="161" t="s">
        <v>93</v>
      </c>
      <c r="AV1504" s="13" t="s">
        <v>91</v>
      </c>
      <c r="AW1504" s="13" t="s">
        <v>38</v>
      </c>
      <c r="AX1504" s="13" t="s">
        <v>76</v>
      </c>
      <c r="AY1504" s="161" t="s">
        <v>159</v>
      </c>
    </row>
    <row r="1505" spans="2:65" s="13" customFormat="1" ht="11.25">
      <c r="B1505" s="160"/>
      <c r="D1505" s="154" t="s">
        <v>169</v>
      </c>
      <c r="E1505" s="161" t="s">
        <v>32</v>
      </c>
      <c r="F1505" s="162" t="s">
        <v>2304</v>
      </c>
      <c r="H1505" s="163">
        <v>39.478000000000002</v>
      </c>
      <c r="I1505" s="164"/>
      <c r="L1505" s="160"/>
      <c r="M1505" s="165"/>
      <c r="T1505" s="166"/>
      <c r="AT1505" s="161" t="s">
        <v>169</v>
      </c>
      <c r="AU1505" s="161" t="s">
        <v>93</v>
      </c>
      <c r="AV1505" s="13" t="s">
        <v>91</v>
      </c>
      <c r="AW1505" s="13" t="s">
        <v>38</v>
      </c>
      <c r="AX1505" s="13" t="s">
        <v>76</v>
      </c>
      <c r="AY1505" s="161" t="s">
        <v>159</v>
      </c>
    </row>
    <row r="1506" spans="2:65" s="13" customFormat="1" ht="11.25">
      <c r="B1506" s="160"/>
      <c r="D1506" s="154" t="s">
        <v>169</v>
      </c>
      <c r="E1506" s="161" t="s">
        <v>32</v>
      </c>
      <c r="F1506" s="162" t="s">
        <v>2305</v>
      </c>
      <c r="H1506" s="163">
        <v>346.38400000000001</v>
      </c>
      <c r="I1506" s="164"/>
      <c r="L1506" s="160"/>
      <c r="M1506" s="165"/>
      <c r="T1506" s="166"/>
      <c r="AT1506" s="161" t="s">
        <v>169</v>
      </c>
      <c r="AU1506" s="161" t="s">
        <v>93</v>
      </c>
      <c r="AV1506" s="13" t="s">
        <v>91</v>
      </c>
      <c r="AW1506" s="13" t="s">
        <v>38</v>
      </c>
      <c r="AX1506" s="13" t="s">
        <v>76</v>
      </c>
      <c r="AY1506" s="161" t="s">
        <v>159</v>
      </c>
    </row>
    <row r="1507" spans="2:65" s="13" customFormat="1" ht="11.25">
      <c r="B1507" s="160"/>
      <c r="D1507" s="154" t="s">
        <v>169</v>
      </c>
      <c r="E1507" s="161" t="s">
        <v>32</v>
      </c>
      <c r="F1507" s="162" t="s">
        <v>2306</v>
      </c>
      <c r="H1507" s="163">
        <v>250.15799999999999</v>
      </c>
      <c r="I1507" s="164"/>
      <c r="L1507" s="160"/>
      <c r="M1507" s="165"/>
      <c r="T1507" s="166"/>
      <c r="AT1507" s="161" t="s">
        <v>169</v>
      </c>
      <c r="AU1507" s="161" t="s">
        <v>93</v>
      </c>
      <c r="AV1507" s="13" t="s">
        <v>91</v>
      </c>
      <c r="AW1507" s="13" t="s">
        <v>38</v>
      </c>
      <c r="AX1507" s="13" t="s">
        <v>76</v>
      </c>
      <c r="AY1507" s="161" t="s">
        <v>159</v>
      </c>
    </row>
    <row r="1508" spans="2:65" s="14" customFormat="1" ht="11.25">
      <c r="B1508" s="175"/>
      <c r="D1508" s="154" t="s">
        <v>169</v>
      </c>
      <c r="E1508" s="176" t="s">
        <v>32</v>
      </c>
      <c r="F1508" s="177" t="s">
        <v>581</v>
      </c>
      <c r="H1508" s="178">
        <v>1252.3800000000001</v>
      </c>
      <c r="I1508" s="179"/>
      <c r="L1508" s="175"/>
      <c r="M1508" s="180"/>
      <c r="T1508" s="181"/>
      <c r="AT1508" s="176" t="s">
        <v>169</v>
      </c>
      <c r="AU1508" s="176" t="s">
        <v>93</v>
      </c>
      <c r="AV1508" s="14" t="s">
        <v>96</v>
      </c>
      <c r="AW1508" s="14" t="s">
        <v>38</v>
      </c>
      <c r="AX1508" s="14" t="s">
        <v>84</v>
      </c>
      <c r="AY1508" s="176" t="s">
        <v>159</v>
      </c>
    </row>
    <row r="1509" spans="2:65" s="13" customFormat="1" ht="11.25">
      <c r="B1509" s="160"/>
      <c r="D1509" s="154" t="s">
        <v>169</v>
      </c>
      <c r="F1509" s="162" t="s">
        <v>2307</v>
      </c>
      <c r="H1509" s="163">
        <v>1314.999</v>
      </c>
      <c r="I1509" s="164"/>
      <c r="L1509" s="160"/>
      <c r="M1509" s="165"/>
      <c r="T1509" s="166"/>
      <c r="AT1509" s="161" t="s">
        <v>169</v>
      </c>
      <c r="AU1509" s="161" t="s">
        <v>93</v>
      </c>
      <c r="AV1509" s="13" t="s">
        <v>91</v>
      </c>
      <c r="AW1509" s="13" t="s">
        <v>4</v>
      </c>
      <c r="AX1509" s="13" t="s">
        <v>84</v>
      </c>
      <c r="AY1509" s="161" t="s">
        <v>159</v>
      </c>
    </row>
    <row r="1510" spans="2:65" s="1" customFormat="1" ht="44.25" customHeight="1">
      <c r="B1510" s="35"/>
      <c r="C1510" s="135" t="s">
        <v>2308</v>
      </c>
      <c r="D1510" s="135" t="s">
        <v>162</v>
      </c>
      <c r="E1510" s="136" t="s">
        <v>2309</v>
      </c>
      <c r="F1510" s="137" t="s">
        <v>2310</v>
      </c>
      <c r="G1510" s="138" t="s">
        <v>783</v>
      </c>
      <c r="H1510" s="139">
        <v>231.06</v>
      </c>
      <c r="I1510" s="140"/>
      <c r="J1510" s="141">
        <f>ROUND(I1510*H1510,2)</f>
        <v>0</v>
      </c>
      <c r="K1510" s="142"/>
      <c r="L1510" s="35"/>
      <c r="M1510" s="143" t="s">
        <v>32</v>
      </c>
      <c r="N1510" s="144" t="s">
        <v>48</v>
      </c>
      <c r="P1510" s="145">
        <f>O1510*H1510</f>
        <v>0</v>
      </c>
      <c r="Q1510" s="145">
        <v>1.9000000000000001E-4</v>
      </c>
      <c r="R1510" s="145">
        <f>Q1510*H1510</f>
        <v>4.39014E-2</v>
      </c>
      <c r="S1510" s="145">
        <v>0</v>
      </c>
      <c r="T1510" s="146">
        <f>S1510*H1510</f>
        <v>0</v>
      </c>
      <c r="AR1510" s="147" t="s">
        <v>661</v>
      </c>
      <c r="AT1510" s="147" t="s">
        <v>162</v>
      </c>
      <c r="AU1510" s="147" t="s">
        <v>93</v>
      </c>
      <c r="AY1510" s="19" t="s">
        <v>159</v>
      </c>
      <c r="BE1510" s="148">
        <f>IF(N1510="základní",J1510,0)</f>
        <v>0</v>
      </c>
      <c r="BF1510" s="148">
        <f>IF(N1510="snížená",J1510,0)</f>
        <v>0</v>
      </c>
      <c r="BG1510" s="148">
        <f>IF(N1510="zákl. přenesená",J1510,0)</f>
        <v>0</v>
      </c>
      <c r="BH1510" s="148">
        <f>IF(N1510="sníž. přenesená",J1510,0)</f>
        <v>0</v>
      </c>
      <c r="BI1510" s="148">
        <f>IF(N1510="nulová",J1510,0)</f>
        <v>0</v>
      </c>
      <c r="BJ1510" s="19" t="s">
        <v>91</v>
      </c>
      <c r="BK1510" s="148">
        <f>ROUND(I1510*H1510,2)</f>
        <v>0</v>
      </c>
      <c r="BL1510" s="19" t="s">
        <v>661</v>
      </c>
      <c r="BM1510" s="147" t="s">
        <v>2311</v>
      </c>
    </row>
    <row r="1511" spans="2:65" s="1" customFormat="1" ht="11.25">
      <c r="B1511" s="35"/>
      <c r="D1511" s="149" t="s">
        <v>167</v>
      </c>
      <c r="F1511" s="150" t="s">
        <v>2312</v>
      </c>
      <c r="I1511" s="151"/>
      <c r="L1511" s="35"/>
      <c r="M1511" s="152"/>
      <c r="T1511" s="56"/>
      <c r="AT1511" s="19" t="s">
        <v>167</v>
      </c>
      <c r="AU1511" s="19" t="s">
        <v>93</v>
      </c>
    </row>
    <row r="1512" spans="2:65" s="12" customFormat="1" ht="11.25">
      <c r="B1512" s="153"/>
      <c r="D1512" s="154" t="s">
        <v>169</v>
      </c>
      <c r="E1512" s="155" t="s">
        <v>32</v>
      </c>
      <c r="F1512" s="156" t="s">
        <v>2313</v>
      </c>
      <c r="H1512" s="155" t="s">
        <v>32</v>
      </c>
      <c r="I1512" s="157"/>
      <c r="L1512" s="153"/>
      <c r="M1512" s="158"/>
      <c r="T1512" s="159"/>
      <c r="AT1512" s="155" t="s">
        <v>169</v>
      </c>
      <c r="AU1512" s="155" t="s">
        <v>93</v>
      </c>
      <c r="AV1512" s="12" t="s">
        <v>84</v>
      </c>
      <c r="AW1512" s="12" t="s">
        <v>38</v>
      </c>
      <c r="AX1512" s="12" t="s">
        <v>76</v>
      </c>
      <c r="AY1512" s="155" t="s">
        <v>159</v>
      </c>
    </row>
    <row r="1513" spans="2:65" s="13" customFormat="1" ht="11.25">
      <c r="B1513" s="160"/>
      <c r="D1513" s="154" t="s">
        <v>169</v>
      </c>
      <c r="E1513" s="161" t="s">
        <v>32</v>
      </c>
      <c r="F1513" s="162" t="s">
        <v>400</v>
      </c>
      <c r="H1513" s="163">
        <v>33.1</v>
      </c>
      <c r="I1513" s="164"/>
      <c r="L1513" s="160"/>
      <c r="M1513" s="165"/>
      <c r="T1513" s="166"/>
      <c r="AT1513" s="161" t="s">
        <v>169</v>
      </c>
      <c r="AU1513" s="161" t="s">
        <v>93</v>
      </c>
      <c r="AV1513" s="13" t="s">
        <v>91</v>
      </c>
      <c r="AW1513" s="13" t="s">
        <v>38</v>
      </c>
      <c r="AX1513" s="13" t="s">
        <v>76</v>
      </c>
      <c r="AY1513" s="161" t="s">
        <v>159</v>
      </c>
    </row>
    <row r="1514" spans="2:65" s="13" customFormat="1" ht="11.25">
      <c r="B1514" s="160"/>
      <c r="D1514" s="154" t="s">
        <v>169</v>
      </c>
      <c r="E1514" s="161" t="s">
        <v>32</v>
      </c>
      <c r="F1514" s="162" t="s">
        <v>412</v>
      </c>
      <c r="H1514" s="163">
        <v>64.8</v>
      </c>
      <c r="I1514" s="164"/>
      <c r="L1514" s="160"/>
      <c r="M1514" s="165"/>
      <c r="T1514" s="166"/>
      <c r="AT1514" s="161" t="s">
        <v>169</v>
      </c>
      <c r="AU1514" s="161" t="s">
        <v>93</v>
      </c>
      <c r="AV1514" s="13" t="s">
        <v>91</v>
      </c>
      <c r="AW1514" s="13" t="s">
        <v>38</v>
      </c>
      <c r="AX1514" s="13" t="s">
        <v>76</v>
      </c>
      <c r="AY1514" s="161" t="s">
        <v>159</v>
      </c>
    </row>
    <row r="1515" spans="2:65" s="13" customFormat="1" ht="11.25">
      <c r="B1515" s="160"/>
      <c r="D1515" s="154" t="s">
        <v>169</v>
      </c>
      <c r="E1515" s="161" t="s">
        <v>32</v>
      </c>
      <c r="F1515" s="162" t="s">
        <v>423</v>
      </c>
      <c r="H1515" s="163">
        <v>26.47</v>
      </c>
      <c r="I1515" s="164"/>
      <c r="L1515" s="160"/>
      <c r="M1515" s="165"/>
      <c r="T1515" s="166"/>
      <c r="AT1515" s="161" t="s">
        <v>169</v>
      </c>
      <c r="AU1515" s="161" t="s">
        <v>93</v>
      </c>
      <c r="AV1515" s="13" t="s">
        <v>91</v>
      </c>
      <c r="AW1515" s="13" t="s">
        <v>38</v>
      </c>
      <c r="AX1515" s="13" t="s">
        <v>76</v>
      </c>
      <c r="AY1515" s="161" t="s">
        <v>159</v>
      </c>
    </row>
    <row r="1516" spans="2:65" s="13" customFormat="1" ht="11.25">
      <c r="B1516" s="160"/>
      <c r="D1516" s="154" t="s">
        <v>169</v>
      </c>
      <c r="E1516" s="161" t="s">
        <v>32</v>
      </c>
      <c r="F1516" s="162" t="s">
        <v>432</v>
      </c>
      <c r="H1516" s="163">
        <v>60.93</v>
      </c>
      <c r="I1516" s="164"/>
      <c r="L1516" s="160"/>
      <c r="M1516" s="165"/>
      <c r="T1516" s="166"/>
      <c r="AT1516" s="161" t="s">
        <v>169</v>
      </c>
      <c r="AU1516" s="161" t="s">
        <v>93</v>
      </c>
      <c r="AV1516" s="13" t="s">
        <v>91</v>
      </c>
      <c r="AW1516" s="13" t="s">
        <v>38</v>
      </c>
      <c r="AX1516" s="13" t="s">
        <v>76</v>
      </c>
      <c r="AY1516" s="161" t="s">
        <v>159</v>
      </c>
    </row>
    <row r="1517" spans="2:65" s="13" customFormat="1" ht="11.25">
      <c r="B1517" s="160"/>
      <c r="D1517" s="154" t="s">
        <v>169</v>
      </c>
      <c r="E1517" s="161" t="s">
        <v>32</v>
      </c>
      <c r="F1517" s="162" t="s">
        <v>440</v>
      </c>
      <c r="H1517" s="163">
        <v>45.76</v>
      </c>
      <c r="I1517" s="164"/>
      <c r="L1517" s="160"/>
      <c r="M1517" s="165"/>
      <c r="T1517" s="166"/>
      <c r="AT1517" s="161" t="s">
        <v>169</v>
      </c>
      <c r="AU1517" s="161" t="s">
        <v>93</v>
      </c>
      <c r="AV1517" s="13" t="s">
        <v>91</v>
      </c>
      <c r="AW1517" s="13" t="s">
        <v>38</v>
      </c>
      <c r="AX1517" s="13" t="s">
        <v>76</v>
      </c>
      <c r="AY1517" s="161" t="s">
        <v>159</v>
      </c>
    </row>
    <row r="1518" spans="2:65" s="14" customFormat="1" ht="11.25">
      <c r="B1518" s="175"/>
      <c r="D1518" s="154" t="s">
        <v>169</v>
      </c>
      <c r="E1518" s="176" t="s">
        <v>32</v>
      </c>
      <c r="F1518" s="177" t="s">
        <v>581</v>
      </c>
      <c r="H1518" s="178">
        <v>231.06</v>
      </c>
      <c r="I1518" s="179"/>
      <c r="L1518" s="175"/>
      <c r="M1518" s="180"/>
      <c r="T1518" s="181"/>
      <c r="AT1518" s="176" t="s">
        <v>169</v>
      </c>
      <c r="AU1518" s="176" t="s">
        <v>93</v>
      </c>
      <c r="AV1518" s="14" t="s">
        <v>96</v>
      </c>
      <c r="AW1518" s="14" t="s">
        <v>38</v>
      </c>
      <c r="AX1518" s="14" t="s">
        <v>84</v>
      </c>
      <c r="AY1518" s="176" t="s">
        <v>159</v>
      </c>
    </row>
    <row r="1519" spans="2:65" s="1" customFormat="1" ht="16.5" customHeight="1">
      <c r="B1519" s="35"/>
      <c r="C1519" s="182" t="s">
        <v>2314</v>
      </c>
      <c r="D1519" s="182" t="s">
        <v>668</v>
      </c>
      <c r="E1519" s="183" t="s">
        <v>2315</v>
      </c>
      <c r="F1519" s="184" t="s">
        <v>2316</v>
      </c>
      <c r="G1519" s="185" t="s">
        <v>559</v>
      </c>
      <c r="H1519" s="186">
        <v>6.7969999999999997</v>
      </c>
      <c r="I1519" s="187"/>
      <c r="J1519" s="188">
        <f>ROUND(I1519*H1519,2)</f>
        <v>0</v>
      </c>
      <c r="K1519" s="189"/>
      <c r="L1519" s="190"/>
      <c r="M1519" s="191" t="s">
        <v>32</v>
      </c>
      <c r="N1519" s="192" t="s">
        <v>48</v>
      </c>
      <c r="P1519" s="145">
        <f>O1519*H1519</f>
        <v>0</v>
      </c>
      <c r="Q1519" s="145">
        <v>0.03</v>
      </c>
      <c r="R1519" s="145">
        <f>Q1519*H1519</f>
        <v>0.20390999999999998</v>
      </c>
      <c r="S1519" s="145">
        <v>0</v>
      </c>
      <c r="T1519" s="146">
        <f>S1519*H1519</f>
        <v>0</v>
      </c>
      <c r="AR1519" s="147" t="s">
        <v>780</v>
      </c>
      <c r="AT1519" s="147" t="s">
        <v>668</v>
      </c>
      <c r="AU1519" s="147" t="s">
        <v>93</v>
      </c>
      <c r="AY1519" s="19" t="s">
        <v>159</v>
      </c>
      <c r="BE1519" s="148">
        <f>IF(N1519="základní",J1519,0)</f>
        <v>0</v>
      </c>
      <c r="BF1519" s="148">
        <f>IF(N1519="snížená",J1519,0)</f>
        <v>0</v>
      </c>
      <c r="BG1519" s="148">
        <f>IF(N1519="zákl. přenesená",J1519,0)</f>
        <v>0</v>
      </c>
      <c r="BH1519" s="148">
        <f>IF(N1519="sníž. přenesená",J1519,0)</f>
        <v>0</v>
      </c>
      <c r="BI1519" s="148">
        <f>IF(N1519="nulová",J1519,0)</f>
        <v>0</v>
      </c>
      <c r="BJ1519" s="19" t="s">
        <v>91</v>
      </c>
      <c r="BK1519" s="148">
        <f>ROUND(I1519*H1519,2)</f>
        <v>0</v>
      </c>
      <c r="BL1519" s="19" t="s">
        <v>661</v>
      </c>
      <c r="BM1519" s="147" t="s">
        <v>2317</v>
      </c>
    </row>
    <row r="1520" spans="2:65" s="1" customFormat="1" ht="19.5">
      <c r="B1520" s="35"/>
      <c r="D1520" s="154" t="s">
        <v>562</v>
      </c>
      <c r="F1520" s="174" t="s">
        <v>2318</v>
      </c>
      <c r="I1520" s="151"/>
      <c r="L1520" s="35"/>
      <c r="M1520" s="152"/>
      <c r="T1520" s="56"/>
      <c r="AT1520" s="19" t="s">
        <v>562</v>
      </c>
      <c r="AU1520" s="19" t="s">
        <v>93</v>
      </c>
    </row>
    <row r="1521" spans="2:65" s="12" customFormat="1" ht="11.25">
      <c r="B1521" s="153"/>
      <c r="D1521" s="154" t="s">
        <v>169</v>
      </c>
      <c r="E1521" s="155" t="s">
        <v>32</v>
      </c>
      <c r="F1521" s="156" t="s">
        <v>2319</v>
      </c>
      <c r="H1521" s="155" t="s">
        <v>32</v>
      </c>
      <c r="I1521" s="157"/>
      <c r="L1521" s="153"/>
      <c r="M1521" s="158"/>
      <c r="T1521" s="159"/>
      <c r="AT1521" s="155" t="s">
        <v>169</v>
      </c>
      <c r="AU1521" s="155" t="s">
        <v>93</v>
      </c>
      <c r="AV1521" s="12" t="s">
        <v>84</v>
      </c>
      <c r="AW1521" s="12" t="s">
        <v>38</v>
      </c>
      <c r="AX1521" s="12" t="s">
        <v>76</v>
      </c>
      <c r="AY1521" s="155" t="s">
        <v>159</v>
      </c>
    </row>
    <row r="1522" spans="2:65" s="13" customFormat="1" ht="11.25">
      <c r="B1522" s="160"/>
      <c r="D1522" s="154" t="s">
        <v>169</v>
      </c>
      <c r="E1522" s="161" t="s">
        <v>32</v>
      </c>
      <c r="F1522" s="162" t="s">
        <v>2320</v>
      </c>
      <c r="H1522" s="163">
        <v>29.6</v>
      </c>
      <c r="I1522" s="164"/>
      <c r="L1522" s="160"/>
      <c r="M1522" s="165"/>
      <c r="T1522" s="166"/>
      <c r="AT1522" s="161" t="s">
        <v>169</v>
      </c>
      <c r="AU1522" s="161" t="s">
        <v>93</v>
      </c>
      <c r="AV1522" s="13" t="s">
        <v>91</v>
      </c>
      <c r="AW1522" s="13" t="s">
        <v>38</v>
      </c>
      <c r="AX1522" s="13" t="s">
        <v>76</v>
      </c>
      <c r="AY1522" s="161" t="s">
        <v>159</v>
      </c>
    </row>
    <row r="1523" spans="2:65" s="13" customFormat="1" ht="11.25">
      <c r="B1523" s="160"/>
      <c r="D1523" s="154" t="s">
        <v>169</v>
      </c>
      <c r="E1523" s="161" t="s">
        <v>32</v>
      </c>
      <c r="F1523" s="162" t="s">
        <v>2321</v>
      </c>
      <c r="H1523" s="163">
        <v>2.9750000000000001</v>
      </c>
      <c r="I1523" s="164"/>
      <c r="L1523" s="160"/>
      <c r="M1523" s="165"/>
      <c r="T1523" s="166"/>
      <c r="AT1523" s="161" t="s">
        <v>169</v>
      </c>
      <c r="AU1523" s="161" t="s">
        <v>93</v>
      </c>
      <c r="AV1523" s="13" t="s">
        <v>91</v>
      </c>
      <c r="AW1523" s="13" t="s">
        <v>38</v>
      </c>
      <c r="AX1523" s="13" t="s">
        <v>76</v>
      </c>
      <c r="AY1523" s="161" t="s">
        <v>159</v>
      </c>
    </row>
    <row r="1524" spans="2:65" s="13" customFormat="1" ht="11.25">
      <c r="B1524" s="160"/>
      <c r="D1524" s="154" t="s">
        <v>169</v>
      </c>
      <c r="E1524" s="161" t="s">
        <v>32</v>
      </c>
      <c r="F1524" s="162" t="s">
        <v>2322</v>
      </c>
      <c r="H1524" s="163">
        <v>3.87</v>
      </c>
      <c r="I1524" s="164"/>
      <c r="L1524" s="160"/>
      <c r="M1524" s="165"/>
      <c r="T1524" s="166"/>
      <c r="AT1524" s="161" t="s">
        <v>169</v>
      </c>
      <c r="AU1524" s="161" t="s">
        <v>93</v>
      </c>
      <c r="AV1524" s="13" t="s">
        <v>91</v>
      </c>
      <c r="AW1524" s="13" t="s">
        <v>38</v>
      </c>
      <c r="AX1524" s="13" t="s">
        <v>76</v>
      </c>
      <c r="AY1524" s="161" t="s">
        <v>159</v>
      </c>
    </row>
    <row r="1525" spans="2:65" s="13" customFormat="1" ht="11.25">
      <c r="B1525" s="160"/>
      <c r="D1525" s="154" t="s">
        <v>169</v>
      </c>
      <c r="E1525" s="161" t="s">
        <v>32</v>
      </c>
      <c r="F1525" s="162" t="s">
        <v>2323</v>
      </c>
      <c r="H1525" s="163">
        <v>13.42</v>
      </c>
      <c r="I1525" s="164"/>
      <c r="L1525" s="160"/>
      <c r="M1525" s="165"/>
      <c r="T1525" s="166"/>
      <c r="AT1525" s="161" t="s">
        <v>169</v>
      </c>
      <c r="AU1525" s="161" t="s">
        <v>93</v>
      </c>
      <c r="AV1525" s="13" t="s">
        <v>91</v>
      </c>
      <c r="AW1525" s="13" t="s">
        <v>38</v>
      </c>
      <c r="AX1525" s="13" t="s">
        <v>76</v>
      </c>
      <c r="AY1525" s="161" t="s">
        <v>159</v>
      </c>
    </row>
    <row r="1526" spans="2:65" s="13" customFormat="1" ht="11.25">
      <c r="B1526" s="160"/>
      <c r="D1526" s="154" t="s">
        <v>169</v>
      </c>
      <c r="E1526" s="161" t="s">
        <v>32</v>
      </c>
      <c r="F1526" s="162" t="s">
        <v>2324</v>
      </c>
      <c r="H1526" s="163">
        <v>46.17</v>
      </c>
      <c r="I1526" s="164"/>
      <c r="L1526" s="160"/>
      <c r="M1526" s="165"/>
      <c r="T1526" s="166"/>
      <c r="AT1526" s="161" t="s">
        <v>169</v>
      </c>
      <c r="AU1526" s="161" t="s">
        <v>93</v>
      </c>
      <c r="AV1526" s="13" t="s">
        <v>91</v>
      </c>
      <c r="AW1526" s="13" t="s">
        <v>38</v>
      </c>
      <c r="AX1526" s="13" t="s">
        <v>76</v>
      </c>
      <c r="AY1526" s="161" t="s">
        <v>159</v>
      </c>
    </row>
    <row r="1527" spans="2:65" s="13" customFormat="1" ht="11.25">
      <c r="B1527" s="160"/>
      <c r="D1527" s="154" t="s">
        <v>169</v>
      </c>
      <c r="E1527" s="161" t="s">
        <v>32</v>
      </c>
      <c r="F1527" s="162" t="s">
        <v>2325</v>
      </c>
      <c r="H1527" s="163">
        <v>2.4</v>
      </c>
      <c r="I1527" s="164"/>
      <c r="L1527" s="160"/>
      <c r="M1527" s="165"/>
      <c r="T1527" s="166"/>
      <c r="AT1527" s="161" t="s">
        <v>169</v>
      </c>
      <c r="AU1527" s="161" t="s">
        <v>93</v>
      </c>
      <c r="AV1527" s="13" t="s">
        <v>91</v>
      </c>
      <c r="AW1527" s="13" t="s">
        <v>38</v>
      </c>
      <c r="AX1527" s="13" t="s">
        <v>76</v>
      </c>
      <c r="AY1527" s="161" t="s">
        <v>159</v>
      </c>
    </row>
    <row r="1528" spans="2:65" s="13" customFormat="1" ht="11.25">
      <c r="B1528" s="160"/>
      <c r="D1528" s="154" t="s">
        <v>169</v>
      </c>
      <c r="E1528" s="161" t="s">
        <v>32</v>
      </c>
      <c r="F1528" s="162" t="s">
        <v>2326</v>
      </c>
      <c r="H1528" s="163">
        <v>1.65</v>
      </c>
      <c r="I1528" s="164"/>
      <c r="L1528" s="160"/>
      <c r="M1528" s="165"/>
      <c r="T1528" s="166"/>
      <c r="AT1528" s="161" t="s">
        <v>169</v>
      </c>
      <c r="AU1528" s="161" t="s">
        <v>93</v>
      </c>
      <c r="AV1528" s="13" t="s">
        <v>91</v>
      </c>
      <c r="AW1528" s="13" t="s">
        <v>38</v>
      </c>
      <c r="AX1528" s="13" t="s">
        <v>76</v>
      </c>
      <c r="AY1528" s="161" t="s">
        <v>159</v>
      </c>
    </row>
    <row r="1529" spans="2:65" s="13" customFormat="1" ht="11.25">
      <c r="B1529" s="160"/>
      <c r="D1529" s="154" t="s">
        <v>169</v>
      </c>
      <c r="E1529" s="161" t="s">
        <v>32</v>
      </c>
      <c r="F1529" s="162" t="s">
        <v>2327</v>
      </c>
      <c r="H1529" s="163">
        <v>7.65</v>
      </c>
      <c r="I1529" s="164"/>
      <c r="L1529" s="160"/>
      <c r="M1529" s="165"/>
      <c r="T1529" s="166"/>
      <c r="AT1529" s="161" t="s">
        <v>169</v>
      </c>
      <c r="AU1529" s="161" t="s">
        <v>93</v>
      </c>
      <c r="AV1529" s="13" t="s">
        <v>91</v>
      </c>
      <c r="AW1529" s="13" t="s">
        <v>38</v>
      </c>
      <c r="AX1529" s="13" t="s">
        <v>76</v>
      </c>
      <c r="AY1529" s="161" t="s">
        <v>159</v>
      </c>
    </row>
    <row r="1530" spans="2:65" s="13" customFormat="1" ht="11.25">
      <c r="B1530" s="160"/>
      <c r="D1530" s="154" t="s">
        <v>169</v>
      </c>
      <c r="E1530" s="161" t="s">
        <v>32</v>
      </c>
      <c r="F1530" s="162" t="s">
        <v>2328</v>
      </c>
      <c r="H1530" s="163">
        <v>5.3250000000000002</v>
      </c>
      <c r="I1530" s="164"/>
      <c r="L1530" s="160"/>
      <c r="M1530" s="165"/>
      <c r="T1530" s="166"/>
      <c r="AT1530" s="161" t="s">
        <v>169</v>
      </c>
      <c r="AU1530" s="161" t="s">
        <v>93</v>
      </c>
      <c r="AV1530" s="13" t="s">
        <v>91</v>
      </c>
      <c r="AW1530" s="13" t="s">
        <v>38</v>
      </c>
      <c r="AX1530" s="13" t="s">
        <v>76</v>
      </c>
      <c r="AY1530" s="161" t="s">
        <v>159</v>
      </c>
    </row>
    <row r="1531" spans="2:65" s="13" customFormat="1" ht="11.25">
      <c r="B1531" s="160"/>
      <c r="D1531" s="154" t="s">
        <v>169</v>
      </c>
      <c r="E1531" s="161" t="s">
        <v>32</v>
      </c>
      <c r="F1531" s="162" t="s">
        <v>2329</v>
      </c>
      <c r="H1531" s="163">
        <v>22.885000000000002</v>
      </c>
      <c r="I1531" s="164"/>
      <c r="L1531" s="160"/>
      <c r="M1531" s="165"/>
      <c r="T1531" s="166"/>
      <c r="AT1531" s="161" t="s">
        <v>169</v>
      </c>
      <c r="AU1531" s="161" t="s">
        <v>93</v>
      </c>
      <c r="AV1531" s="13" t="s">
        <v>91</v>
      </c>
      <c r="AW1531" s="13" t="s">
        <v>38</v>
      </c>
      <c r="AX1531" s="13" t="s">
        <v>76</v>
      </c>
      <c r="AY1531" s="161" t="s">
        <v>159</v>
      </c>
    </row>
    <row r="1532" spans="2:65" s="14" customFormat="1" ht="11.25">
      <c r="B1532" s="175"/>
      <c r="D1532" s="154" t="s">
        <v>169</v>
      </c>
      <c r="E1532" s="176" t="s">
        <v>32</v>
      </c>
      <c r="F1532" s="177" t="s">
        <v>581</v>
      </c>
      <c r="H1532" s="178">
        <v>135.94499999999999</v>
      </c>
      <c r="I1532" s="179"/>
      <c r="L1532" s="175"/>
      <c r="M1532" s="180"/>
      <c r="T1532" s="181"/>
      <c r="AT1532" s="176" t="s">
        <v>169</v>
      </c>
      <c r="AU1532" s="176" t="s">
        <v>93</v>
      </c>
      <c r="AV1532" s="14" t="s">
        <v>96</v>
      </c>
      <c r="AW1532" s="14" t="s">
        <v>38</v>
      </c>
      <c r="AX1532" s="14" t="s">
        <v>84</v>
      </c>
      <c r="AY1532" s="176" t="s">
        <v>159</v>
      </c>
    </row>
    <row r="1533" spans="2:65" s="13" customFormat="1" ht="11.25">
      <c r="B1533" s="160"/>
      <c r="D1533" s="154" t="s">
        <v>169</v>
      </c>
      <c r="F1533" s="162" t="s">
        <v>2330</v>
      </c>
      <c r="H1533" s="163">
        <v>6.7969999999999997</v>
      </c>
      <c r="I1533" s="164"/>
      <c r="L1533" s="160"/>
      <c r="M1533" s="165"/>
      <c r="T1533" s="166"/>
      <c r="AT1533" s="161" t="s">
        <v>169</v>
      </c>
      <c r="AU1533" s="161" t="s">
        <v>93</v>
      </c>
      <c r="AV1533" s="13" t="s">
        <v>91</v>
      </c>
      <c r="AW1533" s="13" t="s">
        <v>4</v>
      </c>
      <c r="AX1533" s="13" t="s">
        <v>84</v>
      </c>
      <c r="AY1533" s="161" t="s">
        <v>159</v>
      </c>
    </row>
    <row r="1534" spans="2:65" s="1" customFormat="1" ht="33" customHeight="1">
      <c r="B1534" s="35"/>
      <c r="C1534" s="135" t="s">
        <v>2331</v>
      </c>
      <c r="D1534" s="135" t="s">
        <v>162</v>
      </c>
      <c r="E1534" s="136" t="s">
        <v>2332</v>
      </c>
      <c r="F1534" s="137" t="s">
        <v>2333</v>
      </c>
      <c r="G1534" s="138" t="s">
        <v>783</v>
      </c>
      <c r="H1534" s="139">
        <v>223.86</v>
      </c>
      <c r="I1534" s="140"/>
      <c r="J1534" s="141">
        <f>ROUND(I1534*H1534,2)</f>
        <v>0</v>
      </c>
      <c r="K1534" s="142"/>
      <c r="L1534" s="35"/>
      <c r="M1534" s="143" t="s">
        <v>32</v>
      </c>
      <c r="N1534" s="144" t="s">
        <v>48</v>
      </c>
      <c r="P1534" s="145">
        <f>O1534*H1534</f>
        <v>0</v>
      </c>
      <c r="Q1534" s="145">
        <v>2.7500000000000001E-5</v>
      </c>
      <c r="R1534" s="145">
        <f>Q1534*H1534</f>
        <v>6.1561500000000009E-3</v>
      </c>
      <c r="S1534" s="145">
        <v>0</v>
      </c>
      <c r="T1534" s="146">
        <f>S1534*H1534</f>
        <v>0</v>
      </c>
      <c r="AR1534" s="147" t="s">
        <v>661</v>
      </c>
      <c r="AT1534" s="147" t="s">
        <v>162</v>
      </c>
      <c r="AU1534" s="147" t="s">
        <v>93</v>
      </c>
      <c r="AY1534" s="19" t="s">
        <v>159</v>
      </c>
      <c r="BE1534" s="148">
        <f>IF(N1534="základní",J1534,0)</f>
        <v>0</v>
      </c>
      <c r="BF1534" s="148">
        <f>IF(N1534="snížená",J1534,0)</f>
        <v>0</v>
      </c>
      <c r="BG1534" s="148">
        <f>IF(N1534="zákl. přenesená",J1534,0)</f>
        <v>0</v>
      </c>
      <c r="BH1534" s="148">
        <f>IF(N1534="sníž. přenesená",J1534,0)</f>
        <v>0</v>
      </c>
      <c r="BI1534" s="148">
        <f>IF(N1534="nulová",J1534,0)</f>
        <v>0</v>
      </c>
      <c r="BJ1534" s="19" t="s">
        <v>91</v>
      </c>
      <c r="BK1534" s="148">
        <f>ROUND(I1534*H1534,2)</f>
        <v>0</v>
      </c>
      <c r="BL1534" s="19" t="s">
        <v>661</v>
      </c>
      <c r="BM1534" s="147" t="s">
        <v>2334</v>
      </c>
    </row>
    <row r="1535" spans="2:65" s="1" customFormat="1" ht="11.25">
      <c r="B1535" s="35"/>
      <c r="D1535" s="149" t="s">
        <v>167</v>
      </c>
      <c r="F1535" s="150" t="s">
        <v>2335</v>
      </c>
      <c r="I1535" s="151"/>
      <c r="L1535" s="35"/>
      <c r="M1535" s="152"/>
      <c r="T1535" s="56"/>
      <c r="AT1535" s="19" t="s">
        <v>167</v>
      </c>
      <c r="AU1535" s="19" t="s">
        <v>93</v>
      </c>
    </row>
    <row r="1536" spans="2:65" s="13" customFormat="1" ht="11.25">
      <c r="B1536" s="160"/>
      <c r="D1536" s="154" t="s">
        <v>169</v>
      </c>
      <c r="E1536" s="161" t="s">
        <v>32</v>
      </c>
      <c r="F1536" s="162" t="s">
        <v>400</v>
      </c>
      <c r="H1536" s="163">
        <v>33.1</v>
      </c>
      <c r="I1536" s="164"/>
      <c r="L1536" s="160"/>
      <c r="M1536" s="165"/>
      <c r="T1536" s="166"/>
      <c r="AT1536" s="161" t="s">
        <v>169</v>
      </c>
      <c r="AU1536" s="161" t="s">
        <v>93</v>
      </c>
      <c r="AV1536" s="13" t="s">
        <v>91</v>
      </c>
      <c r="AW1536" s="13" t="s">
        <v>38</v>
      </c>
      <c r="AX1536" s="13" t="s">
        <v>76</v>
      </c>
      <c r="AY1536" s="161" t="s">
        <v>159</v>
      </c>
    </row>
    <row r="1537" spans="2:65" s="13" customFormat="1" ht="11.25">
      <c r="B1537" s="160"/>
      <c r="D1537" s="154" t="s">
        <v>169</v>
      </c>
      <c r="E1537" s="161" t="s">
        <v>32</v>
      </c>
      <c r="F1537" s="162" t="s">
        <v>403</v>
      </c>
      <c r="H1537" s="163">
        <v>3.9</v>
      </c>
      <c r="I1537" s="164"/>
      <c r="L1537" s="160"/>
      <c r="M1537" s="165"/>
      <c r="T1537" s="166"/>
      <c r="AT1537" s="161" t="s">
        <v>169</v>
      </c>
      <c r="AU1537" s="161" t="s">
        <v>93</v>
      </c>
      <c r="AV1537" s="13" t="s">
        <v>91</v>
      </c>
      <c r="AW1537" s="13" t="s">
        <v>38</v>
      </c>
      <c r="AX1537" s="13" t="s">
        <v>76</v>
      </c>
      <c r="AY1537" s="161" t="s">
        <v>159</v>
      </c>
    </row>
    <row r="1538" spans="2:65" s="13" customFormat="1" ht="11.25">
      <c r="B1538" s="160"/>
      <c r="D1538" s="154" t="s">
        <v>169</v>
      </c>
      <c r="E1538" s="161" t="s">
        <v>32</v>
      </c>
      <c r="F1538" s="162" t="s">
        <v>412</v>
      </c>
      <c r="H1538" s="163">
        <v>64.8</v>
      </c>
      <c r="I1538" s="164"/>
      <c r="L1538" s="160"/>
      <c r="M1538" s="165"/>
      <c r="T1538" s="166"/>
      <c r="AT1538" s="161" t="s">
        <v>169</v>
      </c>
      <c r="AU1538" s="161" t="s">
        <v>93</v>
      </c>
      <c r="AV1538" s="13" t="s">
        <v>91</v>
      </c>
      <c r="AW1538" s="13" t="s">
        <v>38</v>
      </c>
      <c r="AX1538" s="13" t="s">
        <v>76</v>
      </c>
      <c r="AY1538" s="161" t="s">
        <v>159</v>
      </c>
    </row>
    <row r="1539" spans="2:65" s="13" customFormat="1" ht="11.25">
      <c r="B1539" s="160"/>
      <c r="D1539" s="154" t="s">
        <v>169</v>
      </c>
      <c r="E1539" s="161" t="s">
        <v>32</v>
      </c>
      <c r="F1539" s="162" t="s">
        <v>418</v>
      </c>
      <c r="H1539" s="163">
        <v>15.37</v>
      </c>
      <c r="I1539" s="164"/>
      <c r="L1539" s="160"/>
      <c r="M1539" s="165"/>
      <c r="T1539" s="166"/>
      <c r="AT1539" s="161" t="s">
        <v>169</v>
      </c>
      <c r="AU1539" s="161" t="s">
        <v>93</v>
      </c>
      <c r="AV1539" s="13" t="s">
        <v>91</v>
      </c>
      <c r="AW1539" s="13" t="s">
        <v>38</v>
      </c>
      <c r="AX1539" s="13" t="s">
        <v>76</v>
      </c>
      <c r="AY1539" s="161" t="s">
        <v>159</v>
      </c>
    </row>
    <row r="1540" spans="2:65" s="13" customFormat="1" ht="11.25">
      <c r="B1540" s="160"/>
      <c r="D1540" s="154" t="s">
        <v>169</v>
      </c>
      <c r="E1540" s="161" t="s">
        <v>32</v>
      </c>
      <c r="F1540" s="162" t="s">
        <v>432</v>
      </c>
      <c r="H1540" s="163">
        <v>60.93</v>
      </c>
      <c r="I1540" s="164"/>
      <c r="L1540" s="160"/>
      <c r="M1540" s="165"/>
      <c r="T1540" s="166"/>
      <c r="AT1540" s="161" t="s">
        <v>169</v>
      </c>
      <c r="AU1540" s="161" t="s">
        <v>93</v>
      </c>
      <c r="AV1540" s="13" t="s">
        <v>91</v>
      </c>
      <c r="AW1540" s="13" t="s">
        <v>38</v>
      </c>
      <c r="AX1540" s="13" t="s">
        <v>76</v>
      </c>
      <c r="AY1540" s="161" t="s">
        <v>159</v>
      </c>
    </row>
    <row r="1541" spans="2:65" s="13" customFormat="1" ht="11.25">
      <c r="B1541" s="160"/>
      <c r="D1541" s="154" t="s">
        <v>169</v>
      </c>
      <c r="E1541" s="161" t="s">
        <v>32</v>
      </c>
      <c r="F1541" s="162" t="s">
        <v>440</v>
      </c>
      <c r="H1541" s="163">
        <v>45.76</v>
      </c>
      <c r="I1541" s="164"/>
      <c r="L1541" s="160"/>
      <c r="M1541" s="165"/>
      <c r="T1541" s="166"/>
      <c r="AT1541" s="161" t="s">
        <v>169</v>
      </c>
      <c r="AU1541" s="161" t="s">
        <v>93</v>
      </c>
      <c r="AV1541" s="13" t="s">
        <v>91</v>
      </c>
      <c r="AW1541" s="13" t="s">
        <v>38</v>
      </c>
      <c r="AX1541" s="13" t="s">
        <v>76</v>
      </c>
      <c r="AY1541" s="161" t="s">
        <v>159</v>
      </c>
    </row>
    <row r="1542" spans="2:65" s="14" customFormat="1" ht="11.25">
      <c r="B1542" s="175"/>
      <c r="D1542" s="154" t="s">
        <v>169</v>
      </c>
      <c r="E1542" s="176" t="s">
        <v>32</v>
      </c>
      <c r="F1542" s="177" t="s">
        <v>581</v>
      </c>
      <c r="H1542" s="178">
        <v>223.86</v>
      </c>
      <c r="I1542" s="179"/>
      <c r="L1542" s="175"/>
      <c r="M1542" s="180"/>
      <c r="T1542" s="181"/>
      <c r="AT1542" s="176" t="s">
        <v>169</v>
      </c>
      <c r="AU1542" s="176" t="s">
        <v>93</v>
      </c>
      <c r="AV1542" s="14" t="s">
        <v>96</v>
      </c>
      <c r="AW1542" s="14" t="s">
        <v>38</v>
      </c>
      <c r="AX1542" s="14" t="s">
        <v>84</v>
      </c>
      <c r="AY1542" s="176" t="s">
        <v>159</v>
      </c>
    </row>
    <row r="1543" spans="2:65" s="1" customFormat="1" ht="24.2" customHeight="1">
      <c r="B1543" s="35"/>
      <c r="C1543" s="182" t="s">
        <v>2336</v>
      </c>
      <c r="D1543" s="182" t="s">
        <v>668</v>
      </c>
      <c r="E1543" s="183" t="s">
        <v>2337</v>
      </c>
      <c r="F1543" s="184" t="s">
        <v>2338</v>
      </c>
      <c r="G1543" s="185" t="s">
        <v>783</v>
      </c>
      <c r="H1543" s="186">
        <v>235.053</v>
      </c>
      <c r="I1543" s="187"/>
      <c r="J1543" s="188">
        <f>ROUND(I1543*H1543,2)</f>
        <v>0</v>
      </c>
      <c r="K1543" s="189"/>
      <c r="L1543" s="190"/>
      <c r="M1543" s="191" t="s">
        <v>32</v>
      </c>
      <c r="N1543" s="192" t="s">
        <v>48</v>
      </c>
      <c r="P1543" s="145">
        <f>O1543*H1543</f>
        <v>0</v>
      </c>
      <c r="Q1543" s="145">
        <v>5.5000000000000003E-4</v>
      </c>
      <c r="R1543" s="145">
        <f>Q1543*H1543</f>
        <v>0.12927915000000001</v>
      </c>
      <c r="S1543" s="145">
        <v>0</v>
      </c>
      <c r="T1543" s="146">
        <f>S1543*H1543</f>
        <v>0</v>
      </c>
      <c r="AR1543" s="147" t="s">
        <v>780</v>
      </c>
      <c r="AT1543" s="147" t="s">
        <v>668</v>
      </c>
      <c r="AU1543" s="147" t="s">
        <v>93</v>
      </c>
      <c r="AY1543" s="19" t="s">
        <v>159</v>
      </c>
      <c r="BE1543" s="148">
        <f>IF(N1543="základní",J1543,0)</f>
        <v>0</v>
      </c>
      <c r="BF1543" s="148">
        <f>IF(N1543="snížená",J1543,0)</f>
        <v>0</v>
      </c>
      <c r="BG1543" s="148">
        <f>IF(N1543="zákl. přenesená",J1543,0)</f>
        <v>0</v>
      </c>
      <c r="BH1543" s="148">
        <f>IF(N1543="sníž. přenesená",J1543,0)</f>
        <v>0</v>
      </c>
      <c r="BI1543" s="148">
        <f>IF(N1543="nulová",J1543,0)</f>
        <v>0</v>
      </c>
      <c r="BJ1543" s="19" t="s">
        <v>91</v>
      </c>
      <c r="BK1543" s="148">
        <f>ROUND(I1543*H1543,2)</f>
        <v>0</v>
      </c>
      <c r="BL1543" s="19" t="s">
        <v>661</v>
      </c>
      <c r="BM1543" s="147" t="s">
        <v>2339</v>
      </c>
    </row>
    <row r="1544" spans="2:65" s="13" customFormat="1" ht="11.25">
      <c r="B1544" s="160"/>
      <c r="D1544" s="154" t="s">
        <v>169</v>
      </c>
      <c r="F1544" s="162" t="s">
        <v>2340</v>
      </c>
      <c r="H1544" s="163">
        <v>235.053</v>
      </c>
      <c r="I1544" s="164"/>
      <c r="L1544" s="160"/>
      <c r="M1544" s="165"/>
      <c r="T1544" s="166"/>
      <c r="AT1544" s="161" t="s">
        <v>169</v>
      </c>
      <c r="AU1544" s="161" t="s">
        <v>93</v>
      </c>
      <c r="AV1544" s="13" t="s">
        <v>91</v>
      </c>
      <c r="AW1544" s="13" t="s">
        <v>4</v>
      </c>
      <c r="AX1544" s="13" t="s">
        <v>84</v>
      </c>
      <c r="AY1544" s="161" t="s">
        <v>159</v>
      </c>
    </row>
    <row r="1545" spans="2:65" s="1" customFormat="1" ht="37.9" customHeight="1">
      <c r="B1545" s="35"/>
      <c r="C1545" s="135" t="s">
        <v>2341</v>
      </c>
      <c r="D1545" s="135" t="s">
        <v>162</v>
      </c>
      <c r="E1545" s="136" t="s">
        <v>2342</v>
      </c>
      <c r="F1545" s="137" t="s">
        <v>2343</v>
      </c>
      <c r="G1545" s="138" t="s">
        <v>165</v>
      </c>
      <c r="H1545" s="139">
        <v>667.21</v>
      </c>
      <c r="I1545" s="140"/>
      <c r="J1545" s="141">
        <f>ROUND(I1545*H1545,2)</f>
        <v>0</v>
      </c>
      <c r="K1545" s="142"/>
      <c r="L1545" s="35"/>
      <c r="M1545" s="143" t="s">
        <v>32</v>
      </c>
      <c r="N1545" s="144" t="s">
        <v>48</v>
      </c>
      <c r="P1545" s="145">
        <f>O1545*H1545</f>
        <v>0</v>
      </c>
      <c r="Q1545" s="145">
        <v>1.2349999999999999E-4</v>
      </c>
      <c r="R1545" s="145">
        <f>Q1545*H1545</f>
        <v>8.2400434999999994E-2</v>
      </c>
      <c r="S1545" s="145">
        <v>0</v>
      </c>
      <c r="T1545" s="146">
        <f>S1545*H1545</f>
        <v>0</v>
      </c>
      <c r="AR1545" s="147" t="s">
        <v>661</v>
      </c>
      <c r="AT1545" s="147" t="s">
        <v>162</v>
      </c>
      <c r="AU1545" s="147" t="s">
        <v>93</v>
      </c>
      <c r="AY1545" s="19" t="s">
        <v>159</v>
      </c>
      <c r="BE1545" s="148">
        <f>IF(N1545="základní",J1545,0)</f>
        <v>0</v>
      </c>
      <c r="BF1545" s="148">
        <f>IF(N1545="snížená",J1545,0)</f>
        <v>0</v>
      </c>
      <c r="BG1545" s="148">
        <f>IF(N1545="zákl. přenesená",J1545,0)</f>
        <v>0</v>
      </c>
      <c r="BH1545" s="148">
        <f>IF(N1545="sníž. přenesená",J1545,0)</f>
        <v>0</v>
      </c>
      <c r="BI1545" s="148">
        <f>IF(N1545="nulová",J1545,0)</f>
        <v>0</v>
      </c>
      <c r="BJ1545" s="19" t="s">
        <v>91</v>
      </c>
      <c r="BK1545" s="148">
        <f>ROUND(I1545*H1545,2)</f>
        <v>0</v>
      </c>
      <c r="BL1545" s="19" t="s">
        <v>661</v>
      </c>
      <c r="BM1545" s="147" t="s">
        <v>2344</v>
      </c>
    </row>
    <row r="1546" spans="2:65" s="1" customFormat="1" ht="11.25">
      <c r="B1546" s="35"/>
      <c r="D1546" s="149" t="s">
        <v>167</v>
      </c>
      <c r="F1546" s="150" t="s">
        <v>2345</v>
      </c>
      <c r="I1546" s="151"/>
      <c r="L1546" s="35"/>
      <c r="M1546" s="152"/>
      <c r="T1546" s="56"/>
      <c r="AT1546" s="19" t="s">
        <v>167</v>
      </c>
      <c r="AU1546" s="19" t="s">
        <v>93</v>
      </c>
    </row>
    <row r="1547" spans="2:65" s="13" customFormat="1" ht="11.25">
      <c r="B1547" s="160"/>
      <c r="D1547" s="154" t="s">
        <v>169</v>
      </c>
      <c r="E1547" s="161" t="s">
        <v>32</v>
      </c>
      <c r="F1547" s="162" t="s">
        <v>397</v>
      </c>
      <c r="H1547" s="163">
        <v>56.94</v>
      </c>
      <c r="I1547" s="164"/>
      <c r="L1547" s="160"/>
      <c r="M1547" s="165"/>
      <c r="T1547" s="166"/>
      <c r="AT1547" s="161" t="s">
        <v>169</v>
      </c>
      <c r="AU1547" s="161" t="s">
        <v>93</v>
      </c>
      <c r="AV1547" s="13" t="s">
        <v>91</v>
      </c>
      <c r="AW1547" s="13" t="s">
        <v>38</v>
      </c>
      <c r="AX1547" s="13" t="s">
        <v>76</v>
      </c>
      <c r="AY1547" s="161" t="s">
        <v>159</v>
      </c>
    </row>
    <row r="1548" spans="2:65" s="13" customFormat="1" ht="11.25">
      <c r="B1548" s="160"/>
      <c r="D1548" s="154" t="s">
        <v>169</v>
      </c>
      <c r="E1548" s="161" t="s">
        <v>32</v>
      </c>
      <c r="F1548" s="162" t="s">
        <v>409</v>
      </c>
      <c r="H1548" s="163">
        <v>251.24</v>
      </c>
      <c r="I1548" s="164"/>
      <c r="L1548" s="160"/>
      <c r="M1548" s="165"/>
      <c r="T1548" s="166"/>
      <c r="AT1548" s="161" t="s">
        <v>169</v>
      </c>
      <c r="AU1548" s="161" t="s">
        <v>93</v>
      </c>
      <c r="AV1548" s="13" t="s">
        <v>91</v>
      </c>
      <c r="AW1548" s="13" t="s">
        <v>38</v>
      </c>
      <c r="AX1548" s="13" t="s">
        <v>76</v>
      </c>
      <c r="AY1548" s="161" t="s">
        <v>159</v>
      </c>
    </row>
    <row r="1549" spans="2:65" s="13" customFormat="1" ht="11.25">
      <c r="B1549" s="160"/>
      <c r="D1549" s="154" t="s">
        <v>169</v>
      </c>
      <c r="E1549" s="161" t="s">
        <v>32</v>
      </c>
      <c r="F1549" s="162" t="s">
        <v>415</v>
      </c>
      <c r="H1549" s="163">
        <v>19.739000000000001</v>
      </c>
      <c r="I1549" s="164"/>
      <c r="L1549" s="160"/>
      <c r="M1549" s="165"/>
      <c r="T1549" s="166"/>
      <c r="AT1549" s="161" t="s">
        <v>169</v>
      </c>
      <c r="AU1549" s="161" t="s">
        <v>93</v>
      </c>
      <c r="AV1549" s="13" t="s">
        <v>91</v>
      </c>
      <c r="AW1549" s="13" t="s">
        <v>38</v>
      </c>
      <c r="AX1549" s="13" t="s">
        <v>76</v>
      </c>
      <c r="AY1549" s="161" t="s">
        <v>159</v>
      </c>
    </row>
    <row r="1550" spans="2:65" s="13" customFormat="1" ht="11.25">
      <c r="B1550" s="160"/>
      <c r="D1550" s="154" t="s">
        <v>169</v>
      </c>
      <c r="E1550" s="161" t="s">
        <v>32</v>
      </c>
      <c r="F1550" s="162" t="s">
        <v>420</v>
      </c>
      <c r="H1550" s="163">
        <v>41.02</v>
      </c>
      <c r="I1550" s="164"/>
      <c r="L1550" s="160"/>
      <c r="M1550" s="165"/>
      <c r="T1550" s="166"/>
      <c r="AT1550" s="161" t="s">
        <v>169</v>
      </c>
      <c r="AU1550" s="161" t="s">
        <v>93</v>
      </c>
      <c r="AV1550" s="13" t="s">
        <v>91</v>
      </c>
      <c r="AW1550" s="13" t="s">
        <v>38</v>
      </c>
      <c r="AX1550" s="13" t="s">
        <v>76</v>
      </c>
      <c r="AY1550" s="161" t="s">
        <v>159</v>
      </c>
    </row>
    <row r="1551" spans="2:65" s="13" customFormat="1" ht="11.25">
      <c r="B1551" s="160"/>
      <c r="D1551" s="154" t="s">
        <v>169</v>
      </c>
      <c r="E1551" s="161" t="s">
        <v>32</v>
      </c>
      <c r="F1551" s="162" t="s">
        <v>428</v>
      </c>
      <c r="H1551" s="163">
        <v>173.19200000000001</v>
      </c>
      <c r="I1551" s="164"/>
      <c r="L1551" s="160"/>
      <c r="M1551" s="165"/>
      <c r="T1551" s="166"/>
      <c r="AT1551" s="161" t="s">
        <v>169</v>
      </c>
      <c r="AU1551" s="161" t="s">
        <v>93</v>
      </c>
      <c r="AV1551" s="13" t="s">
        <v>91</v>
      </c>
      <c r="AW1551" s="13" t="s">
        <v>38</v>
      </c>
      <c r="AX1551" s="13" t="s">
        <v>76</v>
      </c>
      <c r="AY1551" s="161" t="s">
        <v>159</v>
      </c>
    </row>
    <row r="1552" spans="2:65" s="13" customFormat="1" ht="11.25">
      <c r="B1552" s="160"/>
      <c r="D1552" s="154" t="s">
        <v>169</v>
      </c>
      <c r="E1552" s="161" t="s">
        <v>32</v>
      </c>
      <c r="F1552" s="162" t="s">
        <v>436</v>
      </c>
      <c r="H1552" s="163">
        <v>125.07899999999999</v>
      </c>
      <c r="I1552" s="164"/>
      <c r="L1552" s="160"/>
      <c r="M1552" s="165"/>
      <c r="T1552" s="166"/>
      <c r="AT1552" s="161" t="s">
        <v>169</v>
      </c>
      <c r="AU1552" s="161" t="s">
        <v>93</v>
      </c>
      <c r="AV1552" s="13" t="s">
        <v>91</v>
      </c>
      <c r="AW1552" s="13" t="s">
        <v>38</v>
      </c>
      <c r="AX1552" s="13" t="s">
        <v>76</v>
      </c>
      <c r="AY1552" s="161" t="s">
        <v>159</v>
      </c>
    </row>
    <row r="1553" spans="2:65" s="14" customFormat="1" ht="11.25">
      <c r="B1553" s="175"/>
      <c r="D1553" s="154" t="s">
        <v>169</v>
      </c>
      <c r="E1553" s="176" t="s">
        <v>32</v>
      </c>
      <c r="F1553" s="177" t="s">
        <v>581</v>
      </c>
      <c r="H1553" s="178">
        <v>667.21</v>
      </c>
      <c r="I1553" s="179"/>
      <c r="L1553" s="175"/>
      <c r="M1553" s="180"/>
      <c r="T1553" s="181"/>
      <c r="AT1553" s="176" t="s">
        <v>169</v>
      </c>
      <c r="AU1553" s="176" t="s">
        <v>93</v>
      </c>
      <c r="AV1553" s="14" t="s">
        <v>96</v>
      </c>
      <c r="AW1553" s="14" t="s">
        <v>38</v>
      </c>
      <c r="AX1553" s="14" t="s">
        <v>84</v>
      </c>
      <c r="AY1553" s="176" t="s">
        <v>159</v>
      </c>
    </row>
    <row r="1554" spans="2:65" s="1" customFormat="1" ht="16.5" customHeight="1">
      <c r="B1554" s="35"/>
      <c r="C1554" s="182" t="s">
        <v>2346</v>
      </c>
      <c r="D1554" s="182" t="s">
        <v>668</v>
      </c>
      <c r="E1554" s="183" t="s">
        <v>2347</v>
      </c>
      <c r="F1554" s="184" t="s">
        <v>2348</v>
      </c>
      <c r="G1554" s="185" t="s">
        <v>559</v>
      </c>
      <c r="H1554" s="186">
        <v>106.932</v>
      </c>
      <c r="I1554" s="187"/>
      <c r="J1554" s="188">
        <f>ROUND(I1554*H1554,2)</f>
        <v>0</v>
      </c>
      <c r="K1554" s="189"/>
      <c r="L1554" s="190"/>
      <c r="M1554" s="191" t="s">
        <v>32</v>
      </c>
      <c r="N1554" s="192" t="s">
        <v>48</v>
      </c>
      <c r="P1554" s="145">
        <f>O1554*H1554</f>
        <v>0</v>
      </c>
      <c r="Q1554" s="145">
        <v>2.5000000000000001E-2</v>
      </c>
      <c r="R1554" s="145">
        <f>Q1554*H1554</f>
        <v>2.6733000000000002</v>
      </c>
      <c r="S1554" s="145">
        <v>0</v>
      </c>
      <c r="T1554" s="146">
        <f>S1554*H1554</f>
        <v>0</v>
      </c>
      <c r="AR1554" s="147" t="s">
        <v>780</v>
      </c>
      <c r="AT1554" s="147" t="s">
        <v>668</v>
      </c>
      <c r="AU1554" s="147" t="s">
        <v>93</v>
      </c>
      <c r="AY1554" s="19" t="s">
        <v>159</v>
      </c>
      <c r="BE1554" s="148">
        <f>IF(N1554="základní",J1554,0)</f>
        <v>0</v>
      </c>
      <c r="BF1554" s="148">
        <f>IF(N1554="snížená",J1554,0)</f>
        <v>0</v>
      </c>
      <c r="BG1554" s="148">
        <f>IF(N1554="zákl. přenesená",J1554,0)</f>
        <v>0</v>
      </c>
      <c r="BH1554" s="148">
        <f>IF(N1554="sníž. přenesená",J1554,0)</f>
        <v>0</v>
      </c>
      <c r="BI1554" s="148">
        <f>IF(N1554="nulová",J1554,0)</f>
        <v>0</v>
      </c>
      <c r="BJ1554" s="19" t="s">
        <v>91</v>
      </c>
      <c r="BK1554" s="148">
        <f>ROUND(I1554*H1554,2)</f>
        <v>0</v>
      </c>
      <c r="BL1554" s="19" t="s">
        <v>661</v>
      </c>
      <c r="BM1554" s="147" t="s">
        <v>2349</v>
      </c>
    </row>
    <row r="1555" spans="2:65" s="13" customFormat="1" ht="11.25">
      <c r="B1555" s="160"/>
      <c r="D1555" s="154" t="s">
        <v>169</v>
      </c>
      <c r="E1555" s="161" t="s">
        <v>32</v>
      </c>
      <c r="F1555" s="162" t="s">
        <v>2350</v>
      </c>
      <c r="H1555" s="163">
        <v>8.5410000000000004</v>
      </c>
      <c r="I1555" s="164"/>
      <c r="L1555" s="160"/>
      <c r="M1555" s="165"/>
      <c r="T1555" s="166"/>
      <c r="AT1555" s="161" t="s">
        <v>169</v>
      </c>
      <c r="AU1555" s="161" t="s">
        <v>93</v>
      </c>
      <c r="AV1555" s="13" t="s">
        <v>91</v>
      </c>
      <c r="AW1555" s="13" t="s">
        <v>38</v>
      </c>
      <c r="AX1555" s="13" t="s">
        <v>76</v>
      </c>
      <c r="AY1555" s="161" t="s">
        <v>159</v>
      </c>
    </row>
    <row r="1556" spans="2:65" s="13" customFormat="1" ht="11.25">
      <c r="B1556" s="160"/>
      <c r="D1556" s="154" t="s">
        <v>169</v>
      </c>
      <c r="E1556" s="161" t="s">
        <v>32</v>
      </c>
      <c r="F1556" s="162" t="s">
        <v>2351</v>
      </c>
      <c r="H1556" s="163">
        <v>37.686</v>
      </c>
      <c r="I1556" s="164"/>
      <c r="L1556" s="160"/>
      <c r="M1556" s="165"/>
      <c r="T1556" s="166"/>
      <c r="AT1556" s="161" t="s">
        <v>169</v>
      </c>
      <c r="AU1556" s="161" t="s">
        <v>93</v>
      </c>
      <c r="AV1556" s="13" t="s">
        <v>91</v>
      </c>
      <c r="AW1556" s="13" t="s">
        <v>38</v>
      </c>
      <c r="AX1556" s="13" t="s">
        <v>76</v>
      </c>
      <c r="AY1556" s="161" t="s">
        <v>159</v>
      </c>
    </row>
    <row r="1557" spans="2:65" s="13" customFormat="1" ht="11.25">
      <c r="B1557" s="160"/>
      <c r="D1557" s="154" t="s">
        <v>169</v>
      </c>
      <c r="E1557" s="161" t="s">
        <v>32</v>
      </c>
      <c r="F1557" s="162" t="s">
        <v>2352</v>
      </c>
      <c r="H1557" s="163">
        <v>2.9609999999999999</v>
      </c>
      <c r="I1557" s="164"/>
      <c r="L1557" s="160"/>
      <c r="M1557" s="165"/>
      <c r="T1557" s="166"/>
      <c r="AT1557" s="161" t="s">
        <v>169</v>
      </c>
      <c r="AU1557" s="161" t="s">
        <v>93</v>
      </c>
      <c r="AV1557" s="13" t="s">
        <v>91</v>
      </c>
      <c r="AW1557" s="13" t="s">
        <v>38</v>
      </c>
      <c r="AX1557" s="13" t="s">
        <v>76</v>
      </c>
      <c r="AY1557" s="161" t="s">
        <v>159</v>
      </c>
    </row>
    <row r="1558" spans="2:65" s="13" customFormat="1" ht="11.25">
      <c r="B1558" s="160"/>
      <c r="D1558" s="154" t="s">
        <v>169</v>
      </c>
      <c r="E1558" s="161" t="s">
        <v>32</v>
      </c>
      <c r="F1558" s="162" t="s">
        <v>2353</v>
      </c>
      <c r="H1558" s="163">
        <v>3.282</v>
      </c>
      <c r="I1558" s="164"/>
      <c r="L1558" s="160"/>
      <c r="M1558" s="165"/>
      <c r="T1558" s="166"/>
      <c r="AT1558" s="161" t="s">
        <v>169</v>
      </c>
      <c r="AU1558" s="161" t="s">
        <v>93</v>
      </c>
      <c r="AV1558" s="13" t="s">
        <v>91</v>
      </c>
      <c r="AW1558" s="13" t="s">
        <v>38</v>
      </c>
      <c r="AX1558" s="13" t="s">
        <v>76</v>
      </c>
      <c r="AY1558" s="161" t="s">
        <v>159</v>
      </c>
    </row>
    <row r="1559" spans="2:65" s="13" customFormat="1" ht="11.25">
      <c r="B1559" s="160"/>
      <c r="D1559" s="154" t="s">
        <v>169</v>
      </c>
      <c r="E1559" s="161" t="s">
        <v>32</v>
      </c>
      <c r="F1559" s="162" t="s">
        <v>2354</v>
      </c>
      <c r="H1559" s="163">
        <v>25.978999999999999</v>
      </c>
      <c r="I1559" s="164"/>
      <c r="L1559" s="160"/>
      <c r="M1559" s="165"/>
      <c r="T1559" s="166"/>
      <c r="AT1559" s="161" t="s">
        <v>169</v>
      </c>
      <c r="AU1559" s="161" t="s">
        <v>93</v>
      </c>
      <c r="AV1559" s="13" t="s">
        <v>91</v>
      </c>
      <c r="AW1559" s="13" t="s">
        <v>38</v>
      </c>
      <c r="AX1559" s="13" t="s">
        <v>76</v>
      </c>
      <c r="AY1559" s="161" t="s">
        <v>159</v>
      </c>
    </row>
    <row r="1560" spans="2:65" s="13" customFormat="1" ht="11.25">
      <c r="B1560" s="160"/>
      <c r="D1560" s="154" t="s">
        <v>169</v>
      </c>
      <c r="E1560" s="161" t="s">
        <v>32</v>
      </c>
      <c r="F1560" s="162" t="s">
        <v>2355</v>
      </c>
      <c r="H1560" s="163">
        <v>18.762</v>
      </c>
      <c r="I1560" s="164"/>
      <c r="L1560" s="160"/>
      <c r="M1560" s="165"/>
      <c r="T1560" s="166"/>
      <c r="AT1560" s="161" t="s">
        <v>169</v>
      </c>
      <c r="AU1560" s="161" t="s">
        <v>93</v>
      </c>
      <c r="AV1560" s="13" t="s">
        <v>91</v>
      </c>
      <c r="AW1560" s="13" t="s">
        <v>38</v>
      </c>
      <c r="AX1560" s="13" t="s">
        <v>76</v>
      </c>
      <c r="AY1560" s="161" t="s">
        <v>159</v>
      </c>
    </row>
    <row r="1561" spans="2:65" s="14" customFormat="1" ht="11.25">
      <c r="B1561" s="175"/>
      <c r="D1561" s="154" t="s">
        <v>169</v>
      </c>
      <c r="E1561" s="176" t="s">
        <v>32</v>
      </c>
      <c r="F1561" s="177" t="s">
        <v>581</v>
      </c>
      <c r="H1561" s="178">
        <v>97.210999999999999</v>
      </c>
      <c r="I1561" s="179"/>
      <c r="L1561" s="175"/>
      <c r="M1561" s="180"/>
      <c r="T1561" s="181"/>
      <c r="AT1561" s="176" t="s">
        <v>169</v>
      </c>
      <c r="AU1561" s="176" t="s">
        <v>93</v>
      </c>
      <c r="AV1561" s="14" t="s">
        <v>96</v>
      </c>
      <c r="AW1561" s="14" t="s">
        <v>38</v>
      </c>
      <c r="AX1561" s="14" t="s">
        <v>84</v>
      </c>
      <c r="AY1561" s="176" t="s">
        <v>159</v>
      </c>
    </row>
    <row r="1562" spans="2:65" s="13" customFormat="1" ht="11.25">
      <c r="B1562" s="160"/>
      <c r="D1562" s="154" t="s">
        <v>169</v>
      </c>
      <c r="F1562" s="162" t="s">
        <v>2356</v>
      </c>
      <c r="H1562" s="163">
        <v>106.932</v>
      </c>
      <c r="I1562" s="164"/>
      <c r="L1562" s="160"/>
      <c r="M1562" s="165"/>
      <c r="T1562" s="166"/>
      <c r="AT1562" s="161" t="s">
        <v>169</v>
      </c>
      <c r="AU1562" s="161" t="s">
        <v>93</v>
      </c>
      <c r="AV1562" s="13" t="s">
        <v>91</v>
      </c>
      <c r="AW1562" s="13" t="s">
        <v>4</v>
      </c>
      <c r="AX1562" s="13" t="s">
        <v>84</v>
      </c>
      <c r="AY1562" s="161" t="s">
        <v>159</v>
      </c>
    </row>
    <row r="1563" spans="2:65" s="1" customFormat="1" ht="44.25" customHeight="1">
      <c r="B1563" s="35"/>
      <c r="C1563" s="135" t="s">
        <v>2357</v>
      </c>
      <c r="D1563" s="135" t="s">
        <v>162</v>
      </c>
      <c r="E1563" s="136" t="s">
        <v>1496</v>
      </c>
      <c r="F1563" s="137" t="s">
        <v>1497</v>
      </c>
      <c r="G1563" s="138" t="s">
        <v>165</v>
      </c>
      <c r="H1563" s="139">
        <v>158.976</v>
      </c>
      <c r="I1563" s="140"/>
      <c r="J1563" s="141">
        <f>ROUND(I1563*H1563,2)</f>
        <v>0</v>
      </c>
      <c r="K1563" s="142"/>
      <c r="L1563" s="35"/>
      <c r="M1563" s="143" t="s">
        <v>32</v>
      </c>
      <c r="N1563" s="144" t="s">
        <v>48</v>
      </c>
      <c r="P1563" s="145">
        <f>O1563*H1563</f>
        <v>0</v>
      </c>
      <c r="Q1563" s="145">
        <v>3.0000000000000001E-3</v>
      </c>
      <c r="R1563" s="145">
        <f>Q1563*H1563</f>
        <v>0.47692800000000002</v>
      </c>
      <c r="S1563" s="145">
        <v>0</v>
      </c>
      <c r="T1563" s="146">
        <f>S1563*H1563</f>
        <v>0</v>
      </c>
      <c r="AR1563" s="147" t="s">
        <v>661</v>
      </c>
      <c r="AT1563" s="147" t="s">
        <v>162</v>
      </c>
      <c r="AU1563" s="147" t="s">
        <v>93</v>
      </c>
      <c r="AY1563" s="19" t="s">
        <v>159</v>
      </c>
      <c r="BE1563" s="148">
        <f>IF(N1563="základní",J1563,0)</f>
        <v>0</v>
      </c>
      <c r="BF1563" s="148">
        <f>IF(N1563="snížená",J1563,0)</f>
        <v>0</v>
      </c>
      <c r="BG1563" s="148">
        <f>IF(N1563="zákl. přenesená",J1563,0)</f>
        <v>0</v>
      </c>
      <c r="BH1563" s="148">
        <f>IF(N1563="sníž. přenesená",J1563,0)</f>
        <v>0</v>
      </c>
      <c r="BI1563" s="148">
        <f>IF(N1563="nulová",J1563,0)</f>
        <v>0</v>
      </c>
      <c r="BJ1563" s="19" t="s">
        <v>91</v>
      </c>
      <c r="BK1563" s="148">
        <f>ROUND(I1563*H1563,2)</f>
        <v>0</v>
      </c>
      <c r="BL1563" s="19" t="s">
        <v>661</v>
      </c>
      <c r="BM1563" s="147" t="s">
        <v>2358</v>
      </c>
    </row>
    <row r="1564" spans="2:65" s="1" customFormat="1" ht="11.25">
      <c r="B1564" s="35"/>
      <c r="D1564" s="149" t="s">
        <v>167</v>
      </c>
      <c r="F1564" s="150" t="s">
        <v>1499</v>
      </c>
      <c r="I1564" s="151"/>
      <c r="L1564" s="35"/>
      <c r="M1564" s="152"/>
      <c r="T1564" s="56"/>
      <c r="AT1564" s="19" t="s">
        <v>167</v>
      </c>
      <c r="AU1564" s="19" t="s">
        <v>93</v>
      </c>
    </row>
    <row r="1565" spans="2:65" s="1" customFormat="1" ht="24.2" customHeight="1">
      <c r="B1565" s="35"/>
      <c r="C1565" s="182" t="s">
        <v>2359</v>
      </c>
      <c r="D1565" s="182" t="s">
        <v>668</v>
      </c>
      <c r="E1565" s="183" t="s">
        <v>2360</v>
      </c>
      <c r="F1565" s="184" t="s">
        <v>2361</v>
      </c>
      <c r="G1565" s="185" t="s">
        <v>165</v>
      </c>
      <c r="H1565" s="186">
        <v>150.97800000000001</v>
      </c>
      <c r="I1565" s="187"/>
      <c r="J1565" s="188">
        <f>ROUND(I1565*H1565,2)</f>
        <v>0</v>
      </c>
      <c r="K1565" s="189"/>
      <c r="L1565" s="190"/>
      <c r="M1565" s="191" t="s">
        <v>32</v>
      </c>
      <c r="N1565" s="192" t="s">
        <v>48</v>
      </c>
      <c r="P1565" s="145">
        <f>O1565*H1565</f>
        <v>0</v>
      </c>
      <c r="Q1565" s="145">
        <v>3.0000000000000001E-3</v>
      </c>
      <c r="R1565" s="145">
        <f>Q1565*H1565</f>
        <v>0.45293400000000006</v>
      </c>
      <c r="S1565" s="145">
        <v>0</v>
      </c>
      <c r="T1565" s="146">
        <f>S1565*H1565</f>
        <v>0</v>
      </c>
      <c r="AR1565" s="147" t="s">
        <v>780</v>
      </c>
      <c r="AT1565" s="147" t="s">
        <v>668</v>
      </c>
      <c r="AU1565" s="147" t="s">
        <v>93</v>
      </c>
      <c r="AY1565" s="19" t="s">
        <v>159</v>
      </c>
      <c r="BE1565" s="148">
        <f>IF(N1565="základní",J1565,0)</f>
        <v>0</v>
      </c>
      <c r="BF1565" s="148">
        <f>IF(N1565="snížená",J1565,0)</f>
        <v>0</v>
      </c>
      <c r="BG1565" s="148">
        <f>IF(N1565="zákl. přenesená",J1565,0)</f>
        <v>0</v>
      </c>
      <c r="BH1565" s="148">
        <f>IF(N1565="sníž. přenesená",J1565,0)</f>
        <v>0</v>
      </c>
      <c r="BI1565" s="148">
        <f>IF(N1565="nulová",J1565,0)</f>
        <v>0</v>
      </c>
      <c r="BJ1565" s="19" t="s">
        <v>91</v>
      </c>
      <c r="BK1565" s="148">
        <f>ROUND(I1565*H1565,2)</f>
        <v>0</v>
      </c>
      <c r="BL1565" s="19" t="s">
        <v>661</v>
      </c>
      <c r="BM1565" s="147" t="s">
        <v>2362</v>
      </c>
    </row>
    <row r="1566" spans="2:65" s="12" customFormat="1" ht="11.25">
      <c r="B1566" s="153"/>
      <c r="D1566" s="154" t="s">
        <v>169</v>
      </c>
      <c r="E1566" s="155" t="s">
        <v>32</v>
      </c>
      <c r="F1566" s="156" t="s">
        <v>2363</v>
      </c>
      <c r="H1566" s="155" t="s">
        <v>32</v>
      </c>
      <c r="I1566" s="157"/>
      <c r="L1566" s="153"/>
      <c r="M1566" s="158"/>
      <c r="T1566" s="159"/>
      <c r="AT1566" s="155" t="s">
        <v>169</v>
      </c>
      <c r="AU1566" s="155" t="s">
        <v>93</v>
      </c>
      <c r="AV1566" s="12" t="s">
        <v>84</v>
      </c>
      <c r="AW1566" s="12" t="s">
        <v>38</v>
      </c>
      <c r="AX1566" s="12" t="s">
        <v>76</v>
      </c>
      <c r="AY1566" s="155" t="s">
        <v>159</v>
      </c>
    </row>
    <row r="1567" spans="2:65" s="13" customFormat="1" ht="11.25">
      <c r="B1567" s="160"/>
      <c r="D1567" s="154" t="s">
        <v>169</v>
      </c>
      <c r="E1567" s="161" t="s">
        <v>32</v>
      </c>
      <c r="F1567" s="162" t="s">
        <v>1955</v>
      </c>
      <c r="H1567" s="163">
        <v>16.55</v>
      </c>
      <c r="I1567" s="164"/>
      <c r="L1567" s="160"/>
      <c r="M1567" s="165"/>
      <c r="T1567" s="166"/>
      <c r="AT1567" s="161" t="s">
        <v>169</v>
      </c>
      <c r="AU1567" s="161" t="s">
        <v>93</v>
      </c>
      <c r="AV1567" s="13" t="s">
        <v>91</v>
      </c>
      <c r="AW1567" s="13" t="s">
        <v>38</v>
      </c>
      <c r="AX1567" s="13" t="s">
        <v>76</v>
      </c>
      <c r="AY1567" s="161" t="s">
        <v>159</v>
      </c>
    </row>
    <row r="1568" spans="2:65" s="13" customFormat="1" ht="11.25">
      <c r="B1568" s="160"/>
      <c r="D1568" s="154" t="s">
        <v>169</v>
      </c>
      <c r="E1568" s="161" t="s">
        <v>32</v>
      </c>
      <c r="F1568" s="162" t="s">
        <v>1956</v>
      </c>
      <c r="H1568" s="163">
        <v>1.95</v>
      </c>
      <c r="I1568" s="164"/>
      <c r="L1568" s="160"/>
      <c r="M1568" s="165"/>
      <c r="T1568" s="166"/>
      <c r="AT1568" s="161" t="s">
        <v>169</v>
      </c>
      <c r="AU1568" s="161" t="s">
        <v>93</v>
      </c>
      <c r="AV1568" s="13" t="s">
        <v>91</v>
      </c>
      <c r="AW1568" s="13" t="s">
        <v>38</v>
      </c>
      <c r="AX1568" s="13" t="s">
        <v>76</v>
      </c>
      <c r="AY1568" s="161" t="s">
        <v>159</v>
      </c>
    </row>
    <row r="1569" spans="2:65" s="13" customFormat="1" ht="11.25">
      <c r="B1569" s="160"/>
      <c r="D1569" s="154" t="s">
        <v>169</v>
      </c>
      <c r="E1569" s="161" t="s">
        <v>32</v>
      </c>
      <c r="F1569" s="162" t="s">
        <v>1957</v>
      </c>
      <c r="H1569" s="163">
        <v>32.4</v>
      </c>
      <c r="I1569" s="164"/>
      <c r="L1569" s="160"/>
      <c r="M1569" s="165"/>
      <c r="T1569" s="166"/>
      <c r="AT1569" s="161" t="s">
        <v>169</v>
      </c>
      <c r="AU1569" s="161" t="s">
        <v>93</v>
      </c>
      <c r="AV1569" s="13" t="s">
        <v>91</v>
      </c>
      <c r="AW1569" s="13" t="s">
        <v>38</v>
      </c>
      <c r="AX1569" s="13" t="s">
        <v>76</v>
      </c>
      <c r="AY1569" s="161" t="s">
        <v>159</v>
      </c>
    </row>
    <row r="1570" spans="2:65" s="13" customFormat="1" ht="11.25">
      <c r="B1570" s="160"/>
      <c r="D1570" s="154" t="s">
        <v>169</v>
      </c>
      <c r="E1570" s="161" t="s">
        <v>32</v>
      </c>
      <c r="F1570" s="162" t="s">
        <v>1958</v>
      </c>
      <c r="H1570" s="163">
        <v>7.6849999999999996</v>
      </c>
      <c r="I1570" s="164"/>
      <c r="L1570" s="160"/>
      <c r="M1570" s="165"/>
      <c r="T1570" s="166"/>
      <c r="AT1570" s="161" t="s">
        <v>169</v>
      </c>
      <c r="AU1570" s="161" t="s">
        <v>93</v>
      </c>
      <c r="AV1570" s="13" t="s">
        <v>91</v>
      </c>
      <c r="AW1570" s="13" t="s">
        <v>38</v>
      </c>
      <c r="AX1570" s="13" t="s">
        <v>76</v>
      </c>
      <c r="AY1570" s="161" t="s">
        <v>159</v>
      </c>
    </row>
    <row r="1571" spans="2:65" s="13" customFormat="1" ht="11.25">
      <c r="B1571" s="160"/>
      <c r="D1571" s="154" t="s">
        <v>169</v>
      </c>
      <c r="E1571" s="161" t="s">
        <v>32</v>
      </c>
      <c r="F1571" s="162" t="s">
        <v>2364</v>
      </c>
      <c r="H1571" s="163">
        <v>13.234999999999999</v>
      </c>
      <c r="I1571" s="164"/>
      <c r="L1571" s="160"/>
      <c r="M1571" s="165"/>
      <c r="T1571" s="166"/>
      <c r="AT1571" s="161" t="s">
        <v>169</v>
      </c>
      <c r="AU1571" s="161" t="s">
        <v>93</v>
      </c>
      <c r="AV1571" s="13" t="s">
        <v>91</v>
      </c>
      <c r="AW1571" s="13" t="s">
        <v>38</v>
      </c>
      <c r="AX1571" s="13" t="s">
        <v>76</v>
      </c>
      <c r="AY1571" s="161" t="s">
        <v>159</v>
      </c>
    </row>
    <row r="1572" spans="2:65" s="13" customFormat="1" ht="11.25">
      <c r="B1572" s="160"/>
      <c r="D1572" s="154" t="s">
        <v>169</v>
      </c>
      <c r="E1572" s="161" t="s">
        <v>32</v>
      </c>
      <c r="F1572" s="162" t="s">
        <v>2365</v>
      </c>
      <c r="H1572" s="163">
        <v>12.087999999999999</v>
      </c>
      <c r="I1572" s="164"/>
      <c r="L1572" s="160"/>
      <c r="M1572" s="165"/>
      <c r="T1572" s="166"/>
      <c r="AT1572" s="161" t="s">
        <v>169</v>
      </c>
      <c r="AU1572" s="161" t="s">
        <v>93</v>
      </c>
      <c r="AV1572" s="13" t="s">
        <v>91</v>
      </c>
      <c r="AW1572" s="13" t="s">
        <v>38</v>
      </c>
      <c r="AX1572" s="13" t="s">
        <v>76</v>
      </c>
      <c r="AY1572" s="161" t="s">
        <v>159</v>
      </c>
    </row>
    <row r="1573" spans="2:65" s="13" customFormat="1" ht="11.25">
      <c r="B1573" s="160"/>
      <c r="D1573" s="154" t="s">
        <v>169</v>
      </c>
      <c r="E1573" s="161" t="s">
        <v>32</v>
      </c>
      <c r="F1573" s="162" t="s">
        <v>1959</v>
      </c>
      <c r="H1573" s="163">
        <v>30.465</v>
      </c>
      <c r="I1573" s="164"/>
      <c r="L1573" s="160"/>
      <c r="M1573" s="165"/>
      <c r="T1573" s="166"/>
      <c r="AT1573" s="161" t="s">
        <v>169</v>
      </c>
      <c r="AU1573" s="161" t="s">
        <v>93</v>
      </c>
      <c r="AV1573" s="13" t="s">
        <v>91</v>
      </c>
      <c r="AW1573" s="13" t="s">
        <v>38</v>
      </c>
      <c r="AX1573" s="13" t="s">
        <v>76</v>
      </c>
      <c r="AY1573" s="161" t="s">
        <v>159</v>
      </c>
    </row>
    <row r="1574" spans="2:65" s="13" customFormat="1" ht="11.25">
      <c r="B1574" s="160"/>
      <c r="D1574" s="154" t="s">
        <v>169</v>
      </c>
      <c r="E1574" s="161" t="s">
        <v>32</v>
      </c>
      <c r="F1574" s="162" t="s">
        <v>1960</v>
      </c>
      <c r="H1574" s="163">
        <v>22.88</v>
      </c>
      <c r="I1574" s="164"/>
      <c r="L1574" s="160"/>
      <c r="M1574" s="165"/>
      <c r="T1574" s="166"/>
      <c r="AT1574" s="161" t="s">
        <v>169</v>
      </c>
      <c r="AU1574" s="161" t="s">
        <v>93</v>
      </c>
      <c r="AV1574" s="13" t="s">
        <v>91</v>
      </c>
      <c r="AW1574" s="13" t="s">
        <v>38</v>
      </c>
      <c r="AX1574" s="13" t="s">
        <v>76</v>
      </c>
      <c r="AY1574" s="161" t="s">
        <v>159</v>
      </c>
    </row>
    <row r="1575" spans="2:65" s="14" customFormat="1" ht="11.25">
      <c r="B1575" s="175"/>
      <c r="D1575" s="154" t="s">
        <v>169</v>
      </c>
      <c r="E1575" s="176" t="s">
        <v>32</v>
      </c>
      <c r="F1575" s="177" t="s">
        <v>581</v>
      </c>
      <c r="H1575" s="178">
        <v>137.25299999999999</v>
      </c>
      <c r="I1575" s="179"/>
      <c r="L1575" s="175"/>
      <c r="M1575" s="180"/>
      <c r="T1575" s="181"/>
      <c r="AT1575" s="176" t="s">
        <v>169</v>
      </c>
      <c r="AU1575" s="176" t="s">
        <v>93</v>
      </c>
      <c r="AV1575" s="14" t="s">
        <v>96</v>
      </c>
      <c r="AW1575" s="14" t="s">
        <v>38</v>
      </c>
      <c r="AX1575" s="14" t="s">
        <v>84</v>
      </c>
      <c r="AY1575" s="176" t="s">
        <v>159</v>
      </c>
    </row>
    <row r="1576" spans="2:65" s="13" customFormat="1" ht="11.25">
      <c r="B1576" s="160"/>
      <c r="D1576" s="154" t="s">
        <v>169</v>
      </c>
      <c r="F1576" s="162" t="s">
        <v>2366</v>
      </c>
      <c r="H1576" s="163">
        <v>150.97800000000001</v>
      </c>
      <c r="I1576" s="164"/>
      <c r="L1576" s="160"/>
      <c r="M1576" s="165"/>
      <c r="T1576" s="166"/>
      <c r="AT1576" s="161" t="s">
        <v>169</v>
      </c>
      <c r="AU1576" s="161" t="s">
        <v>93</v>
      </c>
      <c r="AV1576" s="13" t="s">
        <v>91</v>
      </c>
      <c r="AW1576" s="13" t="s">
        <v>4</v>
      </c>
      <c r="AX1576" s="13" t="s">
        <v>84</v>
      </c>
      <c r="AY1576" s="161" t="s">
        <v>159</v>
      </c>
    </row>
    <row r="1577" spans="2:65" s="1" customFormat="1" ht="24.2" customHeight="1">
      <c r="B1577" s="35"/>
      <c r="C1577" s="182" t="s">
        <v>2367</v>
      </c>
      <c r="D1577" s="182" t="s">
        <v>668</v>
      </c>
      <c r="E1577" s="183" t="s">
        <v>2368</v>
      </c>
      <c r="F1577" s="184" t="s">
        <v>2369</v>
      </c>
      <c r="G1577" s="185" t="s">
        <v>165</v>
      </c>
      <c r="H1577" s="186">
        <v>22.809000000000001</v>
      </c>
      <c r="I1577" s="187"/>
      <c r="J1577" s="188">
        <f>ROUND(I1577*H1577,2)</f>
        <v>0</v>
      </c>
      <c r="K1577" s="189"/>
      <c r="L1577" s="190"/>
      <c r="M1577" s="191" t="s">
        <v>32</v>
      </c>
      <c r="N1577" s="192" t="s">
        <v>48</v>
      </c>
      <c r="P1577" s="145">
        <f>O1577*H1577</f>
        <v>0</v>
      </c>
      <c r="Q1577" s="145">
        <v>5.4000000000000003E-3</v>
      </c>
      <c r="R1577" s="145">
        <f>Q1577*H1577</f>
        <v>0.12316860000000002</v>
      </c>
      <c r="S1577" s="145">
        <v>0</v>
      </c>
      <c r="T1577" s="146">
        <f>S1577*H1577</f>
        <v>0</v>
      </c>
      <c r="AR1577" s="147" t="s">
        <v>780</v>
      </c>
      <c r="AT1577" s="147" t="s">
        <v>668</v>
      </c>
      <c r="AU1577" s="147" t="s">
        <v>93</v>
      </c>
      <c r="AY1577" s="19" t="s">
        <v>159</v>
      </c>
      <c r="BE1577" s="148">
        <f>IF(N1577="základní",J1577,0)</f>
        <v>0</v>
      </c>
      <c r="BF1577" s="148">
        <f>IF(N1577="snížená",J1577,0)</f>
        <v>0</v>
      </c>
      <c r="BG1577" s="148">
        <f>IF(N1577="zákl. přenesená",J1577,0)</f>
        <v>0</v>
      </c>
      <c r="BH1577" s="148">
        <f>IF(N1577="sníž. přenesená",J1577,0)</f>
        <v>0</v>
      </c>
      <c r="BI1577" s="148">
        <f>IF(N1577="nulová",J1577,0)</f>
        <v>0</v>
      </c>
      <c r="BJ1577" s="19" t="s">
        <v>91</v>
      </c>
      <c r="BK1577" s="148">
        <f>ROUND(I1577*H1577,2)</f>
        <v>0</v>
      </c>
      <c r="BL1577" s="19" t="s">
        <v>661</v>
      </c>
      <c r="BM1577" s="147" t="s">
        <v>2370</v>
      </c>
    </row>
    <row r="1578" spans="2:65" s="12" customFormat="1" ht="11.25">
      <c r="B1578" s="153"/>
      <c r="D1578" s="154" t="s">
        <v>169</v>
      </c>
      <c r="E1578" s="155" t="s">
        <v>32</v>
      </c>
      <c r="F1578" s="156" t="s">
        <v>2371</v>
      </c>
      <c r="H1578" s="155" t="s">
        <v>32</v>
      </c>
      <c r="I1578" s="157"/>
      <c r="L1578" s="153"/>
      <c r="M1578" s="158"/>
      <c r="T1578" s="159"/>
      <c r="AT1578" s="155" t="s">
        <v>169</v>
      </c>
      <c r="AU1578" s="155" t="s">
        <v>93</v>
      </c>
      <c r="AV1578" s="12" t="s">
        <v>84</v>
      </c>
      <c r="AW1578" s="12" t="s">
        <v>38</v>
      </c>
      <c r="AX1578" s="12" t="s">
        <v>76</v>
      </c>
      <c r="AY1578" s="155" t="s">
        <v>159</v>
      </c>
    </row>
    <row r="1579" spans="2:65" s="13" customFormat="1" ht="11.25">
      <c r="B1579" s="160"/>
      <c r="D1579" s="154" t="s">
        <v>169</v>
      </c>
      <c r="E1579" s="161" t="s">
        <v>32</v>
      </c>
      <c r="F1579" s="162" t="s">
        <v>1956</v>
      </c>
      <c r="H1579" s="163">
        <v>1.95</v>
      </c>
      <c r="I1579" s="164"/>
      <c r="L1579" s="160"/>
      <c r="M1579" s="165"/>
      <c r="T1579" s="166"/>
      <c r="AT1579" s="161" t="s">
        <v>169</v>
      </c>
      <c r="AU1579" s="161" t="s">
        <v>93</v>
      </c>
      <c r="AV1579" s="13" t="s">
        <v>91</v>
      </c>
      <c r="AW1579" s="13" t="s">
        <v>38</v>
      </c>
      <c r="AX1579" s="13" t="s">
        <v>76</v>
      </c>
      <c r="AY1579" s="161" t="s">
        <v>159</v>
      </c>
    </row>
    <row r="1580" spans="2:65" s="13" customFormat="1" ht="11.25">
      <c r="B1580" s="160"/>
      <c r="D1580" s="154" t="s">
        <v>169</v>
      </c>
      <c r="E1580" s="161" t="s">
        <v>32</v>
      </c>
      <c r="F1580" s="162" t="s">
        <v>1958</v>
      </c>
      <c r="H1580" s="163">
        <v>7.6849999999999996</v>
      </c>
      <c r="I1580" s="164"/>
      <c r="L1580" s="160"/>
      <c r="M1580" s="165"/>
      <c r="T1580" s="166"/>
      <c r="AT1580" s="161" t="s">
        <v>169</v>
      </c>
      <c r="AU1580" s="161" t="s">
        <v>93</v>
      </c>
      <c r="AV1580" s="13" t="s">
        <v>91</v>
      </c>
      <c r="AW1580" s="13" t="s">
        <v>38</v>
      </c>
      <c r="AX1580" s="13" t="s">
        <v>76</v>
      </c>
      <c r="AY1580" s="161" t="s">
        <v>159</v>
      </c>
    </row>
    <row r="1581" spans="2:65" s="13" customFormat="1" ht="11.25">
      <c r="B1581" s="160"/>
      <c r="D1581" s="154" t="s">
        <v>169</v>
      </c>
      <c r="E1581" s="161" t="s">
        <v>32</v>
      </c>
      <c r="F1581" s="162" t="s">
        <v>2365</v>
      </c>
      <c r="H1581" s="163">
        <v>12.087999999999999</v>
      </c>
      <c r="I1581" s="164"/>
      <c r="L1581" s="160"/>
      <c r="M1581" s="165"/>
      <c r="T1581" s="166"/>
      <c r="AT1581" s="161" t="s">
        <v>169</v>
      </c>
      <c r="AU1581" s="161" t="s">
        <v>93</v>
      </c>
      <c r="AV1581" s="13" t="s">
        <v>91</v>
      </c>
      <c r="AW1581" s="13" t="s">
        <v>38</v>
      </c>
      <c r="AX1581" s="13" t="s">
        <v>76</v>
      </c>
      <c r="AY1581" s="161" t="s">
        <v>159</v>
      </c>
    </row>
    <row r="1582" spans="2:65" s="14" customFormat="1" ht="11.25">
      <c r="B1582" s="175"/>
      <c r="D1582" s="154" t="s">
        <v>169</v>
      </c>
      <c r="E1582" s="176" t="s">
        <v>32</v>
      </c>
      <c r="F1582" s="177" t="s">
        <v>581</v>
      </c>
      <c r="H1582" s="178">
        <v>21.722999999999999</v>
      </c>
      <c r="I1582" s="179"/>
      <c r="L1582" s="175"/>
      <c r="M1582" s="180"/>
      <c r="T1582" s="181"/>
      <c r="AT1582" s="176" t="s">
        <v>169</v>
      </c>
      <c r="AU1582" s="176" t="s">
        <v>93</v>
      </c>
      <c r="AV1582" s="14" t="s">
        <v>96</v>
      </c>
      <c r="AW1582" s="14" t="s">
        <v>38</v>
      </c>
      <c r="AX1582" s="14" t="s">
        <v>84</v>
      </c>
      <c r="AY1582" s="176" t="s">
        <v>159</v>
      </c>
    </row>
    <row r="1583" spans="2:65" s="13" customFormat="1" ht="11.25">
      <c r="B1583" s="160"/>
      <c r="D1583" s="154" t="s">
        <v>169</v>
      </c>
      <c r="F1583" s="162" t="s">
        <v>2372</v>
      </c>
      <c r="H1583" s="163">
        <v>22.809000000000001</v>
      </c>
      <c r="I1583" s="164"/>
      <c r="L1583" s="160"/>
      <c r="M1583" s="165"/>
      <c r="T1583" s="166"/>
      <c r="AT1583" s="161" t="s">
        <v>169</v>
      </c>
      <c r="AU1583" s="161" t="s">
        <v>93</v>
      </c>
      <c r="AV1583" s="13" t="s">
        <v>91</v>
      </c>
      <c r="AW1583" s="13" t="s">
        <v>4</v>
      </c>
      <c r="AX1583" s="13" t="s">
        <v>84</v>
      </c>
      <c r="AY1583" s="161" t="s">
        <v>159</v>
      </c>
    </row>
    <row r="1584" spans="2:65" s="11" customFormat="1" ht="20.85" customHeight="1">
      <c r="B1584" s="123"/>
      <c r="D1584" s="124" t="s">
        <v>75</v>
      </c>
      <c r="E1584" s="133" t="s">
        <v>2373</v>
      </c>
      <c r="F1584" s="133" t="s">
        <v>2374</v>
      </c>
      <c r="I1584" s="126"/>
      <c r="J1584" s="134">
        <f>BK1584</f>
        <v>0</v>
      </c>
      <c r="L1584" s="123"/>
      <c r="M1584" s="128"/>
      <c r="P1584" s="129">
        <f>SUM(P1585:P1589)</f>
        <v>0</v>
      </c>
      <c r="R1584" s="129">
        <f>SUM(R1585:R1589)</f>
        <v>10.987967999999999</v>
      </c>
      <c r="T1584" s="130">
        <f>SUM(T1585:T1589)</f>
        <v>0</v>
      </c>
      <c r="AR1584" s="124" t="s">
        <v>91</v>
      </c>
      <c r="AT1584" s="131" t="s">
        <v>75</v>
      </c>
      <c r="AU1584" s="131" t="s">
        <v>91</v>
      </c>
      <c r="AY1584" s="124" t="s">
        <v>159</v>
      </c>
      <c r="BK1584" s="132">
        <f>SUM(BK1585:BK1589)</f>
        <v>0</v>
      </c>
    </row>
    <row r="1585" spans="2:65" s="1" customFormat="1" ht="44.25" customHeight="1">
      <c r="B1585" s="35"/>
      <c r="C1585" s="135" t="s">
        <v>2375</v>
      </c>
      <c r="D1585" s="135" t="s">
        <v>162</v>
      </c>
      <c r="E1585" s="136" t="s">
        <v>2376</v>
      </c>
      <c r="F1585" s="137" t="s">
        <v>2377</v>
      </c>
      <c r="G1585" s="138" t="s">
        <v>165</v>
      </c>
      <c r="H1585" s="139">
        <v>192.26499999999999</v>
      </c>
      <c r="I1585" s="140"/>
      <c r="J1585" s="141">
        <f>ROUND(I1585*H1585,2)</f>
        <v>0</v>
      </c>
      <c r="K1585" s="142"/>
      <c r="L1585" s="35"/>
      <c r="M1585" s="143" t="s">
        <v>32</v>
      </c>
      <c r="N1585" s="144" t="s">
        <v>48</v>
      </c>
      <c r="P1585" s="145">
        <f>O1585*H1585</f>
        <v>0</v>
      </c>
      <c r="Q1585" s="145">
        <v>6.0000000000000001E-3</v>
      </c>
      <c r="R1585" s="145">
        <f>Q1585*H1585</f>
        <v>1.1535899999999999</v>
      </c>
      <c r="S1585" s="145">
        <v>0</v>
      </c>
      <c r="T1585" s="146">
        <f>S1585*H1585</f>
        <v>0</v>
      </c>
      <c r="AR1585" s="147" t="s">
        <v>661</v>
      </c>
      <c r="AT1585" s="147" t="s">
        <v>162</v>
      </c>
      <c r="AU1585" s="147" t="s">
        <v>93</v>
      </c>
      <c r="AY1585" s="19" t="s">
        <v>159</v>
      </c>
      <c r="BE1585" s="148">
        <f>IF(N1585="základní",J1585,0)</f>
        <v>0</v>
      </c>
      <c r="BF1585" s="148">
        <f>IF(N1585="snížená",J1585,0)</f>
        <v>0</v>
      </c>
      <c r="BG1585" s="148">
        <f>IF(N1585="zákl. přenesená",J1585,0)</f>
        <v>0</v>
      </c>
      <c r="BH1585" s="148">
        <f>IF(N1585="sníž. přenesená",J1585,0)</f>
        <v>0</v>
      </c>
      <c r="BI1585" s="148">
        <f>IF(N1585="nulová",J1585,0)</f>
        <v>0</v>
      </c>
      <c r="BJ1585" s="19" t="s">
        <v>91</v>
      </c>
      <c r="BK1585" s="148">
        <f>ROUND(I1585*H1585,2)</f>
        <v>0</v>
      </c>
      <c r="BL1585" s="19" t="s">
        <v>661</v>
      </c>
      <c r="BM1585" s="147" t="s">
        <v>2378</v>
      </c>
    </row>
    <row r="1586" spans="2:65" s="1" customFormat="1" ht="11.25">
      <c r="B1586" s="35"/>
      <c r="D1586" s="149" t="s">
        <v>167</v>
      </c>
      <c r="F1586" s="150" t="s">
        <v>2379</v>
      </c>
      <c r="I1586" s="151"/>
      <c r="L1586" s="35"/>
      <c r="M1586" s="152"/>
      <c r="T1586" s="56"/>
      <c r="AT1586" s="19" t="s">
        <v>167</v>
      </c>
      <c r="AU1586" s="19" t="s">
        <v>93</v>
      </c>
    </row>
    <row r="1587" spans="2:65" s="13" customFormat="1" ht="11.25">
      <c r="B1587" s="160"/>
      <c r="D1587" s="154" t="s">
        <v>169</v>
      </c>
      <c r="E1587" s="161" t="s">
        <v>32</v>
      </c>
      <c r="F1587" s="162" t="s">
        <v>301</v>
      </c>
      <c r="H1587" s="163">
        <v>192.26499999999999</v>
      </c>
      <c r="I1587" s="164"/>
      <c r="L1587" s="160"/>
      <c r="M1587" s="165"/>
      <c r="T1587" s="166"/>
      <c r="AT1587" s="161" t="s">
        <v>169</v>
      </c>
      <c r="AU1587" s="161" t="s">
        <v>93</v>
      </c>
      <c r="AV1587" s="13" t="s">
        <v>91</v>
      </c>
      <c r="AW1587" s="13" t="s">
        <v>38</v>
      </c>
      <c r="AX1587" s="13" t="s">
        <v>84</v>
      </c>
      <c r="AY1587" s="161" t="s">
        <v>159</v>
      </c>
    </row>
    <row r="1588" spans="2:65" s="1" customFormat="1" ht="24.2" customHeight="1">
      <c r="B1588" s="35"/>
      <c r="C1588" s="182" t="s">
        <v>2380</v>
      </c>
      <c r="D1588" s="182" t="s">
        <v>668</v>
      </c>
      <c r="E1588" s="183" t="s">
        <v>1380</v>
      </c>
      <c r="F1588" s="184" t="s">
        <v>1381</v>
      </c>
      <c r="G1588" s="185" t="s">
        <v>165</v>
      </c>
      <c r="H1588" s="186">
        <v>211.49199999999999</v>
      </c>
      <c r="I1588" s="187"/>
      <c r="J1588" s="188">
        <f>ROUND(I1588*H1588,2)</f>
        <v>0</v>
      </c>
      <c r="K1588" s="189"/>
      <c r="L1588" s="190"/>
      <c r="M1588" s="191" t="s">
        <v>32</v>
      </c>
      <c r="N1588" s="192" t="s">
        <v>48</v>
      </c>
      <c r="P1588" s="145">
        <f>O1588*H1588</f>
        <v>0</v>
      </c>
      <c r="Q1588" s="145">
        <v>4.65E-2</v>
      </c>
      <c r="R1588" s="145">
        <f>Q1588*H1588</f>
        <v>9.8343779999999992</v>
      </c>
      <c r="S1588" s="145">
        <v>0</v>
      </c>
      <c r="T1588" s="146">
        <f>S1588*H1588</f>
        <v>0</v>
      </c>
      <c r="AR1588" s="147" t="s">
        <v>780</v>
      </c>
      <c r="AT1588" s="147" t="s">
        <v>668</v>
      </c>
      <c r="AU1588" s="147" t="s">
        <v>93</v>
      </c>
      <c r="AY1588" s="19" t="s">
        <v>159</v>
      </c>
      <c r="BE1588" s="148">
        <f>IF(N1588="základní",J1588,0)</f>
        <v>0</v>
      </c>
      <c r="BF1588" s="148">
        <f>IF(N1588="snížená",J1588,0)</f>
        <v>0</v>
      </c>
      <c r="BG1588" s="148">
        <f>IF(N1588="zákl. přenesená",J1588,0)</f>
        <v>0</v>
      </c>
      <c r="BH1588" s="148">
        <f>IF(N1588="sníž. přenesená",J1588,0)</f>
        <v>0</v>
      </c>
      <c r="BI1588" s="148">
        <f>IF(N1588="nulová",J1588,0)</f>
        <v>0</v>
      </c>
      <c r="BJ1588" s="19" t="s">
        <v>91</v>
      </c>
      <c r="BK1588" s="148">
        <f>ROUND(I1588*H1588,2)</f>
        <v>0</v>
      </c>
      <c r="BL1588" s="19" t="s">
        <v>661</v>
      </c>
      <c r="BM1588" s="147" t="s">
        <v>2381</v>
      </c>
    </row>
    <row r="1589" spans="2:65" s="13" customFormat="1" ht="11.25">
      <c r="B1589" s="160"/>
      <c r="D1589" s="154" t="s">
        <v>169</v>
      </c>
      <c r="F1589" s="162" t="s">
        <v>2382</v>
      </c>
      <c r="H1589" s="163">
        <v>211.49199999999999</v>
      </c>
      <c r="I1589" s="164"/>
      <c r="L1589" s="160"/>
      <c r="M1589" s="165"/>
      <c r="T1589" s="166"/>
      <c r="AT1589" s="161" t="s">
        <v>169</v>
      </c>
      <c r="AU1589" s="161" t="s">
        <v>93</v>
      </c>
      <c r="AV1589" s="13" t="s">
        <v>91</v>
      </c>
      <c r="AW1589" s="13" t="s">
        <v>4</v>
      </c>
      <c r="AX1589" s="13" t="s">
        <v>84</v>
      </c>
      <c r="AY1589" s="161" t="s">
        <v>159</v>
      </c>
    </row>
    <row r="1590" spans="2:65" s="11" customFormat="1" ht="22.9" customHeight="1">
      <c r="B1590" s="123"/>
      <c r="D1590" s="124" t="s">
        <v>75</v>
      </c>
      <c r="E1590" s="133" t="s">
        <v>2383</v>
      </c>
      <c r="F1590" s="133" t="s">
        <v>2384</v>
      </c>
      <c r="I1590" s="126"/>
      <c r="J1590" s="134">
        <f>BK1590</f>
        <v>0</v>
      </c>
      <c r="L1590" s="123"/>
      <c r="M1590" s="128"/>
      <c r="P1590" s="129">
        <f>SUM(P1591:P1592)</f>
        <v>0</v>
      </c>
      <c r="R1590" s="129">
        <f>SUM(R1591:R1592)</f>
        <v>5.2414999999999996E-2</v>
      </c>
      <c r="T1590" s="130">
        <f>SUM(T1591:T1592)</f>
        <v>0</v>
      </c>
      <c r="AR1590" s="124" t="s">
        <v>91</v>
      </c>
      <c r="AT1590" s="131" t="s">
        <v>75</v>
      </c>
      <c r="AU1590" s="131" t="s">
        <v>84</v>
      </c>
      <c r="AY1590" s="124" t="s">
        <v>159</v>
      </c>
      <c r="BK1590" s="132">
        <f>SUM(BK1591:BK1592)</f>
        <v>0</v>
      </c>
    </row>
    <row r="1591" spans="2:65" s="1" customFormat="1" ht="24.2" customHeight="1">
      <c r="B1591" s="35"/>
      <c r="C1591" s="135" t="s">
        <v>2385</v>
      </c>
      <c r="D1591" s="135" t="s">
        <v>162</v>
      </c>
      <c r="E1591" s="136" t="s">
        <v>2386</v>
      </c>
      <c r="F1591" s="137" t="s">
        <v>2387</v>
      </c>
      <c r="G1591" s="138" t="s">
        <v>211</v>
      </c>
      <c r="H1591" s="139">
        <v>10</v>
      </c>
      <c r="I1591" s="140"/>
      <c r="J1591" s="141">
        <f>ROUND(I1591*H1591,2)</f>
        <v>0</v>
      </c>
      <c r="K1591" s="142"/>
      <c r="L1591" s="35"/>
      <c r="M1591" s="143" t="s">
        <v>32</v>
      </c>
      <c r="N1591" s="144" t="s">
        <v>48</v>
      </c>
      <c r="P1591" s="145">
        <f>O1591*H1591</f>
        <v>0</v>
      </c>
      <c r="Q1591" s="145">
        <v>5.2414999999999996E-3</v>
      </c>
      <c r="R1591" s="145">
        <f>Q1591*H1591</f>
        <v>5.2414999999999996E-2</v>
      </c>
      <c r="S1591" s="145">
        <v>0</v>
      </c>
      <c r="T1591" s="146">
        <f>S1591*H1591</f>
        <v>0</v>
      </c>
      <c r="AR1591" s="147" t="s">
        <v>661</v>
      </c>
      <c r="AT1591" s="147" t="s">
        <v>162</v>
      </c>
      <c r="AU1591" s="147" t="s">
        <v>91</v>
      </c>
      <c r="AY1591" s="19" t="s">
        <v>159</v>
      </c>
      <c r="BE1591" s="148">
        <f>IF(N1591="základní",J1591,0)</f>
        <v>0</v>
      </c>
      <c r="BF1591" s="148">
        <f>IF(N1591="snížená",J1591,0)</f>
        <v>0</v>
      </c>
      <c r="BG1591" s="148">
        <f>IF(N1591="zákl. přenesená",J1591,0)</f>
        <v>0</v>
      </c>
      <c r="BH1591" s="148">
        <f>IF(N1591="sníž. přenesená",J1591,0)</f>
        <v>0</v>
      </c>
      <c r="BI1591" s="148">
        <f>IF(N1591="nulová",J1591,0)</f>
        <v>0</v>
      </c>
      <c r="BJ1591" s="19" t="s">
        <v>91</v>
      </c>
      <c r="BK1591" s="148">
        <f>ROUND(I1591*H1591,2)</f>
        <v>0</v>
      </c>
      <c r="BL1591" s="19" t="s">
        <v>661</v>
      </c>
      <c r="BM1591" s="147" t="s">
        <v>2388</v>
      </c>
    </row>
    <row r="1592" spans="2:65" s="1" customFormat="1" ht="11.25">
      <c r="B1592" s="35"/>
      <c r="D1592" s="149" t="s">
        <v>167</v>
      </c>
      <c r="F1592" s="150" t="s">
        <v>2389</v>
      </c>
      <c r="I1592" s="151"/>
      <c r="L1592" s="35"/>
      <c r="M1592" s="152"/>
      <c r="T1592" s="56"/>
      <c r="AT1592" s="19" t="s">
        <v>167</v>
      </c>
      <c r="AU1592" s="19" t="s">
        <v>91</v>
      </c>
    </row>
    <row r="1593" spans="2:65" s="11" customFormat="1" ht="22.9" customHeight="1">
      <c r="B1593" s="123"/>
      <c r="D1593" s="124" t="s">
        <v>75</v>
      </c>
      <c r="E1593" s="133" t="s">
        <v>2390</v>
      </c>
      <c r="F1593" s="133" t="s">
        <v>2391</v>
      </c>
      <c r="I1593" s="126"/>
      <c r="J1593" s="134">
        <f>BK1593</f>
        <v>0</v>
      </c>
      <c r="L1593" s="123"/>
      <c r="M1593" s="128"/>
      <c r="P1593" s="129">
        <f>SUM(P1594:P1634)</f>
        <v>0</v>
      </c>
      <c r="R1593" s="129">
        <f>SUM(R1594:R1634)</f>
        <v>6.6350000000000006E-2</v>
      </c>
      <c r="T1593" s="130">
        <f>SUM(T1594:T1634)</f>
        <v>0</v>
      </c>
      <c r="AR1593" s="124" t="s">
        <v>91</v>
      </c>
      <c r="AT1593" s="131" t="s">
        <v>75</v>
      </c>
      <c r="AU1593" s="131" t="s">
        <v>84</v>
      </c>
      <c r="AY1593" s="124" t="s">
        <v>159</v>
      </c>
      <c r="BK1593" s="132">
        <f>SUM(BK1594:BK1634)</f>
        <v>0</v>
      </c>
    </row>
    <row r="1594" spans="2:65" s="1" customFormat="1" ht="49.15" customHeight="1">
      <c r="B1594" s="35"/>
      <c r="C1594" s="135" t="s">
        <v>2392</v>
      </c>
      <c r="D1594" s="135" t="s">
        <v>162</v>
      </c>
      <c r="E1594" s="136" t="s">
        <v>2393</v>
      </c>
      <c r="F1594" s="137" t="s">
        <v>2394</v>
      </c>
      <c r="G1594" s="138" t="s">
        <v>180</v>
      </c>
      <c r="H1594" s="139">
        <v>6.6000000000000003E-2</v>
      </c>
      <c r="I1594" s="140"/>
      <c r="J1594" s="141">
        <f>ROUND(I1594*H1594,2)</f>
        <v>0</v>
      </c>
      <c r="K1594" s="142"/>
      <c r="L1594" s="35"/>
      <c r="M1594" s="143" t="s">
        <v>32</v>
      </c>
      <c r="N1594" s="144" t="s">
        <v>48</v>
      </c>
      <c r="P1594" s="145">
        <f>O1594*H1594</f>
        <v>0</v>
      </c>
      <c r="Q1594" s="145">
        <v>0</v>
      </c>
      <c r="R1594" s="145">
        <f>Q1594*H1594</f>
        <v>0</v>
      </c>
      <c r="S1594" s="145">
        <v>0</v>
      </c>
      <c r="T1594" s="146">
        <f>S1594*H1594</f>
        <v>0</v>
      </c>
      <c r="AR1594" s="147" t="s">
        <v>661</v>
      </c>
      <c r="AT1594" s="147" t="s">
        <v>162</v>
      </c>
      <c r="AU1594" s="147" t="s">
        <v>91</v>
      </c>
      <c r="AY1594" s="19" t="s">
        <v>159</v>
      </c>
      <c r="BE1594" s="148">
        <f>IF(N1594="základní",J1594,0)</f>
        <v>0</v>
      </c>
      <c r="BF1594" s="148">
        <f>IF(N1594="snížená",J1594,0)</f>
        <v>0</v>
      </c>
      <c r="BG1594" s="148">
        <f>IF(N1594="zákl. přenesená",J1594,0)</f>
        <v>0</v>
      </c>
      <c r="BH1594" s="148">
        <f>IF(N1594="sníž. přenesená",J1594,0)</f>
        <v>0</v>
      </c>
      <c r="BI1594" s="148">
        <f>IF(N1594="nulová",J1594,0)</f>
        <v>0</v>
      </c>
      <c r="BJ1594" s="19" t="s">
        <v>91</v>
      </c>
      <c r="BK1594" s="148">
        <f>ROUND(I1594*H1594,2)</f>
        <v>0</v>
      </c>
      <c r="BL1594" s="19" t="s">
        <v>661</v>
      </c>
      <c r="BM1594" s="147" t="s">
        <v>2395</v>
      </c>
    </row>
    <row r="1595" spans="2:65" s="1" customFormat="1" ht="11.25">
      <c r="B1595" s="35"/>
      <c r="D1595" s="149" t="s">
        <v>167</v>
      </c>
      <c r="F1595" s="150" t="s">
        <v>2396</v>
      </c>
      <c r="I1595" s="151"/>
      <c r="L1595" s="35"/>
      <c r="M1595" s="152"/>
      <c r="T1595" s="56"/>
      <c r="AT1595" s="19" t="s">
        <v>167</v>
      </c>
      <c r="AU1595" s="19" t="s">
        <v>91</v>
      </c>
    </row>
    <row r="1596" spans="2:65" s="1" customFormat="1" ht="24.2" customHeight="1">
      <c r="B1596" s="35"/>
      <c r="C1596" s="135" t="s">
        <v>2397</v>
      </c>
      <c r="D1596" s="135" t="s">
        <v>162</v>
      </c>
      <c r="E1596" s="136" t="s">
        <v>2398</v>
      </c>
      <c r="F1596" s="137" t="s">
        <v>2399</v>
      </c>
      <c r="G1596" s="138" t="s">
        <v>211</v>
      </c>
      <c r="H1596" s="139">
        <v>3</v>
      </c>
      <c r="I1596" s="140"/>
      <c r="J1596" s="141">
        <f>ROUND(I1596*H1596,2)</f>
        <v>0</v>
      </c>
      <c r="K1596" s="142"/>
      <c r="L1596" s="35"/>
      <c r="M1596" s="143" t="s">
        <v>32</v>
      </c>
      <c r="N1596" s="144" t="s">
        <v>48</v>
      </c>
      <c r="P1596" s="145">
        <f>O1596*H1596</f>
        <v>0</v>
      </c>
      <c r="Q1596" s="145">
        <v>0</v>
      </c>
      <c r="R1596" s="145">
        <f>Q1596*H1596</f>
        <v>0</v>
      </c>
      <c r="S1596" s="145">
        <v>0</v>
      </c>
      <c r="T1596" s="146">
        <f>S1596*H1596</f>
        <v>0</v>
      </c>
      <c r="AR1596" s="147" t="s">
        <v>661</v>
      </c>
      <c r="AT1596" s="147" t="s">
        <v>162</v>
      </c>
      <c r="AU1596" s="147" t="s">
        <v>91</v>
      </c>
      <c r="AY1596" s="19" t="s">
        <v>159</v>
      </c>
      <c r="BE1596" s="148">
        <f>IF(N1596="základní",J1596,0)</f>
        <v>0</v>
      </c>
      <c r="BF1596" s="148">
        <f>IF(N1596="snížená",J1596,0)</f>
        <v>0</v>
      </c>
      <c r="BG1596" s="148">
        <f>IF(N1596="zákl. přenesená",J1596,0)</f>
        <v>0</v>
      </c>
      <c r="BH1596" s="148">
        <f>IF(N1596="sníž. přenesená",J1596,0)</f>
        <v>0</v>
      </c>
      <c r="BI1596" s="148">
        <f>IF(N1596="nulová",J1596,0)</f>
        <v>0</v>
      </c>
      <c r="BJ1596" s="19" t="s">
        <v>91</v>
      </c>
      <c r="BK1596" s="148">
        <f>ROUND(I1596*H1596,2)</f>
        <v>0</v>
      </c>
      <c r="BL1596" s="19" t="s">
        <v>661</v>
      </c>
      <c r="BM1596" s="147" t="s">
        <v>2400</v>
      </c>
    </row>
    <row r="1597" spans="2:65" s="1" customFormat="1" ht="11.25">
      <c r="B1597" s="35"/>
      <c r="D1597" s="149" t="s">
        <v>167</v>
      </c>
      <c r="F1597" s="150" t="s">
        <v>2401</v>
      </c>
      <c r="I1597" s="151"/>
      <c r="L1597" s="35"/>
      <c r="M1597" s="152"/>
      <c r="T1597" s="56"/>
      <c r="AT1597" s="19" t="s">
        <v>167</v>
      </c>
      <c r="AU1597" s="19" t="s">
        <v>91</v>
      </c>
    </row>
    <row r="1598" spans="2:65" s="1" customFormat="1" ht="16.5" customHeight="1">
      <c r="B1598" s="35"/>
      <c r="C1598" s="182" t="s">
        <v>2402</v>
      </c>
      <c r="D1598" s="182" t="s">
        <v>668</v>
      </c>
      <c r="E1598" s="183" t="s">
        <v>2403</v>
      </c>
      <c r="F1598" s="184" t="s">
        <v>2404</v>
      </c>
      <c r="G1598" s="185" t="s">
        <v>211</v>
      </c>
      <c r="H1598" s="186">
        <v>3</v>
      </c>
      <c r="I1598" s="187"/>
      <c r="J1598" s="188">
        <f>ROUND(I1598*H1598,2)</f>
        <v>0</v>
      </c>
      <c r="K1598" s="189"/>
      <c r="L1598" s="190"/>
      <c r="M1598" s="191" t="s">
        <v>32</v>
      </c>
      <c r="N1598" s="192" t="s">
        <v>48</v>
      </c>
      <c r="P1598" s="145">
        <f>O1598*H1598</f>
        <v>0</v>
      </c>
      <c r="Q1598" s="145">
        <v>1E-3</v>
      </c>
      <c r="R1598" s="145">
        <f>Q1598*H1598</f>
        <v>3.0000000000000001E-3</v>
      </c>
      <c r="S1598" s="145">
        <v>0</v>
      </c>
      <c r="T1598" s="146">
        <f>S1598*H1598</f>
        <v>0</v>
      </c>
      <c r="AR1598" s="147" t="s">
        <v>780</v>
      </c>
      <c r="AT1598" s="147" t="s">
        <v>668</v>
      </c>
      <c r="AU1598" s="147" t="s">
        <v>91</v>
      </c>
      <c r="AY1598" s="19" t="s">
        <v>159</v>
      </c>
      <c r="BE1598" s="148">
        <f>IF(N1598="základní",J1598,0)</f>
        <v>0</v>
      </c>
      <c r="BF1598" s="148">
        <f>IF(N1598="snížená",J1598,0)</f>
        <v>0</v>
      </c>
      <c r="BG1598" s="148">
        <f>IF(N1598="zákl. přenesená",J1598,0)</f>
        <v>0</v>
      </c>
      <c r="BH1598" s="148">
        <f>IF(N1598="sníž. přenesená",J1598,0)</f>
        <v>0</v>
      </c>
      <c r="BI1598" s="148">
        <f>IF(N1598="nulová",J1598,0)</f>
        <v>0</v>
      </c>
      <c r="BJ1598" s="19" t="s">
        <v>91</v>
      </c>
      <c r="BK1598" s="148">
        <f>ROUND(I1598*H1598,2)</f>
        <v>0</v>
      </c>
      <c r="BL1598" s="19" t="s">
        <v>661</v>
      </c>
      <c r="BM1598" s="147" t="s">
        <v>2405</v>
      </c>
    </row>
    <row r="1599" spans="2:65" s="1" customFormat="1" ht="24.2" customHeight="1">
      <c r="B1599" s="35"/>
      <c r="C1599" s="135" t="s">
        <v>2406</v>
      </c>
      <c r="D1599" s="135" t="s">
        <v>162</v>
      </c>
      <c r="E1599" s="136" t="s">
        <v>2407</v>
      </c>
      <c r="F1599" s="137" t="s">
        <v>2408</v>
      </c>
      <c r="G1599" s="138" t="s">
        <v>211</v>
      </c>
      <c r="H1599" s="139">
        <v>3</v>
      </c>
      <c r="I1599" s="140"/>
      <c r="J1599" s="141">
        <f>ROUND(I1599*H1599,2)</f>
        <v>0</v>
      </c>
      <c r="K1599" s="142"/>
      <c r="L1599" s="35"/>
      <c r="M1599" s="143" t="s">
        <v>32</v>
      </c>
      <c r="N1599" s="144" t="s">
        <v>48</v>
      </c>
      <c r="P1599" s="145">
        <f>O1599*H1599</f>
        <v>0</v>
      </c>
      <c r="Q1599" s="145">
        <v>0</v>
      </c>
      <c r="R1599" s="145">
        <f>Q1599*H1599</f>
        <v>0</v>
      </c>
      <c r="S1599" s="145">
        <v>0</v>
      </c>
      <c r="T1599" s="146">
        <f>S1599*H1599</f>
        <v>0</v>
      </c>
      <c r="AR1599" s="147" t="s">
        <v>661</v>
      </c>
      <c r="AT1599" s="147" t="s">
        <v>162</v>
      </c>
      <c r="AU1599" s="147" t="s">
        <v>91</v>
      </c>
      <c r="AY1599" s="19" t="s">
        <v>159</v>
      </c>
      <c r="BE1599" s="148">
        <f>IF(N1599="základní",J1599,0)</f>
        <v>0</v>
      </c>
      <c r="BF1599" s="148">
        <f>IF(N1599="snížená",J1599,0)</f>
        <v>0</v>
      </c>
      <c r="BG1599" s="148">
        <f>IF(N1599="zákl. přenesená",J1599,0)</f>
        <v>0</v>
      </c>
      <c r="BH1599" s="148">
        <f>IF(N1599="sníž. přenesená",J1599,0)</f>
        <v>0</v>
      </c>
      <c r="BI1599" s="148">
        <f>IF(N1599="nulová",J1599,0)</f>
        <v>0</v>
      </c>
      <c r="BJ1599" s="19" t="s">
        <v>91</v>
      </c>
      <c r="BK1599" s="148">
        <f>ROUND(I1599*H1599,2)</f>
        <v>0</v>
      </c>
      <c r="BL1599" s="19" t="s">
        <v>661</v>
      </c>
      <c r="BM1599" s="147" t="s">
        <v>2409</v>
      </c>
    </row>
    <row r="1600" spans="2:65" s="1" customFormat="1" ht="11.25">
      <c r="B1600" s="35"/>
      <c r="D1600" s="149" t="s">
        <v>167</v>
      </c>
      <c r="F1600" s="150" t="s">
        <v>2410</v>
      </c>
      <c r="I1600" s="151"/>
      <c r="L1600" s="35"/>
      <c r="M1600" s="152"/>
      <c r="T1600" s="56"/>
      <c r="AT1600" s="19" t="s">
        <v>167</v>
      </c>
      <c r="AU1600" s="19" t="s">
        <v>91</v>
      </c>
    </row>
    <row r="1601" spans="2:65" s="1" customFormat="1" ht="24.2" customHeight="1">
      <c r="B1601" s="35"/>
      <c r="C1601" s="182" t="s">
        <v>2411</v>
      </c>
      <c r="D1601" s="182" t="s">
        <v>668</v>
      </c>
      <c r="E1601" s="183" t="s">
        <v>2412</v>
      </c>
      <c r="F1601" s="184" t="s">
        <v>2413</v>
      </c>
      <c r="G1601" s="185" t="s">
        <v>211</v>
      </c>
      <c r="H1601" s="186">
        <v>3</v>
      </c>
      <c r="I1601" s="187"/>
      <c r="J1601" s="188">
        <f>ROUND(I1601*H1601,2)</f>
        <v>0</v>
      </c>
      <c r="K1601" s="189"/>
      <c r="L1601" s="190"/>
      <c r="M1601" s="191" t="s">
        <v>32</v>
      </c>
      <c r="N1601" s="192" t="s">
        <v>48</v>
      </c>
      <c r="P1601" s="145">
        <f>O1601*H1601</f>
        <v>0</v>
      </c>
      <c r="Q1601" s="145">
        <v>1E-3</v>
      </c>
      <c r="R1601" s="145">
        <f>Q1601*H1601</f>
        <v>3.0000000000000001E-3</v>
      </c>
      <c r="S1601" s="145">
        <v>0</v>
      </c>
      <c r="T1601" s="146">
        <f>S1601*H1601</f>
        <v>0</v>
      </c>
      <c r="AR1601" s="147" t="s">
        <v>780</v>
      </c>
      <c r="AT1601" s="147" t="s">
        <v>668</v>
      </c>
      <c r="AU1601" s="147" t="s">
        <v>91</v>
      </c>
      <c r="AY1601" s="19" t="s">
        <v>159</v>
      </c>
      <c r="BE1601" s="148">
        <f>IF(N1601="základní",J1601,0)</f>
        <v>0</v>
      </c>
      <c r="BF1601" s="148">
        <f>IF(N1601="snížená",J1601,0)</f>
        <v>0</v>
      </c>
      <c r="BG1601" s="148">
        <f>IF(N1601="zákl. přenesená",J1601,0)</f>
        <v>0</v>
      </c>
      <c r="BH1601" s="148">
        <f>IF(N1601="sníž. přenesená",J1601,0)</f>
        <v>0</v>
      </c>
      <c r="BI1601" s="148">
        <f>IF(N1601="nulová",J1601,0)</f>
        <v>0</v>
      </c>
      <c r="BJ1601" s="19" t="s">
        <v>91</v>
      </c>
      <c r="BK1601" s="148">
        <f>ROUND(I1601*H1601,2)</f>
        <v>0</v>
      </c>
      <c r="BL1601" s="19" t="s">
        <v>661</v>
      </c>
      <c r="BM1601" s="147" t="s">
        <v>2414</v>
      </c>
    </row>
    <row r="1602" spans="2:65" s="1" customFormat="1" ht="24.2" customHeight="1">
      <c r="B1602" s="35"/>
      <c r="C1602" s="135" t="s">
        <v>2415</v>
      </c>
      <c r="D1602" s="135" t="s">
        <v>162</v>
      </c>
      <c r="E1602" s="136" t="s">
        <v>2416</v>
      </c>
      <c r="F1602" s="137" t="s">
        <v>2417</v>
      </c>
      <c r="G1602" s="138" t="s">
        <v>211</v>
      </c>
      <c r="H1602" s="139">
        <v>16</v>
      </c>
      <c r="I1602" s="140"/>
      <c r="J1602" s="141">
        <f>ROUND(I1602*H1602,2)</f>
        <v>0</v>
      </c>
      <c r="K1602" s="142"/>
      <c r="L1602" s="35"/>
      <c r="M1602" s="143" t="s">
        <v>32</v>
      </c>
      <c r="N1602" s="144" t="s">
        <v>48</v>
      </c>
      <c r="P1602" s="145">
        <f>O1602*H1602</f>
        <v>0</v>
      </c>
      <c r="Q1602" s="145">
        <v>0</v>
      </c>
      <c r="R1602" s="145">
        <f>Q1602*H1602</f>
        <v>0</v>
      </c>
      <c r="S1602" s="145">
        <v>0</v>
      </c>
      <c r="T1602" s="146">
        <f>S1602*H1602</f>
        <v>0</v>
      </c>
      <c r="AR1602" s="147" t="s">
        <v>661</v>
      </c>
      <c r="AT1602" s="147" t="s">
        <v>162</v>
      </c>
      <c r="AU1602" s="147" t="s">
        <v>91</v>
      </c>
      <c r="AY1602" s="19" t="s">
        <v>159</v>
      </c>
      <c r="BE1602" s="148">
        <f>IF(N1602="základní",J1602,0)</f>
        <v>0</v>
      </c>
      <c r="BF1602" s="148">
        <f>IF(N1602="snížená",J1602,0)</f>
        <v>0</v>
      </c>
      <c r="BG1602" s="148">
        <f>IF(N1602="zákl. přenesená",J1602,0)</f>
        <v>0</v>
      </c>
      <c r="BH1602" s="148">
        <f>IF(N1602="sníž. přenesená",J1602,0)</f>
        <v>0</v>
      </c>
      <c r="BI1602" s="148">
        <f>IF(N1602="nulová",J1602,0)</f>
        <v>0</v>
      </c>
      <c r="BJ1602" s="19" t="s">
        <v>91</v>
      </c>
      <c r="BK1602" s="148">
        <f>ROUND(I1602*H1602,2)</f>
        <v>0</v>
      </c>
      <c r="BL1602" s="19" t="s">
        <v>661</v>
      </c>
      <c r="BM1602" s="147" t="s">
        <v>2418</v>
      </c>
    </row>
    <row r="1603" spans="2:65" s="1" customFormat="1" ht="11.25">
      <c r="B1603" s="35"/>
      <c r="D1603" s="149" t="s">
        <v>167</v>
      </c>
      <c r="F1603" s="150" t="s">
        <v>2419</v>
      </c>
      <c r="I1603" s="151"/>
      <c r="L1603" s="35"/>
      <c r="M1603" s="152"/>
      <c r="T1603" s="56"/>
      <c r="AT1603" s="19" t="s">
        <v>167</v>
      </c>
      <c r="AU1603" s="19" t="s">
        <v>91</v>
      </c>
    </row>
    <row r="1604" spans="2:65" s="13" customFormat="1" ht="11.25">
      <c r="B1604" s="160"/>
      <c r="D1604" s="154" t="s">
        <v>169</v>
      </c>
      <c r="E1604" s="161" t="s">
        <v>32</v>
      </c>
      <c r="F1604" s="162" t="s">
        <v>2420</v>
      </c>
      <c r="H1604" s="163">
        <v>16</v>
      </c>
      <c r="I1604" s="164"/>
      <c r="L1604" s="160"/>
      <c r="M1604" s="165"/>
      <c r="T1604" s="166"/>
      <c r="AT1604" s="161" t="s">
        <v>169</v>
      </c>
      <c r="AU1604" s="161" t="s">
        <v>91</v>
      </c>
      <c r="AV1604" s="13" t="s">
        <v>91</v>
      </c>
      <c r="AW1604" s="13" t="s">
        <v>38</v>
      </c>
      <c r="AX1604" s="13" t="s">
        <v>84</v>
      </c>
      <c r="AY1604" s="161" t="s">
        <v>159</v>
      </c>
    </row>
    <row r="1605" spans="2:65" s="1" customFormat="1" ht="16.5" customHeight="1">
      <c r="B1605" s="35"/>
      <c r="C1605" s="182" t="s">
        <v>2421</v>
      </c>
      <c r="D1605" s="182" t="s">
        <v>668</v>
      </c>
      <c r="E1605" s="183" t="s">
        <v>2422</v>
      </c>
      <c r="F1605" s="184" t="s">
        <v>2423</v>
      </c>
      <c r="G1605" s="185" t="s">
        <v>211</v>
      </c>
      <c r="H1605" s="186">
        <v>16</v>
      </c>
      <c r="I1605" s="187"/>
      <c r="J1605" s="188">
        <f>ROUND(I1605*H1605,2)</f>
        <v>0</v>
      </c>
      <c r="K1605" s="189"/>
      <c r="L1605" s="190"/>
      <c r="M1605" s="191" t="s">
        <v>32</v>
      </c>
      <c r="N1605" s="192" t="s">
        <v>48</v>
      </c>
      <c r="P1605" s="145">
        <f>O1605*H1605</f>
        <v>0</v>
      </c>
      <c r="Q1605" s="145">
        <v>5.0000000000000001E-4</v>
      </c>
      <c r="R1605" s="145">
        <f>Q1605*H1605</f>
        <v>8.0000000000000002E-3</v>
      </c>
      <c r="S1605" s="145">
        <v>0</v>
      </c>
      <c r="T1605" s="146">
        <f>S1605*H1605</f>
        <v>0</v>
      </c>
      <c r="AR1605" s="147" t="s">
        <v>780</v>
      </c>
      <c r="AT1605" s="147" t="s">
        <v>668</v>
      </c>
      <c r="AU1605" s="147" t="s">
        <v>91</v>
      </c>
      <c r="AY1605" s="19" t="s">
        <v>159</v>
      </c>
      <c r="BE1605" s="148">
        <f>IF(N1605="základní",J1605,0)</f>
        <v>0</v>
      </c>
      <c r="BF1605" s="148">
        <f>IF(N1605="snížená",J1605,0)</f>
        <v>0</v>
      </c>
      <c r="BG1605" s="148">
        <f>IF(N1605="zákl. přenesená",J1605,0)</f>
        <v>0</v>
      </c>
      <c r="BH1605" s="148">
        <f>IF(N1605="sníž. přenesená",J1605,0)</f>
        <v>0</v>
      </c>
      <c r="BI1605" s="148">
        <f>IF(N1605="nulová",J1605,0)</f>
        <v>0</v>
      </c>
      <c r="BJ1605" s="19" t="s">
        <v>91</v>
      </c>
      <c r="BK1605" s="148">
        <f>ROUND(I1605*H1605,2)</f>
        <v>0</v>
      </c>
      <c r="BL1605" s="19" t="s">
        <v>661</v>
      </c>
      <c r="BM1605" s="147" t="s">
        <v>2424</v>
      </c>
    </row>
    <row r="1606" spans="2:65" s="1" customFormat="1" ht="24.2" customHeight="1">
      <c r="B1606" s="35"/>
      <c r="C1606" s="135" t="s">
        <v>2425</v>
      </c>
      <c r="D1606" s="135" t="s">
        <v>162</v>
      </c>
      <c r="E1606" s="136" t="s">
        <v>2426</v>
      </c>
      <c r="F1606" s="137" t="s">
        <v>2427</v>
      </c>
      <c r="G1606" s="138" t="s">
        <v>211</v>
      </c>
      <c r="H1606" s="139">
        <v>15</v>
      </c>
      <c r="I1606" s="140"/>
      <c r="J1606" s="141">
        <f>ROUND(I1606*H1606,2)</f>
        <v>0</v>
      </c>
      <c r="K1606" s="142"/>
      <c r="L1606" s="35"/>
      <c r="M1606" s="143" t="s">
        <v>32</v>
      </c>
      <c r="N1606" s="144" t="s">
        <v>48</v>
      </c>
      <c r="P1606" s="145">
        <f>O1606*H1606</f>
        <v>0</v>
      </c>
      <c r="Q1606" s="145">
        <v>0</v>
      </c>
      <c r="R1606" s="145">
        <f>Q1606*H1606</f>
        <v>0</v>
      </c>
      <c r="S1606" s="145">
        <v>0</v>
      </c>
      <c r="T1606" s="146">
        <f>S1606*H1606</f>
        <v>0</v>
      </c>
      <c r="AR1606" s="147" t="s">
        <v>661</v>
      </c>
      <c r="AT1606" s="147" t="s">
        <v>162</v>
      </c>
      <c r="AU1606" s="147" t="s">
        <v>91</v>
      </c>
      <c r="AY1606" s="19" t="s">
        <v>159</v>
      </c>
      <c r="BE1606" s="148">
        <f>IF(N1606="základní",J1606,0)</f>
        <v>0</v>
      </c>
      <c r="BF1606" s="148">
        <f>IF(N1606="snížená",J1606,0)</f>
        <v>0</v>
      </c>
      <c r="BG1606" s="148">
        <f>IF(N1606="zákl. přenesená",J1606,0)</f>
        <v>0</v>
      </c>
      <c r="BH1606" s="148">
        <f>IF(N1606="sníž. přenesená",J1606,0)</f>
        <v>0</v>
      </c>
      <c r="BI1606" s="148">
        <f>IF(N1606="nulová",J1606,0)</f>
        <v>0</v>
      </c>
      <c r="BJ1606" s="19" t="s">
        <v>91</v>
      </c>
      <c r="BK1606" s="148">
        <f>ROUND(I1606*H1606,2)</f>
        <v>0</v>
      </c>
      <c r="BL1606" s="19" t="s">
        <v>661</v>
      </c>
      <c r="BM1606" s="147" t="s">
        <v>2428</v>
      </c>
    </row>
    <row r="1607" spans="2:65" s="1" customFormat="1" ht="11.25">
      <c r="B1607" s="35"/>
      <c r="D1607" s="149" t="s">
        <v>167</v>
      </c>
      <c r="F1607" s="150" t="s">
        <v>2429</v>
      </c>
      <c r="I1607" s="151"/>
      <c r="L1607" s="35"/>
      <c r="M1607" s="152"/>
      <c r="T1607" s="56"/>
      <c r="AT1607" s="19" t="s">
        <v>167</v>
      </c>
      <c r="AU1607" s="19" t="s">
        <v>91</v>
      </c>
    </row>
    <row r="1608" spans="2:65" s="13" customFormat="1" ht="11.25">
      <c r="B1608" s="160"/>
      <c r="D1608" s="154" t="s">
        <v>169</v>
      </c>
      <c r="E1608" s="161" t="s">
        <v>32</v>
      </c>
      <c r="F1608" s="162" t="s">
        <v>2430</v>
      </c>
      <c r="H1608" s="163">
        <v>15</v>
      </c>
      <c r="I1608" s="164"/>
      <c r="L1608" s="160"/>
      <c r="M1608" s="165"/>
      <c r="T1608" s="166"/>
      <c r="AT1608" s="161" t="s">
        <v>169</v>
      </c>
      <c r="AU1608" s="161" t="s">
        <v>91</v>
      </c>
      <c r="AV1608" s="13" t="s">
        <v>91</v>
      </c>
      <c r="AW1608" s="13" t="s">
        <v>38</v>
      </c>
      <c r="AX1608" s="13" t="s">
        <v>84</v>
      </c>
      <c r="AY1608" s="161" t="s">
        <v>159</v>
      </c>
    </row>
    <row r="1609" spans="2:65" s="1" customFormat="1" ht="16.5" customHeight="1">
      <c r="B1609" s="35"/>
      <c r="C1609" s="182" t="s">
        <v>2431</v>
      </c>
      <c r="D1609" s="182" t="s">
        <v>668</v>
      </c>
      <c r="E1609" s="183" t="s">
        <v>2432</v>
      </c>
      <c r="F1609" s="184" t="s">
        <v>2433</v>
      </c>
      <c r="G1609" s="185" t="s">
        <v>211</v>
      </c>
      <c r="H1609" s="186">
        <v>15</v>
      </c>
      <c r="I1609" s="187"/>
      <c r="J1609" s="188">
        <f>ROUND(I1609*H1609,2)</f>
        <v>0</v>
      </c>
      <c r="K1609" s="189"/>
      <c r="L1609" s="190"/>
      <c r="M1609" s="191" t="s">
        <v>32</v>
      </c>
      <c r="N1609" s="192" t="s">
        <v>48</v>
      </c>
      <c r="P1609" s="145">
        <f>O1609*H1609</f>
        <v>0</v>
      </c>
      <c r="Q1609" s="145">
        <v>5.0000000000000001E-4</v>
      </c>
      <c r="R1609" s="145">
        <f>Q1609*H1609</f>
        <v>7.4999999999999997E-3</v>
      </c>
      <c r="S1609" s="145">
        <v>0</v>
      </c>
      <c r="T1609" s="146">
        <f>S1609*H1609</f>
        <v>0</v>
      </c>
      <c r="AR1609" s="147" t="s">
        <v>780</v>
      </c>
      <c r="AT1609" s="147" t="s">
        <v>668</v>
      </c>
      <c r="AU1609" s="147" t="s">
        <v>91</v>
      </c>
      <c r="AY1609" s="19" t="s">
        <v>159</v>
      </c>
      <c r="BE1609" s="148">
        <f>IF(N1609="základní",J1609,0)</f>
        <v>0</v>
      </c>
      <c r="BF1609" s="148">
        <f>IF(N1609="snížená",J1609,0)</f>
        <v>0</v>
      </c>
      <c r="BG1609" s="148">
        <f>IF(N1609="zákl. přenesená",J1609,0)</f>
        <v>0</v>
      </c>
      <c r="BH1609" s="148">
        <f>IF(N1609="sníž. přenesená",J1609,0)</f>
        <v>0</v>
      </c>
      <c r="BI1609" s="148">
        <f>IF(N1609="nulová",J1609,0)</f>
        <v>0</v>
      </c>
      <c r="BJ1609" s="19" t="s">
        <v>91</v>
      </c>
      <c r="BK1609" s="148">
        <f>ROUND(I1609*H1609,2)</f>
        <v>0</v>
      </c>
      <c r="BL1609" s="19" t="s">
        <v>661</v>
      </c>
      <c r="BM1609" s="147" t="s">
        <v>2434</v>
      </c>
    </row>
    <row r="1610" spans="2:65" s="1" customFormat="1" ht="24.2" customHeight="1">
      <c r="B1610" s="35"/>
      <c r="C1610" s="135" t="s">
        <v>2435</v>
      </c>
      <c r="D1610" s="135" t="s">
        <v>162</v>
      </c>
      <c r="E1610" s="136" t="s">
        <v>2436</v>
      </c>
      <c r="F1610" s="137" t="s">
        <v>2437</v>
      </c>
      <c r="G1610" s="138" t="s">
        <v>211</v>
      </c>
      <c r="H1610" s="139">
        <v>5</v>
      </c>
      <c r="I1610" s="140"/>
      <c r="J1610" s="141">
        <f>ROUND(I1610*H1610,2)</f>
        <v>0</v>
      </c>
      <c r="K1610" s="142"/>
      <c r="L1610" s="35"/>
      <c r="M1610" s="143" t="s">
        <v>32</v>
      </c>
      <c r="N1610" s="144" t="s">
        <v>48</v>
      </c>
      <c r="P1610" s="145">
        <f>O1610*H1610</f>
        <v>0</v>
      </c>
      <c r="Q1610" s="145">
        <v>0</v>
      </c>
      <c r="R1610" s="145">
        <f>Q1610*H1610</f>
        <v>0</v>
      </c>
      <c r="S1610" s="145">
        <v>0</v>
      </c>
      <c r="T1610" s="146">
        <f>S1610*H1610</f>
        <v>0</v>
      </c>
      <c r="AR1610" s="147" t="s">
        <v>661</v>
      </c>
      <c r="AT1610" s="147" t="s">
        <v>162</v>
      </c>
      <c r="AU1610" s="147" t="s">
        <v>91</v>
      </c>
      <c r="AY1610" s="19" t="s">
        <v>159</v>
      </c>
      <c r="BE1610" s="148">
        <f>IF(N1610="základní",J1610,0)</f>
        <v>0</v>
      </c>
      <c r="BF1610" s="148">
        <f>IF(N1610="snížená",J1610,0)</f>
        <v>0</v>
      </c>
      <c r="BG1610" s="148">
        <f>IF(N1610="zákl. přenesená",J1610,0)</f>
        <v>0</v>
      </c>
      <c r="BH1610" s="148">
        <f>IF(N1610="sníž. přenesená",J1610,0)</f>
        <v>0</v>
      </c>
      <c r="BI1610" s="148">
        <f>IF(N1610="nulová",J1610,0)</f>
        <v>0</v>
      </c>
      <c r="BJ1610" s="19" t="s">
        <v>91</v>
      </c>
      <c r="BK1610" s="148">
        <f>ROUND(I1610*H1610,2)</f>
        <v>0</v>
      </c>
      <c r="BL1610" s="19" t="s">
        <v>661</v>
      </c>
      <c r="BM1610" s="147" t="s">
        <v>2438</v>
      </c>
    </row>
    <row r="1611" spans="2:65" s="1" customFormat="1" ht="11.25">
      <c r="B1611" s="35"/>
      <c r="D1611" s="149" t="s">
        <v>167</v>
      </c>
      <c r="F1611" s="150" t="s">
        <v>2439</v>
      </c>
      <c r="I1611" s="151"/>
      <c r="L1611" s="35"/>
      <c r="M1611" s="152"/>
      <c r="T1611" s="56"/>
      <c r="AT1611" s="19" t="s">
        <v>167</v>
      </c>
      <c r="AU1611" s="19" t="s">
        <v>91</v>
      </c>
    </row>
    <row r="1612" spans="2:65" s="13" customFormat="1" ht="11.25">
      <c r="B1612" s="160"/>
      <c r="D1612" s="154" t="s">
        <v>169</v>
      </c>
      <c r="E1612" s="161" t="s">
        <v>32</v>
      </c>
      <c r="F1612" s="162" t="s">
        <v>2440</v>
      </c>
      <c r="H1612" s="163">
        <v>5</v>
      </c>
      <c r="I1612" s="164"/>
      <c r="L1612" s="160"/>
      <c r="M1612" s="165"/>
      <c r="T1612" s="166"/>
      <c r="AT1612" s="161" t="s">
        <v>169</v>
      </c>
      <c r="AU1612" s="161" t="s">
        <v>91</v>
      </c>
      <c r="AV1612" s="13" t="s">
        <v>91</v>
      </c>
      <c r="AW1612" s="13" t="s">
        <v>38</v>
      </c>
      <c r="AX1612" s="13" t="s">
        <v>84</v>
      </c>
      <c r="AY1612" s="161" t="s">
        <v>159</v>
      </c>
    </row>
    <row r="1613" spans="2:65" s="1" customFormat="1" ht="24.2" customHeight="1">
      <c r="B1613" s="35"/>
      <c r="C1613" s="182" t="s">
        <v>2441</v>
      </c>
      <c r="D1613" s="182" t="s">
        <v>668</v>
      </c>
      <c r="E1613" s="183" t="s">
        <v>2442</v>
      </c>
      <c r="F1613" s="184" t="s">
        <v>2443</v>
      </c>
      <c r="G1613" s="185" t="s">
        <v>211</v>
      </c>
      <c r="H1613" s="186">
        <v>5</v>
      </c>
      <c r="I1613" s="187"/>
      <c r="J1613" s="188">
        <f>ROUND(I1613*H1613,2)</f>
        <v>0</v>
      </c>
      <c r="K1613" s="189"/>
      <c r="L1613" s="190"/>
      <c r="M1613" s="191" t="s">
        <v>32</v>
      </c>
      <c r="N1613" s="192" t="s">
        <v>48</v>
      </c>
      <c r="P1613" s="145">
        <f>O1613*H1613</f>
        <v>0</v>
      </c>
      <c r="Q1613" s="145">
        <v>5.0000000000000001E-4</v>
      </c>
      <c r="R1613" s="145">
        <f>Q1613*H1613</f>
        <v>2.5000000000000001E-3</v>
      </c>
      <c r="S1613" s="145">
        <v>0</v>
      </c>
      <c r="T1613" s="146">
        <f>S1613*H1613</f>
        <v>0</v>
      </c>
      <c r="AR1613" s="147" t="s">
        <v>780</v>
      </c>
      <c r="AT1613" s="147" t="s">
        <v>668</v>
      </c>
      <c r="AU1613" s="147" t="s">
        <v>91</v>
      </c>
      <c r="AY1613" s="19" t="s">
        <v>159</v>
      </c>
      <c r="BE1613" s="148">
        <f>IF(N1613="základní",J1613,0)</f>
        <v>0</v>
      </c>
      <c r="BF1613" s="148">
        <f>IF(N1613="snížená",J1613,0)</f>
        <v>0</v>
      </c>
      <c r="BG1613" s="148">
        <f>IF(N1613="zákl. přenesená",J1613,0)</f>
        <v>0</v>
      </c>
      <c r="BH1613" s="148">
        <f>IF(N1613="sníž. přenesená",J1613,0)</f>
        <v>0</v>
      </c>
      <c r="BI1613" s="148">
        <f>IF(N1613="nulová",J1613,0)</f>
        <v>0</v>
      </c>
      <c r="BJ1613" s="19" t="s">
        <v>91</v>
      </c>
      <c r="BK1613" s="148">
        <f>ROUND(I1613*H1613,2)</f>
        <v>0</v>
      </c>
      <c r="BL1613" s="19" t="s">
        <v>661</v>
      </c>
      <c r="BM1613" s="147" t="s">
        <v>2444</v>
      </c>
    </row>
    <row r="1614" spans="2:65" s="1" customFormat="1" ht="24.2" customHeight="1">
      <c r="B1614" s="35"/>
      <c r="C1614" s="135" t="s">
        <v>2445</v>
      </c>
      <c r="D1614" s="135" t="s">
        <v>162</v>
      </c>
      <c r="E1614" s="136" t="s">
        <v>2446</v>
      </c>
      <c r="F1614" s="137" t="s">
        <v>2447</v>
      </c>
      <c r="G1614" s="138" t="s">
        <v>211</v>
      </c>
      <c r="H1614" s="139">
        <v>2</v>
      </c>
      <c r="I1614" s="140"/>
      <c r="J1614" s="141">
        <f>ROUND(I1614*H1614,2)</f>
        <v>0</v>
      </c>
      <c r="K1614" s="142"/>
      <c r="L1614" s="35"/>
      <c r="M1614" s="143" t="s">
        <v>32</v>
      </c>
      <c r="N1614" s="144" t="s">
        <v>48</v>
      </c>
      <c r="P1614" s="145">
        <f>O1614*H1614</f>
        <v>0</v>
      </c>
      <c r="Q1614" s="145">
        <v>0</v>
      </c>
      <c r="R1614" s="145">
        <f>Q1614*H1614</f>
        <v>0</v>
      </c>
      <c r="S1614" s="145">
        <v>0</v>
      </c>
      <c r="T1614" s="146">
        <f>S1614*H1614</f>
        <v>0</v>
      </c>
      <c r="AR1614" s="147" t="s">
        <v>661</v>
      </c>
      <c r="AT1614" s="147" t="s">
        <v>162</v>
      </c>
      <c r="AU1614" s="147" t="s">
        <v>91</v>
      </c>
      <c r="AY1614" s="19" t="s">
        <v>159</v>
      </c>
      <c r="BE1614" s="148">
        <f>IF(N1614="základní",J1614,0)</f>
        <v>0</v>
      </c>
      <c r="BF1614" s="148">
        <f>IF(N1614="snížená",J1614,0)</f>
        <v>0</v>
      </c>
      <c r="BG1614" s="148">
        <f>IF(N1614="zákl. přenesená",J1614,0)</f>
        <v>0</v>
      </c>
      <c r="BH1614" s="148">
        <f>IF(N1614="sníž. přenesená",J1614,0)</f>
        <v>0</v>
      </c>
      <c r="BI1614" s="148">
        <f>IF(N1614="nulová",J1614,0)</f>
        <v>0</v>
      </c>
      <c r="BJ1614" s="19" t="s">
        <v>91</v>
      </c>
      <c r="BK1614" s="148">
        <f>ROUND(I1614*H1614,2)</f>
        <v>0</v>
      </c>
      <c r="BL1614" s="19" t="s">
        <v>661</v>
      </c>
      <c r="BM1614" s="147" t="s">
        <v>2448</v>
      </c>
    </row>
    <row r="1615" spans="2:65" s="1" customFormat="1" ht="11.25">
      <c r="B1615" s="35"/>
      <c r="D1615" s="149" t="s">
        <v>167</v>
      </c>
      <c r="F1615" s="150" t="s">
        <v>2449</v>
      </c>
      <c r="I1615" s="151"/>
      <c r="L1615" s="35"/>
      <c r="M1615" s="152"/>
      <c r="T1615" s="56"/>
      <c r="AT1615" s="19" t="s">
        <v>167</v>
      </c>
      <c r="AU1615" s="19" t="s">
        <v>91</v>
      </c>
    </row>
    <row r="1616" spans="2:65" s="1" customFormat="1" ht="24.2" customHeight="1">
      <c r="B1616" s="35"/>
      <c r="C1616" s="182" t="s">
        <v>2450</v>
      </c>
      <c r="D1616" s="182" t="s">
        <v>668</v>
      </c>
      <c r="E1616" s="183" t="s">
        <v>2451</v>
      </c>
      <c r="F1616" s="184" t="s">
        <v>2452</v>
      </c>
      <c r="G1616" s="185" t="s">
        <v>211</v>
      </c>
      <c r="H1616" s="186">
        <v>2</v>
      </c>
      <c r="I1616" s="187"/>
      <c r="J1616" s="188">
        <f>ROUND(I1616*H1616,2)</f>
        <v>0</v>
      </c>
      <c r="K1616" s="189"/>
      <c r="L1616" s="190"/>
      <c r="M1616" s="191" t="s">
        <v>32</v>
      </c>
      <c r="N1616" s="192" t="s">
        <v>48</v>
      </c>
      <c r="P1616" s="145">
        <f>O1616*H1616</f>
        <v>0</v>
      </c>
      <c r="Q1616" s="145">
        <v>3.0000000000000001E-3</v>
      </c>
      <c r="R1616" s="145">
        <f>Q1616*H1616</f>
        <v>6.0000000000000001E-3</v>
      </c>
      <c r="S1616" s="145">
        <v>0</v>
      </c>
      <c r="T1616" s="146">
        <f>S1616*H1616</f>
        <v>0</v>
      </c>
      <c r="AR1616" s="147" t="s">
        <v>780</v>
      </c>
      <c r="AT1616" s="147" t="s">
        <v>668</v>
      </c>
      <c r="AU1616" s="147" t="s">
        <v>91</v>
      </c>
      <c r="AY1616" s="19" t="s">
        <v>159</v>
      </c>
      <c r="BE1616" s="148">
        <f>IF(N1616="základní",J1616,0)</f>
        <v>0</v>
      </c>
      <c r="BF1616" s="148">
        <f>IF(N1616="snížená",J1616,0)</f>
        <v>0</v>
      </c>
      <c r="BG1616" s="148">
        <f>IF(N1616="zákl. přenesená",J1616,0)</f>
        <v>0</v>
      </c>
      <c r="BH1616" s="148">
        <f>IF(N1616="sníž. přenesená",J1616,0)</f>
        <v>0</v>
      </c>
      <c r="BI1616" s="148">
        <f>IF(N1616="nulová",J1616,0)</f>
        <v>0</v>
      </c>
      <c r="BJ1616" s="19" t="s">
        <v>91</v>
      </c>
      <c r="BK1616" s="148">
        <f>ROUND(I1616*H1616,2)</f>
        <v>0</v>
      </c>
      <c r="BL1616" s="19" t="s">
        <v>661</v>
      </c>
      <c r="BM1616" s="147" t="s">
        <v>2453</v>
      </c>
    </row>
    <row r="1617" spans="2:65" s="1" customFormat="1" ht="24.2" customHeight="1">
      <c r="B1617" s="35"/>
      <c r="C1617" s="135" t="s">
        <v>2454</v>
      </c>
      <c r="D1617" s="135" t="s">
        <v>162</v>
      </c>
      <c r="E1617" s="136" t="s">
        <v>2455</v>
      </c>
      <c r="F1617" s="137" t="s">
        <v>2456</v>
      </c>
      <c r="G1617" s="138" t="s">
        <v>211</v>
      </c>
      <c r="H1617" s="139">
        <v>15</v>
      </c>
      <c r="I1617" s="140"/>
      <c r="J1617" s="141">
        <f>ROUND(I1617*H1617,2)</f>
        <v>0</v>
      </c>
      <c r="K1617" s="142"/>
      <c r="L1617" s="35"/>
      <c r="M1617" s="143" t="s">
        <v>32</v>
      </c>
      <c r="N1617" s="144" t="s">
        <v>48</v>
      </c>
      <c r="P1617" s="145">
        <f>O1617*H1617</f>
        <v>0</v>
      </c>
      <c r="Q1617" s="145">
        <v>0</v>
      </c>
      <c r="R1617" s="145">
        <f>Q1617*H1617</f>
        <v>0</v>
      </c>
      <c r="S1617" s="145">
        <v>0</v>
      </c>
      <c r="T1617" s="146">
        <f>S1617*H1617</f>
        <v>0</v>
      </c>
      <c r="AR1617" s="147" t="s">
        <v>661</v>
      </c>
      <c r="AT1617" s="147" t="s">
        <v>162</v>
      </c>
      <c r="AU1617" s="147" t="s">
        <v>91</v>
      </c>
      <c r="AY1617" s="19" t="s">
        <v>159</v>
      </c>
      <c r="BE1617" s="148">
        <f>IF(N1617="základní",J1617,0)</f>
        <v>0</v>
      </c>
      <c r="BF1617" s="148">
        <f>IF(N1617="snížená",J1617,0)</f>
        <v>0</v>
      </c>
      <c r="BG1617" s="148">
        <f>IF(N1617="zákl. přenesená",J1617,0)</f>
        <v>0</v>
      </c>
      <c r="BH1617" s="148">
        <f>IF(N1617="sníž. přenesená",J1617,0)</f>
        <v>0</v>
      </c>
      <c r="BI1617" s="148">
        <f>IF(N1617="nulová",J1617,0)</f>
        <v>0</v>
      </c>
      <c r="BJ1617" s="19" t="s">
        <v>91</v>
      </c>
      <c r="BK1617" s="148">
        <f>ROUND(I1617*H1617,2)</f>
        <v>0</v>
      </c>
      <c r="BL1617" s="19" t="s">
        <v>661</v>
      </c>
      <c r="BM1617" s="147" t="s">
        <v>2457</v>
      </c>
    </row>
    <row r="1618" spans="2:65" s="1" customFormat="1" ht="11.25">
      <c r="B1618" s="35"/>
      <c r="D1618" s="149" t="s">
        <v>167</v>
      </c>
      <c r="F1618" s="150" t="s">
        <v>2458</v>
      </c>
      <c r="I1618" s="151"/>
      <c r="L1618" s="35"/>
      <c r="M1618" s="152"/>
      <c r="T1618" s="56"/>
      <c r="AT1618" s="19" t="s">
        <v>167</v>
      </c>
      <c r="AU1618" s="19" t="s">
        <v>91</v>
      </c>
    </row>
    <row r="1619" spans="2:65" s="13" customFormat="1" ht="11.25">
      <c r="B1619" s="160"/>
      <c r="D1619" s="154" t="s">
        <v>169</v>
      </c>
      <c r="E1619" s="161" t="s">
        <v>32</v>
      </c>
      <c r="F1619" s="162" t="s">
        <v>2430</v>
      </c>
      <c r="H1619" s="163">
        <v>15</v>
      </c>
      <c r="I1619" s="164"/>
      <c r="L1619" s="160"/>
      <c r="M1619" s="165"/>
      <c r="T1619" s="166"/>
      <c r="AT1619" s="161" t="s">
        <v>169</v>
      </c>
      <c r="AU1619" s="161" t="s">
        <v>91</v>
      </c>
      <c r="AV1619" s="13" t="s">
        <v>91</v>
      </c>
      <c r="AW1619" s="13" t="s">
        <v>38</v>
      </c>
      <c r="AX1619" s="13" t="s">
        <v>84</v>
      </c>
      <c r="AY1619" s="161" t="s">
        <v>159</v>
      </c>
    </row>
    <row r="1620" spans="2:65" s="1" customFormat="1" ht="24.2" customHeight="1">
      <c r="B1620" s="35"/>
      <c r="C1620" s="182" t="s">
        <v>2459</v>
      </c>
      <c r="D1620" s="182" t="s">
        <v>668</v>
      </c>
      <c r="E1620" s="183" t="s">
        <v>2460</v>
      </c>
      <c r="F1620" s="184" t="s">
        <v>2461</v>
      </c>
      <c r="G1620" s="185" t="s">
        <v>211</v>
      </c>
      <c r="H1620" s="186">
        <v>15</v>
      </c>
      <c r="I1620" s="187"/>
      <c r="J1620" s="188">
        <f>ROUND(I1620*H1620,2)</f>
        <v>0</v>
      </c>
      <c r="K1620" s="189"/>
      <c r="L1620" s="190"/>
      <c r="M1620" s="191" t="s">
        <v>32</v>
      </c>
      <c r="N1620" s="192" t="s">
        <v>48</v>
      </c>
      <c r="P1620" s="145">
        <f>O1620*H1620</f>
        <v>0</v>
      </c>
      <c r="Q1620" s="145">
        <v>1.2999999999999999E-3</v>
      </c>
      <c r="R1620" s="145">
        <f>Q1620*H1620</f>
        <v>1.95E-2</v>
      </c>
      <c r="S1620" s="145">
        <v>0</v>
      </c>
      <c r="T1620" s="146">
        <f>S1620*H1620</f>
        <v>0</v>
      </c>
      <c r="AR1620" s="147" t="s">
        <v>780</v>
      </c>
      <c r="AT1620" s="147" t="s">
        <v>668</v>
      </c>
      <c r="AU1620" s="147" t="s">
        <v>91</v>
      </c>
      <c r="AY1620" s="19" t="s">
        <v>159</v>
      </c>
      <c r="BE1620" s="148">
        <f>IF(N1620="základní",J1620,0)</f>
        <v>0</v>
      </c>
      <c r="BF1620" s="148">
        <f>IF(N1620="snížená",J1620,0)</f>
        <v>0</v>
      </c>
      <c r="BG1620" s="148">
        <f>IF(N1620="zákl. přenesená",J1620,0)</f>
        <v>0</v>
      </c>
      <c r="BH1620" s="148">
        <f>IF(N1620="sníž. přenesená",J1620,0)</f>
        <v>0</v>
      </c>
      <c r="BI1620" s="148">
        <f>IF(N1620="nulová",J1620,0)</f>
        <v>0</v>
      </c>
      <c r="BJ1620" s="19" t="s">
        <v>91</v>
      </c>
      <c r="BK1620" s="148">
        <f>ROUND(I1620*H1620,2)</f>
        <v>0</v>
      </c>
      <c r="BL1620" s="19" t="s">
        <v>661</v>
      </c>
      <c r="BM1620" s="147" t="s">
        <v>2462</v>
      </c>
    </row>
    <row r="1621" spans="2:65" s="1" customFormat="1" ht="21.75" customHeight="1">
      <c r="B1621" s="35"/>
      <c r="C1621" s="135" t="s">
        <v>2463</v>
      </c>
      <c r="D1621" s="135" t="s">
        <v>162</v>
      </c>
      <c r="E1621" s="136" t="s">
        <v>2464</v>
      </c>
      <c r="F1621" s="137" t="s">
        <v>2465</v>
      </c>
      <c r="G1621" s="138" t="s">
        <v>211</v>
      </c>
      <c r="H1621" s="139">
        <v>15</v>
      </c>
      <c r="I1621" s="140"/>
      <c r="J1621" s="141">
        <f>ROUND(I1621*H1621,2)</f>
        <v>0</v>
      </c>
      <c r="K1621" s="142"/>
      <c r="L1621" s="35"/>
      <c r="M1621" s="143" t="s">
        <v>32</v>
      </c>
      <c r="N1621" s="144" t="s">
        <v>48</v>
      </c>
      <c r="P1621" s="145">
        <f>O1621*H1621</f>
        <v>0</v>
      </c>
      <c r="Q1621" s="145">
        <v>0</v>
      </c>
      <c r="R1621" s="145">
        <f>Q1621*H1621</f>
        <v>0</v>
      </c>
      <c r="S1621" s="145">
        <v>0</v>
      </c>
      <c r="T1621" s="146">
        <f>S1621*H1621</f>
        <v>0</v>
      </c>
      <c r="AR1621" s="147" t="s">
        <v>661</v>
      </c>
      <c r="AT1621" s="147" t="s">
        <v>162</v>
      </c>
      <c r="AU1621" s="147" t="s">
        <v>91</v>
      </c>
      <c r="AY1621" s="19" t="s">
        <v>159</v>
      </c>
      <c r="BE1621" s="148">
        <f>IF(N1621="základní",J1621,0)</f>
        <v>0</v>
      </c>
      <c r="BF1621" s="148">
        <f>IF(N1621="snížená",J1621,0)</f>
        <v>0</v>
      </c>
      <c r="BG1621" s="148">
        <f>IF(N1621="zákl. přenesená",J1621,0)</f>
        <v>0</v>
      </c>
      <c r="BH1621" s="148">
        <f>IF(N1621="sníž. přenesená",J1621,0)</f>
        <v>0</v>
      </c>
      <c r="BI1621" s="148">
        <f>IF(N1621="nulová",J1621,0)</f>
        <v>0</v>
      </c>
      <c r="BJ1621" s="19" t="s">
        <v>91</v>
      </c>
      <c r="BK1621" s="148">
        <f>ROUND(I1621*H1621,2)</f>
        <v>0</v>
      </c>
      <c r="BL1621" s="19" t="s">
        <v>661</v>
      </c>
      <c r="BM1621" s="147" t="s">
        <v>2466</v>
      </c>
    </row>
    <row r="1622" spans="2:65" s="1" customFormat="1" ht="11.25">
      <c r="B1622" s="35"/>
      <c r="D1622" s="149" t="s">
        <v>167</v>
      </c>
      <c r="F1622" s="150" t="s">
        <v>2467</v>
      </c>
      <c r="I1622" s="151"/>
      <c r="L1622" s="35"/>
      <c r="M1622" s="152"/>
      <c r="T1622" s="56"/>
      <c r="AT1622" s="19" t="s">
        <v>167</v>
      </c>
      <c r="AU1622" s="19" t="s">
        <v>91</v>
      </c>
    </row>
    <row r="1623" spans="2:65" s="13" customFormat="1" ht="11.25">
      <c r="B1623" s="160"/>
      <c r="D1623" s="154" t="s">
        <v>169</v>
      </c>
      <c r="E1623" s="161" t="s">
        <v>32</v>
      </c>
      <c r="F1623" s="162" t="s">
        <v>2430</v>
      </c>
      <c r="H1623" s="163">
        <v>15</v>
      </c>
      <c r="I1623" s="164"/>
      <c r="L1623" s="160"/>
      <c r="M1623" s="165"/>
      <c r="T1623" s="166"/>
      <c r="AT1623" s="161" t="s">
        <v>169</v>
      </c>
      <c r="AU1623" s="161" t="s">
        <v>91</v>
      </c>
      <c r="AV1623" s="13" t="s">
        <v>91</v>
      </c>
      <c r="AW1623" s="13" t="s">
        <v>38</v>
      </c>
      <c r="AX1623" s="13" t="s">
        <v>84</v>
      </c>
      <c r="AY1623" s="161" t="s">
        <v>159</v>
      </c>
    </row>
    <row r="1624" spans="2:65" s="1" customFormat="1" ht="16.5" customHeight="1">
      <c r="B1624" s="35"/>
      <c r="C1624" s="182" t="s">
        <v>2468</v>
      </c>
      <c r="D1624" s="182" t="s">
        <v>668</v>
      </c>
      <c r="E1624" s="183" t="s">
        <v>2469</v>
      </c>
      <c r="F1624" s="184" t="s">
        <v>2470</v>
      </c>
      <c r="G1624" s="185" t="s">
        <v>211</v>
      </c>
      <c r="H1624" s="186">
        <v>15</v>
      </c>
      <c r="I1624" s="187"/>
      <c r="J1624" s="188">
        <f>ROUND(I1624*H1624,2)</f>
        <v>0</v>
      </c>
      <c r="K1624" s="189"/>
      <c r="L1624" s="190"/>
      <c r="M1624" s="191" t="s">
        <v>32</v>
      </c>
      <c r="N1624" s="192" t="s">
        <v>48</v>
      </c>
      <c r="P1624" s="145">
        <f>O1624*H1624</f>
        <v>0</v>
      </c>
      <c r="Q1624" s="145">
        <v>1.2E-4</v>
      </c>
      <c r="R1624" s="145">
        <f>Q1624*H1624</f>
        <v>1.8E-3</v>
      </c>
      <c r="S1624" s="145">
        <v>0</v>
      </c>
      <c r="T1624" s="146">
        <f>S1624*H1624</f>
        <v>0</v>
      </c>
      <c r="AR1624" s="147" t="s">
        <v>780</v>
      </c>
      <c r="AT1624" s="147" t="s">
        <v>668</v>
      </c>
      <c r="AU1624" s="147" t="s">
        <v>91</v>
      </c>
      <c r="AY1624" s="19" t="s">
        <v>159</v>
      </c>
      <c r="BE1624" s="148">
        <f>IF(N1624="základní",J1624,0)</f>
        <v>0</v>
      </c>
      <c r="BF1624" s="148">
        <f>IF(N1624="snížená",J1624,0)</f>
        <v>0</v>
      </c>
      <c r="BG1624" s="148">
        <f>IF(N1624="zákl. přenesená",J1624,0)</f>
        <v>0</v>
      </c>
      <c r="BH1624" s="148">
        <f>IF(N1624="sníž. přenesená",J1624,0)</f>
        <v>0</v>
      </c>
      <c r="BI1624" s="148">
        <f>IF(N1624="nulová",J1624,0)</f>
        <v>0</v>
      </c>
      <c r="BJ1624" s="19" t="s">
        <v>91</v>
      </c>
      <c r="BK1624" s="148">
        <f>ROUND(I1624*H1624,2)</f>
        <v>0</v>
      </c>
      <c r="BL1624" s="19" t="s">
        <v>661</v>
      </c>
      <c r="BM1624" s="147" t="s">
        <v>2471</v>
      </c>
    </row>
    <row r="1625" spans="2:65" s="1" customFormat="1" ht="24.2" customHeight="1">
      <c r="B1625" s="35"/>
      <c r="C1625" s="135" t="s">
        <v>2472</v>
      </c>
      <c r="D1625" s="135" t="s">
        <v>162</v>
      </c>
      <c r="E1625" s="136" t="s">
        <v>2473</v>
      </c>
      <c r="F1625" s="137" t="s">
        <v>2474</v>
      </c>
      <c r="G1625" s="138" t="s">
        <v>211</v>
      </c>
      <c r="H1625" s="139">
        <v>4</v>
      </c>
      <c r="I1625" s="140"/>
      <c r="J1625" s="141">
        <f>ROUND(I1625*H1625,2)</f>
        <v>0</v>
      </c>
      <c r="K1625" s="142"/>
      <c r="L1625" s="35"/>
      <c r="M1625" s="143" t="s">
        <v>32</v>
      </c>
      <c r="N1625" s="144" t="s">
        <v>48</v>
      </c>
      <c r="P1625" s="145">
        <f>O1625*H1625</f>
        <v>0</v>
      </c>
      <c r="Q1625" s="145">
        <v>0</v>
      </c>
      <c r="R1625" s="145">
        <f>Q1625*H1625</f>
        <v>0</v>
      </c>
      <c r="S1625" s="145">
        <v>0</v>
      </c>
      <c r="T1625" s="146">
        <f>S1625*H1625</f>
        <v>0</v>
      </c>
      <c r="AR1625" s="147" t="s">
        <v>661</v>
      </c>
      <c r="AT1625" s="147" t="s">
        <v>162</v>
      </c>
      <c r="AU1625" s="147" t="s">
        <v>91</v>
      </c>
      <c r="AY1625" s="19" t="s">
        <v>159</v>
      </c>
      <c r="BE1625" s="148">
        <f>IF(N1625="základní",J1625,0)</f>
        <v>0</v>
      </c>
      <c r="BF1625" s="148">
        <f>IF(N1625="snížená",J1625,0)</f>
        <v>0</v>
      </c>
      <c r="BG1625" s="148">
        <f>IF(N1625="zákl. přenesená",J1625,0)</f>
        <v>0</v>
      </c>
      <c r="BH1625" s="148">
        <f>IF(N1625="sníž. přenesená",J1625,0)</f>
        <v>0</v>
      </c>
      <c r="BI1625" s="148">
        <f>IF(N1625="nulová",J1625,0)</f>
        <v>0</v>
      </c>
      <c r="BJ1625" s="19" t="s">
        <v>91</v>
      </c>
      <c r="BK1625" s="148">
        <f>ROUND(I1625*H1625,2)</f>
        <v>0</v>
      </c>
      <c r="BL1625" s="19" t="s">
        <v>661</v>
      </c>
      <c r="BM1625" s="147" t="s">
        <v>2475</v>
      </c>
    </row>
    <row r="1626" spans="2:65" s="1" customFormat="1" ht="11.25">
      <c r="B1626" s="35"/>
      <c r="D1626" s="149" t="s">
        <v>167</v>
      </c>
      <c r="F1626" s="150" t="s">
        <v>2476</v>
      </c>
      <c r="I1626" s="151"/>
      <c r="L1626" s="35"/>
      <c r="M1626" s="152"/>
      <c r="T1626" s="56"/>
      <c r="AT1626" s="19" t="s">
        <v>167</v>
      </c>
      <c r="AU1626" s="19" t="s">
        <v>91</v>
      </c>
    </row>
    <row r="1627" spans="2:65" s="1" customFormat="1" ht="16.5" customHeight="1">
      <c r="B1627" s="35"/>
      <c r="C1627" s="182" t="s">
        <v>2477</v>
      </c>
      <c r="D1627" s="182" t="s">
        <v>668</v>
      </c>
      <c r="E1627" s="183" t="s">
        <v>2478</v>
      </c>
      <c r="F1627" s="184" t="s">
        <v>2479</v>
      </c>
      <c r="G1627" s="185" t="s">
        <v>211</v>
      </c>
      <c r="H1627" s="186">
        <v>4</v>
      </c>
      <c r="I1627" s="187"/>
      <c r="J1627" s="188">
        <f>ROUND(I1627*H1627,2)</f>
        <v>0</v>
      </c>
      <c r="K1627" s="189"/>
      <c r="L1627" s="190"/>
      <c r="M1627" s="191" t="s">
        <v>32</v>
      </c>
      <c r="N1627" s="192" t="s">
        <v>48</v>
      </c>
      <c r="P1627" s="145">
        <f>O1627*H1627</f>
        <v>0</v>
      </c>
      <c r="Q1627" s="145">
        <v>1.5E-3</v>
      </c>
      <c r="R1627" s="145">
        <f>Q1627*H1627</f>
        <v>6.0000000000000001E-3</v>
      </c>
      <c r="S1627" s="145">
        <v>0</v>
      </c>
      <c r="T1627" s="146">
        <f>S1627*H1627</f>
        <v>0</v>
      </c>
      <c r="AR1627" s="147" t="s">
        <v>780</v>
      </c>
      <c r="AT1627" s="147" t="s">
        <v>668</v>
      </c>
      <c r="AU1627" s="147" t="s">
        <v>91</v>
      </c>
      <c r="AY1627" s="19" t="s">
        <v>159</v>
      </c>
      <c r="BE1627" s="148">
        <f>IF(N1627="základní",J1627,0)</f>
        <v>0</v>
      </c>
      <c r="BF1627" s="148">
        <f>IF(N1627="snížená",J1627,0)</f>
        <v>0</v>
      </c>
      <c r="BG1627" s="148">
        <f>IF(N1627="zákl. přenesená",J1627,0)</f>
        <v>0</v>
      </c>
      <c r="BH1627" s="148">
        <f>IF(N1627="sníž. přenesená",J1627,0)</f>
        <v>0</v>
      </c>
      <c r="BI1627" s="148">
        <f>IF(N1627="nulová",J1627,0)</f>
        <v>0</v>
      </c>
      <c r="BJ1627" s="19" t="s">
        <v>91</v>
      </c>
      <c r="BK1627" s="148">
        <f>ROUND(I1627*H1627,2)</f>
        <v>0</v>
      </c>
      <c r="BL1627" s="19" t="s">
        <v>661</v>
      </c>
      <c r="BM1627" s="147" t="s">
        <v>2480</v>
      </c>
    </row>
    <row r="1628" spans="2:65" s="1" customFormat="1" ht="24.2" customHeight="1">
      <c r="B1628" s="35"/>
      <c r="C1628" s="135" t="s">
        <v>2481</v>
      </c>
      <c r="D1628" s="135" t="s">
        <v>162</v>
      </c>
      <c r="E1628" s="136" t="s">
        <v>2473</v>
      </c>
      <c r="F1628" s="137" t="s">
        <v>2474</v>
      </c>
      <c r="G1628" s="138" t="s">
        <v>211</v>
      </c>
      <c r="H1628" s="139">
        <v>5</v>
      </c>
      <c r="I1628" s="140"/>
      <c r="J1628" s="141">
        <f>ROUND(I1628*H1628,2)</f>
        <v>0</v>
      </c>
      <c r="K1628" s="142"/>
      <c r="L1628" s="35"/>
      <c r="M1628" s="143" t="s">
        <v>32</v>
      </c>
      <c r="N1628" s="144" t="s">
        <v>48</v>
      </c>
      <c r="P1628" s="145">
        <f>O1628*H1628</f>
        <v>0</v>
      </c>
      <c r="Q1628" s="145">
        <v>0</v>
      </c>
      <c r="R1628" s="145">
        <f>Q1628*H1628</f>
        <v>0</v>
      </c>
      <c r="S1628" s="145">
        <v>0</v>
      </c>
      <c r="T1628" s="146">
        <f>S1628*H1628</f>
        <v>0</v>
      </c>
      <c r="AR1628" s="147" t="s">
        <v>661</v>
      </c>
      <c r="AT1628" s="147" t="s">
        <v>162</v>
      </c>
      <c r="AU1628" s="147" t="s">
        <v>91</v>
      </c>
      <c r="AY1628" s="19" t="s">
        <v>159</v>
      </c>
      <c r="BE1628" s="148">
        <f>IF(N1628="základní",J1628,0)</f>
        <v>0</v>
      </c>
      <c r="BF1628" s="148">
        <f>IF(N1628="snížená",J1628,0)</f>
        <v>0</v>
      </c>
      <c r="BG1628" s="148">
        <f>IF(N1628="zákl. přenesená",J1628,0)</f>
        <v>0</v>
      </c>
      <c r="BH1628" s="148">
        <f>IF(N1628="sníž. přenesená",J1628,0)</f>
        <v>0</v>
      </c>
      <c r="BI1628" s="148">
        <f>IF(N1628="nulová",J1628,0)</f>
        <v>0</v>
      </c>
      <c r="BJ1628" s="19" t="s">
        <v>91</v>
      </c>
      <c r="BK1628" s="148">
        <f>ROUND(I1628*H1628,2)</f>
        <v>0</v>
      </c>
      <c r="BL1628" s="19" t="s">
        <v>661</v>
      </c>
      <c r="BM1628" s="147" t="s">
        <v>2482</v>
      </c>
    </row>
    <row r="1629" spans="2:65" s="1" customFormat="1" ht="11.25">
      <c r="B1629" s="35"/>
      <c r="D1629" s="149" t="s">
        <v>167</v>
      </c>
      <c r="F1629" s="150" t="s">
        <v>2476</v>
      </c>
      <c r="I1629" s="151"/>
      <c r="L1629" s="35"/>
      <c r="M1629" s="152"/>
      <c r="T1629" s="56"/>
      <c r="AT1629" s="19" t="s">
        <v>167</v>
      </c>
      <c r="AU1629" s="19" t="s">
        <v>91</v>
      </c>
    </row>
    <row r="1630" spans="2:65" s="13" customFormat="1" ht="11.25">
      <c r="B1630" s="160"/>
      <c r="D1630" s="154" t="s">
        <v>169</v>
      </c>
      <c r="E1630" s="161" t="s">
        <v>32</v>
      </c>
      <c r="F1630" s="162" t="s">
        <v>2483</v>
      </c>
      <c r="H1630" s="163">
        <v>5</v>
      </c>
      <c r="I1630" s="164"/>
      <c r="L1630" s="160"/>
      <c r="M1630" s="165"/>
      <c r="T1630" s="166"/>
      <c r="AT1630" s="161" t="s">
        <v>169</v>
      </c>
      <c r="AU1630" s="161" t="s">
        <v>91</v>
      </c>
      <c r="AV1630" s="13" t="s">
        <v>91</v>
      </c>
      <c r="AW1630" s="13" t="s">
        <v>38</v>
      </c>
      <c r="AX1630" s="13" t="s">
        <v>84</v>
      </c>
      <c r="AY1630" s="161" t="s">
        <v>159</v>
      </c>
    </row>
    <row r="1631" spans="2:65" s="1" customFormat="1" ht="16.5" customHeight="1">
      <c r="B1631" s="35"/>
      <c r="C1631" s="182" t="s">
        <v>2484</v>
      </c>
      <c r="D1631" s="182" t="s">
        <v>668</v>
      </c>
      <c r="E1631" s="183" t="s">
        <v>2485</v>
      </c>
      <c r="F1631" s="184" t="s">
        <v>2486</v>
      </c>
      <c r="G1631" s="185" t="s">
        <v>211</v>
      </c>
      <c r="H1631" s="186">
        <v>5</v>
      </c>
      <c r="I1631" s="187"/>
      <c r="J1631" s="188">
        <f>ROUND(I1631*H1631,2)</f>
        <v>0</v>
      </c>
      <c r="K1631" s="189"/>
      <c r="L1631" s="190"/>
      <c r="M1631" s="191" t="s">
        <v>32</v>
      </c>
      <c r="N1631" s="192" t="s">
        <v>48</v>
      </c>
      <c r="P1631" s="145">
        <f>O1631*H1631</f>
        <v>0</v>
      </c>
      <c r="Q1631" s="145">
        <v>1.2999999999999999E-3</v>
      </c>
      <c r="R1631" s="145">
        <f>Q1631*H1631</f>
        <v>6.4999999999999997E-3</v>
      </c>
      <c r="S1631" s="145">
        <v>0</v>
      </c>
      <c r="T1631" s="146">
        <f>S1631*H1631</f>
        <v>0</v>
      </c>
      <c r="AR1631" s="147" t="s">
        <v>780</v>
      </c>
      <c r="AT1631" s="147" t="s">
        <v>668</v>
      </c>
      <c r="AU1631" s="147" t="s">
        <v>91</v>
      </c>
      <c r="AY1631" s="19" t="s">
        <v>159</v>
      </c>
      <c r="BE1631" s="148">
        <f>IF(N1631="základní",J1631,0)</f>
        <v>0</v>
      </c>
      <c r="BF1631" s="148">
        <f>IF(N1631="snížená",J1631,0)</f>
        <v>0</v>
      </c>
      <c r="BG1631" s="148">
        <f>IF(N1631="zákl. přenesená",J1631,0)</f>
        <v>0</v>
      </c>
      <c r="BH1631" s="148">
        <f>IF(N1631="sníž. přenesená",J1631,0)</f>
        <v>0</v>
      </c>
      <c r="BI1631" s="148">
        <f>IF(N1631="nulová",J1631,0)</f>
        <v>0</v>
      </c>
      <c r="BJ1631" s="19" t="s">
        <v>91</v>
      </c>
      <c r="BK1631" s="148">
        <f>ROUND(I1631*H1631,2)</f>
        <v>0</v>
      </c>
      <c r="BL1631" s="19" t="s">
        <v>661</v>
      </c>
      <c r="BM1631" s="147" t="s">
        <v>2487</v>
      </c>
    </row>
    <row r="1632" spans="2:65" s="1" customFormat="1" ht="24.2" customHeight="1">
      <c r="B1632" s="35"/>
      <c r="C1632" s="135" t="s">
        <v>2488</v>
      </c>
      <c r="D1632" s="135" t="s">
        <v>162</v>
      </c>
      <c r="E1632" s="136" t="s">
        <v>2489</v>
      </c>
      <c r="F1632" s="137" t="s">
        <v>2490</v>
      </c>
      <c r="G1632" s="138" t="s">
        <v>211</v>
      </c>
      <c r="H1632" s="139">
        <v>3</v>
      </c>
      <c r="I1632" s="140"/>
      <c r="J1632" s="141">
        <f>ROUND(I1632*H1632,2)</f>
        <v>0</v>
      </c>
      <c r="K1632" s="142"/>
      <c r="L1632" s="35"/>
      <c r="M1632" s="143" t="s">
        <v>32</v>
      </c>
      <c r="N1632" s="144" t="s">
        <v>48</v>
      </c>
      <c r="P1632" s="145">
        <f>O1632*H1632</f>
        <v>0</v>
      </c>
      <c r="Q1632" s="145">
        <v>0</v>
      </c>
      <c r="R1632" s="145">
        <f>Q1632*H1632</f>
        <v>0</v>
      </c>
      <c r="S1632" s="145">
        <v>0</v>
      </c>
      <c r="T1632" s="146">
        <f>S1632*H1632</f>
        <v>0</v>
      </c>
      <c r="AR1632" s="147" t="s">
        <v>661</v>
      </c>
      <c r="AT1632" s="147" t="s">
        <v>162</v>
      </c>
      <c r="AU1632" s="147" t="s">
        <v>91</v>
      </c>
      <c r="AY1632" s="19" t="s">
        <v>159</v>
      </c>
      <c r="BE1632" s="148">
        <f>IF(N1632="základní",J1632,0)</f>
        <v>0</v>
      </c>
      <c r="BF1632" s="148">
        <f>IF(N1632="snížená",J1632,0)</f>
        <v>0</v>
      </c>
      <c r="BG1632" s="148">
        <f>IF(N1632="zákl. přenesená",J1632,0)</f>
        <v>0</v>
      </c>
      <c r="BH1632" s="148">
        <f>IF(N1632="sníž. přenesená",J1632,0)</f>
        <v>0</v>
      </c>
      <c r="BI1632" s="148">
        <f>IF(N1632="nulová",J1632,0)</f>
        <v>0</v>
      </c>
      <c r="BJ1632" s="19" t="s">
        <v>91</v>
      </c>
      <c r="BK1632" s="148">
        <f>ROUND(I1632*H1632,2)</f>
        <v>0</v>
      </c>
      <c r="BL1632" s="19" t="s">
        <v>661</v>
      </c>
      <c r="BM1632" s="147" t="s">
        <v>2491</v>
      </c>
    </row>
    <row r="1633" spans="2:65" s="1" customFormat="1" ht="11.25">
      <c r="B1633" s="35"/>
      <c r="D1633" s="149" t="s">
        <v>167</v>
      </c>
      <c r="F1633" s="150" t="s">
        <v>2492</v>
      </c>
      <c r="I1633" s="151"/>
      <c r="L1633" s="35"/>
      <c r="M1633" s="152"/>
      <c r="T1633" s="56"/>
      <c r="AT1633" s="19" t="s">
        <v>167</v>
      </c>
      <c r="AU1633" s="19" t="s">
        <v>91</v>
      </c>
    </row>
    <row r="1634" spans="2:65" s="1" customFormat="1" ht="24.2" customHeight="1">
      <c r="B1634" s="35"/>
      <c r="C1634" s="182" t="s">
        <v>2493</v>
      </c>
      <c r="D1634" s="182" t="s">
        <v>668</v>
      </c>
      <c r="E1634" s="183" t="s">
        <v>2494</v>
      </c>
      <c r="F1634" s="184" t="s">
        <v>2495</v>
      </c>
      <c r="G1634" s="185" t="s">
        <v>211</v>
      </c>
      <c r="H1634" s="186">
        <v>3</v>
      </c>
      <c r="I1634" s="187"/>
      <c r="J1634" s="188">
        <f>ROUND(I1634*H1634,2)</f>
        <v>0</v>
      </c>
      <c r="K1634" s="189"/>
      <c r="L1634" s="190"/>
      <c r="M1634" s="191" t="s">
        <v>32</v>
      </c>
      <c r="N1634" s="192" t="s">
        <v>48</v>
      </c>
      <c r="P1634" s="145">
        <f>O1634*H1634</f>
        <v>0</v>
      </c>
      <c r="Q1634" s="145">
        <v>8.4999999999999995E-4</v>
      </c>
      <c r="R1634" s="145">
        <f>Q1634*H1634</f>
        <v>2.5499999999999997E-3</v>
      </c>
      <c r="S1634" s="145">
        <v>0</v>
      </c>
      <c r="T1634" s="146">
        <f>S1634*H1634</f>
        <v>0</v>
      </c>
      <c r="AR1634" s="147" t="s">
        <v>780</v>
      </c>
      <c r="AT1634" s="147" t="s">
        <v>668</v>
      </c>
      <c r="AU1634" s="147" t="s">
        <v>91</v>
      </c>
      <c r="AY1634" s="19" t="s">
        <v>159</v>
      </c>
      <c r="BE1634" s="148">
        <f>IF(N1634="základní",J1634,0)</f>
        <v>0</v>
      </c>
      <c r="BF1634" s="148">
        <f>IF(N1634="snížená",J1634,0)</f>
        <v>0</v>
      </c>
      <c r="BG1634" s="148">
        <f>IF(N1634="zákl. přenesená",J1634,0)</f>
        <v>0</v>
      </c>
      <c r="BH1634" s="148">
        <f>IF(N1634="sníž. přenesená",J1634,0)</f>
        <v>0</v>
      </c>
      <c r="BI1634" s="148">
        <f>IF(N1634="nulová",J1634,0)</f>
        <v>0</v>
      </c>
      <c r="BJ1634" s="19" t="s">
        <v>91</v>
      </c>
      <c r="BK1634" s="148">
        <f>ROUND(I1634*H1634,2)</f>
        <v>0</v>
      </c>
      <c r="BL1634" s="19" t="s">
        <v>661</v>
      </c>
      <c r="BM1634" s="147" t="s">
        <v>2496</v>
      </c>
    </row>
    <row r="1635" spans="2:65" s="11" customFormat="1" ht="22.9" customHeight="1">
      <c r="B1635" s="123"/>
      <c r="D1635" s="124" t="s">
        <v>75</v>
      </c>
      <c r="E1635" s="133" t="s">
        <v>2497</v>
      </c>
      <c r="F1635" s="133" t="s">
        <v>2498</v>
      </c>
      <c r="I1635" s="126"/>
      <c r="J1635" s="134">
        <f>BK1635</f>
        <v>0</v>
      </c>
      <c r="L1635" s="123"/>
      <c r="M1635" s="128"/>
      <c r="P1635" s="129">
        <f>SUM(P1636:P1647)</f>
        <v>0</v>
      </c>
      <c r="R1635" s="129">
        <f>SUM(R1636:R1647)</f>
        <v>5.1140900000000003E-2</v>
      </c>
      <c r="T1635" s="130">
        <f>SUM(T1636:T1647)</f>
        <v>0</v>
      </c>
      <c r="AR1635" s="124" t="s">
        <v>91</v>
      </c>
      <c r="AT1635" s="131" t="s">
        <v>75</v>
      </c>
      <c r="AU1635" s="131" t="s">
        <v>84</v>
      </c>
      <c r="AY1635" s="124" t="s">
        <v>159</v>
      </c>
      <c r="BK1635" s="132">
        <f>SUM(BK1636:BK1647)</f>
        <v>0</v>
      </c>
    </row>
    <row r="1636" spans="2:65" s="1" customFormat="1" ht="37.9" customHeight="1">
      <c r="B1636" s="35"/>
      <c r="C1636" s="135" t="s">
        <v>2499</v>
      </c>
      <c r="D1636" s="135" t="s">
        <v>162</v>
      </c>
      <c r="E1636" s="136" t="s">
        <v>2500</v>
      </c>
      <c r="F1636" s="137" t="s">
        <v>2501</v>
      </c>
      <c r="G1636" s="138" t="s">
        <v>211</v>
      </c>
      <c r="H1636" s="139">
        <v>10</v>
      </c>
      <c r="I1636" s="140"/>
      <c r="J1636" s="141">
        <f>ROUND(I1636*H1636,2)</f>
        <v>0</v>
      </c>
      <c r="K1636" s="142"/>
      <c r="L1636" s="35"/>
      <c r="M1636" s="143" t="s">
        <v>32</v>
      </c>
      <c r="N1636" s="144" t="s">
        <v>48</v>
      </c>
      <c r="P1636" s="145">
        <f>O1636*H1636</f>
        <v>0</v>
      </c>
      <c r="Q1636" s="145">
        <v>1.8636E-3</v>
      </c>
      <c r="R1636" s="145">
        <f>Q1636*H1636</f>
        <v>1.8636E-2</v>
      </c>
      <c r="S1636" s="145">
        <v>0</v>
      </c>
      <c r="T1636" s="146">
        <f>S1636*H1636</f>
        <v>0</v>
      </c>
      <c r="AR1636" s="147" t="s">
        <v>661</v>
      </c>
      <c r="AT1636" s="147" t="s">
        <v>162</v>
      </c>
      <c r="AU1636" s="147" t="s">
        <v>91</v>
      </c>
      <c r="AY1636" s="19" t="s">
        <v>159</v>
      </c>
      <c r="BE1636" s="148">
        <f>IF(N1636="základní",J1636,0)</f>
        <v>0</v>
      </c>
      <c r="BF1636" s="148">
        <f>IF(N1636="snížená",J1636,0)</f>
        <v>0</v>
      </c>
      <c r="BG1636" s="148">
        <f>IF(N1636="zákl. přenesená",J1636,0)</f>
        <v>0</v>
      </c>
      <c r="BH1636" s="148">
        <f>IF(N1636="sníž. přenesená",J1636,0)</f>
        <v>0</v>
      </c>
      <c r="BI1636" s="148">
        <f>IF(N1636="nulová",J1636,0)</f>
        <v>0</v>
      </c>
      <c r="BJ1636" s="19" t="s">
        <v>91</v>
      </c>
      <c r="BK1636" s="148">
        <f>ROUND(I1636*H1636,2)</f>
        <v>0</v>
      </c>
      <c r="BL1636" s="19" t="s">
        <v>661</v>
      </c>
      <c r="BM1636" s="147" t="s">
        <v>2502</v>
      </c>
    </row>
    <row r="1637" spans="2:65" s="1" customFormat="1" ht="11.25">
      <c r="B1637" s="35"/>
      <c r="D1637" s="149" t="s">
        <v>167</v>
      </c>
      <c r="F1637" s="150" t="s">
        <v>2503</v>
      </c>
      <c r="I1637" s="151"/>
      <c r="L1637" s="35"/>
      <c r="M1637" s="152"/>
      <c r="T1637" s="56"/>
      <c r="AT1637" s="19" t="s">
        <v>167</v>
      </c>
      <c r="AU1637" s="19" t="s">
        <v>91</v>
      </c>
    </row>
    <row r="1638" spans="2:65" s="1" customFormat="1" ht="33" customHeight="1">
      <c r="B1638" s="35"/>
      <c r="C1638" s="135" t="s">
        <v>2504</v>
      </c>
      <c r="D1638" s="135" t="s">
        <v>162</v>
      </c>
      <c r="E1638" s="136" t="s">
        <v>2505</v>
      </c>
      <c r="F1638" s="137" t="s">
        <v>2506</v>
      </c>
      <c r="G1638" s="138" t="s">
        <v>211</v>
      </c>
      <c r="H1638" s="139">
        <v>20</v>
      </c>
      <c r="I1638" s="140"/>
      <c r="J1638" s="141">
        <f>ROUND(I1638*H1638,2)</f>
        <v>0</v>
      </c>
      <c r="K1638" s="142"/>
      <c r="L1638" s="35"/>
      <c r="M1638" s="143" t="s">
        <v>32</v>
      </c>
      <c r="N1638" s="144" t="s">
        <v>48</v>
      </c>
      <c r="P1638" s="145">
        <f>O1638*H1638</f>
        <v>0</v>
      </c>
      <c r="Q1638" s="145">
        <v>9.6299999999999993E-6</v>
      </c>
      <c r="R1638" s="145">
        <f>Q1638*H1638</f>
        <v>1.9259999999999999E-4</v>
      </c>
      <c r="S1638" s="145">
        <v>0</v>
      </c>
      <c r="T1638" s="146">
        <f>S1638*H1638</f>
        <v>0</v>
      </c>
      <c r="AR1638" s="147" t="s">
        <v>661</v>
      </c>
      <c r="AT1638" s="147" t="s">
        <v>162</v>
      </c>
      <c r="AU1638" s="147" t="s">
        <v>91</v>
      </c>
      <c r="AY1638" s="19" t="s">
        <v>159</v>
      </c>
      <c r="BE1638" s="148">
        <f>IF(N1638="základní",J1638,0)</f>
        <v>0</v>
      </c>
      <c r="BF1638" s="148">
        <f>IF(N1638="snížená",J1638,0)</f>
        <v>0</v>
      </c>
      <c r="BG1638" s="148">
        <f>IF(N1638="zákl. přenesená",J1638,0)</f>
        <v>0</v>
      </c>
      <c r="BH1638" s="148">
        <f>IF(N1638="sníž. přenesená",J1638,0)</f>
        <v>0</v>
      </c>
      <c r="BI1638" s="148">
        <f>IF(N1638="nulová",J1638,0)</f>
        <v>0</v>
      </c>
      <c r="BJ1638" s="19" t="s">
        <v>91</v>
      </c>
      <c r="BK1638" s="148">
        <f>ROUND(I1638*H1638,2)</f>
        <v>0</v>
      </c>
      <c r="BL1638" s="19" t="s">
        <v>661</v>
      </c>
      <c r="BM1638" s="147" t="s">
        <v>2507</v>
      </c>
    </row>
    <row r="1639" spans="2:65" s="1" customFormat="1" ht="11.25">
      <c r="B1639" s="35"/>
      <c r="D1639" s="149" t="s">
        <v>167</v>
      </c>
      <c r="F1639" s="150" t="s">
        <v>2508</v>
      </c>
      <c r="I1639" s="151"/>
      <c r="L1639" s="35"/>
      <c r="M1639" s="152"/>
      <c r="T1639" s="56"/>
      <c r="AT1639" s="19" t="s">
        <v>167</v>
      </c>
      <c r="AU1639" s="19" t="s">
        <v>91</v>
      </c>
    </row>
    <row r="1640" spans="2:65" s="1" customFormat="1" ht="33" customHeight="1">
      <c r="B1640" s="35"/>
      <c r="C1640" s="135" t="s">
        <v>2509</v>
      </c>
      <c r="D1640" s="135" t="s">
        <v>162</v>
      </c>
      <c r="E1640" s="136" t="s">
        <v>2510</v>
      </c>
      <c r="F1640" s="137" t="s">
        <v>2511</v>
      </c>
      <c r="G1640" s="138" t="s">
        <v>211</v>
      </c>
      <c r="H1640" s="139">
        <v>10</v>
      </c>
      <c r="I1640" s="140"/>
      <c r="J1640" s="141">
        <f>ROUND(I1640*H1640,2)</f>
        <v>0</v>
      </c>
      <c r="K1640" s="142"/>
      <c r="L1640" s="35"/>
      <c r="M1640" s="143" t="s">
        <v>32</v>
      </c>
      <c r="N1640" s="144" t="s">
        <v>48</v>
      </c>
      <c r="P1640" s="145">
        <f>O1640*H1640</f>
        <v>0</v>
      </c>
      <c r="Q1640" s="145">
        <v>1.4980000000000001E-5</v>
      </c>
      <c r="R1640" s="145">
        <f>Q1640*H1640</f>
        <v>1.4980000000000001E-4</v>
      </c>
      <c r="S1640" s="145">
        <v>0</v>
      </c>
      <c r="T1640" s="146">
        <f>S1640*H1640</f>
        <v>0</v>
      </c>
      <c r="AR1640" s="147" t="s">
        <v>661</v>
      </c>
      <c r="AT1640" s="147" t="s">
        <v>162</v>
      </c>
      <c r="AU1640" s="147" t="s">
        <v>91</v>
      </c>
      <c r="AY1640" s="19" t="s">
        <v>159</v>
      </c>
      <c r="BE1640" s="148">
        <f>IF(N1640="základní",J1640,0)</f>
        <v>0</v>
      </c>
      <c r="BF1640" s="148">
        <f>IF(N1640="snížená",J1640,0)</f>
        <v>0</v>
      </c>
      <c r="BG1640" s="148">
        <f>IF(N1640="zákl. přenesená",J1640,0)</f>
        <v>0</v>
      </c>
      <c r="BH1640" s="148">
        <f>IF(N1640="sníž. přenesená",J1640,0)</f>
        <v>0</v>
      </c>
      <c r="BI1640" s="148">
        <f>IF(N1640="nulová",J1640,0)</f>
        <v>0</v>
      </c>
      <c r="BJ1640" s="19" t="s">
        <v>91</v>
      </c>
      <c r="BK1640" s="148">
        <f>ROUND(I1640*H1640,2)</f>
        <v>0</v>
      </c>
      <c r="BL1640" s="19" t="s">
        <v>661</v>
      </c>
      <c r="BM1640" s="147" t="s">
        <v>2512</v>
      </c>
    </row>
    <row r="1641" spans="2:65" s="1" customFormat="1" ht="11.25">
      <c r="B1641" s="35"/>
      <c r="D1641" s="149" t="s">
        <v>167</v>
      </c>
      <c r="F1641" s="150" t="s">
        <v>2513</v>
      </c>
      <c r="I1641" s="151"/>
      <c r="L1641" s="35"/>
      <c r="M1641" s="152"/>
      <c r="T1641" s="56"/>
      <c r="AT1641" s="19" t="s">
        <v>167</v>
      </c>
      <c r="AU1641" s="19" t="s">
        <v>91</v>
      </c>
    </row>
    <row r="1642" spans="2:65" s="1" customFormat="1" ht="37.9" customHeight="1">
      <c r="B1642" s="35"/>
      <c r="C1642" s="135" t="s">
        <v>2514</v>
      </c>
      <c r="D1642" s="135" t="s">
        <v>162</v>
      </c>
      <c r="E1642" s="136" t="s">
        <v>2515</v>
      </c>
      <c r="F1642" s="137" t="s">
        <v>2516</v>
      </c>
      <c r="G1642" s="138" t="s">
        <v>211</v>
      </c>
      <c r="H1642" s="139">
        <v>10</v>
      </c>
      <c r="I1642" s="140"/>
      <c r="J1642" s="141">
        <f>ROUND(I1642*H1642,2)</f>
        <v>0</v>
      </c>
      <c r="K1642" s="142"/>
      <c r="L1642" s="35"/>
      <c r="M1642" s="143" t="s">
        <v>32</v>
      </c>
      <c r="N1642" s="144" t="s">
        <v>48</v>
      </c>
      <c r="P1642" s="145">
        <f>O1642*H1642</f>
        <v>0</v>
      </c>
      <c r="Q1642" s="145">
        <v>5.1000000000000004E-4</v>
      </c>
      <c r="R1642" s="145">
        <f>Q1642*H1642</f>
        <v>5.1000000000000004E-3</v>
      </c>
      <c r="S1642" s="145">
        <v>0</v>
      </c>
      <c r="T1642" s="146">
        <f>S1642*H1642</f>
        <v>0</v>
      </c>
      <c r="AR1642" s="147" t="s">
        <v>661</v>
      </c>
      <c r="AT1642" s="147" t="s">
        <v>162</v>
      </c>
      <c r="AU1642" s="147" t="s">
        <v>91</v>
      </c>
      <c r="AY1642" s="19" t="s">
        <v>159</v>
      </c>
      <c r="BE1642" s="148">
        <f>IF(N1642="základní",J1642,0)</f>
        <v>0</v>
      </c>
      <c r="BF1642" s="148">
        <f>IF(N1642="snížená",J1642,0)</f>
        <v>0</v>
      </c>
      <c r="BG1642" s="148">
        <f>IF(N1642="zákl. přenesená",J1642,0)</f>
        <v>0</v>
      </c>
      <c r="BH1642" s="148">
        <f>IF(N1642="sníž. přenesená",J1642,0)</f>
        <v>0</v>
      </c>
      <c r="BI1642" s="148">
        <f>IF(N1642="nulová",J1642,0)</f>
        <v>0</v>
      </c>
      <c r="BJ1642" s="19" t="s">
        <v>91</v>
      </c>
      <c r="BK1642" s="148">
        <f>ROUND(I1642*H1642,2)</f>
        <v>0</v>
      </c>
      <c r="BL1642" s="19" t="s">
        <v>661</v>
      </c>
      <c r="BM1642" s="147" t="s">
        <v>2517</v>
      </c>
    </row>
    <row r="1643" spans="2:65" s="1" customFormat="1" ht="11.25">
      <c r="B1643" s="35"/>
      <c r="D1643" s="149" t="s">
        <v>167</v>
      </c>
      <c r="F1643" s="150" t="s">
        <v>2518</v>
      </c>
      <c r="I1643" s="151"/>
      <c r="L1643" s="35"/>
      <c r="M1643" s="152"/>
      <c r="T1643" s="56"/>
      <c r="AT1643" s="19" t="s">
        <v>167</v>
      </c>
      <c r="AU1643" s="19" t="s">
        <v>91</v>
      </c>
    </row>
    <row r="1644" spans="2:65" s="1" customFormat="1" ht="37.9" customHeight="1">
      <c r="B1644" s="35"/>
      <c r="C1644" s="135" t="s">
        <v>2519</v>
      </c>
      <c r="D1644" s="135" t="s">
        <v>162</v>
      </c>
      <c r="E1644" s="136" t="s">
        <v>2520</v>
      </c>
      <c r="F1644" s="137" t="s">
        <v>2521</v>
      </c>
      <c r="G1644" s="138" t="s">
        <v>211</v>
      </c>
      <c r="H1644" s="139">
        <v>5</v>
      </c>
      <c r="I1644" s="140"/>
      <c r="J1644" s="141">
        <f>ROUND(I1644*H1644,2)</f>
        <v>0</v>
      </c>
      <c r="K1644" s="142"/>
      <c r="L1644" s="35"/>
      <c r="M1644" s="143" t="s">
        <v>32</v>
      </c>
      <c r="N1644" s="144" t="s">
        <v>48</v>
      </c>
      <c r="P1644" s="145">
        <f>O1644*H1644</f>
        <v>0</v>
      </c>
      <c r="Q1644" s="145">
        <v>1.6375000000000001E-3</v>
      </c>
      <c r="R1644" s="145">
        <f>Q1644*H1644</f>
        <v>8.1875000000000003E-3</v>
      </c>
      <c r="S1644" s="145">
        <v>0</v>
      </c>
      <c r="T1644" s="146">
        <f>S1644*H1644</f>
        <v>0</v>
      </c>
      <c r="AR1644" s="147" t="s">
        <v>661</v>
      </c>
      <c r="AT1644" s="147" t="s">
        <v>162</v>
      </c>
      <c r="AU1644" s="147" t="s">
        <v>91</v>
      </c>
      <c r="AY1644" s="19" t="s">
        <v>159</v>
      </c>
      <c r="BE1644" s="148">
        <f>IF(N1644="základní",J1644,0)</f>
        <v>0</v>
      </c>
      <c r="BF1644" s="148">
        <f>IF(N1644="snížená",J1644,0)</f>
        <v>0</v>
      </c>
      <c r="BG1644" s="148">
        <f>IF(N1644="zákl. přenesená",J1644,0)</f>
        <v>0</v>
      </c>
      <c r="BH1644" s="148">
        <f>IF(N1644="sníž. přenesená",J1644,0)</f>
        <v>0</v>
      </c>
      <c r="BI1644" s="148">
        <f>IF(N1644="nulová",J1644,0)</f>
        <v>0</v>
      </c>
      <c r="BJ1644" s="19" t="s">
        <v>91</v>
      </c>
      <c r="BK1644" s="148">
        <f>ROUND(I1644*H1644,2)</f>
        <v>0</v>
      </c>
      <c r="BL1644" s="19" t="s">
        <v>661</v>
      </c>
      <c r="BM1644" s="147" t="s">
        <v>2522</v>
      </c>
    </row>
    <row r="1645" spans="2:65" s="1" customFormat="1" ht="11.25">
      <c r="B1645" s="35"/>
      <c r="D1645" s="149" t="s">
        <v>167</v>
      </c>
      <c r="F1645" s="150" t="s">
        <v>2523</v>
      </c>
      <c r="I1645" s="151"/>
      <c r="L1645" s="35"/>
      <c r="M1645" s="152"/>
      <c r="T1645" s="56"/>
      <c r="AT1645" s="19" t="s">
        <v>167</v>
      </c>
      <c r="AU1645" s="19" t="s">
        <v>91</v>
      </c>
    </row>
    <row r="1646" spans="2:65" s="1" customFormat="1" ht="37.9" customHeight="1">
      <c r="B1646" s="35"/>
      <c r="C1646" s="135" t="s">
        <v>2524</v>
      </c>
      <c r="D1646" s="135" t="s">
        <v>162</v>
      </c>
      <c r="E1646" s="136" t="s">
        <v>2525</v>
      </c>
      <c r="F1646" s="137" t="s">
        <v>2526</v>
      </c>
      <c r="G1646" s="138" t="s">
        <v>211</v>
      </c>
      <c r="H1646" s="139">
        <v>10</v>
      </c>
      <c r="I1646" s="140"/>
      <c r="J1646" s="141">
        <f>ROUND(I1646*H1646,2)</f>
        <v>0</v>
      </c>
      <c r="K1646" s="142"/>
      <c r="L1646" s="35"/>
      <c r="M1646" s="143" t="s">
        <v>32</v>
      </c>
      <c r="N1646" s="144" t="s">
        <v>48</v>
      </c>
      <c r="P1646" s="145">
        <f>O1646*H1646</f>
        <v>0</v>
      </c>
      <c r="Q1646" s="145">
        <v>1.8875000000000001E-3</v>
      </c>
      <c r="R1646" s="145">
        <f>Q1646*H1646</f>
        <v>1.8874999999999999E-2</v>
      </c>
      <c r="S1646" s="145">
        <v>0</v>
      </c>
      <c r="T1646" s="146">
        <f>S1646*H1646</f>
        <v>0</v>
      </c>
      <c r="AR1646" s="147" t="s">
        <v>661</v>
      </c>
      <c r="AT1646" s="147" t="s">
        <v>162</v>
      </c>
      <c r="AU1646" s="147" t="s">
        <v>91</v>
      </c>
      <c r="AY1646" s="19" t="s">
        <v>159</v>
      </c>
      <c r="BE1646" s="148">
        <f>IF(N1646="základní",J1646,0)</f>
        <v>0</v>
      </c>
      <c r="BF1646" s="148">
        <f>IF(N1646="snížená",J1646,0)</f>
        <v>0</v>
      </c>
      <c r="BG1646" s="148">
        <f>IF(N1646="zákl. přenesená",J1646,0)</f>
        <v>0</v>
      </c>
      <c r="BH1646" s="148">
        <f>IF(N1646="sníž. přenesená",J1646,0)</f>
        <v>0</v>
      </c>
      <c r="BI1646" s="148">
        <f>IF(N1646="nulová",J1646,0)</f>
        <v>0</v>
      </c>
      <c r="BJ1646" s="19" t="s">
        <v>91</v>
      </c>
      <c r="BK1646" s="148">
        <f>ROUND(I1646*H1646,2)</f>
        <v>0</v>
      </c>
      <c r="BL1646" s="19" t="s">
        <v>661</v>
      </c>
      <c r="BM1646" s="147" t="s">
        <v>2527</v>
      </c>
    </row>
    <row r="1647" spans="2:65" s="1" customFormat="1" ht="11.25">
      <c r="B1647" s="35"/>
      <c r="D1647" s="149" t="s">
        <v>167</v>
      </c>
      <c r="F1647" s="150" t="s">
        <v>2528</v>
      </c>
      <c r="I1647" s="151"/>
      <c r="L1647" s="35"/>
      <c r="M1647" s="152"/>
      <c r="T1647" s="56"/>
      <c r="AT1647" s="19" t="s">
        <v>167</v>
      </c>
      <c r="AU1647" s="19" t="s">
        <v>91</v>
      </c>
    </row>
    <row r="1648" spans="2:65" s="11" customFormat="1" ht="22.9" customHeight="1">
      <c r="B1648" s="123"/>
      <c r="D1648" s="124" t="s">
        <v>75</v>
      </c>
      <c r="E1648" s="133" t="s">
        <v>2529</v>
      </c>
      <c r="F1648" s="133" t="s">
        <v>2530</v>
      </c>
      <c r="I1648" s="126"/>
      <c r="J1648" s="134">
        <f>BK1648</f>
        <v>0</v>
      </c>
      <c r="L1648" s="123"/>
      <c r="M1648" s="128"/>
      <c r="P1648" s="129">
        <f>P1649+SUM(P1650:P1665)+P1682</f>
        <v>0</v>
      </c>
      <c r="R1648" s="129">
        <f>R1649+SUM(R1650:R1665)+R1682</f>
        <v>8.2221100557919993</v>
      </c>
      <c r="T1648" s="130">
        <f>T1649+SUM(T1650:T1665)+T1682</f>
        <v>0</v>
      </c>
      <c r="AR1648" s="124" t="s">
        <v>91</v>
      </c>
      <c r="AT1648" s="131" t="s">
        <v>75</v>
      </c>
      <c r="AU1648" s="131" t="s">
        <v>84</v>
      </c>
      <c r="AY1648" s="124" t="s">
        <v>159</v>
      </c>
      <c r="BK1648" s="132">
        <f>BK1649+SUM(BK1650:BK1665)+BK1682</f>
        <v>0</v>
      </c>
    </row>
    <row r="1649" spans="2:65" s="1" customFormat="1" ht="49.15" customHeight="1">
      <c r="B1649" s="35"/>
      <c r="C1649" s="135" t="s">
        <v>854</v>
      </c>
      <c r="D1649" s="135" t="s">
        <v>162</v>
      </c>
      <c r="E1649" s="136" t="s">
        <v>2531</v>
      </c>
      <c r="F1649" s="137" t="s">
        <v>2532</v>
      </c>
      <c r="G1649" s="138" t="s">
        <v>165</v>
      </c>
      <c r="H1649" s="139">
        <v>135.94499999999999</v>
      </c>
      <c r="I1649" s="140"/>
      <c r="J1649" s="141">
        <f>ROUND(I1649*H1649,2)</f>
        <v>0</v>
      </c>
      <c r="K1649" s="142"/>
      <c r="L1649" s="35"/>
      <c r="M1649" s="143" t="s">
        <v>32</v>
      </c>
      <c r="N1649" s="144" t="s">
        <v>48</v>
      </c>
      <c r="P1649" s="145">
        <f>O1649*H1649</f>
        <v>0</v>
      </c>
      <c r="Q1649" s="145">
        <v>3.3827999999999997E-2</v>
      </c>
      <c r="R1649" s="145">
        <f>Q1649*H1649</f>
        <v>4.5987474599999993</v>
      </c>
      <c r="S1649" s="145">
        <v>0</v>
      </c>
      <c r="T1649" s="146">
        <f>S1649*H1649</f>
        <v>0</v>
      </c>
      <c r="AR1649" s="147" t="s">
        <v>661</v>
      </c>
      <c r="AT1649" s="147" t="s">
        <v>162</v>
      </c>
      <c r="AU1649" s="147" t="s">
        <v>91</v>
      </c>
      <c r="AY1649" s="19" t="s">
        <v>159</v>
      </c>
      <c r="BE1649" s="148">
        <f>IF(N1649="základní",J1649,0)</f>
        <v>0</v>
      </c>
      <c r="BF1649" s="148">
        <f>IF(N1649="snížená",J1649,0)</f>
        <v>0</v>
      </c>
      <c r="BG1649" s="148">
        <f>IF(N1649="zákl. přenesená",J1649,0)</f>
        <v>0</v>
      </c>
      <c r="BH1649" s="148">
        <f>IF(N1649="sníž. přenesená",J1649,0)</f>
        <v>0</v>
      </c>
      <c r="BI1649" s="148">
        <f>IF(N1649="nulová",J1649,0)</f>
        <v>0</v>
      </c>
      <c r="BJ1649" s="19" t="s">
        <v>91</v>
      </c>
      <c r="BK1649" s="148">
        <f>ROUND(I1649*H1649,2)</f>
        <v>0</v>
      </c>
      <c r="BL1649" s="19" t="s">
        <v>661</v>
      </c>
      <c r="BM1649" s="147" t="s">
        <v>2533</v>
      </c>
    </row>
    <row r="1650" spans="2:65" s="1" customFormat="1" ht="11.25">
      <c r="B1650" s="35"/>
      <c r="D1650" s="149" t="s">
        <v>167</v>
      </c>
      <c r="F1650" s="150" t="s">
        <v>2534</v>
      </c>
      <c r="I1650" s="151"/>
      <c r="L1650" s="35"/>
      <c r="M1650" s="152"/>
      <c r="T1650" s="56"/>
      <c r="AT1650" s="19" t="s">
        <v>167</v>
      </c>
      <c r="AU1650" s="19" t="s">
        <v>91</v>
      </c>
    </row>
    <row r="1651" spans="2:65" s="12" customFormat="1" ht="11.25">
      <c r="B1651" s="153"/>
      <c r="D1651" s="154" t="s">
        <v>169</v>
      </c>
      <c r="E1651" s="155" t="s">
        <v>32</v>
      </c>
      <c r="F1651" s="156" t="s">
        <v>2319</v>
      </c>
      <c r="H1651" s="155" t="s">
        <v>32</v>
      </c>
      <c r="I1651" s="157"/>
      <c r="L1651" s="153"/>
      <c r="M1651" s="158"/>
      <c r="T1651" s="159"/>
      <c r="AT1651" s="155" t="s">
        <v>169</v>
      </c>
      <c r="AU1651" s="155" t="s">
        <v>91</v>
      </c>
      <c r="AV1651" s="12" t="s">
        <v>84</v>
      </c>
      <c r="AW1651" s="12" t="s">
        <v>38</v>
      </c>
      <c r="AX1651" s="12" t="s">
        <v>76</v>
      </c>
      <c r="AY1651" s="155" t="s">
        <v>159</v>
      </c>
    </row>
    <row r="1652" spans="2:65" s="13" customFormat="1" ht="11.25">
      <c r="B1652" s="160"/>
      <c r="D1652" s="154" t="s">
        <v>169</v>
      </c>
      <c r="E1652" s="161" t="s">
        <v>32</v>
      </c>
      <c r="F1652" s="162" t="s">
        <v>2320</v>
      </c>
      <c r="H1652" s="163">
        <v>29.6</v>
      </c>
      <c r="I1652" s="164"/>
      <c r="L1652" s="160"/>
      <c r="M1652" s="165"/>
      <c r="T1652" s="166"/>
      <c r="AT1652" s="161" t="s">
        <v>169</v>
      </c>
      <c r="AU1652" s="161" t="s">
        <v>91</v>
      </c>
      <c r="AV1652" s="13" t="s">
        <v>91</v>
      </c>
      <c r="AW1652" s="13" t="s">
        <v>38</v>
      </c>
      <c r="AX1652" s="13" t="s">
        <v>76</v>
      </c>
      <c r="AY1652" s="161" t="s">
        <v>159</v>
      </c>
    </row>
    <row r="1653" spans="2:65" s="13" customFormat="1" ht="11.25">
      <c r="B1653" s="160"/>
      <c r="D1653" s="154" t="s">
        <v>169</v>
      </c>
      <c r="E1653" s="161" t="s">
        <v>32</v>
      </c>
      <c r="F1653" s="162" t="s">
        <v>2321</v>
      </c>
      <c r="H1653" s="163">
        <v>2.9750000000000001</v>
      </c>
      <c r="I1653" s="164"/>
      <c r="L1653" s="160"/>
      <c r="M1653" s="165"/>
      <c r="T1653" s="166"/>
      <c r="AT1653" s="161" t="s">
        <v>169</v>
      </c>
      <c r="AU1653" s="161" t="s">
        <v>91</v>
      </c>
      <c r="AV1653" s="13" t="s">
        <v>91</v>
      </c>
      <c r="AW1653" s="13" t="s">
        <v>38</v>
      </c>
      <c r="AX1653" s="13" t="s">
        <v>76</v>
      </c>
      <c r="AY1653" s="161" t="s">
        <v>159</v>
      </c>
    </row>
    <row r="1654" spans="2:65" s="13" customFormat="1" ht="11.25">
      <c r="B1654" s="160"/>
      <c r="D1654" s="154" t="s">
        <v>169</v>
      </c>
      <c r="E1654" s="161" t="s">
        <v>32</v>
      </c>
      <c r="F1654" s="162" t="s">
        <v>2322</v>
      </c>
      <c r="H1654" s="163">
        <v>3.87</v>
      </c>
      <c r="I1654" s="164"/>
      <c r="L1654" s="160"/>
      <c r="M1654" s="165"/>
      <c r="T1654" s="166"/>
      <c r="AT1654" s="161" t="s">
        <v>169</v>
      </c>
      <c r="AU1654" s="161" t="s">
        <v>91</v>
      </c>
      <c r="AV1654" s="13" t="s">
        <v>91</v>
      </c>
      <c r="AW1654" s="13" t="s">
        <v>38</v>
      </c>
      <c r="AX1654" s="13" t="s">
        <v>76</v>
      </c>
      <c r="AY1654" s="161" t="s">
        <v>159</v>
      </c>
    </row>
    <row r="1655" spans="2:65" s="13" customFormat="1" ht="11.25">
      <c r="B1655" s="160"/>
      <c r="D1655" s="154" t="s">
        <v>169</v>
      </c>
      <c r="E1655" s="161" t="s">
        <v>32</v>
      </c>
      <c r="F1655" s="162" t="s">
        <v>2323</v>
      </c>
      <c r="H1655" s="163">
        <v>13.42</v>
      </c>
      <c r="I1655" s="164"/>
      <c r="L1655" s="160"/>
      <c r="M1655" s="165"/>
      <c r="T1655" s="166"/>
      <c r="AT1655" s="161" t="s">
        <v>169</v>
      </c>
      <c r="AU1655" s="161" t="s">
        <v>91</v>
      </c>
      <c r="AV1655" s="13" t="s">
        <v>91</v>
      </c>
      <c r="AW1655" s="13" t="s">
        <v>38</v>
      </c>
      <c r="AX1655" s="13" t="s">
        <v>76</v>
      </c>
      <c r="AY1655" s="161" t="s">
        <v>159</v>
      </c>
    </row>
    <row r="1656" spans="2:65" s="13" customFormat="1" ht="11.25">
      <c r="B1656" s="160"/>
      <c r="D1656" s="154" t="s">
        <v>169</v>
      </c>
      <c r="E1656" s="161" t="s">
        <v>32</v>
      </c>
      <c r="F1656" s="162" t="s">
        <v>2324</v>
      </c>
      <c r="H1656" s="163">
        <v>46.17</v>
      </c>
      <c r="I1656" s="164"/>
      <c r="L1656" s="160"/>
      <c r="M1656" s="165"/>
      <c r="T1656" s="166"/>
      <c r="AT1656" s="161" t="s">
        <v>169</v>
      </c>
      <c r="AU1656" s="161" t="s">
        <v>91</v>
      </c>
      <c r="AV1656" s="13" t="s">
        <v>91</v>
      </c>
      <c r="AW1656" s="13" t="s">
        <v>38</v>
      </c>
      <c r="AX1656" s="13" t="s">
        <v>76</v>
      </c>
      <c r="AY1656" s="161" t="s">
        <v>159</v>
      </c>
    </row>
    <row r="1657" spans="2:65" s="13" customFormat="1" ht="11.25">
      <c r="B1657" s="160"/>
      <c r="D1657" s="154" t="s">
        <v>169</v>
      </c>
      <c r="E1657" s="161" t="s">
        <v>32</v>
      </c>
      <c r="F1657" s="162" t="s">
        <v>2325</v>
      </c>
      <c r="H1657" s="163">
        <v>2.4</v>
      </c>
      <c r="I1657" s="164"/>
      <c r="L1657" s="160"/>
      <c r="M1657" s="165"/>
      <c r="T1657" s="166"/>
      <c r="AT1657" s="161" t="s">
        <v>169</v>
      </c>
      <c r="AU1657" s="161" t="s">
        <v>91</v>
      </c>
      <c r="AV1657" s="13" t="s">
        <v>91</v>
      </c>
      <c r="AW1657" s="13" t="s">
        <v>38</v>
      </c>
      <c r="AX1657" s="13" t="s">
        <v>76</v>
      </c>
      <c r="AY1657" s="161" t="s">
        <v>159</v>
      </c>
    </row>
    <row r="1658" spans="2:65" s="13" customFormat="1" ht="11.25">
      <c r="B1658" s="160"/>
      <c r="D1658" s="154" t="s">
        <v>169</v>
      </c>
      <c r="E1658" s="161" t="s">
        <v>32</v>
      </c>
      <c r="F1658" s="162" t="s">
        <v>2326</v>
      </c>
      <c r="H1658" s="163">
        <v>1.65</v>
      </c>
      <c r="I1658" s="164"/>
      <c r="L1658" s="160"/>
      <c r="M1658" s="165"/>
      <c r="T1658" s="166"/>
      <c r="AT1658" s="161" t="s">
        <v>169</v>
      </c>
      <c r="AU1658" s="161" t="s">
        <v>91</v>
      </c>
      <c r="AV1658" s="13" t="s">
        <v>91</v>
      </c>
      <c r="AW1658" s="13" t="s">
        <v>38</v>
      </c>
      <c r="AX1658" s="13" t="s">
        <v>76</v>
      </c>
      <c r="AY1658" s="161" t="s">
        <v>159</v>
      </c>
    </row>
    <row r="1659" spans="2:65" s="13" customFormat="1" ht="11.25">
      <c r="B1659" s="160"/>
      <c r="D1659" s="154" t="s">
        <v>169</v>
      </c>
      <c r="E1659" s="161" t="s">
        <v>32</v>
      </c>
      <c r="F1659" s="162" t="s">
        <v>2327</v>
      </c>
      <c r="H1659" s="163">
        <v>7.65</v>
      </c>
      <c r="I1659" s="164"/>
      <c r="L1659" s="160"/>
      <c r="M1659" s="165"/>
      <c r="T1659" s="166"/>
      <c r="AT1659" s="161" t="s">
        <v>169</v>
      </c>
      <c r="AU1659" s="161" t="s">
        <v>91</v>
      </c>
      <c r="AV1659" s="13" t="s">
        <v>91</v>
      </c>
      <c r="AW1659" s="13" t="s">
        <v>38</v>
      </c>
      <c r="AX1659" s="13" t="s">
        <v>76</v>
      </c>
      <c r="AY1659" s="161" t="s">
        <v>159</v>
      </c>
    </row>
    <row r="1660" spans="2:65" s="13" customFormat="1" ht="11.25">
      <c r="B1660" s="160"/>
      <c r="D1660" s="154" t="s">
        <v>169</v>
      </c>
      <c r="E1660" s="161" t="s">
        <v>32</v>
      </c>
      <c r="F1660" s="162" t="s">
        <v>2328</v>
      </c>
      <c r="H1660" s="163">
        <v>5.3250000000000002</v>
      </c>
      <c r="I1660" s="164"/>
      <c r="L1660" s="160"/>
      <c r="M1660" s="165"/>
      <c r="T1660" s="166"/>
      <c r="AT1660" s="161" t="s">
        <v>169</v>
      </c>
      <c r="AU1660" s="161" t="s">
        <v>91</v>
      </c>
      <c r="AV1660" s="13" t="s">
        <v>91</v>
      </c>
      <c r="AW1660" s="13" t="s">
        <v>38</v>
      </c>
      <c r="AX1660" s="13" t="s">
        <v>76</v>
      </c>
      <c r="AY1660" s="161" t="s">
        <v>159</v>
      </c>
    </row>
    <row r="1661" spans="2:65" s="13" customFormat="1" ht="11.25">
      <c r="B1661" s="160"/>
      <c r="D1661" s="154" t="s">
        <v>169</v>
      </c>
      <c r="E1661" s="161" t="s">
        <v>32</v>
      </c>
      <c r="F1661" s="162" t="s">
        <v>2329</v>
      </c>
      <c r="H1661" s="163">
        <v>22.885000000000002</v>
      </c>
      <c r="I1661" s="164"/>
      <c r="L1661" s="160"/>
      <c r="M1661" s="165"/>
      <c r="T1661" s="166"/>
      <c r="AT1661" s="161" t="s">
        <v>169</v>
      </c>
      <c r="AU1661" s="161" t="s">
        <v>91</v>
      </c>
      <c r="AV1661" s="13" t="s">
        <v>91</v>
      </c>
      <c r="AW1661" s="13" t="s">
        <v>38</v>
      </c>
      <c r="AX1661" s="13" t="s">
        <v>76</v>
      </c>
      <c r="AY1661" s="161" t="s">
        <v>159</v>
      </c>
    </row>
    <row r="1662" spans="2:65" s="14" customFormat="1" ht="11.25">
      <c r="B1662" s="175"/>
      <c r="D1662" s="154" t="s">
        <v>169</v>
      </c>
      <c r="E1662" s="176" t="s">
        <v>32</v>
      </c>
      <c r="F1662" s="177" t="s">
        <v>581</v>
      </c>
      <c r="H1662" s="178">
        <v>135.94499999999999</v>
      </c>
      <c r="I1662" s="179"/>
      <c r="L1662" s="175"/>
      <c r="M1662" s="180"/>
      <c r="T1662" s="181"/>
      <c r="AT1662" s="176" t="s">
        <v>169</v>
      </c>
      <c r="AU1662" s="176" t="s">
        <v>91</v>
      </c>
      <c r="AV1662" s="14" t="s">
        <v>96</v>
      </c>
      <c r="AW1662" s="14" t="s">
        <v>38</v>
      </c>
      <c r="AX1662" s="14" t="s">
        <v>84</v>
      </c>
      <c r="AY1662" s="176" t="s">
        <v>159</v>
      </c>
    </row>
    <row r="1663" spans="2:65" s="1" customFormat="1" ht="49.15" customHeight="1">
      <c r="B1663" s="35"/>
      <c r="C1663" s="135" t="s">
        <v>2535</v>
      </c>
      <c r="D1663" s="135" t="s">
        <v>162</v>
      </c>
      <c r="E1663" s="136" t="s">
        <v>2536</v>
      </c>
      <c r="F1663" s="137" t="s">
        <v>2537</v>
      </c>
      <c r="G1663" s="138" t="s">
        <v>180</v>
      </c>
      <c r="H1663" s="139">
        <v>8.2219999999999995</v>
      </c>
      <c r="I1663" s="140"/>
      <c r="J1663" s="141">
        <f>ROUND(I1663*H1663,2)</f>
        <v>0</v>
      </c>
      <c r="K1663" s="142"/>
      <c r="L1663" s="35"/>
      <c r="M1663" s="143" t="s">
        <v>32</v>
      </c>
      <c r="N1663" s="144" t="s">
        <v>48</v>
      </c>
      <c r="P1663" s="145">
        <f>O1663*H1663</f>
        <v>0</v>
      </c>
      <c r="Q1663" s="145">
        <v>0</v>
      </c>
      <c r="R1663" s="145">
        <f>Q1663*H1663</f>
        <v>0</v>
      </c>
      <c r="S1663" s="145">
        <v>0</v>
      </c>
      <c r="T1663" s="146">
        <f>S1663*H1663</f>
        <v>0</v>
      </c>
      <c r="AR1663" s="147" t="s">
        <v>661</v>
      </c>
      <c r="AT1663" s="147" t="s">
        <v>162</v>
      </c>
      <c r="AU1663" s="147" t="s">
        <v>91</v>
      </c>
      <c r="AY1663" s="19" t="s">
        <v>159</v>
      </c>
      <c r="BE1663" s="148">
        <f>IF(N1663="základní",J1663,0)</f>
        <v>0</v>
      </c>
      <c r="BF1663" s="148">
        <f>IF(N1663="snížená",J1663,0)</f>
        <v>0</v>
      </c>
      <c r="BG1663" s="148">
        <f>IF(N1663="zákl. přenesená",J1663,0)</f>
        <v>0</v>
      </c>
      <c r="BH1663" s="148">
        <f>IF(N1663="sníž. přenesená",J1663,0)</f>
        <v>0</v>
      </c>
      <c r="BI1663" s="148">
        <f>IF(N1663="nulová",J1663,0)</f>
        <v>0</v>
      </c>
      <c r="BJ1663" s="19" t="s">
        <v>91</v>
      </c>
      <c r="BK1663" s="148">
        <f>ROUND(I1663*H1663,2)</f>
        <v>0</v>
      </c>
      <c r="BL1663" s="19" t="s">
        <v>661</v>
      </c>
      <c r="BM1663" s="147" t="s">
        <v>2538</v>
      </c>
    </row>
    <row r="1664" spans="2:65" s="1" customFormat="1" ht="11.25">
      <c r="B1664" s="35"/>
      <c r="D1664" s="149" t="s">
        <v>167</v>
      </c>
      <c r="F1664" s="150" t="s">
        <v>2539</v>
      </c>
      <c r="I1664" s="151"/>
      <c r="L1664" s="35"/>
      <c r="M1664" s="152"/>
      <c r="T1664" s="56"/>
      <c r="AT1664" s="19" t="s">
        <v>167</v>
      </c>
      <c r="AU1664" s="19" t="s">
        <v>91</v>
      </c>
    </row>
    <row r="1665" spans="2:65" s="11" customFormat="1" ht="20.85" customHeight="1">
      <c r="B1665" s="123"/>
      <c r="D1665" s="124" t="s">
        <v>75</v>
      </c>
      <c r="E1665" s="133" t="s">
        <v>2540</v>
      </c>
      <c r="F1665" s="133" t="s">
        <v>2541</v>
      </c>
      <c r="I1665" s="126"/>
      <c r="J1665" s="134">
        <f>BK1665</f>
        <v>0</v>
      </c>
      <c r="L1665" s="123"/>
      <c r="M1665" s="128"/>
      <c r="P1665" s="129">
        <f>SUM(P1666:P1681)</f>
        <v>0</v>
      </c>
      <c r="R1665" s="129">
        <f>SUM(R1666:R1681)</f>
        <v>2.8187100860000003</v>
      </c>
      <c r="T1665" s="130">
        <f>SUM(T1666:T1681)</f>
        <v>0</v>
      </c>
      <c r="AR1665" s="124" t="s">
        <v>91</v>
      </c>
      <c r="AT1665" s="131" t="s">
        <v>75</v>
      </c>
      <c r="AU1665" s="131" t="s">
        <v>91</v>
      </c>
      <c r="AY1665" s="124" t="s">
        <v>159</v>
      </c>
      <c r="BK1665" s="132">
        <f>SUM(BK1666:BK1681)</f>
        <v>0</v>
      </c>
    </row>
    <row r="1666" spans="2:65" s="1" customFormat="1" ht="24.2" customHeight="1">
      <c r="B1666" s="35"/>
      <c r="C1666" s="135" t="s">
        <v>2542</v>
      </c>
      <c r="D1666" s="135" t="s">
        <v>162</v>
      </c>
      <c r="E1666" s="136" t="s">
        <v>2543</v>
      </c>
      <c r="F1666" s="137" t="s">
        <v>2544</v>
      </c>
      <c r="G1666" s="138" t="s">
        <v>165</v>
      </c>
      <c r="H1666" s="139">
        <v>278.46100000000001</v>
      </c>
      <c r="I1666" s="140"/>
      <c r="J1666" s="141">
        <f>ROUND(I1666*H1666,2)</f>
        <v>0</v>
      </c>
      <c r="K1666" s="142"/>
      <c r="L1666" s="35"/>
      <c r="M1666" s="143" t="s">
        <v>32</v>
      </c>
      <c r="N1666" s="144" t="s">
        <v>48</v>
      </c>
      <c r="P1666" s="145">
        <f>O1666*H1666</f>
        <v>0</v>
      </c>
      <c r="Q1666" s="145">
        <v>0</v>
      </c>
      <c r="R1666" s="145">
        <f>Q1666*H1666</f>
        <v>0</v>
      </c>
      <c r="S1666" s="145">
        <v>0</v>
      </c>
      <c r="T1666" s="146">
        <f>S1666*H1666</f>
        <v>0</v>
      </c>
      <c r="AR1666" s="147" t="s">
        <v>661</v>
      </c>
      <c r="AT1666" s="147" t="s">
        <v>162</v>
      </c>
      <c r="AU1666" s="147" t="s">
        <v>93</v>
      </c>
      <c r="AY1666" s="19" t="s">
        <v>159</v>
      </c>
      <c r="BE1666" s="148">
        <f>IF(N1666="základní",J1666,0)</f>
        <v>0</v>
      </c>
      <c r="BF1666" s="148">
        <f>IF(N1666="snížená",J1666,0)</f>
        <v>0</v>
      </c>
      <c r="BG1666" s="148">
        <f>IF(N1666="zákl. přenesená",J1666,0)</f>
        <v>0</v>
      </c>
      <c r="BH1666" s="148">
        <f>IF(N1666="sníž. přenesená",J1666,0)</f>
        <v>0</v>
      </c>
      <c r="BI1666" s="148">
        <f>IF(N1666="nulová",J1666,0)</f>
        <v>0</v>
      </c>
      <c r="BJ1666" s="19" t="s">
        <v>91</v>
      </c>
      <c r="BK1666" s="148">
        <f>ROUND(I1666*H1666,2)</f>
        <v>0</v>
      </c>
      <c r="BL1666" s="19" t="s">
        <v>661</v>
      </c>
      <c r="BM1666" s="147" t="s">
        <v>2545</v>
      </c>
    </row>
    <row r="1667" spans="2:65" s="1" customFormat="1" ht="11.25">
      <c r="B1667" s="35"/>
      <c r="D1667" s="149" t="s">
        <v>167</v>
      </c>
      <c r="F1667" s="150" t="s">
        <v>2546</v>
      </c>
      <c r="I1667" s="151"/>
      <c r="L1667" s="35"/>
      <c r="M1667" s="152"/>
      <c r="T1667" s="56"/>
      <c r="AT1667" s="19" t="s">
        <v>167</v>
      </c>
      <c r="AU1667" s="19" t="s">
        <v>93</v>
      </c>
    </row>
    <row r="1668" spans="2:65" s="13" customFormat="1" ht="11.25">
      <c r="B1668" s="160"/>
      <c r="D1668" s="154" t="s">
        <v>169</v>
      </c>
      <c r="E1668" s="161" t="s">
        <v>32</v>
      </c>
      <c r="F1668" s="162" t="s">
        <v>2547</v>
      </c>
      <c r="H1668" s="163">
        <v>210.565</v>
      </c>
      <c r="I1668" s="164"/>
      <c r="L1668" s="160"/>
      <c r="M1668" s="165"/>
      <c r="T1668" s="166"/>
      <c r="AT1668" s="161" t="s">
        <v>169</v>
      </c>
      <c r="AU1668" s="161" t="s">
        <v>93</v>
      </c>
      <c r="AV1668" s="13" t="s">
        <v>91</v>
      </c>
      <c r="AW1668" s="13" t="s">
        <v>38</v>
      </c>
      <c r="AX1668" s="13" t="s">
        <v>76</v>
      </c>
      <c r="AY1668" s="161" t="s">
        <v>159</v>
      </c>
    </row>
    <row r="1669" spans="2:65" s="13" customFormat="1" ht="11.25">
      <c r="B1669" s="160"/>
      <c r="D1669" s="154" t="s">
        <v>169</v>
      </c>
      <c r="E1669" s="161" t="s">
        <v>32</v>
      </c>
      <c r="F1669" s="162" t="s">
        <v>304</v>
      </c>
      <c r="H1669" s="163">
        <v>67.896000000000001</v>
      </c>
      <c r="I1669" s="164"/>
      <c r="L1669" s="160"/>
      <c r="M1669" s="165"/>
      <c r="T1669" s="166"/>
      <c r="AT1669" s="161" t="s">
        <v>169</v>
      </c>
      <c r="AU1669" s="161" t="s">
        <v>93</v>
      </c>
      <c r="AV1669" s="13" t="s">
        <v>91</v>
      </c>
      <c r="AW1669" s="13" t="s">
        <v>38</v>
      </c>
      <c r="AX1669" s="13" t="s">
        <v>76</v>
      </c>
      <c r="AY1669" s="161" t="s">
        <v>159</v>
      </c>
    </row>
    <row r="1670" spans="2:65" s="14" customFormat="1" ht="11.25">
      <c r="B1670" s="175"/>
      <c r="D1670" s="154" t="s">
        <v>169</v>
      </c>
      <c r="E1670" s="176" t="s">
        <v>32</v>
      </c>
      <c r="F1670" s="177" t="s">
        <v>581</v>
      </c>
      <c r="H1670" s="178">
        <v>278.46100000000001</v>
      </c>
      <c r="I1670" s="179"/>
      <c r="L1670" s="175"/>
      <c r="M1670" s="180"/>
      <c r="T1670" s="181"/>
      <c r="AT1670" s="176" t="s">
        <v>169</v>
      </c>
      <c r="AU1670" s="176" t="s">
        <v>93</v>
      </c>
      <c r="AV1670" s="14" t="s">
        <v>96</v>
      </c>
      <c r="AW1670" s="14" t="s">
        <v>38</v>
      </c>
      <c r="AX1670" s="14" t="s">
        <v>84</v>
      </c>
      <c r="AY1670" s="176" t="s">
        <v>159</v>
      </c>
    </row>
    <row r="1671" spans="2:65" s="1" customFormat="1" ht="33" customHeight="1">
      <c r="B1671" s="35"/>
      <c r="C1671" s="182" t="s">
        <v>2548</v>
      </c>
      <c r="D1671" s="182" t="s">
        <v>668</v>
      </c>
      <c r="E1671" s="183" t="s">
        <v>2549</v>
      </c>
      <c r="F1671" s="184" t="s">
        <v>2550</v>
      </c>
      <c r="G1671" s="185" t="s">
        <v>165</v>
      </c>
      <c r="H1671" s="186">
        <v>320.23</v>
      </c>
      <c r="I1671" s="187"/>
      <c r="J1671" s="188">
        <f>ROUND(I1671*H1671,2)</f>
        <v>0</v>
      </c>
      <c r="K1671" s="189"/>
      <c r="L1671" s="190"/>
      <c r="M1671" s="191" t="s">
        <v>32</v>
      </c>
      <c r="N1671" s="192" t="s">
        <v>48</v>
      </c>
      <c r="P1671" s="145">
        <f>O1671*H1671</f>
        <v>0</v>
      </c>
      <c r="Q1671" s="145">
        <v>2.1000000000000001E-4</v>
      </c>
      <c r="R1671" s="145">
        <f>Q1671*H1671</f>
        <v>6.7248300000000011E-2</v>
      </c>
      <c r="S1671" s="145">
        <v>0</v>
      </c>
      <c r="T1671" s="146">
        <f>S1671*H1671</f>
        <v>0</v>
      </c>
      <c r="AR1671" s="147" t="s">
        <v>780</v>
      </c>
      <c r="AT1671" s="147" t="s">
        <v>668</v>
      </c>
      <c r="AU1671" s="147" t="s">
        <v>93</v>
      </c>
      <c r="AY1671" s="19" t="s">
        <v>159</v>
      </c>
      <c r="BE1671" s="148">
        <f>IF(N1671="základní",J1671,0)</f>
        <v>0</v>
      </c>
      <c r="BF1671" s="148">
        <f>IF(N1671="snížená",J1671,0)</f>
        <v>0</v>
      </c>
      <c r="BG1671" s="148">
        <f>IF(N1671="zákl. přenesená",J1671,0)</f>
        <v>0</v>
      </c>
      <c r="BH1671" s="148">
        <f>IF(N1671="sníž. přenesená",J1671,0)</f>
        <v>0</v>
      </c>
      <c r="BI1671" s="148">
        <f>IF(N1671="nulová",J1671,0)</f>
        <v>0</v>
      </c>
      <c r="BJ1671" s="19" t="s">
        <v>91</v>
      </c>
      <c r="BK1671" s="148">
        <f>ROUND(I1671*H1671,2)</f>
        <v>0</v>
      </c>
      <c r="BL1671" s="19" t="s">
        <v>661</v>
      </c>
      <c r="BM1671" s="147" t="s">
        <v>2551</v>
      </c>
    </row>
    <row r="1672" spans="2:65" s="13" customFormat="1" ht="11.25">
      <c r="B1672" s="160"/>
      <c r="D1672" s="154" t="s">
        <v>169</v>
      </c>
      <c r="F1672" s="162" t="s">
        <v>2552</v>
      </c>
      <c r="H1672" s="163">
        <v>320.23</v>
      </c>
      <c r="I1672" s="164"/>
      <c r="L1672" s="160"/>
      <c r="M1672" s="165"/>
      <c r="T1672" s="166"/>
      <c r="AT1672" s="161" t="s">
        <v>169</v>
      </c>
      <c r="AU1672" s="161" t="s">
        <v>93</v>
      </c>
      <c r="AV1672" s="13" t="s">
        <v>91</v>
      </c>
      <c r="AW1672" s="13" t="s">
        <v>4</v>
      </c>
      <c r="AX1672" s="13" t="s">
        <v>84</v>
      </c>
      <c r="AY1672" s="161" t="s">
        <v>159</v>
      </c>
    </row>
    <row r="1673" spans="2:65" s="1" customFormat="1" ht="37.9" customHeight="1">
      <c r="B1673" s="35"/>
      <c r="C1673" s="135" t="s">
        <v>2553</v>
      </c>
      <c r="D1673" s="135" t="s">
        <v>162</v>
      </c>
      <c r="E1673" s="136" t="s">
        <v>2554</v>
      </c>
      <c r="F1673" s="137" t="s">
        <v>2555</v>
      </c>
      <c r="G1673" s="138" t="s">
        <v>165</v>
      </c>
      <c r="H1673" s="139">
        <v>260.161</v>
      </c>
      <c r="I1673" s="140"/>
      <c r="J1673" s="141">
        <f>ROUND(I1673*H1673,2)</f>
        <v>0</v>
      </c>
      <c r="K1673" s="142"/>
      <c r="L1673" s="35"/>
      <c r="M1673" s="143" t="s">
        <v>32</v>
      </c>
      <c r="N1673" s="144" t="s">
        <v>48</v>
      </c>
      <c r="P1673" s="145">
        <f>O1673*H1673</f>
        <v>0</v>
      </c>
      <c r="Q1673" s="145">
        <v>1.26E-4</v>
      </c>
      <c r="R1673" s="145">
        <f>Q1673*H1673</f>
        <v>3.2780285999999999E-2</v>
      </c>
      <c r="S1673" s="145">
        <v>0</v>
      </c>
      <c r="T1673" s="146">
        <f>S1673*H1673</f>
        <v>0</v>
      </c>
      <c r="AR1673" s="147" t="s">
        <v>661</v>
      </c>
      <c r="AT1673" s="147" t="s">
        <v>162</v>
      </c>
      <c r="AU1673" s="147" t="s">
        <v>93</v>
      </c>
      <c r="AY1673" s="19" t="s">
        <v>159</v>
      </c>
      <c r="BE1673" s="148">
        <f>IF(N1673="základní",J1673,0)</f>
        <v>0</v>
      </c>
      <c r="BF1673" s="148">
        <f>IF(N1673="snížená",J1673,0)</f>
        <v>0</v>
      </c>
      <c r="BG1673" s="148">
        <f>IF(N1673="zákl. přenesená",J1673,0)</f>
        <v>0</v>
      </c>
      <c r="BH1673" s="148">
        <f>IF(N1673="sníž. přenesená",J1673,0)</f>
        <v>0</v>
      </c>
      <c r="BI1673" s="148">
        <f>IF(N1673="nulová",J1673,0)</f>
        <v>0</v>
      </c>
      <c r="BJ1673" s="19" t="s">
        <v>91</v>
      </c>
      <c r="BK1673" s="148">
        <f>ROUND(I1673*H1673,2)</f>
        <v>0</v>
      </c>
      <c r="BL1673" s="19" t="s">
        <v>661</v>
      </c>
      <c r="BM1673" s="147" t="s">
        <v>2556</v>
      </c>
    </row>
    <row r="1674" spans="2:65" s="1" customFormat="1" ht="11.25">
      <c r="B1674" s="35"/>
      <c r="D1674" s="149" t="s">
        <v>167</v>
      </c>
      <c r="F1674" s="150" t="s">
        <v>2557</v>
      </c>
      <c r="I1674" s="151"/>
      <c r="L1674" s="35"/>
      <c r="M1674" s="152"/>
      <c r="T1674" s="56"/>
      <c r="AT1674" s="19" t="s">
        <v>167</v>
      </c>
      <c r="AU1674" s="19" t="s">
        <v>93</v>
      </c>
    </row>
    <row r="1675" spans="2:65" s="13" customFormat="1" ht="11.25">
      <c r="B1675" s="160"/>
      <c r="D1675" s="154" t="s">
        <v>169</v>
      </c>
      <c r="E1675" s="161" t="s">
        <v>32</v>
      </c>
      <c r="F1675" s="162" t="s">
        <v>301</v>
      </c>
      <c r="H1675" s="163">
        <v>192.26499999999999</v>
      </c>
      <c r="I1675" s="164"/>
      <c r="L1675" s="160"/>
      <c r="M1675" s="165"/>
      <c r="T1675" s="166"/>
      <c r="AT1675" s="161" t="s">
        <v>169</v>
      </c>
      <c r="AU1675" s="161" t="s">
        <v>93</v>
      </c>
      <c r="AV1675" s="13" t="s">
        <v>91</v>
      </c>
      <c r="AW1675" s="13" t="s">
        <v>38</v>
      </c>
      <c r="AX1675" s="13" t="s">
        <v>76</v>
      </c>
      <c r="AY1675" s="161" t="s">
        <v>159</v>
      </c>
    </row>
    <row r="1676" spans="2:65" s="13" customFormat="1" ht="11.25">
      <c r="B1676" s="160"/>
      <c r="D1676" s="154" t="s">
        <v>169</v>
      </c>
      <c r="E1676" s="161" t="s">
        <v>32</v>
      </c>
      <c r="F1676" s="162" t="s">
        <v>304</v>
      </c>
      <c r="H1676" s="163">
        <v>67.896000000000001</v>
      </c>
      <c r="I1676" s="164"/>
      <c r="L1676" s="160"/>
      <c r="M1676" s="165"/>
      <c r="T1676" s="166"/>
      <c r="AT1676" s="161" t="s">
        <v>169</v>
      </c>
      <c r="AU1676" s="161" t="s">
        <v>93</v>
      </c>
      <c r="AV1676" s="13" t="s">
        <v>91</v>
      </c>
      <c r="AW1676" s="13" t="s">
        <v>38</v>
      </c>
      <c r="AX1676" s="13" t="s">
        <v>76</v>
      </c>
      <c r="AY1676" s="161" t="s">
        <v>159</v>
      </c>
    </row>
    <row r="1677" spans="2:65" s="14" customFormat="1" ht="11.25">
      <c r="B1677" s="175"/>
      <c r="D1677" s="154" t="s">
        <v>169</v>
      </c>
      <c r="E1677" s="176" t="s">
        <v>32</v>
      </c>
      <c r="F1677" s="177" t="s">
        <v>581</v>
      </c>
      <c r="H1677" s="178">
        <v>260.161</v>
      </c>
      <c r="I1677" s="179"/>
      <c r="L1677" s="175"/>
      <c r="M1677" s="180"/>
      <c r="T1677" s="181"/>
      <c r="AT1677" s="176" t="s">
        <v>169</v>
      </c>
      <c r="AU1677" s="176" t="s">
        <v>93</v>
      </c>
      <c r="AV1677" s="14" t="s">
        <v>96</v>
      </c>
      <c r="AW1677" s="14" t="s">
        <v>38</v>
      </c>
      <c r="AX1677" s="14" t="s">
        <v>84</v>
      </c>
      <c r="AY1677" s="176" t="s">
        <v>159</v>
      </c>
    </row>
    <row r="1678" spans="2:65" s="1" customFormat="1" ht="24.2" customHeight="1">
      <c r="B1678" s="35"/>
      <c r="C1678" s="182" t="s">
        <v>2558</v>
      </c>
      <c r="D1678" s="182" t="s">
        <v>668</v>
      </c>
      <c r="E1678" s="183" t="s">
        <v>2559</v>
      </c>
      <c r="F1678" s="184" t="s">
        <v>2560</v>
      </c>
      <c r="G1678" s="185" t="s">
        <v>165</v>
      </c>
      <c r="H1678" s="186">
        <v>286.17700000000002</v>
      </c>
      <c r="I1678" s="187"/>
      <c r="J1678" s="188">
        <f>ROUND(I1678*H1678,2)</f>
        <v>0</v>
      </c>
      <c r="K1678" s="189"/>
      <c r="L1678" s="190"/>
      <c r="M1678" s="191" t="s">
        <v>32</v>
      </c>
      <c r="N1678" s="192" t="s">
        <v>48</v>
      </c>
      <c r="P1678" s="145">
        <f>O1678*H1678</f>
        <v>0</v>
      </c>
      <c r="Q1678" s="145">
        <v>9.4999999999999998E-3</v>
      </c>
      <c r="R1678" s="145">
        <f>Q1678*H1678</f>
        <v>2.7186815000000002</v>
      </c>
      <c r="S1678" s="145">
        <v>0</v>
      </c>
      <c r="T1678" s="146">
        <f>S1678*H1678</f>
        <v>0</v>
      </c>
      <c r="AR1678" s="147" t="s">
        <v>780</v>
      </c>
      <c r="AT1678" s="147" t="s">
        <v>668</v>
      </c>
      <c r="AU1678" s="147" t="s">
        <v>93</v>
      </c>
      <c r="AY1678" s="19" t="s">
        <v>159</v>
      </c>
      <c r="BE1678" s="148">
        <f>IF(N1678="základní",J1678,0)</f>
        <v>0</v>
      </c>
      <c r="BF1678" s="148">
        <f>IF(N1678="snížená",J1678,0)</f>
        <v>0</v>
      </c>
      <c r="BG1678" s="148">
        <f>IF(N1678="zákl. přenesená",J1678,0)</f>
        <v>0</v>
      </c>
      <c r="BH1678" s="148">
        <f>IF(N1678="sníž. přenesená",J1678,0)</f>
        <v>0</v>
      </c>
      <c r="BI1678" s="148">
        <f>IF(N1678="nulová",J1678,0)</f>
        <v>0</v>
      </c>
      <c r="BJ1678" s="19" t="s">
        <v>91</v>
      </c>
      <c r="BK1678" s="148">
        <f>ROUND(I1678*H1678,2)</f>
        <v>0</v>
      </c>
      <c r="BL1678" s="19" t="s">
        <v>661</v>
      </c>
      <c r="BM1678" s="147" t="s">
        <v>2561</v>
      </c>
    </row>
    <row r="1679" spans="2:65" s="13" customFormat="1" ht="11.25">
      <c r="B1679" s="160"/>
      <c r="D1679" s="154" t="s">
        <v>169</v>
      </c>
      <c r="F1679" s="162" t="s">
        <v>2562</v>
      </c>
      <c r="H1679" s="163">
        <v>286.17700000000002</v>
      </c>
      <c r="I1679" s="164"/>
      <c r="L1679" s="160"/>
      <c r="M1679" s="165"/>
      <c r="T1679" s="166"/>
      <c r="AT1679" s="161" t="s">
        <v>169</v>
      </c>
      <c r="AU1679" s="161" t="s">
        <v>93</v>
      </c>
      <c r="AV1679" s="13" t="s">
        <v>91</v>
      </c>
      <c r="AW1679" s="13" t="s">
        <v>4</v>
      </c>
      <c r="AX1679" s="13" t="s">
        <v>84</v>
      </c>
      <c r="AY1679" s="161" t="s">
        <v>159</v>
      </c>
    </row>
    <row r="1680" spans="2:65" s="1" customFormat="1" ht="24.2" customHeight="1">
      <c r="B1680" s="35"/>
      <c r="C1680" s="135" t="s">
        <v>2563</v>
      </c>
      <c r="D1680" s="135" t="s">
        <v>162</v>
      </c>
      <c r="E1680" s="136" t="s">
        <v>2564</v>
      </c>
      <c r="F1680" s="137" t="s">
        <v>2565</v>
      </c>
      <c r="G1680" s="138" t="s">
        <v>165</v>
      </c>
      <c r="H1680" s="139">
        <v>18.3</v>
      </c>
      <c r="I1680" s="140"/>
      <c r="J1680" s="141">
        <f>ROUND(I1680*H1680,2)</f>
        <v>0</v>
      </c>
      <c r="K1680" s="142"/>
      <c r="L1680" s="35"/>
      <c r="M1680" s="143" t="s">
        <v>32</v>
      </c>
      <c r="N1680" s="144" t="s">
        <v>48</v>
      </c>
      <c r="P1680" s="145">
        <f>O1680*H1680</f>
        <v>0</v>
      </c>
      <c r="Q1680" s="145">
        <v>0</v>
      </c>
      <c r="R1680" s="145">
        <f>Q1680*H1680</f>
        <v>0</v>
      </c>
      <c r="S1680" s="145">
        <v>0</v>
      </c>
      <c r="T1680" s="146">
        <f>S1680*H1680</f>
        <v>0</v>
      </c>
      <c r="AR1680" s="147" t="s">
        <v>661</v>
      </c>
      <c r="AT1680" s="147" t="s">
        <v>162</v>
      </c>
      <c r="AU1680" s="147" t="s">
        <v>93</v>
      </c>
      <c r="AY1680" s="19" t="s">
        <v>159</v>
      </c>
      <c r="BE1680" s="148">
        <f>IF(N1680="základní",J1680,0)</f>
        <v>0</v>
      </c>
      <c r="BF1680" s="148">
        <f>IF(N1680="snížená",J1680,0)</f>
        <v>0</v>
      </c>
      <c r="BG1680" s="148">
        <f>IF(N1680="zákl. přenesená",J1680,0)</f>
        <v>0</v>
      </c>
      <c r="BH1680" s="148">
        <f>IF(N1680="sníž. přenesená",J1680,0)</f>
        <v>0</v>
      </c>
      <c r="BI1680" s="148">
        <f>IF(N1680="nulová",J1680,0)</f>
        <v>0</v>
      </c>
      <c r="BJ1680" s="19" t="s">
        <v>91</v>
      </c>
      <c r="BK1680" s="148">
        <f>ROUND(I1680*H1680,2)</f>
        <v>0</v>
      </c>
      <c r="BL1680" s="19" t="s">
        <v>661</v>
      </c>
      <c r="BM1680" s="147" t="s">
        <v>2566</v>
      </c>
    </row>
    <row r="1681" spans="2:65" s="13" customFormat="1" ht="11.25">
      <c r="B1681" s="160"/>
      <c r="D1681" s="154" t="s">
        <v>169</v>
      </c>
      <c r="E1681" s="161" t="s">
        <v>32</v>
      </c>
      <c r="F1681" s="162" t="s">
        <v>2567</v>
      </c>
      <c r="H1681" s="163">
        <v>18.3</v>
      </c>
      <c r="I1681" s="164"/>
      <c r="L1681" s="160"/>
      <c r="M1681" s="165"/>
      <c r="T1681" s="166"/>
      <c r="AT1681" s="161" t="s">
        <v>169</v>
      </c>
      <c r="AU1681" s="161" t="s">
        <v>93</v>
      </c>
      <c r="AV1681" s="13" t="s">
        <v>91</v>
      </c>
      <c r="AW1681" s="13" t="s">
        <v>38</v>
      </c>
      <c r="AX1681" s="13" t="s">
        <v>84</v>
      </c>
      <c r="AY1681" s="161" t="s">
        <v>159</v>
      </c>
    </row>
    <row r="1682" spans="2:65" s="11" customFormat="1" ht="20.85" customHeight="1">
      <c r="B1682" s="123"/>
      <c r="D1682" s="124" t="s">
        <v>75</v>
      </c>
      <c r="E1682" s="133" t="s">
        <v>2568</v>
      </c>
      <c r="F1682" s="133" t="s">
        <v>2569</v>
      </c>
      <c r="I1682" s="126"/>
      <c r="J1682" s="134">
        <f>BK1682</f>
        <v>0</v>
      </c>
      <c r="L1682" s="123"/>
      <c r="M1682" s="128"/>
      <c r="P1682" s="129">
        <f>SUM(P1683:P1702)</f>
        <v>0</v>
      </c>
      <c r="R1682" s="129">
        <f>SUM(R1683:R1702)</f>
        <v>0.80465250979200009</v>
      </c>
      <c r="T1682" s="130">
        <f>SUM(T1683:T1702)</f>
        <v>0</v>
      </c>
      <c r="AR1682" s="124" t="s">
        <v>91</v>
      </c>
      <c r="AT1682" s="131" t="s">
        <v>75</v>
      </c>
      <c r="AU1682" s="131" t="s">
        <v>91</v>
      </c>
      <c r="AY1682" s="124" t="s">
        <v>159</v>
      </c>
      <c r="BK1682" s="132">
        <f>SUM(BK1683:BK1702)</f>
        <v>0</v>
      </c>
    </row>
    <row r="1683" spans="2:65" s="1" customFormat="1" ht="49.15" customHeight="1">
      <c r="B1683" s="35"/>
      <c r="C1683" s="135" t="s">
        <v>2570</v>
      </c>
      <c r="D1683" s="135" t="s">
        <v>162</v>
      </c>
      <c r="E1683" s="136" t="s">
        <v>2571</v>
      </c>
      <c r="F1683" s="137" t="s">
        <v>2572</v>
      </c>
      <c r="G1683" s="138" t="s">
        <v>165</v>
      </c>
      <c r="H1683" s="139">
        <v>22.699000000000002</v>
      </c>
      <c r="I1683" s="140"/>
      <c r="J1683" s="141">
        <f>ROUND(I1683*H1683,2)</f>
        <v>0</v>
      </c>
      <c r="K1683" s="142"/>
      <c r="L1683" s="35"/>
      <c r="M1683" s="143" t="s">
        <v>32</v>
      </c>
      <c r="N1683" s="144" t="s">
        <v>48</v>
      </c>
      <c r="P1683" s="145">
        <f>O1683*H1683</f>
        <v>0</v>
      </c>
      <c r="Q1683" s="145">
        <v>7.7999999999999999E-5</v>
      </c>
      <c r="R1683" s="145">
        <f>Q1683*H1683</f>
        <v>1.7705220000000001E-3</v>
      </c>
      <c r="S1683" s="145">
        <v>0</v>
      </c>
      <c r="T1683" s="146">
        <f>S1683*H1683</f>
        <v>0</v>
      </c>
      <c r="AR1683" s="147" t="s">
        <v>661</v>
      </c>
      <c r="AT1683" s="147" t="s">
        <v>162</v>
      </c>
      <c r="AU1683" s="147" t="s">
        <v>93</v>
      </c>
      <c r="AY1683" s="19" t="s">
        <v>159</v>
      </c>
      <c r="BE1683" s="148">
        <f>IF(N1683="základní",J1683,0)</f>
        <v>0</v>
      </c>
      <c r="BF1683" s="148">
        <f>IF(N1683="snížená",J1683,0)</f>
        <v>0</v>
      </c>
      <c r="BG1683" s="148">
        <f>IF(N1683="zákl. přenesená",J1683,0)</f>
        <v>0</v>
      </c>
      <c r="BH1683" s="148">
        <f>IF(N1683="sníž. přenesená",J1683,0)</f>
        <v>0</v>
      </c>
      <c r="BI1683" s="148">
        <f>IF(N1683="nulová",J1683,0)</f>
        <v>0</v>
      </c>
      <c r="BJ1683" s="19" t="s">
        <v>91</v>
      </c>
      <c r="BK1683" s="148">
        <f>ROUND(I1683*H1683,2)</f>
        <v>0</v>
      </c>
      <c r="BL1683" s="19" t="s">
        <v>661</v>
      </c>
      <c r="BM1683" s="147" t="s">
        <v>2573</v>
      </c>
    </row>
    <row r="1684" spans="2:65" s="1" customFormat="1" ht="11.25">
      <c r="B1684" s="35"/>
      <c r="D1684" s="149" t="s">
        <v>167</v>
      </c>
      <c r="F1684" s="150" t="s">
        <v>2574</v>
      </c>
      <c r="I1684" s="151"/>
      <c r="L1684" s="35"/>
      <c r="M1684" s="152"/>
      <c r="T1684" s="56"/>
      <c r="AT1684" s="19" t="s">
        <v>167</v>
      </c>
      <c r="AU1684" s="19" t="s">
        <v>93</v>
      </c>
    </row>
    <row r="1685" spans="2:65" s="13" customFormat="1" ht="11.25">
      <c r="B1685" s="160"/>
      <c r="D1685" s="154" t="s">
        <v>169</v>
      </c>
      <c r="E1685" s="161" t="s">
        <v>32</v>
      </c>
      <c r="F1685" s="162" t="s">
        <v>463</v>
      </c>
      <c r="H1685" s="163">
        <v>22.699000000000002</v>
      </c>
      <c r="I1685" s="164"/>
      <c r="L1685" s="160"/>
      <c r="M1685" s="165"/>
      <c r="T1685" s="166"/>
      <c r="AT1685" s="161" t="s">
        <v>169</v>
      </c>
      <c r="AU1685" s="161" t="s">
        <v>93</v>
      </c>
      <c r="AV1685" s="13" t="s">
        <v>91</v>
      </c>
      <c r="AW1685" s="13" t="s">
        <v>38</v>
      </c>
      <c r="AX1685" s="13" t="s">
        <v>84</v>
      </c>
      <c r="AY1685" s="161" t="s">
        <v>159</v>
      </c>
    </row>
    <row r="1686" spans="2:65" s="1" customFormat="1" ht="24.2" customHeight="1">
      <c r="B1686" s="35"/>
      <c r="C1686" s="182" t="s">
        <v>2575</v>
      </c>
      <c r="D1686" s="182" t="s">
        <v>668</v>
      </c>
      <c r="E1686" s="183" t="s">
        <v>2576</v>
      </c>
      <c r="F1686" s="184" t="s">
        <v>2577</v>
      </c>
      <c r="G1686" s="185" t="s">
        <v>783</v>
      </c>
      <c r="H1686" s="186">
        <v>66.680999999999997</v>
      </c>
      <c r="I1686" s="187"/>
      <c r="J1686" s="188">
        <f>ROUND(I1686*H1686,2)</f>
        <v>0</v>
      </c>
      <c r="K1686" s="189"/>
      <c r="L1686" s="190"/>
      <c r="M1686" s="191" t="s">
        <v>32</v>
      </c>
      <c r="N1686" s="192" t="s">
        <v>48</v>
      </c>
      <c r="P1686" s="145">
        <f>O1686*H1686</f>
        <v>0</v>
      </c>
      <c r="Q1686" s="145">
        <v>2.3E-3</v>
      </c>
      <c r="R1686" s="145">
        <f>Q1686*H1686</f>
        <v>0.15336629999999998</v>
      </c>
      <c r="S1686" s="145">
        <v>0</v>
      </c>
      <c r="T1686" s="146">
        <f>S1686*H1686</f>
        <v>0</v>
      </c>
      <c r="AR1686" s="147" t="s">
        <v>780</v>
      </c>
      <c r="AT1686" s="147" t="s">
        <v>668</v>
      </c>
      <c r="AU1686" s="147" t="s">
        <v>93</v>
      </c>
      <c r="AY1686" s="19" t="s">
        <v>159</v>
      </c>
      <c r="BE1686" s="148">
        <f>IF(N1686="základní",J1686,0)</f>
        <v>0</v>
      </c>
      <c r="BF1686" s="148">
        <f>IF(N1686="snížená",J1686,0)</f>
        <v>0</v>
      </c>
      <c r="BG1686" s="148">
        <f>IF(N1686="zákl. přenesená",J1686,0)</f>
        <v>0</v>
      </c>
      <c r="BH1686" s="148">
        <f>IF(N1686="sníž. přenesená",J1686,0)</f>
        <v>0</v>
      </c>
      <c r="BI1686" s="148">
        <f>IF(N1686="nulová",J1686,0)</f>
        <v>0</v>
      </c>
      <c r="BJ1686" s="19" t="s">
        <v>91</v>
      </c>
      <c r="BK1686" s="148">
        <f>ROUND(I1686*H1686,2)</f>
        <v>0</v>
      </c>
      <c r="BL1686" s="19" t="s">
        <v>661</v>
      </c>
      <c r="BM1686" s="147" t="s">
        <v>2578</v>
      </c>
    </row>
    <row r="1687" spans="2:65" s="13" customFormat="1" ht="11.25">
      <c r="B1687" s="160"/>
      <c r="D1687" s="154" t="s">
        <v>169</v>
      </c>
      <c r="F1687" s="162" t="s">
        <v>2579</v>
      </c>
      <c r="H1687" s="163">
        <v>66.680999999999997</v>
      </c>
      <c r="I1687" s="164"/>
      <c r="L1687" s="160"/>
      <c r="M1687" s="165"/>
      <c r="T1687" s="166"/>
      <c r="AT1687" s="161" t="s">
        <v>169</v>
      </c>
      <c r="AU1687" s="161" t="s">
        <v>93</v>
      </c>
      <c r="AV1687" s="13" t="s">
        <v>91</v>
      </c>
      <c r="AW1687" s="13" t="s">
        <v>4</v>
      </c>
      <c r="AX1687" s="13" t="s">
        <v>84</v>
      </c>
      <c r="AY1687" s="161" t="s">
        <v>159</v>
      </c>
    </row>
    <row r="1688" spans="2:65" s="1" customFormat="1" ht="37.9" customHeight="1">
      <c r="B1688" s="35"/>
      <c r="C1688" s="135" t="s">
        <v>2580</v>
      </c>
      <c r="D1688" s="135" t="s">
        <v>162</v>
      </c>
      <c r="E1688" s="136" t="s">
        <v>2581</v>
      </c>
      <c r="F1688" s="137" t="s">
        <v>2582</v>
      </c>
      <c r="G1688" s="138" t="s">
        <v>783</v>
      </c>
      <c r="H1688" s="139">
        <v>40.857999999999997</v>
      </c>
      <c r="I1688" s="140"/>
      <c r="J1688" s="141">
        <f>ROUND(I1688*H1688,2)</f>
        <v>0</v>
      </c>
      <c r="K1688" s="142"/>
      <c r="L1688" s="35"/>
      <c r="M1688" s="143" t="s">
        <v>32</v>
      </c>
      <c r="N1688" s="144" t="s">
        <v>48</v>
      </c>
      <c r="P1688" s="145">
        <f>O1688*H1688</f>
        <v>0</v>
      </c>
      <c r="Q1688" s="145">
        <v>8.9999999999999998E-4</v>
      </c>
      <c r="R1688" s="145">
        <f>Q1688*H1688</f>
        <v>3.6772199999999998E-2</v>
      </c>
      <c r="S1688" s="145">
        <v>0</v>
      </c>
      <c r="T1688" s="146">
        <f>S1688*H1688</f>
        <v>0</v>
      </c>
      <c r="AR1688" s="147" t="s">
        <v>661</v>
      </c>
      <c r="AT1688" s="147" t="s">
        <v>162</v>
      </c>
      <c r="AU1688" s="147" t="s">
        <v>93</v>
      </c>
      <c r="AY1688" s="19" t="s">
        <v>159</v>
      </c>
      <c r="BE1688" s="148">
        <f>IF(N1688="základní",J1688,0)</f>
        <v>0</v>
      </c>
      <c r="BF1688" s="148">
        <f>IF(N1688="snížená",J1688,0)</f>
        <v>0</v>
      </c>
      <c r="BG1688" s="148">
        <f>IF(N1688="zákl. přenesená",J1688,0)</f>
        <v>0</v>
      </c>
      <c r="BH1688" s="148">
        <f>IF(N1688="sníž. přenesená",J1688,0)</f>
        <v>0</v>
      </c>
      <c r="BI1688" s="148">
        <f>IF(N1688="nulová",J1688,0)</f>
        <v>0</v>
      </c>
      <c r="BJ1688" s="19" t="s">
        <v>91</v>
      </c>
      <c r="BK1688" s="148">
        <f>ROUND(I1688*H1688,2)</f>
        <v>0</v>
      </c>
      <c r="BL1688" s="19" t="s">
        <v>661</v>
      </c>
      <c r="BM1688" s="147" t="s">
        <v>2583</v>
      </c>
    </row>
    <row r="1689" spans="2:65" s="1" customFormat="1" ht="11.25">
      <c r="B1689" s="35"/>
      <c r="D1689" s="149" t="s">
        <v>167</v>
      </c>
      <c r="F1689" s="150" t="s">
        <v>2584</v>
      </c>
      <c r="I1689" s="151"/>
      <c r="L1689" s="35"/>
      <c r="M1689" s="152"/>
      <c r="T1689" s="56"/>
      <c r="AT1689" s="19" t="s">
        <v>167</v>
      </c>
      <c r="AU1689" s="19" t="s">
        <v>93</v>
      </c>
    </row>
    <row r="1690" spans="2:65" s="12" customFormat="1" ht="11.25">
      <c r="B1690" s="153"/>
      <c r="D1690" s="154" t="s">
        <v>169</v>
      </c>
      <c r="E1690" s="155" t="s">
        <v>32</v>
      </c>
      <c r="F1690" s="156" t="s">
        <v>2585</v>
      </c>
      <c r="H1690" s="155" t="s">
        <v>32</v>
      </c>
      <c r="I1690" s="157"/>
      <c r="L1690" s="153"/>
      <c r="M1690" s="158"/>
      <c r="T1690" s="159"/>
      <c r="AT1690" s="155" t="s">
        <v>169</v>
      </c>
      <c r="AU1690" s="155" t="s">
        <v>93</v>
      </c>
      <c r="AV1690" s="12" t="s">
        <v>84</v>
      </c>
      <c r="AW1690" s="12" t="s">
        <v>38</v>
      </c>
      <c r="AX1690" s="12" t="s">
        <v>76</v>
      </c>
      <c r="AY1690" s="155" t="s">
        <v>159</v>
      </c>
    </row>
    <row r="1691" spans="2:65" s="13" customFormat="1" ht="11.25">
      <c r="B1691" s="160"/>
      <c r="D1691" s="154" t="s">
        <v>169</v>
      </c>
      <c r="E1691" s="161" t="s">
        <v>32</v>
      </c>
      <c r="F1691" s="162" t="s">
        <v>2586</v>
      </c>
      <c r="H1691" s="163">
        <v>40.857999999999997</v>
      </c>
      <c r="I1691" s="164"/>
      <c r="L1691" s="160"/>
      <c r="M1691" s="165"/>
      <c r="T1691" s="166"/>
      <c r="AT1691" s="161" t="s">
        <v>169</v>
      </c>
      <c r="AU1691" s="161" t="s">
        <v>93</v>
      </c>
      <c r="AV1691" s="13" t="s">
        <v>91</v>
      </c>
      <c r="AW1691" s="13" t="s">
        <v>38</v>
      </c>
      <c r="AX1691" s="13" t="s">
        <v>76</v>
      </c>
      <c r="AY1691" s="161" t="s">
        <v>159</v>
      </c>
    </row>
    <row r="1692" spans="2:65" s="14" customFormat="1" ht="11.25">
      <c r="B1692" s="175"/>
      <c r="D1692" s="154" t="s">
        <v>169</v>
      </c>
      <c r="E1692" s="176" t="s">
        <v>32</v>
      </c>
      <c r="F1692" s="177" t="s">
        <v>581</v>
      </c>
      <c r="H1692" s="178">
        <v>40.857999999999997</v>
      </c>
      <c r="I1692" s="179"/>
      <c r="L1692" s="175"/>
      <c r="M1692" s="180"/>
      <c r="T1692" s="181"/>
      <c r="AT1692" s="176" t="s">
        <v>169</v>
      </c>
      <c r="AU1692" s="176" t="s">
        <v>93</v>
      </c>
      <c r="AV1692" s="14" t="s">
        <v>96</v>
      </c>
      <c r="AW1692" s="14" t="s">
        <v>38</v>
      </c>
      <c r="AX1692" s="14" t="s">
        <v>84</v>
      </c>
      <c r="AY1692" s="176" t="s">
        <v>159</v>
      </c>
    </row>
    <row r="1693" spans="2:65" s="1" customFormat="1" ht="37.9" customHeight="1">
      <c r="B1693" s="35"/>
      <c r="C1693" s="135" t="s">
        <v>2587</v>
      </c>
      <c r="D1693" s="135" t="s">
        <v>162</v>
      </c>
      <c r="E1693" s="136" t="s">
        <v>2588</v>
      </c>
      <c r="F1693" s="137" t="s">
        <v>2589</v>
      </c>
      <c r="G1693" s="138" t="s">
        <v>165</v>
      </c>
      <c r="H1693" s="139">
        <v>22.699000000000002</v>
      </c>
      <c r="I1693" s="140"/>
      <c r="J1693" s="141">
        <f>ROUND(I1693*H1693,2)</f>
        <v>0</v>
      </c>
      <c r="K1693" s="142"/>
      <c r="L1693" s="35"/>
      <c r="M1693" s="143" t="s">
        <v>32</v>
      </c>
      <c r="N1693" s="144" t="s">
        <v>48</v>
      </c>
      <c r="P1693" s="145">
        <f>O1693*H1693</f>
        <v>0</v>
      </c>
      <c r="Q1693" s="145">
        <v>5.8690800000000003E-4</v>
      </c>
      <c r="R1693" s="145">
        <f>Q1693*H1693</f>
        <v>1.3322224692000001E-2</v>
      </c>
      <c r="S1693" s="145">
        <v>0</v>
      </c>
      <c r="T1693" s="146">
        <f>S1693*H1693</f>
        <v>0</v>
      </c>
      <c r="AR1693" s="147" t="s">
        <v>661</v>
      </c>
      <c r="AT1693" s="147" t="s">
        <v>162</v>
      </c>
      <c r="AU1693" s="147" t="s">
        <v>93</v>
      </c>
      <c r="AY1693" s="19" t="s">
        <v>159</v>
      </c>
      <c r="BE1693" s="148">
        <f>IF(N1693="základní",J1693,0)</f>
        <v>0</v>
      </c>
      <c r="BF1693" s="148">
        <f>IF(N1693="snížená",J1693,0)</f>
        <v>0</v>
      </c>
      <c r="BG1693" s="148">
        <f>IF(N1693="zákl. přenesená",J1693,0)</f>
        <v>0</v>
      </c>
      <c r="BH1693" s="148">
        <f>IF(N1693="sníž. přenesená",J1693,0)</f>
        <v>0</v>
      </c>
      <c r="BI1693" s="148">
        <f>IF(N1693="nulová",J1693,0)</f>
        <v>0</v>
      </c>
      <c r="BJ1693" s="19" t="s">
        <v>91</v>
      </c>
      <c r="BK1693" s="148">
        <f>ROUND(I1693*H1693,2)</f>
        <v>0</v>
      </c>
      <c r="BL1693" s="19" t="s">
        <v>661</v>
      </c>
      <c r="BM1693" s="147" t="s">
        <v>2590</v>
      </c>
    </row>
    <row r="1694" spans="2:65" s="1" customFormat="1" ht="11.25">
      <c r="B1694" s="35"/>
      <c r="D1694" s="149" t="s">
        <v>167</v>
      </c>
      <c r="F1694" s="150" t="s">
        <v>2591</v>
      </c>
      <c r="I1694" s="151"/>
      <c r="L1694" s="35"/>
      <c r="M1694" s="152"/>
      <c r="T1694" s="56"/>
      <c r="AT1694" s="19" t="s">
        <v>167</v>
      </c>
      <c r="AU1694" s="19" t="s">
        <v>93</v>
      </c>
    </row>
    <row r="1695" spans="2:65" s="13" customFormat="1" ht="11.25">
      <c r="B1695" s="160"/>
      <c r="D1695" s="154" t="s">
        <v>169</v>
      </c>
      <c r="E1695" s="161" t="s">
        <v>32</v>
      </c>
      <c r="F1695" s="162" t="s">
        <v>463</v>
      </c>
      <c r="H1695" s="163">
        <v>22.699000000000002</v>
      </c>
      <c r="I1695" s="164"/>
      <c r="L1695" s="160"/>
      <c r="M1695" s="165"/>
      <c r="T1695" s="166"/>
      <c r="AT1695" s="161" t="s">
        <v>169</v>
      </c>
      <c r="AU1695" s="161" t="s">
        <v>93</v>
      </c>
      <c r="AV1695" s="13" t="s">
        <v>91</v>
      </c>
      <c r="AW1695" s="13" t="s">
        <v>38</v>
      </c>
      <c r="AX1695" s="13" t="s">
        <v>84</v>
      </c>
      <c r="AY1695" s="161" t="s">
        <v>159</v>
      </c>
    </row>
    <row r="1696" spans="2:65" s="1" customFormat="1" ht="21.75" customHeight="1">
      <c r="B1696" s="35"/>
      <c r="C1696" s="182" t="s">
        <v>2592</v>
      </c>
      <c r="D1696" s="182" t="s">
        <v>668</v>
      </c>
      <c r="E1696" s="183" t="s">
        <v>2593</v>
      </c>
      <c r="F1696" s="184" t="s">
        <v>2594</v>
      </c>
      <c r="G1696" s="185" t="s">
        <v>783</v>
      </c>
      <c r="H1696" s="186">
        <v>178.959</v>
      </c>
      <c r="I1696" s="187"/>
      <c r="J1696" s="188">
        <f>ROUND(I1696*H1696,2)</f>
        <v>0</v>
      </c>
      <c r="K1696" s="189"/>
      <c r="L1696" s="190"/>
      <c r="M1696" s="191" t="s">
        <v>32</v>
      </c>
      <c r="N1696" s="192" t="s">
        <v>48</v>
      </c>
      <c r="P1696" s="145">
        <f>O1696*H1696</f>
        <v>0</v>
      </c>
      <c r="Q1696" s="145">
        <v>3.2499999999999999E-3</v>
      </c>
      <c r="R1696" s="145">
        <f>Q1696*H1696</f>
        <v>0.58161675000000002</v>
      </c>
      <c r="S1696" s="145">
        <v>0</v>
      </c>
      <c r="T1696" s="146">
        <f>S1696*H1696</f>
        <v>0</v>
      </c>
      <c r="AR1696" s="147" t="s">
        <v>780</v>
      </c>
      <c r="AT1696" s="147" t="s">
        <v>668</v>
      </c>
      <c r="AU1696" s="147" t="s">
        <v>93</v>
      </c>
      <c r="AY1696" s="19" t="s">
        <v>159</v>
      </c>
      <c r="BE1696" s="148">
        <f>IF(N1696="základní",J1696,0)</f>
        <v>0</v>
      </c>
      <c r="BF1696" s="148">
        <f>IF(N1696="snížená",J1696,0)</f>
        <v>0</v>
      </c>
      <c r="BG1696" s="148">
        <f>IF(N1696="zákl. přenesená",J1696,0)</f>
        <v>0</v>
      </c>
      <c r="BH1696" s="148">
        <f>IF(N1696="sníž. přenesená",J1696,0)</f>
        <v>0</v>
      </c>
      <c r="BI1696" s="148">
        <f>IF(N1696="nulová",J1696,0)</f>
        <v>0</v>
      </c>
      <c r="BJ1696" s="19" t="s">
        <v>91</v>
      </c>
      <c r="BK1696" s="148">
        <f>ROUND(I1696*H1696,2)</f>
        <v>0</v>
      </c>
      <c r="BL1696" s="19" t="s">
        <v>661</v>
      </c>
      <c r="BM1696" s="147" t="s">
        <v>2595</v>
      </c>
    </row>
    <row r="1697" spans="2:65" s="13" customFormat="1" ht="11.25">
      <c r="B1697" s="160"/>
      <c r="D1697" s="154" t="s">
        <v>169</v>
      </c>
      <c r="F1697" s="162" t="s">
        <v>2596</v>
      </c>
      <c r="H1697" s="163">
        <v>178.959</v>
      </c>
      <c r="I1697" s="164"/>
      <c r="L1697" s="160"/>
      <c r="M1697" s="165"/>
      <c r="T1697" s="166"/>
      <c r="AT1697" s="161" t="s">
        <v>169</v>
      </c>
      <c r="AU1697" s="161" t="s">
        <v>93</v>
      </c>
      <c r="AV1697" s="13" t="s">
        <v>91</v>
      </c>
      <c r="AW1697" s="13" t="s">
        <v>4</v>
      </c>
      <c r="AX1697" s="13" t="s">
        <v>84</v>
      </c>
      <c r="AY1697" s="161" t="s">
        <v>159</v>
      </c>
    </row>
    <row r="1698" spans="2:65" s="1" customFormat="1" ht="44.25" customHeight="1">
      <c r="B1698" s="35"/>
      <c r="C1698" s="135" t="s">
        <v>2597</v>
      </c>
      <c r="D1698" s="135" t="s">
        <v>162</v>
      </c>
      <c r="E1698" s="136" t="s">
        <v>2598</v>
      </c>
      <c r="F1698" s="137" t="s">
        <v>2599</v>
      </c>
      <c r="G1698" s="138" t="s">
        <v>783</v>
      </c>
      <c r="H1698" s="139">
        <v>12.11</v>
      </c>
      <c r="I1698" s="140"/>
      <c r="J1698" s="141">
        <f>ROUND(I1698*H1698,2)</f>
        <v>0</v>
      </c>
      <c r="K1698" s="142"/>
      <c r="L1698" s="35"/>
      <c r="M1698" s="143" t="s">
        <v>32</v>
      </c>
      <c r="N1698" s="144" t="s">
        <v>48</v>
      </c>
      <c r="P1698" s="145">
        <f>O1698*H1698</f>
        <v>0</v>
      </c>
      <c r="Q1698" s="145">
        <v>1.221E-5</v>
      </c>
      <c r="R1698" s="145">
        <f>Q1698*H1698</f>
        <v>1.4786309999999998E-4</v>
      </c>
      <c r="S1698" s="145">
        <v>0</v>
      </c>
      <c r="T1698" s="146">
        <f>S1698*H1698</f>
        <v>0</v>
      </c>
      <c r="AR1698" s="147" t="s">
        <v>661</v>
      </c>
      <c r="AT1698" s="147" t="s">
        <v>162</v>
      </c>
      <c r="AU1698" s="147" t="s">
        <v>93</v>
      </c>
      <c r="AY1698" s="19" t="s">
        <v>159</v>
      </c>
      <c r="BE1698" s="148">
        <f>IF(N1698="základní",J1698,0)</f>
        <v>0</v>
      </c>
      <c r="BF1698" s="148">
        <f>IF(N1698="snížená",J1698,0)</f>
        <v>0</v>
      </c>
      <c r="BG1698" s="148">
        <f>IF(N1698="zákl. přenesená",J1698,0)</f>
        <v>0</v>
      </c>
      <c r="BH1698" s="148">
        <f>IF(N1698="sníž. přenesená",J1698,0)</f>
        <v>0</v>
      </c>
      <c r="BI1698" s="148">
        <f>IF(N1698="nulová",J1698,0)</f>
        <v>0</v>
      </c>
      <c r="BJ1698" s="19" t="s">
        <v>91</v>
      </c>
      <c r="BK1698" s="148">
        <f>ROUND(I1698*H1698,2)</f>
        <v>0</v>
      </c>
      <c r="BL1698" s="19" t="s">
        <v>661</v>
      </c>
      <c r="BM1698" s="147" t="s">
        <v>2600</v>
      </c>
    </row>
    <row r="1699" spans="2:65" s="1" customFormat="1" ht="11.25">
      <c r="B1699" s="35"/>
      <c r="D1699" s="149" t="s">
        <v>167</v>
      </c>
      <c r="F1699" s="150" t="s">
        <v>2601</v>
      </c>
      <c r="I1699" s="151"/>
      <c r="L1699" s="35"/>
      <c r="M1699" s="152"/>
      <c r="T1699" s="56"/>
      <c r="AT1699" s="19" t="s">
        <v>167</v>
      </c>
      <c r="AU1699" s="19" t="s">
        <v>93</v>
      </c>
    </row>
    <row r="1700" spans="2:65" s="13" customFormat="1" ht="11.25">
      <c r="B1700" s="160"/>
      <c r="D1700" s="154" t="s">
        <v>169</v>
      </c>
      <c r="E1700" s="161" t="s">
        <v>32</v>
      </c>
      <c r="F1700" s="162" t="s">
        <v>2602</v>
      </c>
      <c r="H1700" s="163">
        <v>12.11</v>
      </c>
      <c r="I1700" s="164"/>
      <c r="L1700" s="160"/>
      <c r="M1700" s="165"/>
      <c r="T1700" s="166"/>
      <c r="AT1700" s="161" t="s">
        <v>169</v>
      </c>
      <c r="AU1700" s="161" t="s">
        <v>93</v>
      </c>
      <c r="AV1700" s="13" t="s">
        <v>91</v>
      </c>
      <c r="AW1700" s="13" t="s">
        <v>38</v>
      </c>
      <c r="AX1700" s="13" t="s">
        <v>84</v>
      </c>
      <c r="AY1700" s="161" t="s">
        <v>159</v>
      </c>
    </row>
    <row r="1701" spans="2:65" s="1" customFormat="1" ht="16.5" customHeight="1">
      <c r="B1701" s="35"/>
      <c r="C1701" s="182" t="s">
        <v>2603</v>
      </c>
      <c r="D1701" s="182" t="s">
        <v>668</v>
      </c>
      <c r="E1701" s="183" t="s">
        <v>2604</v>
      </c>
      <c r="F1701" s="184" t="s">
        <v>2605</v>
      </c>
      <c r="G1701" s="185" t="s">
        <v>783</v>
      </c>
      <c r="H1701" s="186">
        <v>13.079000000000001</v>
      </c>
      <c r="I1701" s="187"/>
      <c r="J1701" s="188">
        <f>ROUND(I1701*H1701,2)</f>
        <v>0</v>
      </c>
      <c r="K1701" s="189"/>
      <c r="L1701" s="190"/>
      <c r="M1701" s="191" t="s">
        <v>32</v>
      </c>
      <c r="N1701" s="192" t="s">
        <v>48</v>
      </c>
      <c r="P1701" s="145">
        <f>O1701*H1701</f>
        <v>0</v>
      </c>
      <c r="Q1701" s="145">
        <v>1.3500000000000001E-3</v>
      </c>
      <c r="R1701" s="145">
        <f>Q1701*H1701</f>
        <v>1.7656650000000003E-2</v>
      </c>
      <c r="S1701" s="145">
        <v>0</v>
      </c>
      <c r="T1701" s="146">
        <f>S1701*H1701</f>
        <v>0</v>
      </c>
      <c r="AR1701" s="147" t="s">
        <v>780</v>
      </c>
      <c r="AT1701" s="147" t="s">
        <v>668</v>
      </c>
      <c r="AU1701" s="147" t="s">
        <v>93</v>
      </c>
      <c r="AY1701" s="19" t="s">
        <v>159</v>
      </c>
      <c r="BE1701" s="148">
        <f>IF(N1701="základní",J1701,0)</f>
        <v>0</v>
      </c>
      <c r="BF1701" s="148">
        <f>IF(N1701="snížená",J1701,0)</f>
        <v>0</v>
      </c>
      <c r="BG1701" s="148">
        <f>IF(N1701="zákl. přenesená",J1701,0)</f>
        <v>0</v>
      </c>
      <c r="BH1701" s="148">
        <f>IF(N1701="sníž. přenesená",J1701,0)</f>
        <v>0</v>
      </c>
      <c r="BI1701" s="148">
        <f>IF(N1701="nulová",J1701,0)</f>
        <v>0</v>
      </c>
      <c r="BJ1701" s="19" t="s">
        <v>91</v>
      </c>
      <c r="BK1701" s="148">
        <f>ROUND(I1701*H1701,2)</f>
        <v>0</v>
      </c>
      <c r="BL1701" s="19" t="s">
        <v>661</v>
      </c>
      <c r="BM1701" s="147" t="s">
        <v>2606</v>
      </c>
    </row>
    <row r="1702" spans="2:65" s="13" customFormat="1" ht="11.25">
      <c r="B1702" s="160"/>
      <c r="D1702" s="154" t="s">
        <v>169</v>
      </c>
      <c r="F1702" s="162" t="s">
        <v>2607</v>
      </c>
      <c r="H1702" s="163">
        <v>13.079000000000001</v>
      </c>
      <c r="I1702" s="164"/>
      <c r="L1702" s="160"/>
      <c r="M1702" s="165"/>
      <c r="T1702" s="166"/>
      <c r="AT1702" s="161" t="s">
        <v>169</v>
      </c>
      <c r="AU1702" s="161" t="s">
        <v>93</v>
      </c>
      <c r="AV1702" s="13" t="s">
        <v>91</v>
      </c>
      <c r="AW1702" s="13" t="s">
        <v>4</v>
      </c>
      <c r="AX1702" s="13" t="s">
        <v>84</v>
      </c>
      <c r="AY1702" s="161" t="s">
        <v>159</v>
      </c>
    </row>
    <row r="1703" spans="2:65" s="11" customFormat="1" ht="22.9" customHeight="1">
      <c r="B1703" s="123"/>
      <c r="D1703" s="124" t="s">
        <v>75</v>
      </c>
      <c r="E1703" s="133" t="s">
        <v>2608</v>
      </c>
      <c r="F1703" s="133" t="s">
        <v>2609</v>
      </c>
      <c r="I1703" s="126"/>
      <c r="J1703" s="134">
        <f>BK1703</f>
        <v>0</v>
      </c>
      <c r="L1703" s="123"/>
      <c r="M1703" s="128"/>
      <c r="P1703" s="129">
        <f>P1704+SUM(P1705:P1709)+P1752</f>
        <v>0</v>
      </c>
      <c r="R1703" s="129">
        <f>R1704+SUM(R1705:R1709)+R1752</f>
        <v>5.6902909267240016</v>
      </c>
      <c r="T1703" s="130">
        <f>T1704+SUM(T1705:T1709)+T1752</f>
        <v>0</v>
      </c>
      <c r="AR1703" s="124" t="s">
        <v>91</v>
      </c>
      <c r="AT1703" s="131" t="s">
        <v>75</v>
      </c>
      <c r="AU1703" s="131" t="s">
        <v>84</v>
      </c>
      <c r="AY1703" s="124" t="s">
        <v>159</v>
      </c>
      <c r="BK1703" s="132">
        <f>BK1704+SUM(BK1705:BK1709)+BK1752</f>
        <v>0</v>
      </c>
    </row>
    <row r="1704" spans="2:65" s="1" customFormat="1" ht="37.9" customHeight="1">
      <c r="B1704" s="35"/>
      <c r="C1704" s="135" t="s">
        <v>2610</v>
      </c>
      <c r="D1704" s="135" t="s">
        <v>162</v>
      </c>
      <c r="E1704" s="136" t="s">
        <v>2611</v>
      </c>
      <c r="F1704" s="137" t="s">
        <v>2612</v>
      </c>
      <c r="G1704" s="138" t="s">
        <v>211</v>
      </c>
      <c r="H1704" s="139">
        <v>2</v>
      </c>
      <c r="I1704" s="140"/>
      <c r="J1704" s="141">
        <f>ROUND(I1704*H1704,2)</f>
        <v>0</v>
      </c>
      <c r="K1704" s="142"/>
      <c r="L1704" s="35"/>
      <c r="M1704" s="143" t="s">
        <v>32</v>
      </c>
      <c r="N1704" s="144" t="s">
        <v>48</v>
      </c>
      <c r="P1704" s="145">
        <f>O1704*H1704</f>
        <v>0</v>
      </c>
      <c r="Q1704" s="145">
        <v>2.7320000000000003E-4</v>
      </c>
      <c r="R1704" s="145">
        <f>Q1704*H1704</f>
        <v>5.4640000000000005E-4</v>
      </c>
      <c r="S1704" s="145">
        <v>0</v>
      </c>
      <c r="T1704" s="146">
        <f>S1704*H1704</f>
        <v>0</v>
      </c>
      <c r="AR1704" s="147" t="s">
        <v>661</v>
      </c>
      <c r="AT1704" s="147" t="s">
        <v>162</v>
      </c>
      <c r="AU1704" s="147" t="s">
        <v>91</v>
      </c>
      <c r="AY1704" s="19" t="s">
        <v>159</v>
      </c>
      <c r="BE1704" s="148">
        <f>IF(N1704="základní",J1704,0)</f>
        <v>0</v>
      </c>
      <c r="BF1704" s="148">
        <f>IF(N1704="snížená",J1704,0)</f>
        <v>0</v>
      </c>
      <c r="BG1704" s="148">
        <f>IF(N1704="zákl. přenesená",J1704,0)</f>
        <v>0</v>
      </c>
      <c r="BH1704" s="148">
        <f>IF(N1704="sníž. přenesená",J1704,0)</f>
        <v>0</v>
      </c>
      <c r="BI1704" s="148">
        <f>IF(N1704="nulová",J1704,0)</f>
        <v>0</v>
      </c>
      <c r="BJ1704" s="19" t="s">
        <v>91</v>
      </c>
      <c r="BK1704" s="148">
        <f>ROUND(I1704*H1704,2)</f>
        <v>0</v>
      </c>
      <c r="BL1704" s="19" t="s">
        <v>661</v>
      </c>
      <c r="BM1704" s="147" t="s">
        <v>2613</v>
      </c>
    </row>
    <row r="1705" spans="2:65" s="1" customFormat="1" ht="11.25">
      <c r="B1705" s="35"/>
      <c r="D1705" s="149" t="s">
        <v>167</v>
      </c>
      <c r="F1705" s="150" t="s">
        <v>2614</v>
      </c>
      <c r="I1705" s="151"/>
      <c r="L1705" s="35"/>
      <c r="M1705" s="152"/>
      <c r="T1705" s="56"/>
      <c r="AT1705" s="19" t="s">
        <v>167</v>
      </c>
      <c r="AU1705" s="19" t="s">
        <v>91</v>
      </c>
    </row>
    <row r="1706" spans="2:65" s="1" customFormat="1" ht="24.2" customHeight="1">
      <c r="B1706" s="35"/>
      <c r="C1706" s="182" t="s">
        <v>2615</v>
      </c>
      <c r="D1706" s="182" t="s">
        <v>668</v>
      </c>
      <c r="E1706" s="183" t="s">
        <v>2616</v>
      </c>
      <c r="F1706" s="184" t="s">
        <v>2617</v>
      </c>
      <c r="G1706" s="185" t="s">
        <v>211</v>
      </c>
      <c r="H1706" s="186">
        <v>2</v>
      </c>
      <c r="I1706" s="187"/>
      <c r="J1706" s="188">
        <f>ROUND(I1706*H1706,2)</f>
        <v>0</v>
      </c>
      <c r="K1706" s="189"/>
      <c r="L1706" s="190"/>
      <c r="M1706" s="191" t="s">
        <v>32</v>
      </c>
      <c r="N1706" s="192" t="s">
        <v>48</v>
      </c>
      <c r="P1706" s="145">
        <f>O1706*H1706</f>
        <v>0</v>
      </c>
      <c r="Q1706" s="145">
        <v>4.7000000000000002E-3</v>
      </c>
      <c r="R1706" s="145">
        <f>Q1706*H1706</f>
        <v>9.4000000000000004E-3</v>
      </c>
      <c r="S1706" s="145">
        <v>0</v>
      </c>
      <c r="T1706" s="146">
        <f>S1706*H1706</f>
        <v>0</v>
      </c>
      <c r="AR1706" s="147" t="s">
        <v>780</v>
      </c>
      <c r="AT1706" s="147" t="s">
        <v>668</v>
      </c>
      <c r="AU1706" s="147" t="s">
        <v>91</v>
      </c>
      <c r="AY1706" s="19" t="s">
        <v>159</v>
      </c>
      <c r="BE1706" s="148">
        <f>IF(N1706="základní",J1706,0)</f>
        <v>0</v>
      </c>
      <c r="BF1706" s="148">
        <f>IF(N1706="snížená",J1706,0)</f>
        <v>0</v>
      </c>
      <c r="BG1706" s="148">
        <f>IF(N1706="zákl. přenesená",J1706,0)</f>
        <v>0</v>
      </c>
      <c r="BH1706" s="148">
        <f>IF(N1706="sníž. přenesená",J1706,0)</f>
        <v>0</v>
      </c>
      <c r="BI1706" s="148">
        <f>IF(N1706="nulová",J1706,0)</f>
        <v>0</v>
      </c>
      <c r="BJ1706" s="19" t="s">
        <v>91</v>
      </c>
      <c r="BK1706" s="148">
        <f>ROUND(I1706*H1706,2)</f>
        <v>0</v>
      </c>
      <c r="BL1706" s="19" t="s">
        <v>661</v>
      </c>
      <c r="BM1706" s="147" t="s">
        <v>2618</v>
      </c>
    </row>
    <row r="1707" spans="2:65" s="1" customFormat="1" ht="76.349999999999994" customHeight="1">
      <c r="B1707" s="35"/>
      <c r="C1707" s="135" t="s">
        <v>2619</v>
      </c>
      <c r="D1707" s="135" t="s">
        <v>162</v>
      </c>
      <c r="E1707" s="136" t="s">
        <v>2620</v>
      </c>
      <c r="F1707" s="137" t="s">
        <v>2621</v>
      </c>
      <c r="G1707" s="138" t="s">
        <v>180</v>
      </c>
      <c r="H1707" s="139">
        <v>5.69</v>
      </c>
      <c r="I1707" s="140"/>
      <c r="J1707" s="141">
        <f>ROUND(I1707*H1707,2)</f>
        <v>0</v>
      </c>
      <c r="K1707" s="142"/>
      <c r="L1707" s="35"/>
      <c r="M1707" s="143" t="s">
        <v>32</v>
      </c>
      <c r="N1707" s="144" t="s">
        <v>48</v>
      </c>
      <c r="P1707" s="145">
        <f>O1707*H1707</f>
        <v>0</v>
      </c>
      <c r="Q1707" s="145">
        <v>0</v>
      </c>
      <c r="R1707" s="145">
        <f>Q1707*H1707</f>
        <v>0</v>
      </c>
      <c r="S1707" s="145">
        <v>0</v>
      </c>
      <c r="T1707" s="146">
        <f>S1707*H1707</f>
        <v>0</v>
      </c>
      <c r="AR1707" s="147" t="s">
        <v>661</v>
      </c>
      <c r="AT1707" s="147" t="s">
        <v>162</v>
      </c>
      <c r="AU1707" s="147" t="s">
        <v>91</v>
      </c>
      <c r="AY1707" s="19" t="s">
        <v>159</v>
      </c>
      <c r="BE1707" s="148">
        <f>IF(N1707="základní",J1707,0)</f>
        <v>0</v>
      </c>
      <c r="BF1707" s="148">
        <f>IF(N1707="snížená",J1707,0)</f>
        <v>0</v>
      </c>
      <c r="BG1707" s="148">
        <f>IF(N1707="zákl. přenesená",J1707,0)</f>
        <v>0</v>
      </c>
      <c r="BH1707" s="148">
        <f>IF(N1707="sníž. přenesená",J1707,0)</f>
        <v>0</v>
      </c>
      <c r="BI1707" s="148">
        <f>IF(N1707="nulová",J1707,0)</f>
        <v>0</v>
      </c>
      <c r="BJ1707" s="19" t="s">
        <v>91</v>
      </c>
      <c r="BK1707" s="148">
        <f>ROUND(I1707*H1707,2)</f>
        <v>0</v>
      </c>
      <c r="BL1707" s="19" t="s">
        <v>661</v>
      </c>
      <c r="BM1707" s="147" t="s">
        <v>2622</v>
      </c>
    </row>
    <row r="1708" spans="2:65" s="1" customFormat="1" ht="11.25">
      <c r="B1708" s="35"/>
      <c r="D1708" s="149" t="s">
        <v>167</v>
      </c>
      <c r="F1708" s="150" t="s">
        <v>2623</v>
      </c>
      <c r="I1708" s="151"/>
      <c r="L1708" s="35"/>
      <c r="M1708" s="152"/>
      <c r="T1708" s="56"/>
      <c r="AT1708" s="19" t="s">
        <v>167</v>
      </c>
      <c r="AU1708" s="19" t="s">
        <v>91</v>
      </c>
    </row>
    <row r="1709" spans="2:65" s="11" customFormat="1" ht="20.85" customHeight="1">
      <c r="B1709" s="123"/>
      <c r="D1709" s="124" t="s">
        <v>75</v>
      </c>
      <c r="E1709" s="133" t="s">
        <v>2624</v>
      </c>
      <c r="F1709" s="133" t="s">
        <v>2625</v>
      </c>
      <c r="I1709" s="126"/>
      <c r="J1709" s="134">
        <f>BK1709</f>
        <v>0</v>
      </c>
      <c r="L1709" s="123"/>
      <c r="M1709" s="128"/>
      <c r="P1709" s="129">
        <f>SUM(P1710:P1751)</f>
        <v>0</v>
      </c>
      <c r="R1709" s="129">
        <f>SUM(R1710:R1751)</f>
        <v>4.4435476112240009</v>
      </c>
      <c r="T1709" s="130">
        <f>SUM(T1710:T1751)</f>
        <v>0</v>
      </c>
      <c r="AR1709" s="124" t="s">
        <v>91</v>
      </c>
      <c r="AT1709" s="131" t="s">
        <v>75</v>
      </c>
      <c r="AU1709" s="131" t="s">
        <v>91</v>
      </c>
      <c r="AY1709" s="124" t="s">
        <v>159</v>
      </c>
      <c r="BK1709" s="132">
        <f>SUM(BK1710:BK1751)</f>
        <v>0</v>
      </c>
    </row>
    <row r="1710" spans="2:65" s="1" customFormat="1" ht="49.15" customHeight="1">
      <c r="B1710" s="35"/>
      <c r="C1710" s="135" t="s">
        <v>2626</v>
      </c>
      <c r="D1710" s="135" t="s">
        <v>162</v>
      </c>
      <c r="E1710" s="136" t="s">
        <v>2627</v>
      </c>
      <c r="F1710" s="137" t="s">
        <v>2628</v>
      </c>
      <c r="G1710" s="138" t="s">
        <v>165</v>
      </c>
      <c r="H1710" s="139">
        <v>245.36</v>
      </c>
      <c r="I1710" s="140"/>
      <c r="J1710" s="141">
        <f>ROUND(I1710*H1710,2)</f>
        <v>0</v>
      </c>
      <c r="K1710" s="142"/>
      <c r="L1710" s="35"/>
      <c r="M1710" s="143" t="s">
        <v>32</v>
      </c>
      <c r="N1710" s="144" t="s">
        <v>48</v>
      </c>
      <c r="P1710" s="145">
        <f>O1710*H1710</f>
        <v>0</v>
      </c>
      <c r="Q1710" s="145">
        <v>1.2204690900000001E-2</v>
      </c>
      <c r="R1710" s="145">
        <f>Q1710*H1710</f>
        <v>2.9945429592240003</v>
      </c>
      <c r="S1710" s="145">
        <v>0</v>
      </c>
      <c r="T1710" s="146">
        <f>S1710*H1710</f>
        <v>0</v>
      </c>
      <c r="AR1710" s="147" t="s">
        <v>661</v>
      </c>
      <c r="AT1710" s="147" t="s">
        <v>162</v>
      </c>
      <c r="AU1710" s="147" t="s">
        <v>93</v>
      </c>
      <c r="AY1710" s="19" t="s">
        <v>159</v>
      </c>
      <c r="BE1710" s="148">
        <f>IF(N1710="základní",J1710,0)</f>
        <v>0</v>
      </c>
      <c r="BF1710" s="148">
        <f>IF(N1710="snížená",J1710,0)</f>
        <v>0</v>
      </c>
      <c r="BG1710" s="148">
        <f>IF(N1710="zákl. přenesená",J1710,0)</f>
        <v>0</v>
      </c>
      <c r="BH1710" s="148">
        <f>IF(N1710="sníž. přenesená",J1710,0)</f>
        <v>0</v>
      </c>
      <c r="BI1710" s="148">
        <f>IF(N1710="nulová",J1710,0)</f>
        <v>0</v>
      </c>
      <c r="BJ1710" s="19" t="s">
        <v>91</v>
      </c>
      <c r="BK1710" s="148">
        <f>ROUND(I1710*H1710,2)</f>
        <v>0</v>
      </c>
      <c r="BL1710" s="19" t="s">
        <v>661</v>
      </c>
      <c r="BM1710" s="147" t="s">
        <v>2629</v>
      </c>
    </row>
    <row r="1711" spans="2:65" s="1" customFormat="1" ht="11.25">
      <c r="B1711" s="35"/>
      <c r="D1711" s="149" t="s">
        <v>167</v>
      </c>
      <c r="F1711" s="150" t="s">
        <v>2630</v>
      </c>
      <c r="I1711" s="151"/>
      <c r="L1711" s="35"/>
      <c r="M1711" s="152"/>
      <c r="T1711" s="56"/>
      <c r="AT1711" s="19" t="s">
        <v>167</v>
      </c>
      <c r="AU1711" s="19" t="s">
        <v>93</v>
      </c>
    </row>
    <row r="1712" spans="2:65" s="13" customFormat="1" ht="11.25">
      <c r="B1712" s="160"/>
      <c r="D1712" s="154" t="s">
        <v>169</v>
      </c>
      <c r="E1712" s="161" t="s">
        <v>32</v>
      </c>
      <c r="F1712" s="162" t="s">
        <v>451</v>
      </c>
      <c r="H1712" s="163">
        <v>295.76</v>
      </c>
      <c r="I1712" s="164"/>
      <c r="L1712" s="160"/>
      <c r="M1712" s="165"/>
      <c r="T1712" s="166"/>
      <c r="AT1712" s="161" t="s">
        <v>169</v>
      </c>
      <c r="AU1712" s="161" t="s">
        <v>93</v>
      </c>
      <c r="AV1712" s="13" t="s">
        <v>91</v>
      </c>
      <c r="AW1712" s="13" t="s">
        <v>38</v>
      </c>
      <c r="AX1712" s="13" t="s">
        <v>76</v>
      </c>
      <c r="AY1712" s="161" t="s">
        <v>159</v>
      </c>
    </row>
    <row r="1713" spans="2:65" s="13" customFormat="1" ht="11.25">
      <c r="B1713" s="160"/>
      <c r="D1713" s="154" t="s">
        <v>169</v>
      </c>
      <c r="E1713" s="161" t="s">
        <v>32</v>
      </c>
      <c r="F1713" s="162" t="s">
        <v>2631</v>
      </c>
      <c r="H1713" s="163">
        <v>-82.6</v>
      </c>
      <c r="I1713" s="164"/>
      <c r="L1713" s="160"/>
      <c r="M1713" s="165"/>
      <c r="T1713" s="166"/>
      <c r="AT1713" s="161" t="s">
        <v>169</v>
      </c>
      <c r="AU1713" s="161" t="s">
        <v>93</v>
      </c>
      <c r="AV1713" s="13" t="s">
        <v>91</v>
      </c>
      <c r="AW1713" s="13" t="s">
        <v>38</v>
      </c>
      <c r="AX1713" s="13" t="s">
        <v>76</v>
      </c>
      <c r="AY1713" s="161" t="s">
        <v>159</v>
      </c>
    </row>
    <row r="1714" spans="2:65" s="12" customFormat="1" ht="11.25">
      <c r="B1714" s="153"/>
      <c r="D1714" s="154" t="s">
        <v>169</v>
      </c>
      <c r="E1714" s="155" t="s">
        <v>32</v>
      </c>
      <c r="F1714" s="156" t="s">
        <v>2632</v>
      </c>
      <c r="H1714" s="155" t="s">
        <v>32</v>
      </c>
      <c r="I1714" s="157"/>
      <c r="L1714" s="153"/>
      <c r="M1714" s="158"/>
      <c r="T1714" s="159"/>
      <c r="AT1714" s="155" t="s">
        <v>169</v>
      </c>
      <c r="AU1714" s="155" t="s">
        <v>93</v>
      </c>
      <c r="AV1714" s="12" t="s">
        <v>84</v>
      </c>
      <c r="AW1714" s="12" t="s">
        <v>38</v>
      </c>
      <c r="AX1714" s="12" t="s">
        <v>76</v>
      </c>
      <c r="AY1714" s="155" t="s">
        <v>159</v>
      </c>
    </row>
    <row r="1715" spans="2:65" s="13" customFormat="1" ht="11.25">
      <c r="B1715" s="160"/>
      <c r="D1715" s="154" t="s">
        <v>169</v>
      </c>
      <c r="E1715" s="161" t="s">
        <v>32</v>
      </c>
      <c r="F1715" s="162" t="s">
        <v>2633</v>
      </c>
      <c r="H1715" s="163">
        <v>20.100000000000001</v>
      </c>
      <c r="I1715" s="164"/>
      <c r="L1715" s="160"/>
      <c r="M1715" s="165"/>
      <c r="T1715" s="166"/>
      <c r="AT1715" s="161" t="s">
        <v>169</v>
      </c>
      <c r="AU1715" s="161" t="s">
        <v>93</v>
      </c>
      <c r="AV1715" s="13" t="s">
        <v>91</v>
      </c>
      <c r="AW1715" s="13" t="s">
        <v>38</v>
      </c>
      <c r="AX1715" s="13" t="s">
        <v>76</v>
      </c>
      <c r="AY1715" s="161" t="s">
        <v>159</v>
      </c>
    </row>
    <row r="1716" spans="2:65" s="13" customFormat="1" ht="11.25">
      <c r="B1716" s="160"/>
      <c r="D1716" s="154" t="s">
        <v>169</v>
      </c>
      <c r="E1716" s="161" t="s">
        <v>32</v>
      </c>
      <c r="F1716" s="162" t="s">
        <v>2634</v>
      </c>
      <c r="H1716" s="163">
        <v>12.1</v>
      </c>
      <c r="I1716" s="164"/>
      <c r="L1716" s="160"/>
      <c r="M1716" s="165"/>
      <c r="T1716" s="166"/>
      <c r="AT1716" s="161" t="s">
        <v>169</v>
      </c>
      <c r="AU1716" s="161" t="s">
        <v>93</v>
      </c>
      <c r="AV1716" s="13" t="s">
        <v>91</v>
      </c>
      <c r="AW1716" s="13" t="s">
        <v>38</v>
      </c>
      <c r="AX1716" s="13" t="s">
        <v>76</v>
      </c>
      <c r="AY1716" s="161" t="s">
        <v>159</v>
      </c>
    </row>
    <row r="1717" spans="2:65" s="14" customFormat="1" ht="11.25">
      <c r="B1717" s="175"/>
      <c r="D1717" s="154" t="s">
        <v>169</v>
      </c>
      <c r="E1717" s="176" t="s">
        <v>32</v>
      </c>
      <c r="F1717" s="177" t="s">
        <v>581</v>
      </c>
      <c r="H1717" s="178">
        <v>245.36</v>
      </c>
      <c r="I1717" s="179"/>
      <c r="L1717" s="175"/>
      <c r="M1717" s="180"/>
      <c r="T1717" s="181"/>
      <c r="AT1717" s="176" t="s">
        <v>169</v>
      </c>
      <c r="AU1717" s="176" t="s">
        <v>93</v>
      </c>
      <c r="AV1717" s="14" t="s">
        <v>96</v>
      </c>
      <c r="AW1717" s="14" t="s">
        <v>38</v>
      </c>
      <c r="AX1717" s="14" t="s">
        <v>84</v>
      </c>
      <c r="AY1717" s="176" t="s">
        <v>159</v>
      </c>
    </row>
    <row r="1718" spans="2:65" s="1" customFormat="1" ht="49.15" customHeight="1">
      <c r="B1718" s="35"/>
      <c r="C1718" s="135" t="s">
        <v>2635</v>
      </c>
      <c r="D1718" s="135" t="s">
        <v>162</v>
      </c>
      <c r="E1718" s="136" t="s">
        <v>2636</v>
      </c>
      <c r="F1718" s="137" t="s">
        <v>2637</v>
      </c>
      <c r="G1718" s="138" t="s">
        <v>165</v>
      </c>
      <c r="H1718" s="139">
        <v>82.6</v>
      </c>
      <c r="I1718" s="140"/>
      <c r="J1718" s="141">
        <f>ROUND(I1718*H1718,2)</f>
        <v>0</v>
      </c>
      <c r="K1718" s="142"/>
      <c r="L1718" s="35"/>
      <c r="M1718" s="143" t="s">
        <v>32</v>
      </c>
      <c r="N1718" s="144" t="s">
        <v>48</v>
      </c>
      <c r="P1718" s="145">
        <f>O1718*H1718</f>
        <v>0</v>
      </c>
      <c r="Q1718" s="145">
        <v>1.259502E-2</v>
      </c>
      <c r="R1718" s="145">
        <f>Q1718*H1718</f>
        <v>1.040348652</v>
      </c>
      <c r="S1718" s="145">
        <v>0</v>
      </c>
      <c r="T1718" s="146">
        <f>S1718*H1718</f>
        <v>0</v>
      </c>
      <c r="AR1718" s="147" t="s">
        <v>661</v>
      </c>
      <c r="AT1718" s="147" t="s">
        <v>162</v>
      </c>
      <c r="AU1718" s="147" t="s">
        <v>93</v>
      </c>
      <c r="AY1718" s="19" t="s">
        <v>159</v>
      </c>
      <c r="BE1718" s="148">
        <f>IF(N1718="základní",J1718,0)</f>
        <v>0</v>
      </c>
      <c r="BF1718" s="148">
        <f>IF(N1718="snížená",J1718,0)</f>
        <v>0</v>
      </c>
      <c r="BG1718" s="148">
        <f>IF(N1718="zákl. přenesená",J1718,0)</f>
        <v>0</v>
      </c>
      <c r="BH1718" s="148">
        <f>IF(N1718="sníž. přenesená",J1718,0)</f>
        <v>0</v>
      </c>
      <c r="BI1718" s="148">
        <f>IF(N1718="nulová",J1718,0)</f>
        <v>0</v>
      </c>
      <c r="BJ1718" s="19" t="s">
        <v>91</v>
      </c>
      <c r="BK1718" s="148">
        <f>ROUND(I1718*H1718,2)</f>
        <v>0</v>
      </c>
      <c r="BL1718" s="19" t="s">
        <v>661</v>
      </c>
      <c r="BM1718" s="147" t="s">
        <v>2638</v>
      </c>
    </row>
    <row r="1719" spans="2:65" s="1" customFormat="1" ht="11.25">
      <c r="B1719" s="35"/>
      <c r="D1719" s="149" t="s">
        <v>167</v>
      </c>
      <c r="F1719" s="150" t="s">
        <v>2639</v>
      </c>
      <c r="I1719" s="151"/>
      <c r="L1719" s="35"/>
      <c r="M1719" s="152"/>
      <c r="T1719" s="56"/>
      <c r="AT1719" s="19" t="s">
        <v>167</v>
      </c>
      <c r="AU1719" s="19" t="s">
        <v>93</v>
      </c>
    </row>
    <row r="1720" spans="2:65" s="13" customFormat="1" ht="11.25">
      <c r="B1720" s="160"/>
      <c r="D1720" s="154" t="s">
        <v>169</v>
      </c>
      <c r="E1720" s="161" t="s">
        <v>32</v>
      </c>
      <c r="F1720" s="162" t="s">
        <v>455</v>
      </c>
      <c r="H1720" s="163">
        <v>82.6</v>
      </c>
      <c r="I1720" s="164"/>
      <c r="L1720" s="160"/>
      <c r="M1720" s="165"/>
      <c r="T1720" s="166"/>
      <c r="AT1720" s="161" t="s">
        <v>169</v>
      </c>
      <c r="AU1720" s="161" t="s">
        <v>93</v>
      </c>
      <c r="AV1720" s="13" t="s">
        <v>91</v>
      </c>
      <c r="AW1720" s="13" t="s">
        <v>38</v>
      </c>
      <c r="AX1720" s="13" t="s">
        <v>84</v>
      </c>
      <c r="AY1720" s="161" t="s">
        <v>159</v>
      </c>
    </row>
    <row r="1721" spans="2:65" s="1" customFormat="1" ht="37.9" customHeight="1">
      <c r="B1721" s="35"/>
      <c r="C1721" s="135" t="s">
        <v>2640</v>
      </c>
      <c r="D1721" s="135" t="s">
        <v>162</v>
      </c>
      <c r="E1721" s="136" t="s">
        <v>2641</v>
      </c>
      <c r="F1721" s="137" t="s">
        <v>2642</v>
      </c>
      <c r="G1721" s="138" t="s">
        <v>165</v>
      </c>
      <c r="H1721" s="139">
        <v>327.96</v>
      </c>
      <c r="I1721" s="140"/>
      <c r="J1721" s="141">
        <f>ROUND(I1721*H1721,2)</f>
        <v>0</v>
      </c>
      <c r="K1721" s="142"/>
      <c r="L1721" s="35"/>
      <c r="M1721" s="143" t="s">
        <v>32</v>
      </c>
      <c r="N1721" s="144" t="s">
        <v>48</v>
      </c>
      <c r="P1721" s="145">
        <f>O1721*H1721</f>
        <v>0</v>
      </c>
      <c r="Q1721" s="145">
        <v>1E-4</v>
      </c>
      <c r="R1721" s="145">
        <f>Q1721*H1721</f>
        <v>3.2795999999999999E-2</v>
      </c>
      <c r="S1721" s="145">
        <v>0</v>
      </c>
      <c r="T1721" s="146">
        <f>S1721*H1721</f>
        <v>0</v>
      </c>
      <c r="AR1721" s="147" t="s">
        <v>661</v>
      </c>
      <c r="AT1721" s="147" t="s">
        <v>162</v>
      </c>
      <c r="AU1721" s="147" t="s">
        <v>93</v>
      </c>
      <c r="AY1721" s="19" t="s">
        <v>159</v>
      </c>
      <c r="BE1721" s="148">
        <f>IF(N1721="základní",J1721,0)</f>
        <v>0</v>
      </c>
      <c r="BF1721" s="148">
        <f>IF(N1721="snížená",J1721,0)</f>
        <v>0</v>
      </c>
      <c r="BG1721" s="148">
        <f>IF(N1721="zákl. přenesená",J1721,0)</f>
        <v>0</v>
      </c>
      <c r="BH1721" s="148">
        <f>IF(N1721="sníž. přenesená",J1721,0)</f>
        <v>0</v>
      </c>
      <c r="BI1721" s="148">
        <f>IF(N1721="nulová",J1721,0)</f>
        <v>0</v>
      </c>
      <c r="BJ1721" s="19" t="s">
        <v>91</v>
      </c>
      <c r="BK1721" s="148">
        <f>ROUND(I1721*H1721,2)</f>
        <v>0</v>
      </c>
      <c r="BL1721" s="19" t="s">
        <v>661</v>
      </c>
      <c r="BM1721" s="147" t="s">
        <v>2643</v>
      </c>
    </row>
    <row r="1722" spans="2:65" s="1" customFormat="1" ht="11.25">
      <c r="B1722" s="35"/>
      <c r="D1722" s="149" t="s">
        <v>167</v>
      </c>
      <c r="F1722" s="150" t="s">
        <v>2644</v>
      </c>
      <c r="I1722" s="151"/>
      <c r="L1722" s="35"/>
      <c r="M1722" s="152"/>
      <c r="T1722" s="56"/>
      <c r="AT1722" s="19" t="s">
        <v>167</v>
      </c>
      <c r="AU1722" s="19" t="s">
        <v>93</v>
      </c>
    </row>
    <row r="1723" spans="2:65" s="1" customFormat="1" ht="44.25" customHeight="1">
      <c r="B1723" s="35"/>
      <c r="C1723" s="135" t="s">
        <v>2645</v>
      </c>
      <c r="D1723" s="135" t="s">
        <v>162</v>
      </c>
      <c r="E1723" s="136" t="s">
        <v>2646</v>
      </c>
      <c r="F1723" s="137" t="s">
        <v>2647</v>
      </c>
      <c r="G1723" s="138" t="s">
        <v>783</v>
      </c>
      <c r="H1723" s="139">
        <v>68.5</v>
      </c>
      <c r="I1723" s="140"/>
      <c r="J1723" s="141">
        <f>ROUND(I1723*H1723,2)</f>
        <v>0</v>
      </c>
      <c r="K1723" s="142"/>
      <c r="L1723" s="35"/>
      <c r="M1723" s="143" t="s">
        <v>32</v>
      </c>
      <c r="N1723" s="144" t="s">
        <v>48</v>
      </c>
      <c r="P1723" s="145">
        <f>O1723*H1723</f>
        <v>0</v>
      </c>
      <c r="Q1723" s="145">
        <v>4.3759999999999997E-3</v>
      </c>
      <c r="R1723" s="145">
        <f>Q1723*H1723</f>
        <v>0.29975599999999997</v>
      </c>
      <c r="S1723" s="145">
        <v>0</v>
      </c>
      <c r="T1723" s="146">
        <f>S1723*H1723</f>
        <v>0</v>
      </c>
      <c r="AR1723" s="147" t="s">
        <v>661</v>
      </c>
      <c r="AT1723" s="147" t="s">
        <v>162</v>
      </c>
      <c r="AU1723" s="147" t="s">
        <v>93</v>
      </c>
      <c r="AY1723" s="19" t="s">
        <v>159</v>
      </c>
      <c r="BE1723" s="148">
        <f>IF(N1723="základní",J1723,0)</f>
        <v>0</v>
      </c>
      <c r="BF1723" s="148">
        <f>IF(N1723="snížená",J1723,0)</f>
        <v>0</v>
      </c>
      <c r="BG1723" s="148">
        <f>IF(N1723="zákl. přenesená",J1723,0)</f>
        <v>0</v>
      </c>
      <c r="BH1723" s="148">
        <f>IF(N1723="sníž. přenesená",J1723,0)</f>
        <v>0</v>
      </c>
      <c r="BI1723" s="148">
        <f>IF(N1723="nulová",J1723,0)</f>
        <v>0</v>
      </c>
      <c r="BJ1723" s="19" t="s">
        <v>91</v>
      </c>
      <c r="BK1723" s="148">
        <f>ROUND(I1723*H1723,2)</f>
        <v>0</v>
      </c>
      <c r="BL1723" s="19" t="s">
        <v>661</v>
      </c>
      <c r="BM1723" s="147" t="s">
        <v>2648</v>
      </c>
    </row>
    <row r="1724" spans="2:65" s="1" customFormat="1" ht="11.25">
      <c r="B1724" s="35"/>
      <c r="D1724" s="149" t="s">
        <v>167</v>
      </c>
      <c r="F1724" s="150" t="s">
        <v>2649</v>
      </c>
      <c r="I1724" s="151"/>
      <c r="L1724" s="35"/>
      <c r="M1724" s="152"/>
      <c r="T1724" s="56"/>
      <c r="AT1724" s="19" t="s">
        <v>167</v>
      </c>
      <c r="AU1724" s="19" t="s">
        <v>93</v>
      </c>
    </row>
    <row r="1725" spans="2:65" s="12" customFormat="1" ht="11.25">
      <c r="B1725" s="153"/>
      <c r="D1725" s="154" t="s">
        <v>169</v>
      </c>
      <c r="E1725" s="155" t="s">
        <v>32</v>
      </c>
      <c r="F1725" s="156" t="s">
        <v>2650</v>
      </c>
      <c r="H1725" s="155" t="s">
        <v>32</v>
      </c>
      <c r="I1725" s="157"/>
      <c r="L1725" s="153"/>
      <c r="M1725" s="158"/>
      <c r="T1725" s="159"/>
      <c r="AT1725" s="155" t="s">
        <v>169</v>
      </c>
      <c r="AU1725" s="155" t="s">
        <v>93</v>
      </c>
      <c r="AV1725" s="12" t="s">
        <v>84</v>
      </c>
      <c r="AW1725" s="12" t="s">
        <v>38</v>
      </c>
      <c r="AX1725" s="12" t="s">
        <v>76</v>
      </c>
      <c r="AY1725" s="155" t="s">
        <v>159</v>
      </c>
    </row>
    <row r="1726" spans="2:65" s="12" customFormat="1" ht="11.25">
      <c r="B1726" s="153"/>
      <c r="D1726" s="154" t="s">
        <v>169</v>
      </c>
      <c r="E1726" s="155" t="s">
        <v>32</v>
      </c>
      <c r="F1726" s="156" t="s">
        <v>1048</v>
      </c>
      <c r="H1726" s="155" t="s">
        <v>32</v>
      </c>
      <c r="I1726" s="157"/>
      <c r="L1726" s="153"/>
      <c r="M1726" s="158"/>
      <c r="T1726" s="159"/>
      <c r="AT1726" s="155" t="s">
        <v>169</v>
      </c>
      <c r="AU1726" s="155" t="s">
        <v>93</v>
      </c>
      <c r="AV1726" s="12" t="s">
        <v>84</v>
      </c>
      <c r="AW1726" s="12" t="s">
        <v>38</v>
      </c>
      <c r="AX1726" s="12" t="s">
        <v>76</v>
      </c>
      <c r="AY1726" s="155" t="s">
        <v>159</v>
      </c>
    </row>
    <row r="1727" spans="2:65" s="13" customFormat="1" ht="11.25">
      <c r="B1727" s="160"/>
      <c r="D1727" s="154" t="s">
        <v>169</v>
      </c>
      <c r="E1727" s="161" t="s">
        <v>32</v>
      </c>
      <c r="F1727" s="162" t="s">
        <v>2651</v>
      </c>
      <c r="H1727" s="163">
        <v>20.9</v>
      </c>
      <c r="I1727" s="164"/>
      <c r="L1727" s="160"/>
      <c r="M1727" s="165"/>
      <c r="T1727" s="166"/>
      <c r="AT1727" s="161" t="s">
        <v>169</v>
      </c>
      <c r="AU1727" s="161" t="s">
        <v>93</v>
      </c>
      <c r="AV1727" s="13" t="s">
        <v>91</v>
      </c>
      <c r="AW1727" s="13" t="s">
        <v>38</v>
      </c>
      <c r="AX1727" s="13" t="s">
        <v>76</v>
      </c>
      <c r="AY1727" s="161" t="s">
        <v>159</v>
      </c>
    </row>
    <row r="1728" spans="2:65" s="12" customFormat="1" ht="11.25">
      <c r="B1728" s="153"/>
      <c r="D1728" s="154" t="s">
        <v>169</v>
      </c>
      <c r="E1728" s="155" t="s">
        <v>32</v>
      </c>
      <c r="F1728" s="156" t="s">
        <v>972</v>
      </c>
      <c r="H1728" s="155" t="s">
        <v>32</v>
      </c>
      <c r="I1728" s="157"/>
      <c r="L1728" s="153"/>
      <c r="M1728" s="158"/>
      <c r="T1728" s="159"/>
      <c r="AT1728" s="155" t="s">
        <v>169</v>
      </c>
      <c r="AU1728" s="155" t="s">
        <v>93</v>
      </c>
      <c r="AV1728" s="12" t="s">
        <v>84</v>
      </c>
      <c r="AW1728" s="12" t="s">
        <v>38</v>
      </c>
      <c r="AX1728" s="12" t="s">
        <v>76</v>
      </c>
      <c r="AY1728" s="155" t="s">
        <v>159</v>
      </c>
    </row>
    <row r="1729" spans="2:65" s="13" customFormat="1" ht="11.25">
      <c r="B1729" s="160"/>
      <c r="D1729" s="154" t="s">
        <v>169</v>
      </c>
      <c r="E1729" s="161" t="s">
        <v>32</v>
      </c>
      <c r="F1729" s="162" t="s">
        <v>2652</v>
      </c>
      <c r="H1729" s="163">
        <v>8.6</v>
      </c>
      <c r="I1729" s="164"/>
      <c r="L1729" s="160"/>
      <c r="M1729" s="165"/>
      <c r="T1729" s="166"/>
      <c r="AT1729" s="161" t="s">
        <v>169</v>
      </c>
      <c r="AU1729" s="161" t="s">
        <v>93</v>
      </c>
      <c r="AV1729" s="13" t="s">
        <v>91</v>
      </c>
      <c r="AW1729" s="13" t="s">
        <v>38</v>
      </c>
      <c r="AX1729" s="13" t="s">
        <v>76</v>
      </c>
      <c r="AY1729" s="161" t="s">
        <v>159</v>
      </c>
    </row>
    <row r="1730" spans="2:65" s="12" customFormat="1" ht="11.25">
      <c r="B1730" s="153"/>
      <c r="D1730" s="154" t="s">
        <v>169</v>
      </c>
      <c r="E1730" s="155" t="s">
        <v>32</v>
      </c>
      <c r="F1730" s="156" t="s">
        <v>2632</v>
      </c>
      <c r="H1730" s="155" t="s">
        <v>32</v>
      </c>
      <c r="I1730" s="157"/>
      <c r="L1730" s="153"/>
      <c r="M1730" s="158"/>
      <c r="T1730" s="159"/>
      <c r="AT1730" s="155" t="s">
        <v>169</v>
      </c>
      <c r="AU1730" s="155" t="s">
        <v>93</v>
      </c>
      <c r="AV1730" s="12" t="s">
        <v>84</v>
      </c>
      <c r="AW1730" s="12" t="s">
        <v>38</v>
      </c>
      <c r="AX1730" s="12" t="s">
        <v>76</v>
      </c>
      <c r="AY1730" s="155" t="s">
        <v>159</v>
      </c>
    </row>
    <row r="1731" spans="2:65" s="13" customFormat="1" ht="11.25">
      <c r="B1731" s="160"/>
      <c r="D1731" s="154" t="s">
        <v>169</v>
      </c>
      <c r="E1731" s="161" t="s">
        <v>32</v>
      </c>
      <c r="F1731" s="162" t="s">
        <v>2653</v>
      </c>
      <c r="H1731" s="163">
        <v>33.5</v>
      </c>
      <c r="I1731" s="164"/>
      <c r="L1731" s="160"/>
      <c r="M1731" s="165"/>
      <c r="T1731" s="166"/>
      <c r="AT1731" s="161" t="s">
        <v>169</v>
      </c>
      <c r="AU1731" s="161" t="s">
        <v>93</v>
      </c>
      <c r="AV1731" s="13" t="s">
        <v>91</v>
      </c>
      <c r="AW1731" s="13" t="s">
        <v>38</v>
      </c>
      <c r="AX1731" s="13" t="s">
        <v>76</v>
      </c>
      <c r="AY1731" s="161" t="s">
        <v>159</v>
      </c>
    </row>
    <row r="1732" spans="2:65" s="13" customFormat="1" ht="11.25">
      <c r="B1732" s="160"/>
      <c r="D1732" s="154" t="s">
        <v>169</v>
      </c>
      <c r="E1732" s="161" t="s">
        <v>32</v>
      </c>
      <c r="F1732" s="162" t="s">
        <v>2654</v>
      </c>
      <c r="H1732" s="163">
        <v>5.5</v>
      </c>
      <c r="I1732" s="164"/>
      <c r="L1732" s="160"/>
      <c r="M1732" s="165"/>
      <c r="T1732" s="166"/>
      <c r="AT1732" s="161" t="s">
        <v>169</v>
      </c>
      <c r="AU1732" s="161" t="s">
        <v>93</v>
      </c>
      <c r="AV1732" s="13" t="s">
        <v>91</v>
      </c>
      <c r="AW1732" s="13" t="s">
        <v>38</v>
      </c>
      <c r="AX1732" s="13" t="s">
        <v>76</v>
      </c>
      <c r="AY1732" s="161" t="s">
        <v>159</v>
      </c>
    </row>
    <row r="1733" spans="2:65" s="14" customFormat="1" ht="11.25">
      <c r="B1733" s="175"/>
      <c r="D1733" s="154" t="s">
        <v>169</v>
      </c>
      <c r="E1733" s="176" t="s">
        <v>32</v>
      </c>
      <c r="F1733" s="177" t="s">
        <v>581</v>
      </c>
      <c r="H1733" s="178">
        <v>68.5</v>
      </c>
      <c r="I1733" s="179"/>
      <c r="L1733" s="175"/>
      <c r="M1733" s="180"/>
      <c r="T1733" s="181"/>
      <c r="AT1733" s="176" t="s">
        <v>169</v>
      </c>
      <c r="AU1733" s="176" t="s">
        <v>93</v>
      </c>
      <c r="AV1733" s="14" t="s">
        <v>96</v>
      </c>
      <c r="AW1733" s="14" t="s">
        <v>38</v>
      </c>
      <c r="AX1733" s="14" t="s">
        <v>84</v>
      </c>
      <c r="AY1733" s="176" t="s">
        <v>159</v>
      </c>
    </row>
    <row r="1734" spans="2:65" s="1" customFormat="1" ht="24.2" customHeight="1">
      <c r="B1734" s="35"/>
      <c r="C1734" s="135" t="s">
        <v>2655</v>
      </c>
      <c r="D1734" s="135" t="s">
        <v>162</v>
      </c>
      <c r="E1734" s="136" t="s">
        <v>2656</v>
      </c>
      <c r="F1734" s="137" t="s">
        <v>2657</v>
      </c>
      <c r="G1734" s="138" t="s">
        <v>165</v>
      </c>
      <c r="H1734" s="139">
        <v>1.9</v>
      </c>
      <c r="I1734" s="140"/>
      <c r="J1734" s="141">
        <f>ROUND(I1734*H1734,2)</f>
        <v>0</v>
      </c>
      <c r="K1734" s="142"/>
      <c r="L1734" s="35"/>
      <c r="M1734" s="143" t="s">
        <v>32</v>
      </c>
      <c r="N1734" s="144" t="s">
        <v>48</v>
      </c>
      <c r="P1734" s="145">
        <f>O1734*H1734</f>
        <v>0</v>
      </c>
      <c r="Q1734" s="145">
        <v>0</v>
      </c>
      <c r="R1734" s="145">
        <f>Q1734*H1734</f>
        <v>0</v>
      </c>
      <c r="S1734" s="145">
        <v>0</v>
      </c>
      <c r="T1734" s="146">
        <f>S1734*H1734</f>
        <v>0</v>
      </c>
      <c r="AR1734" s="147" t="s">
        <v>661</v>
      </c>
      <c r="AT1734" s="147" t="s">
        <v>162</v>
      </c>
      <c r="AU1734" s="147" t="s">
        <v>93</v>
      </c>
      <c r="AY1734" s="19" t="s">
        <v>159</v>
      </c>
      <c r="BE1734" s="148">
        <f>IF(N1734="základní",J1734,0)</f>
        <v>0</v>
      </c>
      <c r="BF1734" s="148">
        <f>IF(N1734="snížená",J1734,0)</f>
        <v>0</v>
      </c>
      <c r="BG1734" s="148">
        <f>IF(N1734="zákl. přenesená",J1734,0)</f>
        <v>0</v>
      </c>
      <c r="BH1734" s="148">
        <f>IF(N1734="sníž. přenesená",J1734,0)</f>
        <v>0</v>
      </c>
      <c r="BI1734" s="148">
        <f>IF(N1734="nulová",J1734,0)</f>
        <v>0</v>
      </c>
      <c r="BJ1734" s="19" t="s">
        <v>91</v>
      </c>
      <c r="BK1734" s="148">
        <f>ROUND(I1734*H1734,2)</f>
        <v>0</v>
      </c>
      <c r="BL1734" s="19" t="s">
        <v>661</v>
      </c>
      <c r="BM1734" s="147" t="s">
        <v>2658</v>
      </c>
    </row>
    <row r="1735" spans="2:65" s="1" customFormat="1" ht="11.25">
      <c r="B1735" s="35"/>
      <c r="D1735" s="149" t="s">
        <v>167</v>
      </c>
      <c r="F1735" s="150" t="s">
        <v>2659</v>
      </c>
      <c r="I1735" s="151"/>
      <c r="L1735" s="35"/>
      <c r="M1735" s="152"/>
      <c r="T1735" s="56"/>
      <c r="AT1735" s="19" t="s">
        <v>167</v>
      </c>
      <c r="AU1735" s="19" t="s">
        <v>93</v>
      </c>
    </row>
    <row r="1736" spans="2:65" s="13" customFormat="1" ht="11.25">
      <c r="B1736" s="160"/>
      <c r="D1736" s="154" t="s">
        <v>169</v>
      </c>
      <c r="E1736" s="161" t="s">
        <v>32</v>
      </c>
      <c r="F1736" s="162" t="s">
        <v>2660</v>
      </c>
      <c r="H1736" s="163">
        <v>1.9</v>
      </c>
      <c r="I1736" s="164"/>
      <c r="L1736" s="160"/>
      <c r="M1736" s="165"/>
      <c r="T1736" s="166"/>
      <c r="AT1736" s="161" t="s">
        <v>169</v>
      </c>
      <c r="AU1736" s="161" t="s">
        <v>93</v>
      </c>
      <c r="AV1736" s="13" t="s">
        <v>91</v>
      </c>
      <c r="AW1736" s="13" t="s">
        <v>38</v>
      </c>
      <c r="AX1736" s="13" t="s">
        <v>84</v>
      </c>
      <c r="AY1736" s="161" t="s">
        <v>159</v>
      </c>
    </row>
    <row r="1737" spans="2:65" s="1" customFormat="1" ht="37.9" customHeight="1">
      <c r="B1737" s="35"/>
      <c r="C1737" s="135" t="s">
        <v>2661</v>
      </c>
      <c r="D1737" s="135" t="s">
        <v>162</v>
      </c>
      <c r="E1737" s="136" t="s">
        <v>2662</v>
      </c>
      <c r="F1737" s="137" t="s">
        <v>2663</v>
      </c>
      <c r="G1737" s="138" t="s">
        <v>211</v>
      </c>
      <c r="H1737" s="139">
        <v>4</v>
      </c>
      <c r="I1737" s="140"/>
      <c r="J1737" s="141">
        <f>ROUND(I1737*H1737,2)</f>
        <v>0</v>
      </c>
      <c r="K1737" s="142"/>
      <c r="L1737" s="35"/>
      <c r="M1737" s="143" t="s">
        <v>32</v>
      </c>
      <c r="N1737" s="144" t="s">
        <v>48</v>
      </c>
      <c r="P1737" s="145">
        <f>O1737*H1737</f>
        <v>0</v>
      </c>
      <c r="Q1737" s="145">
        <v>2.5999999999999998E-5</v>
      </c>
      <c r="R1737" s="145">
        <f>Q1737*H1737</f>
        <v>1.0399999999999999E-4</v>
      </c>
      <c r="S1737" s="145">
        <v>0</v>
      </c>
      <c r="T1737" s="146">
        <f>S1737*H1737</f>
        <v>0</v>
      </c>
      <c r="AR1737" s="147" t="s">
        <v>661</v>
      </c>
      <c r="AT1737" s="147" t="s">
        <v>162</v>
      </c>
      <c r="AU1737" s="147" t="s">
        <v>93</v>
      </c>
      <c r="AY1737" s="19" t="s">
        <v>159</v>
      </c>
      <c r="BE1737" s="148">
        <f>IF(N1737="základní",J1737,0)</f>
        <v>0</v>
      </c>
      <c r="BF1737" s="148">
        <f>IF(N1737="snížená",J1737,0)</f>
        <v>0</v>
      </c>
      <c r="BG1737" s="148">
        <f>IF(N1737="zákl. přenesená",J1737,0)</f>
        <v>0</v>
      </c>
      <c r="BH1737" s="148">
        <f>IF(N1737="sníž. přenesená",J1737,0)</f>
        <v>0</v>
      </c>
      <c r="BI1737" s="148">
        <f>IF(N1737="nulová",J1737,0)</f>
        <v>0</v>
      </c>
      <c r="BJ1737" s="19" t="s">
        <v>91</v>
      </c>
      <c r="BK1737" s="148">
        <f>ROUND(I1737*H1737,2)</f>
        <v>0</v>
      </c>
      <c r="BL1737" s="19" t="s">
        <v>661</v>
      </c>
      <c r="BM1737" s="147" t="s">
        <v>2664</v>
      </c>
    </row>
    <row r="1738" spans="2:65" s="1" customFormat="1" ht="11.25">
      <c r="B1738" s="35"/>
      <c r="D1738" s="149" t="s">
        <v>167</v>
      </c>
      <c r="F1738" s="150" t="s">
        <v>2665</v>
      </c>
      <c r="I1738" s="151"/>
      <c r="L1738" s="35"/>
      <c r="M1738" s="152"/>
      <c r="T1738" s="56"/>
      <c r="AT1738" s="19" t="s">
        <v>167</v>
      </c>
      <c r="AU1738" s="19" t="s">
        <v>93</v>
      </c>
    </row>
    <row r="1739" spans="2:65" s="1" customFormat="1" ht="24.2" customHeight="1">
      <c r="B1739" s="35"/>
      <c r="C1739" s="182" t="s">
        <v>2666</v>
      </c>
      <c r="D1739" s="182" t="s">
        <v>668</v>
      </c>
      <c r="E1739" s="183" t="s">
        <v>2667</v>
      </c>
      <c r="F1739" s="184" t="s">
        <v>2668</v>
      </c>
      <c r="G1739" s="185" t="s">
        <v>211</v>
      </c>
      <c r="H1739" s="186">
        <v>4</v>
      </c>
      <c r="I1739" s="187"/>
      <c r="J1739" s="188">
        <f>ROUND(I1739*H1739,2)</f>
        <v>0</v>
      </c>
      <c r="K1739" s="189"/>
      <c r="L1739" s="190"/>
      <c r="M1739" s="191" t="s">
        <v>32</v>
      </c>
      <c r="N1739" s="192" t="s">
        <v>48</v>
      </c>
      <c r="P1739" s="145">
        <f>O1739*H1739</f>
        <v>0</v>
      </c>
      <c r="Q1739" s="145">
        <v>1.4E-3</v>
      </c>
      <c r="R1739" s="145">
        <f>Q1739*H1739</f>
        <v>5.5999999999999999E-3</v>
      </c>
      <c r="S1739" s="145">
        <v>0</v>
      </c>
      <c r="T1739" s="146">
        <f>S1739*H1739</f>
        <v>0</v>
      </c>
      <c r="AR1739" s="147" t="s">
        <v>780</v>
      </c>
      <c r="AT1739" s="147" t="s">
        <v>668</v>
      </c>
      <c r="AU1739" s="147" t="s">
        <v>93</v>
      </c>
      <c r="AY1739" s="19" t="s">
        <v>159</v>
      </c>
      <c r="BE1739" s="148">
        <f>IF(N1739="základní",J1739,0)</f>
        <v>0</v>
      </c>
      <c r="BF1739" s="148">
        <f>IF(N1739="snížená",J1739,0)</f>
        <v>0</v>
      </c>
      <c r="BG1739" s="148">
        <f>IF(N1739="zákl. přenesená",J1739,0)</f>
        <v>0</v>
      </c>
      <c r="BH1739" s="148">
        <f>IF(N1739="sníž. přenesená",J1739,0)</f>
        <v>0</v>
      </c>
      <c r="BI1739" s="148">
        <f>IF(N1739="nulová",J1739,0)</f>
        <v>0</v>
      </c>
      <c r="BJ1739" s="19" t="s">
        <v>91</v>
      </c>
      <c r="BK1739" s="148">
        <f>ROUND(I1739*H1739,2)</f>
        <v>0</v>
      </c>
      <c r="BL1739" s="19" t="s">
        <v>661</v>
      </c>
      <c r="BM1739" s="147" t="s">
        <v>2669</v>
      </c>
    </row>
    <row r="1740" spans="2:65" s="1" customFormat="1" ht="37.9" customHeight="1">
      <c r="B1740" s="35"/>
      <c r="C1740" s="135" t="s">
        <v>2670</v>
      </c>
      <c r="D1740" s="135" t="s">
        <v>162</v>
      </c>
      <c r="E1740" s="136" t="s">
        <v>2671</v>
      </c>
      <c r="F1740" s="137" t="s">
        <v>2672</v>
      </c>
      <c r="G1740" s="138" t="s">
        <v>211</v>
      </c>
      <c r="H1740" s="139">
        <v>2</v>
      </c>
      <c r="I1740" s="140"/>
      <c r="J1740" s="141">
        <f>ROUND(I1740*H1740,2)</f>
        <v>0</v>
      </c>
      <c r="K1740" s="142"/>
      <c r="L1740" s="35"/>
      <c r="M1740" s="143" t="s">
        <v>32</v>
      </c>
      <c r="N1740" s="144" t="s">
        <v>48</v>
      </c>
      <c r="P1740" s="145">
        <f>O1740*H1740</f>
        <v>0</v>
      </c>
      <c r="Q1740" s="145">
        <v>5.5999999999999999E-5</v>
      </c>
      <c r="R1740" s="145">
        <f>Q1740*H1740</f>
        <v>1.12E-4</v>
      </c>
      <c r="S1740" s="145">
        <v>0</v>
      </c>
      <c r="T1740" s="146">
        <f>S1740*H1740</f>
        <v>0</v>
      </c>
      <c r="AR1740" s="147" t="s">
        <v>661</v>
      </c>
      <c r="AT1740" s="147" t="s">
        <v>162</v>
      </c>
      <c r="AU1740" s="147" t="s">
        <v>93</v>
      </c>
      <c r="AY1740" s="19" t="s">
        <v>159</v>
      </c>
      <c r="BE1740" s="148">
        <f>IF(N1740="základní",J1740,0)</f>
        <v>0</v>
      </c>
      <c r="BF1740" s="148">
        <f>IF(N1740="snížená",J1740,0)</f>
        <v>0</v>
      </c>
      <c r="BG1740" s="148">
        <f>IF(N1740="zákl. přenesená",J1740,0)</f>
        <v>0</v>
      </c>
      <c r="BH1740" s="148">
        <f>IF(N1740="sníž. přenesená",J1740,0)</f>
        <v>0</v>
      </c>
      <c r="BI1740" s="148">
        <f>IF(N1740="nulová",J1740,0)</f>
        <v>0</v>
      </c>
      <c r="BJ1740" s="19" t="s">
        <v>91</v>
      </c>
      <c r="BK1740" s="148">
        <f>ROUND(I1740*H1740,2)</f>
        <v>0</v>
      </c>
      <c r="BL1740" s="19" t="s">
        <v>661</v>
      </c>
      <c r="BM1740" s="147" t="s">
        <v>2673</v>
      </c>
    </row>
    <row r="1741" spans="2:65" s="1" customFormat="1" ht="11.25">
      <c r="B1741" s="35"/>
      <c r="D1741" s="149" t="s">
        <v>167</v>
      </c>
      <c r="F1741" s="150" t="s">
        <v>2674</v>
      </c>
      <c r="I1741" s="151"/>
      <c r="L1741" s="35"/>
      <c r="M1741" s="152"/>
      <c r="T1741" s="56"/>
      <c r="AT1741" s="19" t="s">
        <v>167</v>
      </c>
      <c r="AU1741" s="19" t="s">
        <v>93</v>
      </c>
    </row>
    <row r="1742" spans="2:65" s="1" customFormat="1" ht="24.2" customHeight="1">
      <c r="B1742" s="35"/>
      <c r="C1742" s="182" t="s">
        <v>2675</v>
      </c>
      <c r="D1742" s="182" t="s">
        <v>668</v>
      </c>
      <c r="E1742" s="183" t="s">
        <v>2676</v>
      </c>
      <c r="F1742" s="184" t="s">
        <v>2677</v>
      </c>
      <c r="G1742" s="185" t="s">
        <v>211</v>
      </c>
      <c r="H1742" s="186">
        <v>2</v>
      </c>
      <c r="I1742" s="187"/>
      <c r="J1742" s="188">
        <f>ROUND(I1742*H1742,2)</f>
        <v>0</v>
      </c>
      <c r="K1742" s="189"/>
      <c r="L1742" s="190"/>
      <c r="M1742" s="191" t="s">
        <v>32</v>
      </c>
      <c r="N1742" s="192" t="s">
        <v>48</v>
      </c>
      <c r="P1742" s="145">
        <f>O1742*H1742</f>
        <v>0</v>
      </c>
      <c r="Q1742" s="145">
        <v>6.0000000000000001E-3</v>
      </c>
      <c r="R1742" s="145">
        <f>Q1742*H1742</f>
        <v>1.2E-2</v>
      </c>
      <c r="S1742" s="145">
        <v>0</v>
      </c>
      <c r="T1742" s="146">
        <f>S1742*H1742</f>
        <v>0</v>
      </c>
      <c r="AR1742" s="147" t="s">
        <v>780</v>
      </c>
      <c r="AT1742" s="147" t="s">
        <v>668</v>
      </c>
      <c r="AU1742" s="147" t="s">
        <v>93</v>
      </c>
      <c r="AY1742" s="19" t="s">
        <v>159</v>
      </c>
      <c r="BE1742" s="148">
        <f>IF(N1742="základní",J1742,0)</f>
        <v>0</v>
      </c>
      <c r="BF1742" s="148">
        <f>IF(N1742="snížená",J1742,0)</f>
        <v>0</v>
      </c>
      <c r="BG1742" s="148">
        <f>IF(N1742="zákl. přenesená",J1742,0)</f>
        <v>0</v>
      </c>
      <c r="BH1742" s="148">
        <f>IF(N1742="sníž. přenesená",J1742,0)</f>
        <v>0</v>
      </c>
      <c r="BI1742" s="148">
        <f>IF(N1742="nulová",J1742,0)</f>
        <v>0</v>
      </c>
      <c r="BJ1742" s="19" t="s">
        <v>91</v>
      </c>
      <c r="BK1742" s="148">
        <f>ROUND(I1742*H1742,2)</f>
        <v>0</v>
      </c>
      <c r="BL1742" s="19" t="s">
        <v>661</v>
      </c>
      <c r="BM1742" s="147" t="s">
        <v>2678</v>
      </c>
    </row>
    <row r="1743" spans="2:65" s="1" customFormat="1" ht="37.9" customHeight="1">
      <c r="B1743" s="35"/>
      <c r="C1743" s="135" t="s">
        <v>2679</v>
      </c>
      <c r="D1743" s="135" t="s">
        <v>162</v>
      </c>
      <c r="E1743" s="136" t="s">
        <v>2680</v>
      </c>
      <c r="F1743" s="137" t="s">
        <v>2681</v>
      </c>
      <c r="G1743" s="138" t="s">
        <v>211</v>
      </c>
      <c r="H1743" s="139">
        <v>2</v>
      </c>
      <c r="I1743" s="140"/>
      <c r="J1743" s="141">
        <f>ROUND(I1743*H1743,2)</f>
        <v>0</v>
      </c>
      <c r="K1743" s="142"/>
      <c r="L1743" s="35"/>
      <c r="M1743" s="143" t="s">
        <v>32</v>
      </c>
      <c r="N1743" s="144" t="s">
        <v>48</v>
      </c>
      <c r="P1743" s="145">
        <f>O1743*H1743</f>
        <v>0</v>
      </c>
      <c r="Q1743" s="145">
        <v>3.1999999999999999E-5</v>
      </c>
      <c r="R1743" s="145">
        <f>Q1743*H1743</f>
        <v>6.3999999999999997E-5</v>
      </c>
      <c r="S1743" s="145">
        <v>0</v>
      </c>
      <c r="T1743" s="146">
        <f>S1743*H1743</f>
        <v>0</v>
      </c>
      <c r="AR1743" s="147" t="s">
        <v>661</v>
      </c>
      <c r="AT1743" s="147" t="s">
        <v>162</v>
      </c>
      <c r="AU1743" s="147" t="s">
        <v>93</v>
      </c>
      <c r="AY1743" s="19" t="s">
        <v>159</v>
      </c>
      <c r="BE1743" s="148">
        <f>IF(N1743="základní",J1743,0)</f>
        <v>0</v>
      </c>
      <c r="BF1743" s="148">
        <f>IF(N1743="snížená",J1743,0)</f>
        <v>0</v>
      </c>
      <c r="BG1743" s="148">
        <f>IF(N1743="zákl. přenesená",J1743,0)</f>
        <v>0</v>
      </c>
      <c r="BH1743" s="148">
        <f>IF(N1743="sníž. přenesená",J1743,0)</f>
        <v>0</v>
      </c>
      <c r="BI1743" s="148">
        <f>IF(N1743="nulová",J1743,0)</f>
        <v>0</v>
      </c>
      <c r="BJ1743" s="19" t="s">
        <v>91</v>
      </c>
      <c r="BK1743" s="148">
        <f>ROUND(I1743*H1743,2)</f>
        <v>0</v>
      </c>
      <c r="BL1743" s="19" t="s">
        <v>661</v>
      </c>
      <c r="BM1743" s="147" t="s">
        <v>2682</v>
      </c>
    </row>
    <row r="1744" spans="2:65" s="1" customFormat="1" ht="11.25">
      <c r="B1744" s="35"/>
      <c r="D1744" s="149" t="s">
        <v>167</v>
      </c>
      <c r="F1744" s="150" t="s">
        <v>2683</v>
      </c>
      <c r="I1744" s="151"/>
      <c r="L1744" s="35"/>
      <c r="M1744" s="152"/>
      <c r="T1744" s="56"/>
      <c r="AT1744" s="19" t="s">
        <v>167</v>
      </c>
      <c r="AU1744" s="19" t="s">
        <v>93</v>
      </c>
    </row>
    <row r="1745" spans="2:65" s="1" customFormat="1" ht="24.2" customHeight="1">
      <c r="B1745" s="35"/>
      <c r="C1745" s="182" t="s">
        <v>2684</v>
      </c>
      <c r="D1745" s="182" t="s">
        <v>668</v>
      </c>
      <c r="E1745" s="183" t="s">
        <v>2685</v>
      </c>
      <c r="F1745" s="184" t="s">
        <v>2686</v>
      </c>
      <c r="G1745" s="185" t="s">
        <v>211</v>
      </c>
      <c r="H1745" s="186">
        <v>2</v>
      </c>
      <c r="I1745" s="187"/>
      <c r="J1745" s="188">
        <f>ROUND(I1745*H1745,2)</f>
        <v>0</v>
      </c>
      <c r="K1745" s="189"/>
      <c r="L1745" s="190"/>
      <c r="M1745" s="191" t="s">
        <v>32</v>
      </c>
      <c r="N1745" s="192" t="s">
        <v>48</v>
      </c>
      <c r="P1745" s="145">
        <f>O1745*H1745</f>
        <v>0</v>
      </c>
      <c r="Q1745" s="145">
        <v>4.1999999999999997E-3</v>
      </c>
      <c r="R1745" s="145">
        <f>Q1745*H1745</f>
        <v>8.3999999999999995E-3</v>
      </c>
      <c r="S1745" s="145">
        <v>0</v>
      </c>
      <c r="T1745" s="146">
        <f>S1745*H1745</f>
        <v>0</v>
      </c>
      <c r="AR1745" s="147" t="s">
        <v>780</v>
      </c>
      <c r="AT1745" s="147" t="s">
        <v>668</v>
      </c>
      <c r="AU1745" s="147" t="s">
        <v>93</v>
      </c>
      <c r="AY1745" s="19" t="s">
        <v>159</v>
      </c>
      <c r="BE1745" s="148">
        <f>IF(N1745="základní",J1745,0)</f>
        <v>0</v>
      </c>
      <c r="BF1745" s="148">
        <f>IF(N1745="snížená",J1745,0)</f>
        <v>0</v>
      </c>
      <c r="BG1745" s="148">
        <f>IF(N1745="zákl. přenesená",J1745,0)</f>
        <v>0</v>
      </c>
      <c r="BH1745" s="148">
        <f>IF(N1745="sníž. přenesená",J1745,0)</f>
        <v>0</v>
      </c>
      <c r="BI1745" s="148">
        <f>IF(N1745="nulová",J1745,0)</f>
        <v>0</v>
      </c>
      <c r="BJ1745" s="19" t="s">
        <v>91</v>
      </c>
      <c r="BK1745" s="148">
        <f>ROUND(I1745*H1745,2)</f>
        <v>0</v>
      </c>
      <c r="BL1745" s="19" t="s">
        <v>661</v>
      </c>
      <c r="BM1745" s="147" t="s">
        <v>2687</v>
      </c>
    </row>
    <row r="1746" spans="2:65" s="1" customFormat="1" ht="37.9" customHeight="1">
      <c r="B1746" s="35"/>
      <c r="C1746" s="135" t="s">
        <v>2688</v>
      </c>
      <c r="D1746" s="135" t="s">
        <v>162</v>
      </c>
      <c r="E1746" s="136" t="s">
        <v>2689</v>
      </c>
      <c r="F1746" s="137" t="s">
        <v>2690</v>
      </c>
      <c r="G1746" s="138" t="s">
        <v>211</v>
      </c>
      <c r="H1746" s="139">
        <v>2</v>
      </c>
      <c r="I1746" s="140"/>
      <c r="J1746" s="141">
        <f>ROUND(I1746*H1746,2)</f>
        <v>0</v>
      </c>
      <c r="K1746" s="142"/>
      <c r="L1746" s="35"/>
      <c r="M1746" s="143" t="s">
        <v>32</v>
      </c>
      <c r="N1746" s="144" t="s">
        <v>48</v>
      </c>
      <c r="P1746" s="145">
        <f>O1746*H1746</f>
        <v>0</v>
      </c>
      <c r="Q1746" s="145">
        <v>5.0000000000000002E-5</v>
      </c>
      <c r="R1746" s="145">
        <f>Q1746*H1746</f>
        <v>1E-4</v>
      </c>
      <c r="S1746" s="145">
        <v>0</v>
      </c>
      <c r="T1746" s="146">
        <f>S1746*H1746</f>
        <v>0</v>
      </c>
      <c r="AR1746" s="147" t="s">
        <v>661</v>
      </c>
      <c r="AT1746" s="147" t="s">
        <v>162</v>
      </c>
      <c r="AU1746" s="147" t="s">
        <v>93</v>
      </c>
      <c r="AY1746" s="19" t="s">
        <v>159</v>
      </c>
      <c r="BE1746" s="148">
        <f>IF(N1746="základní",J1746,0)</f>
        <v>0</v>
      </c>
      <c r="BF1746" s="148">
        <f>IF(N1746="snížená",J1746,0)</f>
        <v>0</v>
      </c>
      <c r="BG1746" s="148">
        <f>IF(N1746="zákl. přenesená",J1746,0)</f>
        <v>0</v>
      </c>
      <c r="BH1746" s="148">
        <f>IF(N1746="sníž. přenesená",J1746,0)</f>
        <v>0</v>
      </c>
      <c r="BI1746" s="148">
        <f>IF(N1746="nulová",J1746,0)</f>
        <v>0</v>
      </c>
      <c r="BJ1746" s="19" t="s">
        <v>91</v>
      </c>
      <c r="BK1746" s="148">
        <f>ROUND(I1746*H1746,2)</f>
        <v>0</v>
      </c>
      <c r="BL1746" s="19" t="s">
        <v>661</v>
      </c>
      <c r="BM1746" s="147" t="s">
        <v>2691</v>
      </c>
    </row>
    <row r="1747" spans="2:65" s="1" customFormat="1" ht="11.25">
      <c r="B1747" s="35"/>
      <c r="D1747" s="149" t="s">
        <v>167</v>
      </c>
      <c r="F1747" s="150" t="s">
        <v>2692</v>
      </c>
      <c r="I1747" s="151"/>
      <c r="L1747" s="35"/>
      <c r="M1747" s="152"/>
      <c r="T1747" s="56"/>
      <c r="AT1747" s="19" t="s">
        <v>167</v>
      </c>
      <c r="AU1747" s="19" t="s">
        <v>93</v>
      </c>
    </row>
    <row r="1748" spans="2:65" s="1" customFormat="1" ht="24.2" customHeight="1">
      <c r="B1748" s="35"/>
      <c r="C1748" s="182" t="s">
        <v>2693</v>
      </c>
      <c r="D1748" s="182" t="s">
        <v>668</v>
      </c>
      <c r="E1748" s="183" t="s">
        <v>2694</v>
      </c>
      <c r="F1748" s="184" t="s">
        <v>2695</v>
      </c>
      <c r="G1748" s="185" t="s">
        <v>211</v>
      </c>
      <c r="H1748" s="186">
        <v>2</v>
      </c>
      <c r="I1748" s="187"/>
      <c r="J1748" s="188">
        <f>ROUND(I1748*H1748,2)</f>
        <v>0</v>
      </c>
      <c r="K1748" s="189"/>
      <c r="L1748" s="190"/>
      <c r="M1748" s="191" t="s">
        <v>32</v>
      </c>
      <c r="N1748" s="192" t="s">
        <v>48</v>
      </c>
      <c r="P1748" s="145">
        <f>O1748*H1748</f>
        <v>0</v>
      </c>
      <c r="Q1748" s="145">
        <v>1.32E-2</v>
      </c>
      <c r="R1748" s="145">
        <f>Q1748*H1748</f>
        <v>2.64E-2</v>
      </c>
      <c r="S1748" s="145">
        <v>0</v>
      </c>
      <c r="T1748" s="146">
        <f>S1748*H1748</f>
        <v>0</v>
      </c>
      <c r="AR1748" s="147" t="s">
        <v>780</v>
      </c>
      <c r="AT1748" s="147" t="s">
        <v>668</v>
      </c>
      <c r="AU1748" s="147" t="s">
        <v>93</v>
      </c>
      <c r="AY1748" s="19" t="s">
        <v>159</v>
      </c>
      <c r="BE1748" s="148">
        <f>IF(N1748="základní",J1748,0)</f>
        <v>0</v>
      </c>
      <c r="BF1748" s="148">
        <f>IF(N1748="snížená",J1748,0)</f>
        <v>0</v>
      </c>
      <c r="BG1748" s="148">
        <f>IF(N1748="zákl. přenesená",J1748,0)</f>
        <v>0</v>
      </c>
      <c r="BH1748" s="148">
        <f>IF(N1748="sníž. přenesená",J1748,0)</f>
        <v>0</v>
      </c>
      <c r="BI1748" s="148">
        <f>IF(N1748="nulová",J1748,0)</f>
        <v>0</v>
      </c>
      <c r="BJ1748" s="19" t="s">
        <v>91</v>
      </c>
      <c r="BK1748" s="148">
        <f>ROUND(I1748*H1748,2)</f>
        <v>0</v>
      </c>
      <c r="BL1748" s="19" t="s">
        <v>661</v>
      </c>
      <c r="BM1748" s="147" t="s">
        <v>2696</v>
      </c>
    </row>
    <row r="1749" spans="2:65" s="1" customFormat="1" ht="37.9" customHeight="1">
      <c r="B1749" s="35"/>
      <c r="C1749" s="135" t="s">
        <v>2697</v>
      </c>
      <c r="D1749" s="135" t="s">
        <v>162</v>
      </c>
      <c r="E1749" s="136" t="s">
        <v>2680</v>
      </c>
      <c r="F1749" s="137" t="s">
        <v>2681</v>
      </c>
      <c r="G1749" s="138" t="s">
        <v>211</v>
      </c>
      <c r="H1749" s="139">
        <v>7</v>
      </c>
      <c r="I1749" s="140"/>
      <c r="J1749" s="141">
        <f>ROUND(I1749*H1749,2)</f>
        <v>0</v>
      </c>
      <c r="K1749" s="142"/>
      <c r="L1749" s="35"/>
      <c r="M1749" s="143" t="s">
        <v>32</v>
      </c>
      <c r="N1749" s="144" t="s">
        <v>48</v>
      </c>
      <c r="P1749" s="145">
        <f>O1749*H1749</f>
        <v>0</v>
      </c>
      <c r="Q1749" s="145">
        <v>3.1999999999999999E-5</v>
      </c>
      <c r="R1749" s="145">
        <f>Q1749*H1749</f>
        <v>2.24E-4</v>
      </c>
      <c r="S1749" s="145">
        <v>0</v>
      </c>
      <c r="T1749" s="146">
        <f>S1749*H1749</f>
        <v>0</v>
      </c>
      <c r="AR1749" s="147" t="s">
        <v>661</v>
      </c>
      <c r="AT1749" s="147" t="s">
        <v>162</v>
      </c>
      <c r="AU1749" s="147" t="s">
        <v>93</v>
      </c>
      <c r="AY1749" s="19" t="s">
        <v>159</v>
      </c>
      <c r="BE1749" s="148">
        <f>IF(N1749="základní",J1749,0)</f>
        <v>0</v>
      </c>
      <c r="BF1749" s="148">
        <f>IF(N1749="snížená",J1749,0)</f>
        <v>0</v>
      </c>
      <c r="BG1749" s="148">
        <f>IF(N1749="zákl. přenesená",J1749,0)</f>
        <v>0</v>
      </c>
      <c r="BH1749" s="148">
        <f>IF(N1749="sníž. přenesená",J1749,0)</f>
        <v>0</v>
      </c>
      <c r="BI1749" s="148">
        <f>IF(N1749="nulová",J1749,0)</f>
        <v>0</v>
      </c>
      <c r="BJ1749" s="19" t="s">
        <v>91</v>
      </c>
      <c r="BK1749" s="148">
        <f>ROUND(I1749*H1749,2)</f>
        <v>0</v>
      </c>
      <c r="BL1749" s="19" t="s">
        <v>661</v>
      </c>
      <c r="BM1749" s="147" t="s">
        <v>2698</v>
      </c>
    </row>
    <row r="1750" spans="2:65" s="1" customFormat="1" ht="11.25">
      <c r="B1750" s="35"/>
      <c r="D1750" s="149" t="s">
        <v>167</v>
      </c>
      <c r="F1750" s="150" t="s">
        <v>2683</v>
      </c>
      <c r="I1750" s="151"/>
      <c r="L1750" s="35"/>
      <c r="M1750" s="152"/>
      <c r="T1750" s="56"/>
      <c r="AT1750" s="19" t="s">
        <v>167</v>
      </c>
      <c r="AU1750" s="19" t="s">
        <v>93</v>
      </c>
    </row>
    <row r="1751" spans="2:65" s="1" customFormat="1" ht="24.2" customHeight="1">
      <c r="B1751" s="35"/>
      <c r="C1751" s="182" t="s">
        <v>2699</v>
      </c>
      <c r="D1751" s="182" t="s">
        <v>668</v>
      </c>
      <c r="E1751" s="183" t="s">
        <v>2700</v>
      </c>
      <c r="F1751" s="184" t="s">
        <v>2701</v>
      </c>
      <c r="G1751" s="185" t="s">
        <v>211</v>
      </c>
      <c r="H1751" s="186">
        <v>7</v>
      </c>
      <c r="I1751" s="187"/>
      <c r="J1751" s="188">
        <f>ROUND(I1751*H1751,2)</f>
        <v>0</v>
      </c>
      <c r="K1751" s="189"/>
      <c r="L1751" s="190"/>
      <c r="M1751" s="191" t="s">
        <v>32</v>
      </c>
      <c r="N1751" s="192" t="s">
        <v>48</v>
      </c>
      <c r="P1751" s="145">
        <f>O1751*H1751</f>
        <v>0</v>
      </c>
      <c r="Q1751" s="145">
        <v>3.3E-3</v>
      </c>
      <c r="R1751" s="145">
        <f>Q1751*H1751</f>
        <v>2.3099999999999999E-2</v>
      </c>
      <c r="S1751" s="145">
        <v>0</v>
      </c>
      <c r="T1751" s="146">
        <f>S1751*H1751</f>
        <v>0</v>
      </c>
      <c r="AR1751" s="147" t="s">
        <v>780</v>
      </c>
      <c r="AT1751" s="147" t="s">
        <v>668</v>
      </c>
      <c r="AU1751" s="147" t="s">
        <v>93</v>
      </c>
      <c r="AY1751" s="19" t="s">
        <v>159</v>
      </c>
      <c r="BE1751" s="148">
        <f>IF(N1751="základní",J1751,0)</f>
        <v>0</v>
      </c>
      <c r="BF1751" s="148">
        <f>IF(N1751="snížená",J1751,0)</f>
        <v>0</v>
      </c>
      <c r="BG1751" s="148">
        <f>IF(N1751="zákl. přenesená",J1751,0)</f>
        <v>0</v>
      </c>
      <c r="BH1751" s="148">
        <f>IF(N1751="sníž. přenesená",J1751,0)</f>
        <v>0</v>
      </c>
      <c r="BI1751" s="148">
        <f>IF(N1751="nulová",J1751,0)</f>
        <v>0</v>
      </c>
      <c r="BJ1751" s="19" t="s">
        <v>91</v>
      </c>
      <c r="BK1751" s="148">
        <f>ROUND(I1751*H1751,2)</f>
        <v>0</v>
      </c>
      <c r="BL1751" s="19" t="s">
        <v>661</v>
      </c>
      <c r="BM1751" s="147" t="s">
        <v>2702</v>
      </c>
    </row>
    <row r="1752" spans="2:65" s="11" customFormat="1" ht="20.85" customHeight="1">
      <c r="B1752" s="123"/>
      <c r="D1752" s="124" t="s">
        <v>75</v>
      </c>
      <c r="E1752" s="133" t="s">
        <v>2703</v>
      </c>
      <c r="F1752" s="133" t="s">
        <v>2704</v>
      </c>
      <c r="I1752" s="126"/>
      <c r="J1752" s="134">
        <f>BK1752</f>
        <v>0</v>
      </c>
      <c r="L1752" s="123"/>
      <c r="M1752" s="128"/>
      <c r="P1752" s="129">
        <f>SUM(P1753:P1760)</f>
        <v>0</v>
      </c>
      <c r="R1752" s="129">
        <f>SUM(R1753:R1760)</f>
        <v>1.2367969155</v>
      </c>
      <c r="T1752" s="130">
        <f>SUM(T1753:T1760)</f>
        <v>0</v>
      </c>
      <c r="AR1752" s="124" t="s">
        <v>91</v>
      </c>
      <c r="AT1752" s="131" t="s">
        <v>75</v>
      </c>
      <c r="AU1752" s="131" t="s">
        <v>91</v>
      </c>
      <c r="AY1752" s="124" t="s">
        <v>159</v>
      </c>
      <c r="BK1752" s="132">
        <f>SUM(BK1753:BK1760)</f>
        <v>0</v>
      </c>
    </row>
    <row r="1753" spans="2:65" s="1" customFormat="1" ht="55.5" customHeight="1">
      <c r="B1753" s="35"/>
      <c r="C1753" s="135" t="s">
        <v>2705</v>
      </c>
      <c r="D1753" s="135" t="s">
        <v>162</v>
      </c>
      <c r="E1753" s="136" t="s">
        <v>2706</v>
      </c>
      <c r="F1753" s="137" t="s">
        <v>2707</v>
      </c>
      <c r="G1753" s="138" t="s">
        <v>165</v>
      </c>
      <c r="H1753" s="139">
        <v>95.265000000000001</v>
      </c>
      <c r="I1753" s="140"/>
      <c r="J1753" s="141">
        <f>ROUND(I1753*H1753,2)</f>
        <v>0</v>
      </c>
      <c r="K1753" s="142"/>
      <c r="L1753" s="35"/>
      <c r="M1753" s="143" t="s">
        <v>32</v>
      </c>
      <c r="N1753" s="144" t="s">
        <v>48</v>
      </c>
      <c r="P1753" s="145">
        <f>O1753*H1753</f>
        <v>0</v>
      </c>
      <c r="Q1753" s="145">
        <v>1.28827E-2</v>
      </c>
      <c r="R1753" s="145">
        <f>Q1753*H1753</f>
        <v>1.2272704155</v>
      </c>
      <c r="S1753" s="145">
        <v>0</v>
      </c>
      <c r="T1753" s="146">
        <f>S1753*H1753</f>
        <v>0</v>
      </c>
      <c r="AR1753" s="147" t="s">
        <v>661</v>
      </c>
      <c r="AT1753" s="147" t="s">
        <v>162</v>
      </c>
      <c r="AU1753" s="147" t="s">
        <v>93</v>
      </c>
      <c r="AY1753" s="19" t="s">
        <v>159</v>
      </c>
      <c r="BE1753" s="148">
        <f>IF(N1753="základní",J1753,0)</f>
        <v>0</v>
      </c>
      <c r="BF1753" s="148">
        <f>IF(N1753="snížená",J1753,0)</f>
        <v>0</v>
      </c>
      <c r="BG1753" s="148">
        <f>IF(N1753="zákl. přenesená",J1753,0)</f>
        <v>0</v>
      </c>
      <c r="BH1753" s="148">
        <f>IF(N1753="sníž. přenesená",J1753,0)</f>
        <v>0</v>
      </c>
      <c r="BI1753" s="148">
        <f>IF(N1753="nulová",J1753,0)</f>
        <v>0</v>
      </c>
      <c r="BJ1753" s="19" t="s">
        <v>91</v>
      </c>
      <c r="BK1753" s="148">
        <f>ROUND(I1753*H1753,2)</f>
        <v>0</v>
      </c>
      <c r="BL1753" s="19" t="s">
        <v>661</v>
      </c>
      <c r="BM1753" s="147" t="s">
        <v>2708</v>
      </c>
    </row>
    <row r="1754" spans="2:65" s="1" customFormat="1" ht="11.25">
      <c r="B1754" s="35"/>
      <c r="D1754" s="149" t="s">
        <v>167</v>
      </c>
      <c r="F1754" s="150" t="s">
        <v>2709</v>
      </c>
      <c r="I1754" s="151"/>
      <c r="L1754" s="35"/>
      <c r="M1754" s="152"/>
      <c r="T1754" s="56"/>
      <c r="AT1754" s="19" t="s">
        <v>167</v>
      </c>
      <c r="AU1754" s="19" t="s">
        <v>93</v>
      </c>
    </row>
    <row r="1755" spans="2:65" s="13" customFormat="1" ht="11.25">
      <c r="B1755" s="160"/>
      <c r="D1755" s="154" t="s">
        <v>169</v>
      </c>
      <c r="E1755" s="161" t="s">
        <v>32</v>
      </c>
      <c r="F1755" s="162" t="s">
        <v>443</v>
      </c>
      <c r="H1755" s="163">
        <v>95.265000000000001</v>
      </c>
      <c r="I1755" s="164"/>
      <c r="L1755" s="160"/>
      <c r="M1755" s="165"/>
      <c r="T1755" s="166"/>
      <c r="AT1755" s="161" t="s">
        <v>169</v>
      </c>
      <c r="AU1755" s="161" t="s">
        <v>93</v>
      </c>
      <c r="AV1755" s="13" t="s">
        <v>91</v>
      </c>
      <c r="AW1755" s="13" t="s">
        <v>38</v>
      </c>
      <c r="AX1755" s="13" t="s">
        <v>76</v>
      </c>
      <c r="AY1755" s="161" t="s">
        <v>159</v>
      </c>
    </row>
    <row r="1756" spans="2:65" s="14" customFormat="1" ht="11.25">
      <c r="B1756" s="175"/>
      <c r="D1756" s="154" t="s">
        <v>169</v>
      </c>
      <c r="E1756" s="176" t="s">
        <v>32</v>
      </c>
      <c r="F1756" s="177" t="s">
        <v>581</v>
      </c>
      <c r="H1756" s="178">
        <v>95.265000000000001</v>
      </c>
      <c r="I1756" s="179"/>
      <c r="L1756" s="175"/>
      <c r="M1756" s="180"/>
      <c r="T1756" s="181"/>
      <c r="AT1756" s="176" t="s">
        <v>169</v>
      </c>
      <c r="AU1756" s="176" t="s">
        <v>93</v>
      </c>
      <c r="AV1756" s="14" t="s">
        <v>96</v>
      </c>
      <c r="AW1756" s="14" t="s">
        <v>38</v>
      </c>
      <c r="AX1756" s="14" t="s">
        <v>84</v>
      </c>
      <c r="AY1756" s="176" t="s">
        <v>159</v>
      </c>
    </row>
    <row r="1757" spans="2:65" s="1" customFormat="1" ht="44.25" customHeight="1">
      <c r="B1757" s="35"/>
      <c r="C1757" s="135" t="s">
        <v>2710</v>
      </c>
      <c r="D1757" s="135" t="s">
        <v>162</v>
      </c>
      <c r="E1757" s="136" t="s">
        <v>2711</v>
      </c>
      <c r="F1757" s="137" t="s">
        <v>2712</v>
      </c>
      <c r="G1757" s="138" t="s">
        <v>165</v>
      </c>
      <c r="H1757" s="139">
        <v>95.265000000000001</v>
      </c>
      <c r="I1757" s="140"/>
      <c r="J1757" s="141">
        <f>ROUND(I1757*H1757,2)</f>
        <v>0</v>
      </c>
      <c r="K1757" s="142"/>
      <c r="L1757" s="35"/>
      <c r="M1757" s="143" t="s">
        <v>32</v>
      </c>
      <c r="N1757" s="144" t="s">
        <v>48</v>
      </c>
      <c r="P1757" s="145">
        <f>O1757*H1757</f>
        <v>0</v>
      </c>
      <c r="Q1757" s="145">
        <v>1E-4</v>
      </c>
      <c r="R1757" s="145">
        <f>Q1757*H1757</f>
        <v>9.5265000000000002E-3</v>
      </c>
      <c r="S1757" s="145">
        <v>0</v>
      </c>
      <c r="T1757" s="146">
        <f>S1757*H1757</f>
        <v>0</v>
      </c>
      <c r="AR1757" s="147" t="s">
        <v>661</v>
      </c>
      <c r="AT1757" s="147" t="s">
        <v>162</v>
      </c>
      <c r="AU1757" s="147" t="s">
        <v>93</v>
      </c>
      <c r="AY1757" s="19" t="s">
        <v>159</v>
      </c>
      <c r="BE1757" s="148">
        <f>IF(N1757="základní",J1757,0)</f>
        <v>0</v>
      </c>
      <c r="BF1757" s="148">
        <f>IF(N1757="snížená",J1757,0)</f>
        <v>0</v>
      </c>
      <c r="BG1757" s="148">
        <f>IF(N1757="zákl. přenesená",J1757,0)</f>
        <v>0</v>
      </c>
      <c r="BH1757" s="148">
        <f>IF(N1757="sníž. přenesená",J1757,0)</f>
        <v>0</v>
      </c>
      <c r="BI1757" s="148">
        <f>IF(N1757="nulová",J1757,0)</f>
        <v>0</v>
      </c>
      <c r="BJ1757" s="19" t="s">
        <v>91</v>
      </c>
      <c r="BK1757" s="148">
        <f>ROUND(I1757*H1757,2)</f>
        <v>0</v>
      </c>
      <c r="BL1757" s="19" t="s">
        <v>661</v>
      </c>
      <c r="BM1757" s="147" t="s">
        <v>2713</v>
      </c>
    </row>
    <row r="1758" spans="2:65" s="1" customFormat="1" ht="11.25">
      <c r="B1758" s="35"/>
      <c r="D1758" s="149" t="s">
        <v>167</v>
      </c>
      <c r="F1758" s="150" t="s">
        <v>2714</v>
      </c>
      <c r="I1758" s="151"/>
      <c r="L1758" s="35"/>
      <c r="M1758" s="152"/>
      <c r="T1758" s="56"/>
      <c r="AT1758" s="19" t="s">
        <v>167</v>
      </c>
      <c r="AU1758" s="19" t="s">
        <v>93</v>
      </c>
    </row>
    <row r="1759" spans="2:65" s="13" customFormat="1" ht="11.25">
      <c r="B1759" s="160"/>
      <c r="D1759" s="154" t="s">
        <v>169</v>
      </c>
      <c r="E1759" s="161" t="s">
        <v>32</v>
      </c>
      <c r="F1759" s="162" t="s">
        <v>443</v>
      </c>
      <c r="H1759" s="163">
        <v>95.265000000000001</v>
      </c>
      <c r="I1759" s="164"/>
      <c r="L1759" s="160"/>
      <c r="M1759" s="165"/>
      <c r="T1759" s="166"/>
      <c r="AT1759" s="161" t="s">
        <v>169</v>
      </c>
      <c r="AU1759" s="161" t="s">
        <v>93</v>
      </c>
      <c r="AV1759" s="13" t="s">
        <v>91</v>
      </c>
      <c r="AW1759" s="13" t="s">
        <v>38</v>
      </c>
      <c r="AX1759" s="13" t="s">
        <v>76</v>
      </c>
      <c r="AY1759" s="161" t="s">
        <v>159</v>
      </c>
    </row>
    <row r="1760" spans="2:65" s="14" customFormat="1" ht="11.25">
      <c r="B1760" s="175"/>
      <c r="D1760" s="154" t="s">
        <v>169</v>
      </c>
      <c r="E1760" s="176" t="s">
        <v>32</v>
      </c>
      <c r="F1760" s="177" t="s">
        <v>581</v>
      </c>
      <c r="H1760" s="178">
        <v>95.265000000000001</v>
      </c>
      <c r="I1760" s="179"/>
      <c r="L1760" s="175"/>
      <c r="M1760" s="180"/>
      <c r="T1760" s="181"/>
      <c r="AT1760" s="176" t="s">
        <v>169</v>
      </c>
      <c r="AU1760" s="176" t="s">
        <v>93</v>
      </c>
      <c r="AV1760" s="14" t="s">
        <v>96</v>
      </c>
      <c r="AW1760" s="14" t="s">
        <v>38</v>
      </c>
      <c r="AX1760" s="14" t="s">
        <v>84</v>
      </c>
      <c r="AY1760" s="176" t="s">
        <v>159</v>
      </c>
    </row>
    <row r="1761" spans="2:65" s="11" customFormat="1" ht="22.9" customHeight="1">
      <c r="B1761" s="123"/>
      <c r="D1761" s="124" t="s">
        <v>75</v>
      </c>
      <c r="E1761" s="133" t="s">
        <v>2715</v>
      </c>
      <c r="F1761" s="133" t="s">
        <v>2716</v>
      </c>
      <c r="I1761" s="126"/>
      <c r="J1761" s="134">
        <f>BK1761</f>
        <v>0</v>
      </c>
      <c r="L1761" s="123"/>
      <c r="M1761" s="128"/>
      <c r="P1761" s="129">
        <f>P1762+P1763+P1764+P1778+P1818</f>
        <v>0</v>
      </c>
      <c r="R1761" s="129">
        <f>R1762+R1763+R1764+R1778+R1818</f>
        <v>2.1634674239999998</v>
      </c>
      <c r="T1761" s="130">
        <f>T1762+T1763+T1764+T1778+T1818</f>
        <v>0</v>
      </c>
      <c r="AR1761" s="124" t="s">
        <v>91</v>
      </c>
      <c r="AT1761" s="131" t="s">
        <v>75</v>
      </c>
      <c r="AU1761" s="131" t="s">
        <v>84</v>
      </c>
      <c r="AY1761" s="124" t="s">
        <v>159</v>
      </c>
      <c r="BK1761" s="132">
        <f>BK1762+BK1763+BK1764+BK1778+BK1818</f>
        <v>0</v>
      </c>
    </row>
    <row r="1762" spans="2:65" s="1" customFormat="1" ht="49.15" customHeight="1">
      <c r="B1762" s="35"/>
      <c r="C1762" s="135" t="s">
        <v>2717</v>
      </c>
      <c r="D1762" s="135" t="s">
        <v>162</v>
      </c>
      <c r="E1762" s="136" t="s">
        <v>2718</v>
      </c>
      <c r="F1762" s="137" t="s">
        <v>2719</v>
      </c>
      <c r="G1762" s="138" t="s">
        <v>180</v>
      </c>
      <c r="H1762" s="139">
        <v>2.1629999999999998</v>
      </c>
      <c r="I1762" s="140"/>
      <c r="J1762" s="141">
        <f>ROUND(I1762*H1762,2)</f>
        <v>0</v>
      </c>
      <c r="K1762" s="142"/>
      <c r="L1762" s="35"/>
      <c r="M1762" s="143" t="s">
        <v>32</v>
      </c>
      <c r="N1762" s="144" t="s">
        <v>48</v>
      </c>
      <c r="P1762" s="145">
        <f>O1762*H1762</f>
        <v>0</v>
      </c>
      <c r="Q1762" s="145">
        <v>0</v>
      </c>
      <c r="R1762" s="145">
        <f>Q1762*H1762</f>
        <v>0</v>
      </c>
      <c r="S1762" s="145">
        <v>0</v>
      </c>
      <c r="T1762" s="146">
        <f>S1762*H1762</f>
        <v>0</v>
      </c>
      <c r="AR1762" s="147" t="s">
        <v>661</v>
      </c>
      <c r="AT1762" s="147" t="s">
        <v>162</v>
      </c>
      <c r="AU1762" s="147" t="s">
        <v>91</v>
      </c>
      <c r="AY1762" s="19" t="s">
        <v>159</v>
      </c>
      <c r="BE1762" s="148">
        <f>IF(N1762="základní",J1762,0)</f>
        <v>0</v>
      </c>
      <c r="BF1762" s="148">
        <f>IF(N1762="snížená",J1762,0)</f>
        <v>0</v>
      </c>
      <c r="BG1762" s="148">
        <f>IF(N1762="zákl. přenesená",J1762,0)</f>
        <v>0</v>
      </c>
      <c r="BH1762" s="148">
        <f>IF(N1762="sníž. přenesená",J1762,0)</f>
        <v>0</v>
      </c>
      <c r="BI1762" s="148">
        <f>IF(N1762="nulová",J1762,0)</f>
        <v>0</v>
      </c>
      <c r="BJ1762" s="19" t="s">
        <v>91</v>
      </c>
      <c r="BK1762" s="148">
        <f>ROUND(I1762*H1762,2)</f>
        <v>0</v>
      </c>
      <c r="BL1762" s="19" t="s">
        <v>661</v>
      </c>
      <c r="BM1762" s="147" t="s">
        <v>2720</v>
      </c>
    </row>
    <row r="1763" spans="2:65" s="1" customFormat="1" ht="11.25">
      <c r="B1763" s="35"/>
      <c r="D1763" s="149" t="s">
        <v>167</v>
      </c>
      <c r="F1763" s="150" t="s">
        <v>2721</v>
      </c>
      <c r="I1763" s="151"/>
      <c r="L1763" s="35"/>
      <c r="M1763" s="152"/>
      <c r="T1763" s="56"/>
      <c r="AT1763" s="19" t="s">
        <v>167</v>
      </c>
      <c r="AU1763" s="19" t="s">
        <v>91</v>
      </c>
    </row>
    <row r="1764" spans="2:65" s="11" customFormat="1" ht="20.85" customHeight="1">
      <c r="B1764" s="123"/>
      <c r="D1764" s="124" t="s">
        <v>75</v>
      </c>
      <c r="E1764" s="133" t="s">
        <v>2722</v>
      </c>
      <c r="F1764" s="133" t="s">
        <v>2723</v>
      </c>
      <c r="I1764" s="126"/>
      <c r="J1764" s="134">
        <f>BK1764</f>
        <v>0</v>
      </c>
      <c r="L1764" s="123"/>
      <c r="M1764" s="128"/>
      <c r="P1764" s="129">
        <f>SUM(P1765:P1777)</f>
        <v>0</v>
      </c>
      <c r="R1764" s="129">
        <f>SUM(R1765:R1777)</f>
        <v>0.12306646399999999</v>
      </c>
      <c r="T1764" s="130">
        <f>SUM(T1765:T1777)</f>
        <v>0</v>
      </c>
      <c r="AR1764" s="124" t="s">
        <v>91</v>
      </c>
      <c r="AT1764" s="131" t="s">
        <v>75</v>
      </c>
      <c r="AU1764" s="131" t="s">
        <v>91</v>
      </c>
      <c r="AY1764" s="124" t="s">
        <v>159</v>
      </c>
      <c r="BK1764" s="132">
        <f>SUM(BK1765:BK1777)</f>
        <v>0</v>
      </c>
    </row>
    <row r="1765" spans="2:65" s="1" customFormat="1" ht="37.9" customHeight="1">
      <c r="B1765" s="35"/>
      <c r="C1765" s="135" t="s">
        <v>2724</v>
      </c>
      <c r="D1765" s="135" t="s">
        <v>162</v>
      </c>
      <c r="E1765" s="136" t="s">
        <v>2725</v>
      </c>
      <c r="F1765" s="137" t="s">
        <v>2726</v>
      </c>
      <c r="G1765" s="138" t="s">
        <v>783</v>
      </c>
      <c r="H1765" s="139">
        <v>30.2</v>
      </c>
      <c r="I1765" s="140"/>
      <c r="J1765" s="141">
        <f>ROUND(I1765*H1765,2)</f>
        <v>0</v>
      </c>
      <c r="K1765" s="142"/>
      <c r="L1765" s="35"/>
      <c r="M1765" s="143" t="s">
        <v>32</v>
      </c>
      <c r="N1765" s="144" t="s">
        <v>48</v>
      </c>
      <c r="P1765" s="145">
        <f>O1765*H1765</f>
        <v>0</v>
      </c>
      <c r="Q1765" s="145">
        <v>2.6795199999999999E-3</v>
      </c>
      <c r="R1765" s="145">
        <f>Q1765*H1765</f>
        <v>8.0921503999999991E-2</v>
      </c>
      <c r="S1765" s="145">
        <v>0</v>
      </c>
      <c r="T1765" s="146">
        <f>S1765*H1765</f>
        <v>0</v>
      </c>
      <c r="AR1765" s="147" t="s">
        <v>661</v>
      </c>
      <c r="AT1765" s="147" t="s">
        <v>162</v>
      </c>
      <c r="AU1765" s="147" t="s">
        <v>93</v>
      </c>
      <c r="AY1765" s="19" t="s">
        <v>159</v>
      </c>
      <c r="BE1765" s="148">
        <f>IF(N1765="základní",J1765,0)</f>
        <v>0</v>
      </c>
      <c r="BF1765" s="148">
        <f>IF(N1765="snížená",J1765,0)</f>
        <v>0</v>
      </c>
      <c r="BG1765" s="148">
        <f>IF(N1765="zákl. přenesená",J1765,0)</f>
        <v>0</v>
      </c>
      <c r="BH1765" s="148">
        <f>IF(N1765="sníž. přenesená",J1765,0)</f>
        <v>0</v>
      </c>
      <c r="BI1765" s="148">
        <f>IF(N1765="nulová",J1765,0)</f>
        <v>0</v>
      </c>
      <c r="BJ1765" s="19" t="s">
        <v>91</v>
      </c>
      <c r="BK1765" s="148">
        <f>ROUND(I1765*H1765,2)</f>
        <v>0</v>
      </c>
      <c r="BL1765" s="19" t="s">
        <v>661</v>
      </c>
      <c r="BM1765" s="147" t="s">
        <v>2727</v>
      </c>
    </row>
    <row r="1766" spans="2:65" s="1" customFormat="1" ht="11.25">
      <c r="B1766" s="35"/>
      <c r="D1766" s="149" t="s">
        <v>167</v>
      </c>
      <c r="F1766" s="150" t="s">
        <v>2728</v>
      </c>
      <c r="I1766" s="151"/>
      <c r="L1766" s="35"/>
      <c r="M1766" s="152"/>
      <c r="T1766" s="56"/>
      <c r="AT1766" s="19" t="s">
        <v>167</v>
      </c>
      <c r="AU1766" s="19" t="s">
        <v>93</v>
      </c>
    </row>
    <row r="1767" spans="2:65" s="13" customFormat="1" ht="11.25">
      <c r="B1767" s="160"/>
      <c r="D1767" s="154" t="s">
        <v>169</v>
      </c>
      <c r="E1767" s="161" t="s">
        <v>32</v>
      </c>
      <c r="F1767" s="162" t="s">
        <v>2729</v>
      </c>
      <c r="H1767" s="163">
        <v>21.2</v>
      </c>
      <c r="I1767" s="164"/>
      <c r="L1767" s="160"/>
      <c r="M1767" s="165"/>
      <c r="T1767" s="166"/>
      <c r="AT1767" s="161" t="s">
        <v>169</v>
      </c>
      <c r="AU1767" s="161" t="s">
        <v>93</v>
      </c>
      <c r="AV1767" s="13" t="s">
        <v>91</v>
      </c>
      <c r="AW1767" s="13" t="s">
        <v>38</v>
      </c>
      <c r="AX1767" s="13" t="s">
        <v>76</v>
      </c>
      <c r="AY1767" s="161" t="s">
        <v>159</v>
      </c>
    </row>
    <row r="1768" spans="2:65" s="13" customFormat="1" ht="11.25">
      <c r="B1768" s="160"/>
      <c r="D1768" s="154" t="s">
        <v>169</v>
      </c>
      <c r="E1768" s="161" t="s">
        <v>32</v>
      </c>
      <c r="F1768" s="162" t="s">
        <v>2730</v>
      </c>
      <c r="H1768" s="163">
        <v>9</v>
      </c>
      <c r="I1768" s="164"/>
      <c r="L1768" s="160"/>
      <c r="M1768" s="165"/>
      <c r="T1768" s="166"/>
      <c r="AT1768" s="161" t="s">
        <v>169</v>
      </c>
      <c r="AU1768" s="161" t="s">
        <v>93</v>
      </c>
      <c r="AV1768" s="13" t="s">
        <v>91</v>
      </c>
      <c r="AW1768" s="13" t="s">
        <v>38</v>
      </c>
      <c r="AX1768" s="13" t="s">
        <v>76</v>
      </c>
      <c r="AY1768" s="161" t="s">
        <v>159</v>
      </c>
    </row>
    <row r="1769" spans="2:65" s="14" customFormat="1" ht="11.25">
      <c r="B1769" s="175"/>
      <c r="D1769" s="154" t="s">
        <v>169</v>
      </c>
      <c r="E1769" s="176" t="s">
        <v>32</v>
      </c>
      <c r="F1769" s="177" t="s">
        <v>581</v>
      </c>
      <c r="H1769" s="178">
        <v>30.2</v>
      </c>
      <c r="I1769" s="179"/>
      <c r="L1769" s="175"/>
      <c r="M1769" s="180"/>
      <c r="T1769" s="181"/>
      <c r="AT1769" s="176" t="s">
        <v>169</v>
      </c>
      <c r="AU1769" s="176" t="s">
        <v>93</v>
      </c>
      <c r="AV1769" s="14" t="s">
        <v>96</v>
      </c>
      <c r="AW1769" s="14" t="s">
        <v>38</v>
      </c>
      <c r="AX1769" s="14" t="s">
        <v>84</v>
      </c>
      <c r="AY1769" s="176" t="s">
        <v>159</v>
      </c>
    </row>
    <row r="1770" spans="2:65" s="1" customFormat="1" ht="37.9" customHeight="1">
      <c r="B1770" s="35"/>
      <c r="C1770" s="135" t="s">
        <v>2731</v>
      </c>
      <c r="D1770" s="135" t="s">
        <v>162</v>
      </c>
      <c r="E1770" s="136" t="s">
        <v>2732</v>
      </c>
      <c r="F1770" s="137" t="s">
        <v>2733</v>
      </c>
      <c r="G1770" s="138" t="s">
        <v>783</v>
      </c>
      <c r="H1770" s="139">
        <v>13.2</v>
      </c>
      <c r="I1770" s="140"/>
      <c r="J1770" s="141">
        <f>ROUND(I1770*H1770,2)</f>
        <v>0</v>
      </c>
      <c r="K1770" s="142"/>
      <c r="L1770" s="35"/>
      <c r="M1770" s="143" t="s">
        <v>32</v>
      </c>
      <c r="N1770" s="144" t="s">
        <v>48</v>
      </c>
      <c r="P1770" s="145">
        <f>O1770*H1770</f>
        <v>0</v>
      </c>
      <c r="Q1770" s="145">
        <v>3.1928E-3</v>
      </c>
      <c r="R1770" s="145">
        <f>Q1770*H1770</f>
        <v>4.2144959999999995E-2</v>
      </c>
      <c r="S1770" s="145">
        <v>0</v>
      </c>
      <c r="T1770" s="146">
        <f>S1770*H1770</f>
        <v>0</v>
      </c>
      <c r="AR1770" s="147" t="s">
        <v>661</v>
      </c>
      <c r="AT1770" s="147" t="s">
        <v>162</v>
      </c>
      <c r="AU1770" s="147" t="s">
        <v>93</v>
      </c>
      <c r="AY1770" s="19" t="s">
        <v>159</v>
      </c>
      <c r="BE1770" s="148">
        <f>IF(N1770="základní",J1770,0)</f>
        <v>0</v>
      </c>
      <c r="BF1770" s="148">
        <f>IF(N1770="snížená",J1770,0)</f>
        <v>0</v>
      </c>
      <c r="BG1770" s="148">
        <f>IF(N1770="zákl. přenesená",J1770,0)</f>
        <v>0</v>
      </c>
      <c r="BH1770" s="148">
        <f>IF(N1770="sníž. přenesená",J1770,0)</f>
        <v>0</v>
      </c>
      <c r="BI1770" s="148">
        <f>IF(N1770="nulová",J1770,0)</f>
        <v>0</v>
      </c>
      <c r="BJ1770" s="19" t="s">
        <v>91</v>
      </c>
      <c r="BK1770" s="148">
        <f>ROUND(I1770*H1770,2)</f>
        <v>0</v>
      </c>
      <c r="BL1770" s="19" t="s">
        <v>661</v>
      </c>
      <c r="BM1770" s="147" t="s">
        <v>2734</v>
      </c>
    </row>
    <row r="1771" spans="2:65" s="1" customFormat="1" ht="11.25">
      <c r="B1771" s="35"/>
      <c r="D1771" s="149" t="s">
        <v>167</v>
      </c>
      <c r="F1771" s="150" t="s">
        <v>2735</v>
      </c>
      <c r="I1771" s="151"/>
      <c r="L1771" s="35"/>
      <c r="M1771" s="152"/>
      <c r="T1771" s="56"/>
      <c r="AT1771" s="19" t="s">
        <v>167</v>
      </c>
      <c r="AU1771" s="19" t="s">
        <v>93</v>
      </c>
    </row>
    <row r="1772" spans="2:65" s="13" customFormat="1" ht="11.25">
      <c r="B1772" s="160"/>
      <c r="D1772" s="154" t="s">
        <v>169</v>
      </c>
      <c r="E1772" s="161" t="s">
        <v>32</v>
      </c>
      <c r="F1772" s="162" t="s">
        <v>2736</v>
      </c>
      <c r="H1772" s="163">
        <v>10.6</v>
      </c>
      <c r="I1772" s="164"/>
      <c r="L1772" s="160"/>
      <c r="M1772" s="165"/>
      <c r="T1772" s="166"/>
      <c r="AT1772" s="161" t="s">
        <v>169</v>
      </c>
      <c r="AU1772" s="161" t="s">
        <v>93</v>
      </c>
      <c r="AV1772" s="13" t="s">
        <v>91</v>
      </c>
      <c r="AW1772" s="13" t="s">
        <v>38</v>
      </c>
      <c r="AX1772" s="13" t="s">
        <v>76</v>
      </c>
      <c r="AY1772" s="161" t="s">
        <v>159</v>
      </c>
    </row>
    <row r="1773" spans="2:65" s="13" customFormat="1" ht="11.25">
      <c r="B1773" s="160"/>
      <c r="D1773" s="154" t="s">
        <v>169</v>
      </c>
      <c r="E1773" s="161" t="s">
        <v>32</v>
      </c>
      <c r="F1773" s="162" t="s">
        <v>2737</v>
      </c>
      <c r="H1773" s="163">
        <v>2.6</v>
      </c>
      <c r="I1773" s="164"/>
      <c r="L1773" s="160"/>
      <c r="M1773" s="165"/>
      <c r="T1773" s="166"/>
      <c r="AT1773" s="161" t="s">
        <v>169</v>
      </c>
      <c r="AU1773" s="161" t="s">
        <v>93</v>
      </c>
      <c r="AV1773" s="13" t="s">
        <v>91</v>
      </c>
      <c r="AW1773" s="13" t="s">
        <v>38</v>
      </c>
      <c r="AX1773" s="13" t="s">
        <v>76</v>
      </c>
      <c r="AY1773" s="161" t="s">
        <v>159</v>
      </c>
    </row>
    <row r="1774" spans="2:65" s="14" customFormat="1" ht="11.25">
      <c r="B1774" s="175"/>
      <c r="D1774" s="154" t="s">
        <v>169</v>
      </c>
      <c r="E1774" s="176" t="s">
        <v>32</v>
      </c>
      <c r="F1774" s="177" t="s">
        <v>581</v>
      </c>
      <c r="H1774" s="178">
        <v>13.2</v>
      </c>
      <c r="I1774" s="179"/>
      <c r="L1774" s="175"/>
      <c r="M1774" s="180"/>
      <c r="T1774" s="181"/>
      <c r="AT1774" s="176" t="s">
        <v>169</v>
      </c>
      <c r="AU1774" s="176" t="s">
        <v>93</v>
      </c>
      <c r="AV1774" s="14" t="s">
        <v>96</v>
      </c>
      <c r="AW1774" s="14" t="s">
        <v>38</v>
      </c>
      <c r="AX1774" s="14" t="s">
        <v>84</v>
      </c>
      <c r="AY1774" s="176" t="s">
        <v>159</v>
      </c>
    </row>
    <row r="1775" spans="2:65" s="1" customFormat="1" ht="55.5" customHeight="1">
      <c r="B1775" s="35"/>
      <c r="C1775" s="135" t="s">
        <v>2738</v>
      </c>
      <c r="D1775" s="135" t="s">
        <v>162</v>
      </c>
      <c r="E1775" s="136" t="s">
        <v>2739</v>
      </c>
      <c r="F1775" s="137" t="s">
        <v>2740</v>
      </c>
      <c r="G1775" s="138" t="s">
        <v>211</v>
      </c>
      <c r="H1775" s="139">
        <v>34</v>
      </c>
      <c r="I1775" s="140"/>
      <c r="J1775" s="141">
        <f>ROUND(I1775*H1775,2)</f>
        <v>0</v>
      </c>
      <c r="K1775" s="142"/>
      <c r="L1775" s="35"/>
      <c r="M1775" s="143" t="s">
        <v>32</v>
      </c>
      <c r="N1775" s="144" t="s">
        <v>48</v>
      </c>
      <c r="P1775" s="145">
        <f>O1775*H1775</f>
        <v>0</v>
      </c>
      <c r="Q1775" s="145">
        <v>0</v>
      </c>
      <c r="R1775" s="145">
        <f>Q1775*H1775</f>
        <v>0</v>
      </c>
      <c r="S1775" s="145">
        <v>0</v>
      </c>
      <c r="T1775" s="146">
        <f>S1775*H1775</f>
        <v>0</v>
      </c>
      <c r="AR1775" s="147" t="s">
        <v>661</v>
      </c>
      <c r="AT1775" s="147" t="s">
        <v>162</v>
      </c>
      <c r="AU1775" s="147" t="s">
        <v>93</v>
      </c>
      <c r="AY1775" s="19" t="s">
        <v>159</v>
      </c>
      <c r="BE1775" s="148">
        <f>IF(N1775="základní",J1775,0)</f>
        <v>0</v>
      </c>
      <c r="BF1775" s="148">
        <f>IF(N1775="snížená",J1775,0)</f>
        <v>0</v>
      </c>
      <c r="BG1775" s="148">
        <f>IF(N1775="zákl. přenesená",J1775,0)</f>
        <v>0</v>
      </c>
      <c r="BH1775" s="148">
        <f>IF(N1775="sníž. přenesená",J1775,0)</f>
        <v>0</v>
      </c>
      <c r="BI1775" s="148">
        <f>IF(N1775="nulová",J1775,0)</f>
        <v>0</v>
      </c>
      <c r="BJ1775" s="19" t="s">
        <v>91</v>
      </c>
      <c r="BK1775" s="148">
        <f>ROUND(I1775*H1775,2)</f>
        <v>0</v>
      </c>
      <c r="BL1775" s="19" t="s">
        <v>661</v>
      </c>
      <c r="BM1775" s="147" t="s">
        <v>2741</v>
      </c>
    </row>
    <row r="1776" spans="2:65" s="1" customFormat="1" ht="11.25">
      <c r="B1776" s="35"/>
      <c r="D1776" s="149" t="s">
        <v>167</v>
      </c>
      <c r="F1776" s="150" t="s">
        <v>2742</v>
      </c>
      <c r="I1776" s="151"/>
      <c r="L1776" s="35"/>
      <c r="M1776" s="152"/>
      <c r="T1776" s="56"/>
      <c r="AT1776" s="19" t="s">
        <v>167</v>
      </c>
      <c r="AU1776" s="19" t="s">
        <v>93</v>
      </c>
    </row>
    <row r="1777" spans="2:65" s="13" customFormat="1" ht="11.25">
      <c r="B1777" s="160"/>
      <c r="D1777" s="154" t="s">
        <v>169</v>
      </c>
      <c r="E1777" s="161" t="s">
        <v>32</v>
      </c>
      <c r="F1777" s="162" t="s">
        <v>2743</v>
      </c>
      <c r="H1777" s="163">
        <v>34</v>
      </c>
      <c r="I1777" s="164"/>
      <c r="L1777" s="160"/>
      <c r="M1777" s="165"/>
      <c r="T1777" s="166"/>
      <c r="AT1777" s="161" t="s">
        <v>169</v>
      </c>
      <c r="AU1777" s="161" t="s">
        <v>93</v>
      </c>
      <c r="AV1777" s="13" t="s">
        <v>91</v>
      </c>
      <c r="AW1777" s="13" t="s">
        <v>38</v>
      </c>
      <c r="AX1777" s="13" t="s">
        <v>84</v>
      </c>
      <c r="AY1777" s="161" t="s">
        <v>159</v>
      </c>
    </row>
    <row r="1778" spans="2:65" s="11" customFormat="1" ht="20.85" customHeight="1">
      <c r="B1778" s="123"/>
      <c r="D1778" s="124" t="s">
        <v>75</v>
      </c>
      <c r="E1778" s="133" t="s">
        <v>2744</v>
      </c>
      <c r="F1778" s="133" t="s">
        <v>2745</v>
      </c>
      <c r="I1778" s="126"/>
      <c r="J1778" s="134">
        <f>BK1778</f>
        <v>0</v>
      </c>
      <c r="L1778" s="123"/>
      <c r="M1778" s="128"/>
      <c r="P1778" s="129">
        <f>SUM(P1779:P1817)</f>
        <v>0</v>
      </c>
      <c r="R1778" s="129">
        <f>SUM(R1779:R1817)</f>
        <v>2.0159209599999999</v>
      </c>
      <c r="T1778" s="130">
        <f>SUM(T1779:T1817)</f>
        <v>0</v>
      </c>
      <c r="AR1778" s="124" t="s">
        <v>91</v>
      </c>
      <c r="AT1778" s="131" t="s">
        <v>75</v>
      </c>
      <c r="AU1778" s="131" t="s">
        <v>91</v>
      </c>
      <c r="AY1778" s="124" t="s">
        <v>159</v>
      </c>
      <c r="BK1778" s="132">
        <f>SUM(BK1779:BK1817)</f>
        <v>0</v>
      </c>
    </row>
    <row r="1779" spans="2:65" s="1" customFormat="1" ht="44.25" customHeight="1">
      <c r="B1779" s="35"/>
      <c r="C1779" s="135" t="s">
        <v>2746</v>
      </c>
      <c r="D1779" s="135" t="s">
        <v>162</v>
      </c>
      <c r="E1779" s="136" t="s">
        <v>2747</v>
      </c>
      <c r="F1779" s="137" t="s">
        <v>2748</v>
      </c>
      <c r="G1779" s="138" t="s">
        <v>211</v>
      </c>
      <c r="H1779" s="139">
        <v>14</v>
      </c>
      <c r="I1779" s="140"/>
      <c r="J1779" s="141">
        <f>ROUND(I1779*H1779,2)</f>
        <v>0</v>
      </c>
      <c r="K1779" s="142"/>
      <c r="L1779" s="35"/>
      <c r="M1779" s="143" t="s">
        <v>32</v>
      </c>
      <c r="N1779" s="144" t="s">
        <v>48</v>
      </c>
      <c r="P1779" s="145">
        <f>O1779*H1779</f>
        <v>0</v>
      </c>
      <c r="Q1779" s="145">
        <v>1.70784E-3</v>
      </c>
      <c r="R1779" s="145">
        <f>Q1779*H1779</f>
        <v>2.3909759999999999E-2</v>
      </c>
      <c r="S1779" s="145">
        <v>0</v>
      </c>
      <c r="T1779" s="146">
        <f>S1779*H1779</f>
        <v>0</v>
      </c>
      <c r="AR1779" s="147" t="s">
        <v>661</v>
      </c>
      <c r="AT1779" s="147" t="s">
        <v>162</v>
      </c>
      <c r="AU1779" s="147" t="s">
        <v>93</v>
      </c>
      <c r="AY1779" s="19" t="s">
        <v>159</v>
      </c>
      <c r="BE1779" s="148">
        <f>IF(N1779="základní",J1779,0)</f>
        <v>0</v>
      </c>
      <c r="BF1779" s="148">
        <f>IF(N1779="snížená",J1779,0)</f>
        <v>0</v>
      </c>
      <c r="BG1779" s="148">
        <f>IF(N1779="zákl. přenesená",J1779,0)</f>
        <v>0</v>
      </c>
      <c r="BH1779" s="148">
        <f>IF(N1779="sníž. přenesená",J1779,0)</f>
        <v>0</v>
      </c>
      <c r="BI1779" s="148">
        <f>IF(N1779="nulová",J1779,0)</f>
        <v>0</v>
      </c>
      <c r="BJ1779" s="19" t="s">
        <v>91</v>
      </c>
      <c r="BK1779" s="148">
        <f>ROUND(I1779*H1779,2)</f>
        <v>0</v>
      </c>
      <c r="BL1779" s="19" t="s">
        <v>661</v>
      </c>
      <c r="BM1779" s="147" t="s">
        <v>2749</v>
      </c>
    </row>
    <row r="1780" spans="2:65" s="1" customFormat="1" ht="11.25">
      <c r="B1780" s="35"/>
      <c r="D1780" s="149" t="s">
        <v>167</v>
      </c>
      <c r="F1780" s="150" t="s">
        <v>2750</v>
      </c>
      <c r="I1780" s="151"/>
      <c r="L1780" s="35"/>
      <c r="M1780" s="152"/>
      <c r="T1780" s="56"/>
      <c r="AT1780" s="19" t="s">
        <v>167</v>
      </c>
      <c r="AU1780" s="19" t="s">
        <v>93</v>
      </c>
    </row>
    <row r="1781" spans="2:65" s="13" customFormat="1" ht="11.25">
      <c r="B1781" s="160"/>
      <c r="D1781" s="154" t="s">
        <v>169</v>
      </c>
      <c r="E1781" s="161" t="s">
        <v>32</v>
      </c>
      <c r="F1781" s="162" t="s">
        <v>2751</v>
      </c>
      <c r="H1781" s="163">
        <v>14</v>
      </c>
      <c r="I1781" s="164"/>
      <c r="L1781" s="160"/>
      <c r="M1781" s="165"/>
      <c r="T1781" s="166"/>
      <c r="AT1781" s="161" t="s">
        <v>169</v>
      </c>
      <c r="AU1781" s="161" t="s">
        <v>93</v>
      </c>
      <c r="AV1781" s="13" t="s">
        <v>91</v>
      </c>
      <c r="AW1781" s="13" t="s">
        <v>38</v>
      </c>
      <c r="AX1781" s="13" t="s">
        <v>84</v>
      </c>
      <c r="AY1781" s="161" t="s">
        <v>159</v>
      </c>
    </row>
    <row r="1782" spans="2:65" s="1" customFormat="1" ht="49.15" customHeight="1">
      <c r="B1782" s="35"/>
      <c r="C1782" s="135" t="s">
        <v>2752</v>
      </c>
      <c r="D1782" s="135" t="s">
        <v>162</v>
      </c>
      <c r="E1782" s="136" t="s">
        <v>2753</v>
      </c>
      <c r="F1782" s="137" t="s">
        <v>2754</v>
      </c>
      <c r="G1782" s="138" t="s">
        <v>211</v>
      </c>
      <c r="H1782" s="139">
        <v>16</v>
      </c>
      <c r="I1782" s="140"/>
      <c r="J1782" s="141">
        <f>ROUND(I1782*H1782,2)</f>
        <v>0</v>
      </c>
      <c r="K1782" s="142"/>
      <c r="L1782" s="35"/>
      <c r="M1782" s="143" t="s">
        <v>32</v>
      </c>
      <c r="N1782" s="144" t="s">
        <v>48</v>
      </c>
      <c r="P1782" s="145">
        <f>O1782*H1782</f>
        <v>0</v>
      </c>
      <c r="Q1782" s="145">
        <v>0</v>
      </c>
      <c r="R1782" s="145">
        <f>Q1782*H1782</f>
        <v>0</v>
      </c>
      <c r="S1782" s="145">
        <v>0</v>
      </c>
      <c r="T1782" s="146">
        <f>S1782*H1782</f>
        <v>0</v>
      </c>
      <c r="AR1782" s="147" t="s">
        <v>661</v>
      </c>
      <c r="AT1782" s="147" t="s">
        <v>162</v>
      </c>
      <c r="AU1782" s="147" t="s">
        <v>93</v>
      </c>
      <c r="AY1782" s="19" t="s">
        <v>159</v>
      </c>
      <c r="BE1782" s="148">
        <f>IF(N1782="základní",J1782,0)</f>
        <v>0</v>
      </c>
      <c r="BF1782" s="148">
        <f>IF(N1782="snížená",J1782,0)</f>
        <v>0</v>
      </c>
      <c r="BG1782" s="148">
        <f>IF(N1782="zákl. přenesená",J1782,0)</f>
        <v>0</v>
      </c>
      <c r="BH1782" s="148">
        <f>IF(N1782="sníž. přenesená",J1782,0)</f>
        <v>0</v>
      </c>
      <c r="BI1782" s="148">
        <f>IF(N1782="nulová",J1782,0)</f>
        <v>0</v>
      </c>
      <c r="BJ1782" s="19" t="s">
        <v>91</v>
      </c>
      <c r="BK1782" s="148">
        <f>ROUND(I1782*H1782,2)</f>
        <v>0</v>
      </c>
      <c r="BL1782" s="19" t="s">
        <v>661</v>
      </c>
      <c r="BM1782" s="147" t="s">
        <v>2755</v>
      </c>
    </row>
    <row r="1783" spans="2:65" s="1" customFormat="1" ht="11.25">
      <c r="B1783" s="35"/>
      <c r="D1783" s="149" t="s">
        <v>167</v>
      </c>
      <c r="F1783" s="150" t="s">
        <v>2756</v>
      </c>
      <c r="I1783" s="151"/>
      <c r="L1783" s="35"/>
      <c r="M1783" s="152"/>
      <c r="T1783" s="56"/>
      <c r="AT1783" s="19" t="s">
        <v>167</v>
      </c>
      <c r="AU1783" s="19" t="s">
        <v>93</v>
      </c>
    </row>
    <row r="1784" spans="2:65" s="1" customFormat="1" ht="24.2" customHeight="1">
      <c r="B1784" s="35"/>
      <c r="C1784" s="135" t="s">
        <v>2757</v>
      </c>
      <c r="D1784" s="135" t="s">
        <v>162</v>
      </c>
      <c r="E1784" s="136" t="s">
        <v>2758</v>
      </c>
      <c r="F1784" s="137" t="s">
        <v>2759</v>
      </c>
      <c r="G1784" s="138" t="s">
        <v>783</v>
      </c>
      <c r="H1784" s="139">
        <v>533.02</v>
      </c>
      <c r="I1784" s="140"/>
      <c r="J1784" s="141">
        <f>ROUND(I1784*H1784,2)</f>
        <v>0</v>
      </c>
      <c r="K1784" s="142"/>
      <c r="L1784" s="35"/>
      <c r="M1784" s="143" t="s">
        <v>32</v>
      </c>
      <c r="N1784" s="144" t="s">
        <v>48</v>
      </c>
      <c r="P1784" s="145">
        <f>O1784*H1784</f>
        <v>0</v>
      </c>
      <c r="Q1784" s="145">
        <v>1.8600000000000001E-3</v>
      </c>
      <c r="R1784" s="145">
        <f>Q1784*H1784</f>
        <v>0.9914172</v>
      </c>
      <c r="S1784" s="145">
        <v>0</v>
      </c>
      <c r="T1784" s="146">
        <f>S1784*H1784</f>
        <v>0</v>
      </c>
      <c r="AR1784" s="147" t="s">
        <v>661</v>
      </c>
      <c r="AT1784" s="147" t="s">
        <v>162</v>
      </c>
      <c r="AU1784" s="147" t="s">
        <v>93</v>
      </c>
      <c r="AY1784" s="19" t="s">
        <v>159</v>
      </c>
      <c r="BE1784" s="148">
        <f>IF(N1784="základní",J1784,0)</f>
        <v>0</v>
      </c>
      <c r="BF1784" s="148">
        <f>IF(N1784="snížená",J1784,0)</f>
        <v>0</v>
      </c>
      <c r="BG1784" s="148">
        <f>IF(N1784="zákl. přenesená",J1784,0)</f>
        <v>0</v>
      </c>
      <c r="BH1784" s="148">
        <f>IF(N1784="sníž. přenesená",J1784,0)</f>
        <v>0</v>
      </c>
      <c r="BI1784" s="148">
        <f>IF(N1784="nulová",J1784,0)</f>
        <v>0</v>
      </c>
      <c r="BJ1784" s="19" t="s">
        <v>91</v>
      </c>
      <c r="BK1784" s="148">
        <f>ROUND(I1784*H1784,2)</f>
        <v>0</v>
      </c>
      <c r="BL1784" s="19" t="s">
        <v>661</v>
      </c>
      <c r="BM1784" s="147" t="s">
        <v>2760</v>
      </c>
    </row>
    <row r="1785" spans="2:65" s="1" customFormat="1" ht="11.25">
      <c r="B1785" s="35"/>
      <c r="D1785" s="149" t="s">
        <v>167</v>
      </c>
      <c r="F1785" s="150" t="s">
        <v>2761</v>
      </c>
      <c r="I1785" s="151"/>
      <c r="L1785" s="35"/>
      <c r="M1785" s="152"/>
      <c r="T1785" s="56"/>
      <c r="AT1785" s="19" t="s">
        <v>167</v>
      </c>
      <c r="AU1785" s="19" t="s">
        <v>93</v>
      </c>
    </row>
    <row r="1786" spans="2:65" s="13" customFormat="1" ht="11.25">
      <c r="B1786" s="160"/>
      <c r="D1786" s="154" t="s">
        <v>169</v>
      </c>
      <c r="E1786" s="161" t="s">
        <v>32</v>
      </c>
      <c r="F1786" s="162" t="s">
        <v>2762</v>
      </c>
      <c r="H1786" s="163">
        <v>80</v>
      </c>
      <c r="I1786" s="164"/>
      <c r="L1786" s="160"/>
      <c r="M1786" s="165"/>
      <c r="T1786" s="166"/>
      <c r="AT1786" s="161" t="s">
        <v>169</v>
      </c>
      <c r="AU1786" s="161" t="s">
        <v>93</v>
      </c>
      <c r="AV1786" s="13" t="s">
        <v>91</v>
      </c>
      <c r="AW1786" s="13" t="s">
        <v>38</v>
      </c>
      <c r="AX1786" s="13" t="s">
        <v>76</v>
      </c>
      <c r="AY1786" s="161" t="s">
        <v>159</v>
      </c>
    </row>
    <row r="1787" spans="2:65" s="13" customFormat="1" ht="11.25">
      <c r="B1787" s="160"/>
      <c r="D1787" s="154" t="s">
        <v>169</v>
      </c>
      <c r="E1787" s="161" t="s">
        <v>32</v>
      </c>
      <c r="F1787" s="162" t="s">
        <v>2763</v>
      </c>
      <c r="H1787" s="163">
        <v>17.5</v>
      </c>
      <c r="I1787" s="164"/>
      <c r="L1787" s="160"/>
      <c r="M1787" s="165"/>
      <c r="T1787" s="166"/>
      <c r="AT1787" s="161" t="s">
        <v>169</v>
      </c>
      <c r="AU1787" s="161" t="s">
        <v>93</v>
      </c>
      <c r="AV1787" s="13" t="s">
        <v>91</v>
      </c>
      <c r="AW1787" s="13" t="s">
        <v>38</v>
      </c>
      <c r="AX1787" s="13" t="s">
        <v>76</v>
      </c>
      <c r="AY1787" s="161" t="s">
        <v>159</v>
      </c>
    </row>
    <row r="1788" spans="2:65" s="13" customFormat="1" ht="11.25">
      <c r="B1788" s="160"/>
      <c r="D1788" s="154" t="s">
        <v>169</v>
      </c>
      <c r="E1788" s="161" t="s">
        <v>32</v>
      </c>
      <c r="F1788" s="162" t="s">
        <v>2764</v>
      </c>
      <c r="H1788" s="163">
        <v>18</v>
      </c>
      <c r="I1788" s="164"/>
      <c r="L1788" s="160"/>
      <c r="M1788" s="165"/>
      <c r="T1788" s="166"/>
      <c r="AT1788" s="161" t="s">
        <v>169</v>
      </c>
      <c r="AU1788" s="161" t="s">
        <v>93</v>
      </c>
      <c r="AV1788" s="13" t="s">
        <v>91</v>
      </c>
      <c r="AW1788" s="13" t="s">
        <v>38</v>
      </c>
      <c r="AX1788" s="13" t="s">
        <v>76</v>
      </c>
      <c r="AY1788" s="161" t="s">
        <v>159</v>
      </c>
    </row>
    <row r="1789" spans="2:65" s="13" customFormat="1" ht="11.25">
      <c r="B1789" s="160"/>
      <c r="D1789" s="154" t="s">
        <v>169</v>
      </c>
      <c r="E1789" s="161" t="s">
        <v>32</v>
      </c>
      <c r="F1789" s="162" t="s">
        <v>2765</v>
      </c>
      <c r="H1789" s="163">
        <v>61</v>
      </c>
      <c r="I1789" s="164"/>
      <c r="L1789" s="160"/>
      <c r="M1789" s="165"/>
      <c r="T1789" s="166"/>
      <c r="AT1789" s="161" t="s">
        <v>169</v>
      </c>
      <c r="AU1789" s="161" t="s">
        <v>93</v>
      </c>
      <c r="AV1789" s="13" t="s">
        <v>91</v>
      </c>
      <c r="AW1789" s="13" t="s">
        <v>38</v>
      </c>
      <c r="AX1789" s="13" t="s">
        <v>76</v>
      </c>
      <c r="AY1789" s="161" t="s">
        <v>159</v>
      </c>
    </row>
    <row r="1790" spans="2:65" s="13" customFormat="1" ht="11.25">
      <c r="B1790" s="160"/>
      <c r="D1790" s="154" t="s">
        <v>169</v>
      </c>
      <c r="E1790" s="161" t="s">
        <v>32</v>
      </c>
      <c r="F1790" s="162" t="s">
        <v>2766</v>
      </c>
      <c r="H1790" s="163">
        <v>121.5</v>
      </c>
      <c r="I1790" s="164"/>
      <c r="L1790" s="160"/>
      <c r="M1790" s="165"/>
      <c r="T1790" s="166"/>
      <c r="AT1790" s="161" t="s">
        <v>169</v>
      </c>
      <c r="AU1790" s="161" t="s">
        <v>93</v>
      </c>
      <c r="AV1790" s="13" t="s">
        <v>91</v>
      </c>
      <c r="AW1790" s="13" t="s">
        <v>38</v>
      </c>
      <c r="AX1790" s="13" t="s">
        <v>76</v>
      </c>
      <c r="AY1790" s="161" t="s">
        <v>159</v>
      </c>
    </row>
    <row r="1791" spans="2:65" s="13" customFormat="1" ht="11.25">
      <c r="B1791" s="160"/>
      <c r="D1791" s="154" t="s">
        <v>169</v>
      </c>
      <c r="E1791" s="161" t="s">
        <v>32</v>
      </c>
      <c r="F1791" s="162" t="s">
        <v>2767</v>
      </c>
      <c r="H1791" s="163">
        <v>20</v>
      </c>
      <c r="I1791" s="164"/>
      <c r="L1791" s="160"/>
      <c r="M1791" s="165"/>
      <c r="T1791" s="166"/>
      <c r="AT1791" s="161" t="s">
        <v>169</v>
      </c>
      <c r="AU1791" s="161" t="s">
        <v>93</v>
      </c>
      <c r="AV1791" s="13" t="s">
        <v>91</v>
      </c>
      <c r="AW1791" s="13" t="s">
        <v>38</v>
      </c>
      <c r="AX1791" s="13" t="s">
        <v>76</v>
      </c>
      <c r="AY1791" s="161" t="s">
        <v>159</v>
      </c>
    </row>
    <row r="1792" spans="2:65" s="13" customFormat="1" ht="11.25">
      <c r="B1792" s="160"/>
      <c r="D1792" s="154" t="s">
        <v>169</v>
      </c>
      <c r="E1792" s="161" t="s">
        <v>32</v>
      </c>
      <c r="F1792" s="162" t="s">
        <v>2768</v>
      </c>
      <c r="H1792" s="163">
        <v>10</v>
      </c>
      <c r="I1792" s="164"/>
      <c r="L1792" s="160"/>
      <c r="M1792" s="165"/>
      <c r="T1792" s="166"/>
      <c r="AT1792" s="161" t="s">
        <v>169</v>
      </c>
      <c r="AU1792" s="161" t="s">
        <v>93</v>
      </c>
      <c r="AV1792" s="13" t="s">
        <v>91</v>
      </c>
      <c r="AW1792" s="13" t="s">
        <v>38</v>
      </c>
      <c r="AX1792" s="13" t="s">
        <v>76</v>
      </c>
      <c r="AY1792" s="161" t="s">
        <v>159</v>
      </c>
    </row>
    <row r="1793" spans="2:65" s="13" customFormat="1" ht="11.25">
      <c r="B1793" s="160"/>
      <c r="D1793" s="154" t="s">
        <v>169</v>
      </c>
      <c r="E1793" s="161" t="s">
        <v>32</v>
      </c>
      <c r="F1793" s="162" t="s">
        <v>2769</v>
      </c>
      <c r="H1793" s="163">
        <v>30</v>
      </c>
      <c r="I1793" s="164"/>
      <c r="L1793" s="160"/>
      <c r="M1793" s="165"/>
      <c r="T1793" s="166"/>
      <c r="AT1793" s="161" t="s">
        <v>169</v>
      </c>
      <c r="AU1793" s="161" t="s">
        <v>93</v>
      </c>
      <c r="AV1793" s="13" t="s">
        <v>91</v>
      </c>
      <c r="AW1793" s="13" t="s">
        <v>38</v>
      </c>
      <c r="AX1793" s="13" t="s">
        <v>76</v>
      </c>
      <c r="AY1793" s="161" t="s">
        <v>159</v>
      </c>
    </row>
    <row r="1794" spans="2:65" s="13" customFormat="1" ht="11.25">
      <c r="B1794" s="160"/>
      <c r="D1794" s="154" t="s">
        <v>169</v>
      </c>
      <c r="E1794" s="161" t="s">
        <v>32</v>
      </c>
      <c r="F1794" s="162" t="s">
        <v>2770</v>
      </c>
      <c r="H1794" s="163">
        <v>75.52</v>
      </c>
      <c r="I1794" s="164"/>
      <c r="L1794" s="160"/>
      <c r="M1794" s="165"/>
      <c r="T1794" s="166"/>
      <c r="AT1794" s="161" t="s">
        <v>169</v>
      </c>
      <c r="AU1794" s="161" t="s">
        <v>93</v>
      </c>
      <c r="AV1794" s="13" t="s">
        <v>91</v>
      </c>
      <c r="AW1794" s="13" t="s">
        <v>38</v>
      </c>
      <c r="AX1794" s="13" t="s">
        <v>76</v>
      </c>
      <c r="AY1794" s="161" t="s">
        <v>159</v>
      </c>
    </row>
    <row r="1795" spans="2:65" s="13" customFormat="1" ht="11.25">
      <c r="B1795" s="160"/>
      <c r="D1795" s="154" t="s">
        <v>169</v>
      </c>
      <c r="E1795" s="161" t="s">
        <v>32</v>
      </c>
      <c r="F1795" s="162" t="s">
        <v>2771</v>
      </c>
      <c r="H1795" s="163">
        <v>99.5</v>
      </c>
      <c r="I1795" s="164"/>
      <c r="L1795" s="160"/>
      <c r="M1795" s="165"/>
      <c r="T1795" s="166"/>
      <c r="AT1795" s="161" t="s">
        <v>169</v>
      </c>
      <c r="AU1795" s="161" t="s">
        <v>93</v>
      </c>
      <c r="AV1795" s="13" t="s">
        <v>91</v>
      </c>
      <c r="AW1795" s="13" t="s">
        <v>38</v>
      </c>
      <c r="AX1795" s="13" t="s">
        <v>76</v>
      </c>
      <c r="AY1795" s="161" t="s">
        <v>159</v>
      </c>
    </row>
    <row r="1796" spans="2:65" s="14" customFormat="1" ht="11.25">
      <c r="B1796" s="175"/>
      <c r="D1796" s="154" t="s">
        <v>169</v>
      </c>
      <c r="E1796" s="176" t="s">
        <v>32</v>
      </c>
      <c r="F1796" s="177" t="s">
        <v>581</v>
      </c>
      <c r="H1796" s="178">
        <v>533.02</v>
      </c>
      <c r="I1796" s="179"/>
      <c r="L1796" s="175"/>
      <c r="M1796" s="180"/>
      <c r="T1796" s="181"/>
      <c r="AT1796" s="176" t="s">
        <v>169</v>
      </c>
      <c r="AU1796" s="176" t="s">
        <v>93</v>
      </c>
      <c r="AV1796" s="14" t="s">
        <v>96</v>
      </c>
      <c r="AW1796" s="14" t="s">
        <v>38</v>
      </c>
      <c r="AX1796" s="14" t="s">
        <v>84</v>
      </c>
      <c r="AY1796" s="176" t="s">
        <v>159</v>
      </c>
    </row>
    <row r="1797" spans="2:65" s="1" customFormat="1" ht="37.9" customHeight="1">
      <c r="B1797" s="35"/>
      <c r="C1797" s="135" t="s">
        <v>2772</v>
      </c>
      <c r="D1797" s="135" t="s">
        <v>162</v>
      </c>
      <c r="E1797" s="136" t="s">
        <v>2773</v>
      </c>
      <c r="F1797" s="137" t="s">
        <v>2774</v>
      </c>
      <c r="G1797" s="138" t="s">
        <v>165</v>
      </c>
      <c r="H1797" s="139">
        <v>96.25</v>
      </c>
      <c r="I1797" s="140"/>
      <c r="J1797" s="141">
        <f>ROUND(I1797*H1797,2)</f>
        <v>0</v>
      </c>
      <c r="K1797" s="142"/>
      <c r="L1797" s="35"/>
      <c r="M1797" s="143" t="s">
        <v>32</v>
      </c>
      <c r="N1797" s="144" t="s">
        <v>48</v>
      </c>
      <c r="P1797" s="145">
        <f>O1797*H1797</f>
        <v>0</v>
      </c>
      <c r="Q1797" s="145">
        <v>5.3713600000000004E-3</v>
      </c>
      <c r="R1797" s="145">
        <f>Q1797*H1797</f>
        <v>0.51699340000000005</v>
      </c>
      <c r="S1797" s="145">
        <v>0</v>
      </c>
      <c r="T1797" s="146">
        <f>S1797*H1797</f>
        <v>0</v>
      </c>
      <c r="AR1797" s="147" t="s">
        <v>661</v>
      </c>
      <c r="AT1797" s="147" t="s">
        <v>162</v>
      </c>
      <c r="AU1797" s="147" t="s">
        <v>93</v>
      </c>
      <c r="AY1797" s="19" t="s">
        <v>159</v>
      </c>
      <c r="BE1797" s="148">
        <f>IF(N1797="základní",J1797,0)</f>
        <v>0</v>
      </c>
      <c r="BF1797" s="148">
        <f>IF(N1797="snížená",J1797,0)</f>
        <v>0</v>
      </c>
      <c r="BG1797" s="148">
        <f>IF(N1797="zákl. přenesená",J1797,0)</f>
        <v>0</v>
      </c>
      <c r="BH1797" s="148">
        <f>IF(N1797="sníž. přenesená",J1797,0)</f>
        <v>0</v>
      </c>
      <c r="BI1797" s="148">
        <f>IF(N1797="nulová",J1797,0)</f>
        <v>0</v>
      </c>
      <c r="BJ1797" s="19" t="s">
        <v>91</v>
      </c>
      <c r="BK1797" s="148">
        <f>ROUND(I1797*H1797,2)</f>
        <v>0</v>
      </c>
      <c r="BL1797" s="19" t="s">
        <v>661</v>
      </c>
      <c r="BM1797" s="147" t="s">
        <v>2775</v>
      </c>
    </row>
    <row r="1798" spans="2:65" s="1" customFormat="1" ht="11.25">
      <c r="B1798" s="35"/>
      <c r="D1798" s="149" t="s">
        <v>167</v>
      </c>
      <c r="F1798" s="150" t="s">
        <v>2776</v>
      </c>
      <c r="I1798" s="151"/>
      <c r="L1798" s="35"/>
      <c r="M1798" s="152"/>
      <c r="T1798" s="56"/>
      <c r="AT1798" s="19" t="s">
        <v>167</v>
      </c>
      <c r="AU1798" s="19" t="s">
        <v>93</v>
      </c>
    </row>
    <row r="1799" spans="2:65" s="13" customFormat="1" ht="11.25">
      <c r="B1799" s="160"/>
      <c r="D1799" s="154" t="s">
        <v>169</v>
      </c>
      <c r="E1799" s="161" t="s">
        <v>32</v>
      </c>
      <c r="F1799" s="162" t="s">
        <v>2777</v>
      </c>
      <c r="H1799" s="163">
        <v>35.200000000000003</v>
      </c>
      <c r="I1799" s="164"/>
      <c r="L1799" s="160"/>
      <c r="M1799" s="165"/>
      <c r="T1799" s="166"/>
      <c r="AT1799" s="161" t="s">
        <v>169</v>
      </c>
      <c r="AU1799" s="161" t="s">
        <v>93</v>
      </c>
      <c r="AV1799" s="13" t="s">
        <v>91</v>
      </c>
      <c r="AW1799" s="13" t="s">
        <v>38</v>
      </c>
      <c r="AX1799" s="13" t="s">
        <v>76</v>
      </c>
      <c r="AY1799" s="161" t="s">
        <v>159</v>
      </c>
    </row>
    <row r="1800" spans="2:65" s="13" customFormat="1" ht="11.25">
      <c r="B1800" s="160"/>
      <c r="D1800" s="154" t="s">
        <v>169</v>
      </c>
      <c r="E1800" s="161" t="s">
        <v>32</v>
      </c>
      <c r="F1800" s="162" t="s">
        <v>2778</v>
      </c>
      <c r="H1800" s="163">
        <v>54.674999999999997</v>
      </c>
      <c r="I1800" s="164"/>
      <c r="L1800" s="160"/>
      <c r="M1800" s="165"/>
      <c r="T1800" s="166"/>
      <c r="AT1800" s="161" t="s">
        <v>169</v>
      </c>
      <c r="AU1800" s="161" t="s">
        <v>93</v>
      </c>
      <c r="AV1800" s="13" t="s">
        <v>91</v>
      </c>
      <c r="AW1800" s="13" t="s">
        <v>38</v>
      </c>
      <c r="AX1800" s="13" t="s">
        <v>76</v>
      </c>
      <c r="AY1800" s="161" t="s">
        <v>159</v>
      </c>
    </row>
    <row r="1801" spans="2:65" s="13" customFormat="1" ht="11.25">
      <c r="B1801" s="160"/>
      <c r="D1801" s="154" t="s">
        <v>169</v>
      </c>
      <c r="E1801" s="161" t="s">
        <v>32</v>
      </c>
      <c r="F1801" s="162" t="s">
        <v>2779</v>
      </c>
      <c r="H1801" s="163">
        <v>6.375</v>
      </c>
      <c r="I1801" s="164"/>
      <c r="L1801" s="160"/>
      <c r="M1801" s="165"/>
      <c r="T1801" s="166"/>
      <c r="AT1801" s="161" t="s">
        <v>169</v>
      </c>
      <c r="AU1801" s="161" t="s">
        <v>93</v>
      </c>
      <c r="AV1801" s="13" t="s">
        <v>91</v>
      </c>
      <c r="AW1801" s="13" t="s">
        <v>38</v>
      </c>
      <c r="AX1801" s="13" t="s">
        <v>76</v>
      </c>
      <c r="AY1801" s="161" t="s">
        <v>159</v>
      </c>
    </row>
    <row r="1802" spans="2:65" s="14" customFormat="1" ht="11.25">
      <c r="B1802" s="175"/>
      <c r="D1802" s="154" t="s">
        <v>169</v>
      </c>
      <c r="E1802" s="176" t="s">
        <v>32</v>
      </c>
      <c r="F1802" s="177" t="s">
        <v>581</v>
      </c>
      <c r="H1802" s="178">
        <v>96.25</v>
      </c>
      <c r="I1802" s="179"/>
      <c r="L1802" s="175"/>
      <c r="M1802" s="180"/>
      <c r="T1802" s="181"/>
      <c r="AT1802" s="176" t="s">
        <v>169</v>
      </c>
      <c r="AU1802" s="176" t="s">
        <v>93</v>
      </c>
      <c r="AV1802" s="14" t="s">
        <v>96</v>
      </c>
      <c r="AW1802" s="14" t="s">
        <v>38</v>
      </c>
      <c r="AX1802" s="14" t="s">
        <v>84</v>
      </c>
      <c r="AY1802" s="176" t="s">
        <v>159</v>
      </c>
    </row>
    <row r="1803" spans="2:65" s="1" customFormat="1" ht="37.9" customHeight="1">
      <c r="B1803" s="35"/>
      <c r="C1803" s="135" t="s">
        <v>2780</v>
      </c>
      <c r="D1803" s="135" t="s">
        <v>162</v>
      </c>
      <c r="E1803" s="136" t="s">
        <v>2781</v>
      </c>
      <c r="F1803" s="137" t="s">
        <v>2782</v>
      </c>
      <c r="G1803" s="138" t="s">
        <v>783</v>
      </c>
      <c r="H1803" s="139">
        <v>104.25</v>
      </c>
      <c r="I1803" s="140"/>
      <c r="J1803" s="141">
        <f>ROUND(I1803*H1803,2)</f>
        <v>0</v>
      </c>
      <c r="K1803" s="142"/>
      <c r="L1803" s="35"/>
      <c r="M1803" s="143" t="s">
        <v>32</v>
      </c>
      <c r="N1803" s="144" t="s">
        <v>48</v>
      </c>
      <c r="P1803" s="145">
        <f>O1803*H1803</f>
        <v>0</v>
      </c>
      <c r="Q1803" s="145">
        <v>4.0108000000000001E-3</v>
      </c>
      <c r="R1803" s="145">
        <f>Q1803*H1803</f>
        <v>0.41812589999999999</v>
      </c>
      <c r="S1803" s="145">
        <v>0</v>
      </c>
      <c r="T1803" s="146">
        <f>S1803*H1803</f>
        <v>0</v>
      </c>
      <c r="AR1803" s="147" t="s">
        <v>661</v>
      </c>
      <c r="AT1803" s="147" t="s">
        <v>162</v>
      </c>
      <c r="AU1803" s="147" t="s">
        <v>93</v>
      </c>
      <c r="AY1803" s="19" t="s">
        <v>159</v>
      </c>
      <c r="BE1803" s="148">
        <f>IF(N1803="základní",J1803,0)</f>
        <v>0</v>
      </c>
      <c r="BF1803" s="148">
        <f>IF(N1803="snížená",J1803,0)</f>
        <v>0</v>
      </c>
      <c r="BG1803" s="148">
        <f>IF(N1803="zákl. přenesená",J1803,0)</f>
        <v>0</v>
      </c>
      <c r="BH1803" s="148">
        <f>IF(N1803="sníž. přenesená",J1803,0)</f>
        <v>0</v>
      </c>
      <c r="BI1803" s="148">
        <f>IF(N1803="nulová",J1803,0)</f>
        <v>0</v>
      </c>
      <c r="BJ1803" s="19" t="s">
        <v>91</v>
      </c>
      <c r="BK1803" s="148">
        <f>ROUND(I1803*H1803,2)</f>
        <v>0</v>
      </c>
      <c r="BL1803" s="19" t="s">
        <v>661</v>
      </c>
      <c r="BM1803" s="147" t="s">
        <v>2783</v>
      </c>
    </row>
    <row r="1804" spans="2:65" s="1" customFormat="1" ht="11.25">
      <c r="B1804" s="35"/>
      <c r="D1804" s="149" t="s">
        <v>167</v>
      </c>
      <c r="F1804" s="150" t="s">
        <v>2784</v>
      </c>
      <c r="I1804" s="151"/>
      <c r="L1804" s="35"/>
      <c r="M1804" s="152"/>
      <c r="T1804" s="56"/>
      <c r="AT1804" s="19" t="s">
        <v>167</v>
      </c>
      <c r="AU1804" s="19" t="s">
        <v>93</v>
      </c>
    </row>
    <row r="1805" spans="2:65" s="13" customFormat="1" ht="11.25">
      <c r="B1805" s="160"/>
      <c r="D1805" s="154" t="s">
        <v>169</v>
      </c>
      <c r="E1805" s="161" t="s">
        <v>32</v>
      </c>
      <c r="F1805" s="162" t="s">
        <v>2785</v>
      </c>
      <c r="H1805" s="163">
        <v>49.75</v>
      </c>
      <c r="I1805" s="164"/>
      <c r="L1805" s="160"/>
      <c r="M1805" s="165"/>
      <c r="T1805" s="166"/>
      <c r="AT1805" s="161" t="s">
        <v>169</v>
      </c>
      <c r="AU1805" s="161" t="s">
        <v>93</v>
      </c>
      <c r="AV1805" s="13" t="s">
        <v>91</v>
      </c>
      <c r="AW1805" s="13" t="s">
        <v>38</v>
      </c>
      <c r="AX1805" s="13" t="s">
        <v>76</v>
      </c>
      <c r="AY1805" s="161" t="s">
        <v>159</v>
      </c>
    </row>
    <row r="1806" spans="2:65" s="13" customFormat="1" ht="11.25">
      <c r="B1806" s="160"/>
      <c r="D1806" s="154" t="s">
        <v>169</v>
      </c>
      <c r="E1806" s="161" t="s">
        <v>32</v>
      </c>
      <c r="F1806" s="162" t="s">
        <v>2786</v>
      </c>
      <c r="H1806" s="163">
        <v>15</v>
      </c>
      <c r="I1806" s="164"/>
      <c r="L1806" s="160"/>
      <c r="M1806" s="165"/>
      <c r="T1806" s="166"/>
      <c r="AT1806" s="161" t="s">
        <v>169</v>
      </c>
      <c r="AU1806" s="161" t="s">
        <v>93</v>
      </c>
      <c r="AV1806" s="13" t="s">
        <v>91</v>
      </c>
      <c r="AW1806" s="13" t="s">
        <v>38</v>
      </c>
      <c r="AX1806" s="13" t="s">
        <v>76</v>
      </c>
      <c r="AY1806" s="161" t="s">
        <v>159</v>
      </c>
    </row>
    <row r="1807" spans="2:65" s="13" customFormat="1" ht="11.25">
      <c r="B1807" s="160"/>
      <c r="D1807" s="154" t="s">
        <v>169</v>
      </c>
      <c r="E1807" s="161" t="s">
        <v>32</v>
      </c>
      <c r="F1807" s="162" t="s">
        <v>2787</v>
      </c>
      <c r="H1807" s="163">
        <v>9</v>
      </c>
      <c r="I1807" s="164"/>
      <c r="L1807" s="160"/>
      <c r="M1807" s="165"/>
      <c r="T1807" s="166"/>
      <c r="AT1807" s="161" t="s">
        <v>169</v>
      </c>
      <c r="AU1807" s="161" t="s">
        <v>93</v>
      </c>
      <c r="AV1807" s="13" t="s">
        <v>91</v>
      </c>
      <c r="AW1807" s="13" t="s">
        <v>38</v>
      </c>
      <c r="AX1807" s="13" t="s">
        <v>76</v>
      </c>
      <c r="AY1807" s="161" t="s">
        <v>159</v>
      </c>
    </row>
    <row r="1808" spans="2:65" s="13" customFormat="1" ht="11.25">
      <c r="B1808" s="160"/>
      <c r="D1808" s="154" t="s">
        <v>169</v>
      </c>
      <c r="E1808" s="161" t="s">
        <v>32</v>
      </c>
      <c r="F1808" s="162" t="s">
        <v>2788</v>
      </c>
      <c r="H1808" s="163">
        <v>30.5</v>
      </c>
      <c r="I1808" s="164"/>
      <c r="L1808" s="160"/>
      <c r="M1808" s="165"/>
      <c r="T1808" s="166"/>
      <c r="AT1808" s="161" t="s">
        <v>169</v>
      </c>
      <c r="AU1808" s="161" t="s">
        <v>93</v>
      </c>
      <c r="AV1808" s="13" t="s">
        <v>91</v>
      </c>
      <c r="AW1808" s="13" t="s">
        <v>38</v>
      </c>
      <c r="AX1808" s="13" t="s">
        <v>76</v>
      </c>
      <c r="AY1808" s="161" t="s">
        <v>159</v>
      </c>
    </row>
    <row r="1809" spans="2:65" s="14" customFormat="1" ht="11.25">
      <c r="B1809" s="175"/>
      <c r="D1809" s="154" t="s">
        <v>169</v>
      </c>
      <c r="E1809" s="176" t="s">
        <v>32</v>
      </c>
      <c r="F1809" s="177" t="s">
        <v>581</v>
      </c>
      <c r="H1809" s="178">
        <v>104.25</v>
      </c>
      <c r="I1809" s="179"/>
      <c r="L1809" s="175"/>
      <c r="M1809" s="180"/>
      <c r="T1809" s="181"/>
      <c r="AT1809" s="176" t="s">
        <v>169</v>
      </c>
      <c r="AU1809" s="176" t="s">
        <v>93</v>
      </c>
      <c r="AV1809" s="14" t="s">
        <v>96</v>
      </c>
      <c r="AW1809" s="14" t="s">
        <v>38</v>
      </c>
      <c r="AX1809" s="14" t="s">
        <v>84</v>
      </c>
      <c r="AY1809" s="176" t="s">
        <v>159</v>
      </c>
    </row>
    <row r="1810" spans="2:65" s="1" customFormat="1" ht="37.9" customHeight="1">
      <c r="B1810" s="35"/>
      <c r="C1810" s="135" t="s">
        <v>2789</v>
      </c>
      <c r="D1810" s="135" t="s">
        <v>162</v>
      </c>
      <c r="E1810" s="136" t="s">
        <v>2790</v>
      </c>
      <c r="F1810" s="137" t="s">
        <v>2791</v>
      </c>
      <c r="G1810" s="138" t="s">
        <v>783</v>
      </c>
      <c r="H1810" s="139">
        <v>13.75</v>
      </c>
      <c r="I1810" s="140"/>
      <c r="J1810" s="141">
        <f>ROUND(I1810*H1810,2)</f>
        <v>0</v>
      </c>
      <c r="K1810" s="142"/>
      <c r="L1810" s="35"/>
      <c r="M1810" s="143" t="s">
        <v>32</v>
      </c>
      <c r="N1810" s="144" t="s">
        <v>48</v>
      </c>
      <c r="P1810" s="145">
        <f>O1810*H1810</f>
        <v>0</v>
      </c>
      <c r="Q1810" s="145">
        <v>3.0029599999999998E-3</v>
      </c>
      <c r="R1810" s="145">
        <f>Q1810*H1810</f>
        <v>4.12907E-2</v>
      </c>
      <c r="S1810" s="145">
        <v>0</v>
      </c>
      <c r="T1810" s="146">
        <f>S1810*H1810</f>
        <v>0</v>
      </c>
      <c r="AR1810" s="147" t="s">
        <v>661</v>
      </c>
      <c r="AT1810" s="147" t="s">
        <v>162</v>
      </c>
      <c r="AU1810" s="147" t="s">
        <v>93</v>
      </c>
      <c r="AY1810" s="19" t="s">
        <v>159</v>
      </c>
      <c r="BE1810" s="148">
        <f>IF(N1810="základní",J1810,0)</f>
        <v>0</v>
      </c>
      <c r="BF1810" s="148">
        <f>IF(N1810="snížená",J1810,0)</f>
        <v>0</v>
      </c>
      <c r="BG1810" s="148">
        <f>IF(N1810="zákl. přenesená",J1810,0)</f>
        <v>0</v>
      </c>
      <c r="BH1810" s="148">
        <f>IF(N1810="sníž. přenesená",J1810,0)</f>
        <v>0</v>
      </c>
      <c r="BI1810" s="148">
        <f>IF(N1810="nulová",J1810,0)</f>
        <v>0</v>
      </c>
      <c r="BJ1810" s="19" t="s">
        <v>91</v>
      </c>
      <c r="BK1810" s="148">
        <f>ROUND(I1810*H1810,2)</f>
        <v>0</v>
      </c>
      <c r="BL1810" s="19" t="s">
        <v>661</v>
      </c>
      <c r="BM1810" s="147" t="s">
        <v>2792</v>
      </c>
    </row>
    <row r="1811" spans="2:65" s="1" customFormat="1" ht="11.25">
      <c r="B1811" s="35"/>
      <c r="D1811" s="149" t="s">
        <v>167</v>
      </c>
      <c r="F1811" s="150" t="s">
        <v>2793</v>
      </c>
      <c r="I1811" s="151"/>
      <c r="L1811" s="35"/>
      <c r="M1811" s="152"/>
      <c r="T1811" s="56"/>
      <c r="AT1811" s="19" t="s">
        <v>167</v>
      </c>
      <c r="AU1811" s="19" t="s">
        <v>93</v>
      </c>
    </row>
    <row r="1812" spans="2:65" s="13" customFormat="1" ht="11.25">
      <c r="B1812" s="160"/>
      <c r="D1812" s="154" t="s">
        <v>169</v>
      </c>
      <c r="E1812" s="161" t="s">
        <v>32</v>
      </c>
      <c r="F1812" s="162" t="s">
        <v>2794</v>
      </c>
      <c r="H1812" s="163">
        <v>8.75</v>
      </c>
      <c r="I1812" s="164"/>
      <c r="L1812" s="160"/>
      <c r="M1812" s="165"/>
      <c r="T1812" s="166"/>
      <c r="AT1812" s="161" t="s">
        <v>169</v>
      </c>
      <c r="AU1812" s="161" t="s">
        <v>93</v>
      </c>
      <c r="AV1812" s="13" t="s">
        <v>91</v>
      </c>
      <c r="AW1812" s="13" t="s">
        <v>38</v>
      </c>
      <c r="AX1812" s="13" t="s">
        <v>76</v>
      </c>
      <c r="AY1812" s="161" t="s">
        <v>159</v>
      </c>
    </row>
    <row r="1813" spans="2:65" s="13" customFormat="1" ht="11.25">
      <c r="B1813" s="160"/>
      <c r="D1813" s="154" t="s">
        <v>169</v>
      </c>
      <c r="E1813" s="161" t="s">
        <v>32</v>
      </c>
      <c r="F1813" s="162" t="s">
        <v>2795</v>
      </c>
      <c r="H1813" s="163">
        <v>5</v>
      </c>
      <c r="I1813" s="164"/>
      <c r="L1813" s="160"/>
      <c r="M1813" s="165"/>
      <c r="T1813" s="166"/>
      <c r="AT1813" s="161" t="s">
        <v>169</v>
      </c>
      <c r="AU1813" s="161" t="s">
        <v>93</v>
      </c>
      <c r="AV1813" s="13" t="s">
        <v>91</v>
      </c>
      <c r="AW1813" s="13" t="s">
        <v>38</v>
      </c>
      <c r="AX1813" s="13" t="s">
        <v>76</v>
      </c>
      <c r="AY1813" s="161" t="s">
        <v>159</v>
      </c>
    </row>
    <row r="1814" spans="2:65" s="14" customFormat="1" ht="11.25">
      <c r="B1814" s="175"/>
      <c r="D1814" s="154" t="s">
        <v>169</v>
      </c>
      <c r="E1814" s="176" t="s">
        <v>32</v>
      </c>
      <c r="F1814" s="177" t="s">
        <v>581</v>
      </c>
      <c r="H1814" s="178">
        <v>13.75</v>
      </c>
      <c r="I1814" s="179"/>
      <c r="L1814" s="175"/>
      <c r="M1814" s="180"/>
      <c r="T1814" s="181"/>
      <c r="AT1814" s="176" t="s">
        <v>169</v>
      </c>
      <c r="AU1814" s="176" t="s">
        <v>93</v>
      </c>
      <c r="AV1814" s="14" t="s">
        <v>96</v>
      </c>
      <c r="AW1814" s="14" t="s">
        <v>38</v>
      </c>
      <c r="AX1814" s="14" t="s">
        <v>84</v>
      </c>
      <c r="AY1814" s="176" t="s">
        <v>159</v>
      </c>
    </row>
    <row r="1815" spans="2:65" s="1" customFormat="1" ht="37.9" customHeight="1">
      <c r="B1815" s="35"/>
      <c r="C1815" s="135" t="s">
        <v>2796</v>
      </c>
      <c r="D1815" s="135" t="s">
        <v>162</v>
      </c>
      <c r="E1815" s="136" t="s">
        <v>2797</v>
      </c>
      <c r="F1815" s="137" t="s">
        <v>2798</v>
      </c>
      <c r="G1815" s="138" t="s">
        <v>783</v>
      </c>
      <c r="H1815" s="139">
        <v>10</v>
      </c>
      <c r="I1815" s="140"/>
      <c r="J1815" s="141">
        <f>ROUND(I1815*H1815,2)</f>
        <v>0</v>
      </c>
      <c r="K1815" s="142"/>
      <c r="L1815" s="35"/>
      <c r="M1815" s="143" t="s">
        <v>32</v>
      </c>
      <c r="N1815" s="144" t="s">
        <v>48</v>
      </c>
      <c r="P1815" s="145">
        <f>O1815*H1815</f>
        <v>0</v>
      </c>
      <c r="Q1815" s="145">
        <v>2.4183999999999998E-3</v>
      </c>
      <c r="R1815" s="145">
        <f>Q1815*H1815</f>
        <v>2.4183999999999997E-2</v>
      </c>
      <c r="S1815" s="145">
        <v>0</v>
      </c>
      <c r="T1815" s="146">
        <f>S1815*H1815</f>
        <v>0</v>
      </c>
      <c r="AR1815" s="147" t="s">
        <v>661</v>
      </c>
      <c r="AT1815" s="147" t="s">
        <v>162</v>
      </c>
      <c r="AU1815" s="147" t="s">
        <v>93</v>
      </c>
      <c r="AY1815" s="19" t="s">
        <v>159</v>
      </c>
      <c r="BE1815" s="148">
        <f>IF(N1815="základní",J1815,0)</f>
        <v>0</v>
      </c>
      <c r="BF1815" s="148">
        <f>IF(N1815="snížená",J1815,0)</f>
        <v>0</v>
      </c>
      <c r="BG1815" s="148">
        <f>IF(N1815="zákl. přenesená",J1815,0)</f>
        <v>0</v>
      </c>
      <c r="BH1815" s="148">
        <f>IF(N1815="sníž. přenesená",J1815,0)</f>
        <v>0</v>
      </c>
      <c r="BI1815" s="148">
        <f>IF(N1815="nulová",J1815,0)</f>
        <v>0</v>
      </c>
      <c r="BJ1815" s="19" t="s">
        <v>91</v>
      </c>
      <c r="BK1815" s="148">
        <f>ROUND(I1815*H1815,2)</f>
        <v>0</v>
      </c>
      <c r="BL1815" s="19" t="s">
        <v>661</v>
      </c>
      <c r="BM1815" s="147" t="s">
        <v>2799</v>
      </c>
    </row>
    <row r="1816" spans="2:65" s="1" customFormat="1" ht="11.25">
      <c r="B1816" s="35"/>
      <c r="D1816" s="149" t="s">
        <v>167</v>
      </c>
      <c r="F1816" s="150" t="s">
        <v>2800</v>
      </c>
      <c r="I1816" s="151"/>
      <c r="L1816" s="35"/>
      <c r="M1816" s="152"/>
      <c r="T1816" s="56"/>
      <c r="AT1816" s="19" t="s">
        <v>167</v>
      </c>
      <c r="AU1816" s="19" t="s">
        <v>93</v>
      </c>
    </row>
    <row r="1817" spans="2:65" s="13" customFormat="1" ht="11.25">
      <c r="B1817" s="160"/>
      <c r="D1817" s="154" t="s">
        <v>169</v>
      </c>
      <c r="E1817" s="161" t="s">
        <v>32</v>
      </c>
      <c r="F1817" s="162" t="s">
        <v>2801</v>
      </c>
      <c r="H1817" s="163">
        <v>10</v>
      </c>
      <c r="I1817" s="164"/>
      <c r="L1817" s="160"/>
      <c r="M1817" s="165"/>
      <c r="T1817" s="166"/>
      <c r="AT1817" s="161" t="s">
        <v>169</v>
      </c>
      <c r="AU1817" s="161" t="s">
        <v>93</v>
      </c>
      <c r="AV1817" s="13" t="s">
        <v>91</v>
      </c>
      <c r="AW1817" s="13" t="s">
        <v>38</v>
      </c>
      <c r="AX1817" s="13" t="s">
        <v>84</v>
      </c>
      <c r="AY1817" s="161" t="s">
        <v>159</v>
      </c>
    </row>
    <row r="1818" spans="2:65" s="11" customFormat="1" ht="20.85" customHeight="1">
      <c r="B1818" s="123"/>
      <c r="D1818" s="124" t="s">
        <v>75</v>
      </c>
      <c r="E1818" s="133" t="s">
        <v>2802</v>
      </c>
      <c r="F1818" s="133" t="s">
        <v>2803</v>
      </c>
      <c r="I1818" s="126"/>
      <c r="J1818" s="134">
        <f>BK1818</f>
        <v>0</v>
      </c>
      <c r="L1818" s="123"/>
      <c r="M1818" s="128"/>
      <c r="P1818" s="129">
        <f>SUM(P1819:P1820)</f>
        <v>0</v>
      </c>
      <c r="R1818" s="129">
        <f>SUM(R1819:R1820)</f>
        <v>2.4480000000000002E-2</v>
      </c>
      <c r="T1818" s="130">
        <f>SUM(T1819:T1820)</f>
        <v>0</v>
      </c>
      <c r="AR1818" s="124" t="s">
        <v>91</v>
      </c>
      <c r="AT1818" s="131" t="s">
        <v>75</v>
      </c>
      <c r="AU1818" s="131" t="s">
        <v>91</v>
      </c>
      <c r="AY1818" s="124" t="s">
        <v>159</v>
      </c>
      <c r="BK1818" s="132">
        <f>SUM(BK1819:BK1820)</f>
        <v>0</v>
      </c>
    </row>
    <row r="1819" spans="2:65" s="1" customFormat="1" ht="37.9" customHeight="1">
      <c r="B1819" s="35"/>
      <c r="C1819" s="135" t="s">
        <v>2804</v>
      </c>
      <c r="D1819" s="135" t="s">
        <v>162</v>
      </c>
      <c r="E1819" s="136" t="s">
        <v>2805</v>
      </c>
      <c r="F1819" s="137" t="s">
        <v>2806</v>
      </c>
      <c r="G1819" s="138" t="s">
        <v>783</v>
      </c>
      <c r="H1819" s="139">
        <v>12</v>
      </c>
      <c r="I1819" s="140"/>
      <c r="J1819" s="141">
        <f>ROUND(I1819*H1819,2)</f>
        <v>0</v>
      </c>
      <c r="K1819" s="142"/>
      <c r="L1819" s="35"/>
      <c r="M1819" s="143" t="s">
        <v>32</v>
      </c>
      <c r="N1819" s="144" t="s">
        <v>48</v>
      </c>
      <c r="P1819" s="145">
        <f>O1819*H1819</f>
        <v>0</v>
      </c>
      <c r="Q1819" s="145">
        <v>2.0400000000000001E-3</v>
      </c>
      <c r="R1819" s="145">
        <f>Q1819*H1819</f>
        <v>2.4480000000000002E-2</v>
      </c>
      <c r="S1819" s="145">
        <v>0</v>
      </c>
      <c r="T1819" s="146">
        <f>S1819*H1819</f>
        <v>0</v>
      </c>
      <c r="AR1819" s="147" t="s">
        <v>661</v>
      </c>
      <c r="AT1819" s="147" t="s">
        <v>162</v>
      </c>
      <c r="AU1819" s="147" t="s">
        <v>93</v>
      </c>
      <c r="AY1819" s="19" t="s">
        <v>159</v>
      </c>
      <c r="BE1819" s="148">
        <f>IF(N1819="základní",J1819,0)</f>
        <v>0</v>
      </c>
      <c r="BF1819" s="148">
        <f>IF(N1819="snížená",J1819,0)</f>
        <v>0</v>
      </c>
      <c r="BG1819" s="148">
        <f>IF(N1819="zákl. přenesená",J1819,0)</f>
        <v>0</v>
      </c>
      <c r="BH1819" s="148">
        <f>IF(N1819="sníž. přenesená",J1819,0)</f>
        <v>0</v>
      </c>
      <c r="BI1819" s="148">
        <f>IF(N1819="nulová",J1819,0)</f>
        <v>0</v>
      </c>
      <c r="BJ1819" s="19" t="s">
        <v>91</v>
      </c>
      <c r="BK1819" s="148">
        <f>ROUND(I1819*H1819,2)</f>
        <v>0</v>
      </c>
      <c r="BL1819" s="19" t="s">
        <v>661</v>
      </c>
      <c r="BM1819" s="147" t="s">
        <v>2807</v>
      </c>
    </row>
    <row r="1820" spans="2:65" s="13" customFormat="1" ht="11.25">
      <c r="B1820" s="160"/>
      <c r="D1820" s="154" t="s">
        <v>169</v>
      </c>
      <c r="E1820" s="161" t="s">
        <v>32</v>
      </c>
      <c r="F1820" s="162" t="s">
        <v>2808</v>
      </c>
      <c r="H1820" s="163">
        <v>12</v>
      </c>
      <c r="I1820" s="164"/>
      <c r="L1820" s="160"/>
      <c r="M1820" s="165"/>
      <c r="T1820" s="166"/>
      <c r="AT1820" s="161" t="s">
        <v>169</v>
      </c>
      <c r="AU1820" s="161" t="s">
        <v>93</v>
      </c>
      <c r="AV1820" s="13" t="s">
        <v>91</v>
      </c>
      <c r="AW1820" s="13" t="s">
        <v>38</v>
      </c>
      <c r="AX1820" s="13" t="s">
        <v>84</v>
      </c>
      <c r="AY1820" s="161" t="s">
        <v>159</v>
      </c>
    </row>
    <row r="1821" spans="2:65" s="11" customFormat="1" ht="22.9" customHeight="1">
      <c r="B1821" s="123"/>
      <c r="D1821" s="124" t="s">
        <v>75</v>
      </c>
      <c r="E1821" s="133" t="s">
        <v>2809</v>
      </c>
      <c r="F1821" s="133" t="s">
        <v>2810</v>
      </c>
      <c r="I1821" s="126"/>
      <c r="J1821" s="134">
        <f>BK1821</f>
        <v>0</v>
      </c>
      <c r="L1821" s="123"/>
      <c r="M1821" s="128"/>
      <c r="P1821" s="129">
        <f>P1822+SUM(P1823:P1837)+P1843+P1870</f>
        <v>0</v>
      </c>
      <c r="R1821" s="129">
        <f>R1822+SUM(R1823:R1837)+R1843+R1870</f>
        <v>8.0545316140000001</v>
      </c>
      <c r="T1821" s="130">
        <f>T1822+SUM(T1823:T1837)+T1843+T1870</f>
        <v>0</v>
      </c>
      <c r="AR1821" s="124" t="s">
        <v>91</v>
      </c>
      <c r="AT1821" s="131" t="s">
        <v>75</v>
      </c>
      <c r="AU1821" s="131" t="s">
        <v>84</v>
      </c>
      <c r="AY1821" s="124" t="s">
        <v>159</v>
      </c>
      <c r="BK1821" s="132">
        <f>BK1822+SUM(BK1823:BK1837)+BK1843+BK1870</f>
        <v>0</v>
      </c>
    </row>
    <row r="1822" spans="2:65" s="1" customFormat="1" ht="33" customHeight="1">
      <c r="B1822" s="35"/>
      <c r="C1822" s="135" t="s">
        <v>2811</v>
      </c>
      <c r="D1822" s="135" t="s">
        <v>162</v>
      </c>
      <c r="E1822" s="136" t="s">
        <v>2812</v>
      </c>
      <c r="F1822" s="137" t="s">
        <v>2813</v>
      </c>
      <c r="G1822" s="138" t="s">
        <v>783</v>
      </c>
      <c r="H1822" s="139">
        <v>34</v>
      </c>
      <c r="I1822" s="140"/>
      <c r="J1822" s="141">
        <f>ROUND(I1822*H1822,2)</f>
        <v>0</v>
      </c>
      <c r="K1822" s="142"/>
      <c r="L1822" s="35"/>
      <c r="M1822" s="143" t="s">
        <v>32</v>
      </c>
      <c r="N1822" s="144" t="s">
        <v>48</v>
      </c>
      <c r="P1822" s="145">
        <f>O1822*H1822</f>
        <v>0</v>
      </c>
      <c r="Q1822" s="145">
        <v>0</v>
      </c>
      <c r="R1822" s="145">
        <f>Q1822*H1822</f>
        <v>0</v>
      </c>
      <c r="S1822" s="145">
        <v>0</v>
      </c>
      <c r="T1822" s="146">
        <f>S1822*H1822</f>
        <v>0</v>
      </c>
      <c r="AR1822" s="147" t="s">
        <v>661</v>
      </c>
      <c r="AT1822" s="147" t="s">
        <v>162</v>
      </c>
      <c r="AU1822" s="147" t="s">
        <v>91</v>
      </c>
      <c r="AY1822" s="19" t="s">
        <v>159</v>
      </c>
      <c r="BE1822" s="148">
        <f>IF(N1822="základní",J1822,0)</f>
        <v>0</v>
      </c>
      <c r="BF1822" s="148">
        <f>IF(N1822="snížená",J1822,0)</f>
        <v>0</v>
      </c>
      <c r="BG1822" s="148">
        <f>IF(N1822="zákl. přenesená",J1822,0)</f>
        <v>0</v>
      </c>
      <c r="BH1822" s="148">
        <f>IF(N1822="sníž. přenesená",J1822,0)</f>
        <v>0</v>
      </c>
      <c r="BI1822" s="148">
        <f>IF(N1822="nulová",J1822,0)</f>
        <v>0</v>
      </c>
      <c r="BJ1822" s="19" t="s">
        <v>91</v>
      </c>
      <c r="BK1822" s="148">
        <f>ROUND(I1822*H1822,2)</f>
        <v>0</v>
      </c>
      <c r="BL1822" s="19" t="s">
        <v>661</v>
      </c>
      <c r="BM1822" s="147" t="s">
        <v>2814</v>
      </c>
    </row>
    <row r="1823" spans="2:65" s="1" customFormat="1" ht="11.25">
      <c r="B1823" s="35"/>
      <c r="D1823" s="149" t="s">
        <v>167</v>
      </c>
      <c r="F1823" s="150" t="s">
        <v>2815</v>
      </c>
      <c r="I1823" s="151"/>
      <c r="L1823" s="35"/>
      <c r="M1823" s="152"/>
      <c r="T1823" s="56"/>
      <c r="AT1823" s="19" t="s">
        <v>167</v>
      </c>
      <c r="AU1823" s="19" t="s">
        <v>91</v>
      </c>
    </row>
    <row r="1824" spans="2:65" s="13" customFormat="1" ht="11.25">
      <c r="B1824" s="160"/>
      <c r="D1824" s="154" t="s">
        <v>169</v>
      </c>
      <c r="E1824" s="161" t="s">
        <v>32</v>
      </c>
      <c r="F1824" s="162" t="s">
        <v>2816</v>
      </c>
      <c r="H1824" s="163">
        <v>10.6</v>
      </c>
      <c r="I1824" s="164"/>
      <c r="L1824" s="160"/>
      <c r="M1824" s="165"/>
      <c r="T1824" s="166"/>
      <c r="AT1824" s="161" t="s">
        <v>169</v>
      </c>
      <c r="AU1824" s="161" t="s">
        <v>91</v>
      </c>
      <c r="AV1824" s="13" t="s">
        <v>91</v>
      </c>
      <c r="AW1824" s="13" t="s">
        <v>38</v>
      </c>
      <c r="AX1824" s="13" t="s">
        <v>76</v>
      </c>
      <c r="AY1824" s="161" t="s">
        <v>159</v>
      </c>
    </row>
    <row r="1825" spans="2:65" s="13" customFormat="1" ht="11.25">
      <c r="B1825" s="160"/>
      <c r="D1825" s="154" t="s">
        <v>169</v>
      </c>
      <c r="E1825" s="161" t="s">
        <v>32</v>
      </c>
      <c r="F1825" s="162" t="s">
        <v>2817</v>
      </c>
      <c r="H1825" s="163">
        <v>9</v>
      </c>
      <c r="I1825" s="164"/>
      <c r="L1825" s="160"/>
      <c r="M1825" s="165"/>
      <c r="T1825" s="166"/>
      <c r="AT1825" s="161" t="s">
        <v>169</v>
      </c>
      <c r="AU1825" s="161" t="s">
        <v>91</v>
      </c>
      <c r="AV1825" s="13" t="s">
        <v>91</v>
      </c>
      <c r="AW1825" s="13" t="s">
        <v>38</v>
      </c>
      <c r="AX1825" s="13" t="s">
        <v>76</v>
      </c>
      <c r="AY1825" s="161" t="s">
        <v>159</v>
      </c>
    </row>
    <row r="1826" spans="2:65" s="13" customFormat="1" ht="11.25">
      <c r="B1826" s="160"/>
      <c r="D1826" s="154" t="s">
        <v>169</v>
      </c>
      <c r="E1826" s="161" t="s">
        <v>32</v>
      </c>
      <c r="F1826" s="162" t="s">
        <v>2818</v>
      </c>
      <c r="H1826" s="163">
        <v>10.6</v>
      </c>
      <c r="I1826" s="164"/>
      <c r="L1826" s="160"/>
      <c r="M1826" s="165"/>
      <c r="T1826" s="166"/>
      <c r="AT1826" s="161" t="s">
        <v>169</v>
      </c>
      <c r="AU1826" s="161" t="s">
        <v>91</v>
      </c>
      <c r="AV1826" s="13" t="s">
        <v>91</v>
      </c>
      <c r="AW1826" s="13" t="s">
        <v>38</v>
      </c>
      <c r="AX1826" s="13" t="s">
        <v>76</v>
      </c>
      <c r="AY1826" s="161" t="s">
        <v>159</v>
      </c>
    </row>
    <row r="1827" spans="2:65" s="13" customFormat="1" ht="11.25">
      <c r="B1827" s="160"/>
      <c r="D1827" s="154" t="s">
        <v>169</v>
      </c>
      <c r="E1827" s="161" t="s">
        <v>32</v>
      </c>
      <c r="F1827" s="162" t="s">
        <v>2819</v>
      </c>
      <c r="H1827" s="163">
        <v>2.6</v>
      </c>
      <c r="I1827" s="164"/>
      <c r="L1827" s="160"/>
      <c r="M1827" s="165"/>
      <c r="T1827" s="166"/>
      <c r="AT1827" s="161" t="s">
        <v>169</v>
      </c>
      <c r="AU1827" s="161" t="s">
        <v>91</v>
      </c>
      <c r="AV1827" s="13" t="s">
        <v>91</v>
      </c>
      <c r="AW1827" s="13" t="s">
        <v>38</v>
      </c>
      <c r="AX1827" s="13" t="s">
        <v>76</v>
      </c>
      <c r="AY1827" s="161" t="s">
        <v>159</v>
      </c>
    </row>
    <row r="1828" spans="2:65" s="13" customFormat="1" ht="11.25">
      <c r="B1828" s="160"/>
      <c r="D1828" s="154" t="s">
        <v>169</v>
      </c>
      <c r="E1828" s="161" t="s">
        <v>32</v>
      </c>
      <c r="F1828" s="162" t="s">
        <v>2820</v>
      </c>
      <c r="H1828" s="163">
        <v>1.2</v>
      </c>
      <c r="I1828" s="164"/>
      <c r="L1828" s="160"/>
      <c r="M1828" s="165"/>
      <c r="T1828" s="166"/>
      <c r="AT1828" s="161" t="s">
        <v>169</v>
      </c>
      <c r="AU1828" s="161" t="s">
        <v>91</v>
      </c>
      <c r="AV1828" s="13" t="s">
        <v>91</v>
      </c>
      <c r="AW1828" s="13" t="s">
        <v>38</v>
      </c>
      <c r="AX1828" s="13" t="s">
        <v>76</v>
      </c>
      <c r="AY1828" s="161" t="s">
        <v>159</v>
      </c>
    </row>
    <row r="1829" spans="2:65" s="14" customFormat="1" ht="11.25">
      <c r="B1829" s="175"/>
      <c r="D1829" s="154" t="s">
        <v>169</v>
      </c>
      <c r="E1829" s="176" t="s">
        <v>32</v>
      </c>
      <c r="F1829" s="177" t="s">
        <v>581</v>
      </c>
      <c r="H1829" s="178">
        <v>34</v>
      </c>
      <c r="I1829" s="179"/>
      <c r="L1829" s="175"/>
      <c r="M1829" s="180"/>
      <c r="T1829" s="181"/>
      <c r="AT1829" s="176" t="s">
        <v>169</v>
      </c>
      <c r="AU1829" s="176" t="s">
        <v>91</v>
      </c>
      <c r="AV1829" s="14" t="s">
        <v>96</v>
      </c>
      <c r="AW1829" s="14" t="s">
        <v>38</v>
      </c>
      <c r="AX1829" s="14" t="s">
        <v>84</v>
      </c>
      <c r="AY1829" s="176" t="s">
        <v>159</v>
      </c>
    </row>
    <row r="1830" spans="2:65" s="1" customFormat="1" ht="24.2" customHeight="1">
      <c r="B1830" s="35"/>
      <c r="C1830" s="182" t="s">
        <v>2821</v>
      </c>
      <c r="D1830" s="182" t="s">
        <v>668</v>
      </c>
      <c r="E1830" s="183" t="s">
        <v>2822</v>
      </c>
      <c r="F1830" s="184" t="s">
        <v>2823</v>
      </c>
      <c r="G1830" s="185" t="s">
        <v>783</v>
      </c>
      <c r="H1830" s="186">
        <v>37.4</v>
      </c>
      <c r="I1830" s="187"/>
      <c r="J1830" s="188">
        <f>ROUND(I1830*H1830,2)</f>
        <v>0</v>
      </c>
      <c r="K1830" s="189"/>
      <c r="L1830" s="190"/>
      <c r="M1830" s="191" t="s">
        <v>32</v>
      </c>
      <c r="N1830" s="192" t="s">
        <v>48</v>
      </c>
      <c r="P1830" s="145">
        <f>O1830*H1830</f>
        <v>0</v>
      </c>
      <c r="Q1830" s="145">
        <v>5.0000000000000001E-3</v>
      </c>
      <c r="R1830" s="145">
        <f>Q1830*H1830</f>
        <v>0.187</v>
      </c>
      <c r="S1830" s="145">
        <v>0</v>
      </c>
      <c r="T1830" s="146">
        <f>S1830*H1830</f>
        <v>0</v>
      </c>
      <c r="AR1830" s="147" t="s">
        <v>780</v>
      </c>
      <c r="AT1830" s="147" t="s">
        <v>668</v>
      </c>
      <c r="AU1830" s="147" t="s">
        <v>91</v>
      </c>
      <c r="AY1830" s="19" t="s">
        <v>159</v>
      </c>
      <c r="BE1830" s="148">
        <f>IF(N1830="základní",J1830,0)</f>
        <v>0</v>
      </c>
      <c r="BF1830" s="148">
        <f>IF(N1830="snížená",J1830,0)</f>
        <v>0</v>
      </c>
      <c r="BG1830" s="148">
        <f>IF(N1830="zákl. přenesená",J1830,0)</f>
        <v>0</v>
      </c>
      <c r="BH1830" s="148">
        <f>IF(N1830="sníž. přenesená",J1830,0)</f>
        <v>0</v>
      </c>
      <c r="BI1830" s="148">
        <f>IF(N1830="nulová",J1830,0)</f>
        <v>0</v>
      </c>
      <c r="BJ1830" s="19" t="s">
        <v>91</v>
      </c>
      <c r="BK1830" s="148">
        <f>ROUND(I1830*H1830,2)</f>
        <v>0</v>
      </c>
      <c r="BL1830" s="19" t="s">
        <v>661</v>
      </c>
      <c r="BM1830" s="147" t="s">
        <v>2824</v>
      </c>
    </row>
    <row r="1831" spans="2:65" s="13" customFormat="1" ht="11.25">
      <c r="B1831" s="160"/>
      <c r="D1831" s="154" t="s">
        <v>169</v>
      </c>
      <c r="E1831" s="161" t="s">
        <v>32</v>
      </c>
      <c r="F1831" s="162" t="s">
        <v>791</v>
      </c>
      <c r="H1831" s="163">
        <v>34</v>
      </c>
      <c r="I1831" s="164"/>
      <c r="L1831" s="160"/>
      <c r="M1831" s="165"/>
      <c r="T1831" s="166"/>
      <c r="AT1831" s="161" t="s">
        <v>169</v>
      </c>
      <c r="AU1831" s="161" t="s">
        <v>91</v>
      </c>
      <c r="AV1831" s="13" t="s">
        <v>91</v>
      </c>
      <c r="AW1831" s="13" t="s">
        <v>38</v>
      </c>
      <c r="AX1831" s="13" t="s">
        <v>84</v>
      </c>
      <c r="AY1831" s="161" t="s">
        <v>159</v>
      </c>
    </row>
    <row r="1832" spans="2:65" s="13" customFormat="1" ht="11.25">
      <c r="B1832" s="160"/>
      <c r="D1832" s="154" t="s">
        <v>169</v>
      </c>
      <c r="F1832" s="162" t="s">
        <v>2825</v>
      </c>
      <c r="H1832" s="163">
        <v>37.4</v>
      </c>
      <c r="I1832" s="164"/>
      <c r="L1832" s="160"/>
      <c r="M1832" s="165"/>
      <c r="T1832" s="166"/>
      <c r="AT1832" s="161" t="s">
        <v>169</v>
      </c>
      <c r="AU1832" s="161" t="s">
        <v>91</v>
      </c>
      <c r="AV1832" s="13" t="s">
        <v>91</v>
      </c>
      <c r="AW1832" s="13" t="s">
        <v>4</v>
      </c>
      <c r="AX1832" s="13" t="s">
        <v>84</v>
      </c>
      <c r="AY1832" s="161" t="s">
        <v>159</v>
      </c>
    </row>
    <row r="1833" spans="2:65" s="1" customFormat="1" ht="24.2" customHeight="1">
      <c r="B1833" s="35"/>
      <c r="C1833" s="182" t="s">
        <v>2826</v>
      </c>
      <c r="D1833" s="182" t="s">
        <v>668</v>
      </c>
      <c r="E1833" s="183" t="s">
        <v>2827</v>
      </c>
      <c r="F1833" s="184" t="s">
        <v>2828</v>
      </c>
      <c r="G1833" s="185" t="s">
        <v>211</v>
      </c>
      <c r="H1833" s="186">
        <v>32</v>
      </c>
      <c r="I1833" s="187"/>
      <c r="J1833" s="188">
        <f>ROUND(I1833*H1833,2)</f>
        <v>0</v>
      </c>
      <c r="K1833" s="189"/>
      <c r="L1833" s="190"/>
      <c r="M1833" s="191" t="s">
        <v>32</v>
      </c>
      <c r="N1833" s="192" t="s">
        <v>48</v>
      </c>
      <c r="P1833" s="145">
        <f>O1833*H1833</f>
        <v>0</v>
      </c>
      <c r="Q1833" s="145">
        <v>6.0000000000000002E-5</v>
      </c>
      <c r="R1833" s="145">
        <f>Q1833*H1833</f>
        <v>1.92E-3</v>
      </c>
      <c r="S1833" s="145">
        <v>0</v>
      </c>
      <c r="T1833" s="146">
        <f>S1833*H1833</f>
        <v>0</v>
      </c>
      <c r="AR1833" s="147" t="s">
        <v>780</v>
      </c>
      <c r="AT1833" s="147" t="s">
        <v>668</v>
      </c>
      <c r="AU1833" s="147" t="s">
        <v>91</v>
      </c>
      <c r="AY1833" s="19" t="s">
        <v>159</v>
      </c>
      <c r="BE1833" s="148">
        <f>IF(N1833="základní",J1833,0)</f>
        <v>0</v>
      </c>
      <c r="BF1833" s="148">
        <f>IF(N1833="snížená",J1833,0)</f>
        <v>0</v>
      </c>
      <c r="BG1833" s="148">
        <f>IF(N1833="zákl. přenesená",J1833,0)</f>
        <v>0</v>
      </c>
      <c r="BH1833" s="148">
        <f>IF(N1833="sníž. přenesená",J1833,0)</f>
        <v>0</v>
      </c>
      <c r="BI1833" s="148">
        <f>IF(N1833="nulová",J1833,0)</f>
        <v>0</v>
      </c>
      <c r="BJ1833" s="19" t="s">
        <v>91</v>
      </c>
      <c r="BK1833" s="148">
        <f>ROUND(I1833*H1833,2)</f>
        <v>0</v>
      </c>
      <c r="BL1833" s="19" t="s">
        <v>661</v>
      </c>
      <c r="BM1833" s="147" t="s">
        <v>2829</v>
      </c>
    </row>
    <row r="1834" spans="2:65" s="13" customFormat="1" ht="11.25">
      <c r="B1834" s="160"/>
      <c r="D1834" s="154" t="s">
        <v>169</v>
      </c>
      <c r="E1834" s="161" t="s">
        <v>32</v>
      </c>
      <c r="F1834" s="162" t="s">
        <v>2830</v>
      </c>
      <c r="H1834" s="163">
        <v>32</v>
      </c>
      <c r="I1834" s="164"/>
      <c r="L1834" s="160"/>
      <c r="M1834" s="165"/>
      <c r="T1834" s="166"/>
      <c r="AT1834" s="161" t="s">
        <v>169</v>
      </c>
      <c r="AU1834" s="161" t="s">
        <v>91</v>
      </c>
      <c r="AV1834" s="13" t="s">
        <v>91</v>
      </c>
      <c r="AW1834" s="13" t="s">
        <v>38</v>
      </c>
      <c r="AX1834" s="13" t="s">
        <v>84</v>
      </c>
      <c r="AY1834" s="161" t="s">
        <v>159</v>
      </c>
    </row>
    <row r="1835" spans="2:65" s="1" customFormat="1" ht="49.15" customHeight="1">
      <c r="B1835" s="35"/>
      <c r="C1835" s="135" t="s">
        <v>2831</v>
      </c>
      <c r="D1835" s="135" t="s">
        <v>162</v>
      </c>
      <c r="E1835" s="136" t="s">
        <v>2832</v>
      </c>
      <c r="F1835" s="137" t="s">
        <v>2833</v>
      </c>
      <c r="G1835" s="138" t="s">
        <v>180</v>
      </c>
      <c r="H1835" s="139">
        <v>8.0549999999999997</v>
      </c>
      <c r="I1835" s="140"/>
      <c r="J1835" s="141">
        <f>ROUND(I1835*H1835,2)</f>
        <v>0</v>
      </c>
      <c r="K1835" s="142"/>
      <c r="L1835" s="35"/>
      <c r="M1835" s="143" t="s">
        <v>32</v>
      </c>
      <c r="N1835" s="144" t="s">
        <v>48</v>
      </c>
      <c r="P1835" s="145">
        <f>O1835*H1835</f>
        <v>0</v>
      </c>
      <c r="Q1835" s="145">
        <v>0</v>
      </c>
      <c r="R1835" s="145">
        <f>Q1835*H1835</f>
        <v>0</v>
      </c>
      <c r="S1835" s="145">
        <v>0</v>
      </c>
      <c r="T1835" s="146">
        <f>S1835*H1835</f>
        <v>0</v>
      </c>
      <c r="AR1835" s="147" t="s">
        <v>661</v>
      </c>
      <c r="AT1835" s="147" t="s">
        <v>162</v>
      </c>
      <c r="AU1835" s="147" t="s">
        <v>91</v>
      </c>
      <c r="AY1835" s="19" t="s">
        <v>159</v>
      </c>
      <c r="BE1835" s="148">
        <f>IF(N1835="základní",J1835,0)</f>
        <v>0</v>
      </c>
      <c r="BF1835" s="148">
        <f>IF(N1835="snížená",J1835,0)</f>
        <v>0</v>
      </c>
      <c r="BG1835" s="148">
        <f>IF(N1835="zákl. přenesená",J1835,0)</f>
        <v>0</v>
      </c>
      <c r="BH1835" s="148">
        <f>IF(N1835="sníž. přenesená",J1835,0)</f>
        <v>0</v>
      </c>
      <c r="BI1835" s="148">
        <f>IF(N1835="nulová",J1835,0)</f>
        <v>0</v>
      </c>
      <c r="BJ1835" s="19" t="s">
        <v>91</v>
      </c>
      <c r="BK1835" s="148">
        <f>ROUND(I1835*H1835,2)</f>
        <v>0</v>
      </c>
      <c r="BL1835" s="19" t="s">
        <v>661</v>
      </c>
      <c r="BM1835" s="147" t="s">
        <v>2834</v>
      </c>
    </row>
    <row r="1836" spans="2:65" s="1" customFormat="1" ht="11.25">
      <c r="B1836" s="35"/>
      <c r="D1836" s="149" t="s">
        <v>167</v>
      </c>
      <c r="F1836" s="150" t="s">
        <v>2835</v>
      </c>
      <c r="I1836" s="151"/>
      <c r="L1836" s="35"/>
      <c r="M1836" s="152"/>
      <c r="T1836" s="56"/>
      <c r="AT1836" s="19" t="s">
        <v>167</v>
      </c>
      <c r="AU1836" s="19" t="s">
        <v>91</v>
      </c>
    </row>
    <row r="1837" spans="2:65" s="11" customFormat="1" ht="20.85" customHeight="1">
      <c r="B1837" s="123"/>
      <c r="D1837" s="124" t="s">
        <v>75</v>
      </c>
      <c r="E1837" s="133" t="s">
        <v>2836</v>
      </c>
      <c r="F1837" s="133" t="s">
        <v>2837</v>
      </c>
      <c r="I1837" s="126"/>
      <c r="J1837" s="134">
        <f>BK1837</f>
        <v>0</v>
      </c>
      <c r="L1837" s="123"/>
      <c r="M1837" s="128"/>
      <c r="P1837" s="129">
        <f>SUM(P1838:P1842)</f>
        <v>0</v>
      </c>
      <c r="R1837" s="129">
        <f>SUM(R1838:R1842)</f>
        <v>0</v>
      </c>
      <c r="T1837" s="130">
        <f>SUM(T1838:T1842)</f>
        <v>0</v>
      </c>
      <c r="AR1837" s="124" t="s">
        <v>91</v>
      </c>
      <c r="AT1837" s="131" t="s">
        <v>75</v>
      </c>
      <c r="AU1837" s="131" t="s">
        <v>91</v>
      </c>
      <c r="AY1837" s="124" t="s">
        <v>159</v>
      </c>
      <c r="BK1837" s="132">
        <f>SUM(BK1838:BK1842)</f>
        <v>0</v>
      </c>
    </row>
    <row r="1838" spans="2:65" s="1" customFormat="1" ht="33" customHeight="1">
      <c r="B1838" s="35"/>
      <c r="C1838" s="135" t="s">
        <v>2838</v>
      </c>
      <c r="D1838" s="135" t="s">
        <v>162</v>
      </c>
      <c r="E1838" s="136" t="s">
        <v>2839</v>
      </c>
      <c r="F1838" s="137" t="s">
        <v>2840</v>
      </c>
      <c r="G1838" s="138" t="s">
        <v>225</v>
      </c>
      <c r="H1838" s="139">
        <v>1</v>
      </c>
      <c r="I1838" s="140"/>
      <c r="J1838" s="141">
        <f>ROUND(I1838*H1838,2)</f>
        <v>0</v>
      </c>
      <c r="K1838" s="142"/>
      <c r="L1838" s="35"/>
      <c r="M1838" s="143" t="s">
        <v>32</v>
      </c>
      <c r="N1838" s="144" t="s">
        <v>48</v>
      </c>
      <c r="P1838" s="145">
        <f>O1838*H1838</f>
        <v>0</v>
      </c>
      <c r="Q1838" s="145">
        <v>0</v>
      </c>
      <c r="R1838" s="145">
        <f>Q1838*H1838</f>
        <v>0</v>
      </c>
      <c r="S1838" s="145">
        <v>0</v>
      </c>
      <c r="T1838" s="146">
        <f>S1838*H1838</f>
        <v>0</v>
      </c>
      <c r="AR1838" s="147" t="s">
        <v>661</v>
      </c>
      <c r="AT1838" s="147" t="s">
        <v>162</v>
      </c>
      <c r="AU1838" s="147" t="s">
        <v>93</v>
      </c>
      <c r="AY1838" s="19" t="s">
        <v>159</v>
      </c>
      <c r="BE1838" s="148">
        <f>IF(N1838="základní",J1838,0)</f>
        <v>0</v>
      </c>
      <c r="BF1838" s="148">
        <f>IF(N1838="snížená",J1838,0)</f>
        <v>0</v>
      </c>
      <c r="BG1838" s="148">
        <f>IF(N1838="zákl. přenesená",J1838,0)</f>
        <v>0</v>
      </c>
      <c r="BH1838" s="148">
        <f>IF(N1838="sníž. přenesená",J1838,0)</f>
        <v>0</v>
      </c>
      <c r="BI1838" s="148">
        <f>IF(N1838="nulová",J1838,0)</f>
        <v>0</v>
      </c>
      <c r="BJ1838" s="19" t="s">
        <v>91</v>
      </c>
      <c r="BK1838" s="148">
        <f>ROUND(I1838*H1838,2)</f>
        <v>0</v>
      </c>
      <c r="BL1838" s="19" t="s">
        <v>661</v>
      </c>
      <c r="BM1838" s="147" t="s">
        <v>2841</v>
      </c>
    </row>
    <row r="1839" spans="2:65" s="1" customFormat="1" ht="33" customHeight="1">
      <c r="B1839" s="35"/>
      <c r="C1839" s="135" t="s">
        <v>2842</v>
      </c>
      <c r="D1839" s="135" t="s">
        <v>162</v>
      </c>
      <c r="E1839" s="136" t="s">
        <v>2843</v>
      </c>
      <c r="F1839" s="137" t="s">
        <v>2844</v>
      </c>
      <c r="G1839" s="138" t="s">
        <v>225</v>
      </c>
      <c r="H1839" s="139">
        <v>1</v>
      </c>
      <c r="I1839" s="140"/>
      <c r="J1839" s="141">
        <f>ROUND(I1839*H1839,2)</f>
        <v>0</v>
      </c>
      <c r="K1839" s="142"/>
      <c r="L1839" s="35"/>
      <c r="M1839" s="143" t="s">
        <v>32</v>
      </c>
      <c r="N1839" s="144" t="s">
        <v>48</v>
      </c>
      <c r="P1839" s="145">
        <f>O1839*H1839</f>
        <v>0</v>
      </c>
      <c r="Q1839" s="145">
        <v>0</v>
      </c>
      <c r="R1839" s="145">
        <f>Q1839*H1839</f>
        <v>0</v>
      </c>
      <c r="S1839" s="145">
        <v>0</v>
      </c>
      <c r="T1839" s="146">
        <f>S1839*H1839</f>
        <v>0</v>
      </c>
      <c r="AR1839" s="147" t="s">
        <v>661</v>
      </c>
      <c r="AT1839" s="147" t="s">
        <v>162</v>
      </c>
      <c r="AU1839" s="147" t="s">
        <v>93</v>
      </c>
      <c r="AY1839" s="19" t="s">
        <v>159</v>
      </c>
      <c r="BE1839" s="148">
        <f>IF(N1839="základní",J1839,0)</f>
        <v>0</v>
      </c>
      <c r="BF1839" s="148">
        <f>IF(N1839="snížená",J1839,0)</f>
        <v>0</v>
      </c>
      <c r="BG1839" s="148">
        <f>IF(N1839="zákl. přenesená",J1839,0)</f>
        <v>0</v>
      </c>
      <c r="BH1839" s="148">
        <f>IF(N1839="sníž. přenesená",J1839,0)</f>
        <v>0</v>
      </c>
      <c r="BI1839" s="148">
        <f>IF(N1839="nulová",J1839,0)</f>
        <v>0</v>
      </c>
      <c r="BJ1839" s="19" t="s">
        <v>91</v>
      </c>
      <c r="BK1839" s="148">
        <f>ROUND(I1839*H1839,2)</f>
        <v>0</v>
      </c>
      <c r="BL1839" s="19" t="s">
        <v>661</v>
      </c>
      <c r="BM1839" s="147" t="s">
        <v>2845</v>
      </c>
    </row>
    <row r="1840" spans="2:65" s="1" customFormat="1" ht="33" customHeight="1">
      <c r="B1840" s="35"/>
      <c r="C1840" s="135" t="s">
        <v>2846</v>
      </c>
      <c r="D1840" s="135" t="s">
        <v>162</v>
      </c>
      <c r="E1840" s="136" t="s">
        <v>2847</v>
      </c>
      <c r="F1840" s="137" t="s">
        <v>2848</v>
      </c>
      <c r="G1840" s="138" t="s">
        <v>225</v>
      </c>
      <c r="H1840" s="139">
        <v>1</v>
      </c>
      <c r="I1840" s="140"/>
      <c r="J1840" s="141">
        <f>ROUND(I1840*H1840,2)</f>
        <v>0</v>
      </c>
      <c r="K1840" s="142"/>
      <c r="L1840" s="35"/>
      <c r="M1840" s="143" t="s">
        <v>32</v>
      </c>
      <c r="N1840" s="144" t="s">
        <v>48</v>
      </c>
      <c r="P1840" s="145">
        <f>O1840*H1840</f>
        <v>0</v>
      </c>
      <c r="Q1840" s="145">
        <v>0</v>
      </c>
      <c r="R1840" s="145">
        <f>Q1840*H1840</f>
        <v>0</v>
      </c>
      <c r="S1840" s="145">
        <v>0</v>
      </c>
      <c r="T1840" s="146">
        <f>S1840*H1840</f>
        <v>0</v>
      </c>
      <c r="AR1840" s="147" t="s">
        <v>661</v>
      </c>
      <c r="AT1840" s="147" t="s">
        <v>162</v>
      </c>
      <c r="AU1840" s="147" t="s">
        <v>93</v>
      </c>
      <c r="AY1840" s="19" t="s">
        <v>159</v>
      </c>
      <c r="BE1840" s="148">
        <f>IF(N1840="základní",J1840,0)</f>
        <v>0</v>
      </c>
      <c r="BF1840" s="148">
        <f>IF(N1840="snížená",J1840,0)</f>
        <v>0</v>
      </c>
      <c r="BG1840" s="148">
        <f>IF(N1840="zákl. přenesená",J1840,0)</f>
        <v>0</v>
      </c>
      <c r="BH1840" s="148">
        <f>IF(N1840="sníž. přenesená",J1840,0)</f>
        <v>0</v>
      </c>
      <c r="BI1840" s="148">
        <f>IF(N1840="nulová",J1840,0)</f>
        <v>0</v>
      </c>
      <c r="BJ1840" s="19" t="s">
        <v>91</v>
      </c>
      <c r="BK1840" s="148">
        <f>ROUND(I1840*H1840,2)</f>
        <v>0</v>
      </c>
      <c r="BL1840" s="19" t="s">
        <v>661</v>
      </c>
      <c r="BM1840" s="147" t="s">
        <v>2849</v>
      </c>
    </row>
    <row r="1841" spans="2:65" s="1" customFormat="1" ht="33" customHeight="1">
      <c r="B1841" s="35"/>
      <c r="C1841" s="135" t="s">
        <v>2850</v>
      </c>
      <c r="D1841" s="135" t="s">
        <v>162</v>
      </c>
      <c r="E1841" s="136" t="s">
        <v>2851</v>
      </c>
      <c r="F1841" s="137" t="s">
        <v>2852</v>
      </c>
      <c r="G1841" s="138" t="s">
        <v>225</v>
      </c>
      <c r="H1841" s="139">
        <v>1</v>
      </c>
      <c r="I1841" s="140"/>
      <c r="J1841" s="141">
        <f>ROUND(I1841*H1841,2)</f>
        <v>0</v>
      </c>
      <c r="K1841" s="142"/>
      <c r="L1841" s="35"/>
      <c r="M1841" s="143" t="s">
        <v>32</v>
      </c>
      <c r="N1841" s="144" t="s">
        <v>48</v>
      </c>
      <c r="P1841" s="145">
        <f>O1841*H1841</f>
        <v>0</v>
      </c>
      <c r="Q1841" s="145">
        <v>0</v>
      </c>
      <c r="R1841" s="145">
        <f>Q1841*H1841</f>
        <v>0</v>
      </c>
      <c r="S1841" s="145">
        <v>0</v>
      </c>
      <c r="T1841" s="146">
        <f>S1841*H1841</f>
        <v>0</v>
      </c>
      <c r="AR1841" s="147" t="s">
        <v>661</v>
      </c>
      <c r="AT1841" s="147" t="s">
        <v>162</v>
      </c>
      <c r="AU1841" s="147" t="s">
        <v>93</v>
      </c>
      <c r="AY1841" s="19" t="s">
        <v>159</v>
      </c>
      <c r="BE1841" s="148">
        <f>IF(N1841="základní",J1841,0)</f>
        <v>0</v>
      </c>
      <c r="BF1841" s="148">
        <f>IF(N1841="snížená",J1841,0)</f>
        <v>0</v>
      </c>
      <c r="BG1841" s="148">
        <f>IF(N1841="zákl. přenesená",J1841,0)</f>
        <v>0</v>
      </c>
      <c r="BH1841" s="148">
        <f>IF(N1841="sníž. přenesená",J1841,0)</f>
        <v>0</v>
      </c>
      <c r="BI1841" s="148">
        <f>IF(N1841="nulová",J1841,0)</f>
        <v>0</v>
      </c>
      <c r="BJ1841" s="19" t="s">
        <v>91</v>
      </c>
      <c r="BK1841" s="148">
        <f>ROUND(I1841*H1841,2)</f>
        <v>0</v>
      </c>
      <c r="BL1841" s="19" t="s">
        <v>661</v>
      </c>
      <c r="BM1841" s="147" t="s">
        <v>2853</v>
      </c>
    </row>
    <row r="1842" spans="2:65" s="1" customFormat="1" ht="37.9" customHeight="1">
      <c r="B1842" s="35"/>
      <c r="C1842" s="135" t="s">
        <v>2854</v>
      </c>
      <c r="D1842" s="135" t="s">
        <v>162</v>
      </c>
      <c r="E1842" s="136" t="s">
        <v>2855</v>
      </c>
      <c r="F1842" s="137" t="s">
        <v>2856</v>
      </c>
      <c r="G1842" s="138" t="s">
        <v>225</v>
      </c>
      <c r="H1842" s="139">
        <v>1</v>
      </c>
      <c r="I1842" s="140"/>
      <c r="J1842" s="141">
        <f>ROUND(I1842*H1842,2)</f>
        <v>0</v>
      </c>
      <c r="K1842" s="142"/>
      <c r="L1842" s="35"/>
      <c r="M1842" s="143" t="s">
        <v>32</v>
      </c>
      <c r="N1842" s="144" t="s">
        <v>48</v>
      </c>
      <c r="P1842" s="145">
        <f>O1842*H1842</f>
        <v>0</v>
      </c>
      <c r="Q1842" s="145">
        <v>0</v>
      </c>
      <c r="R1842" s="145">
        <f>Q1842*H1842</f>
        <v>0</v>
      </c>
      <c r="S1842" s="145">
        <v>0</v>
      </c>
      <c r="T1842" s="146">
        <f>S1842*H1842</f>
        <v>0</v>
      </c>
      <c r="AR1842" s="147" t="s">
        <v>661</v>
      </c>
      <c r="AT1842" s="147" t="s">
        <v>162</v>
      </c>
      <c r="AU1842" s="147" t="s">
        <v>93</v>
      </c>
      <c r="AY1842" s="19" t="s">
        <v>159</v>
      </c>
      <c r="BE1842" s="148">
        <f>IF(N1842="základní",J1842,0)</f>
        <v>0</v>
      </c>
      <c r="BF1842" s="148">
        <f>IF(N1842="snížená",J1842,0)</f>
        <v>0</v>
      </c>
      <c r="BG1842" s="148">
        <f>IF(N1842="zákl. přenesená",J1842,0)</f>
        <v>0</v>
      </c>
      <c r="BH1842" s="148">
        <f>IF(N1842="sníž. přenesená",J1842,0)</f>
        <v>0</v>
      </c>
      <c r="BI1842" s="148">
        <f>IF(N1842="nulová",J1842,0)</f>
        <v>0</v>
      </c>
      <c r="BJ1842" s="19" t="s">
        <v>91</v>
      </c>
      <c r="BK1842" s="148">
        <f>ROUND(I1842*H1842,2)</f>
        <v>0</v>
      </c>
      <c r="BL1842" s="19" t="s">
        <v>661</v>
      </c>
      <c r="BM1842" s="147" t="s">
        <v>2857</v>
      </c>
    </row>
    <row r="1843" spans="2:65" s="11" customFormat="1" ht="20.85" customHeight="1">
      <c r="B1843" s="123"/>
      <c r="D1843" s="124" t="s">
        <v>75</v>
      </c>
      <c r="E1843" s="133" t="s">
        <v>2858</v>
      </c>
      <c r="F1843" s="133" t="s">
        <v>2859</v>
      </c>
      <c r="I1843" s="126"/>
      <c r="J1843" s="134">
        <f>BK1843</f>
        <v>0</v>
      </c>
      <c r="L1843" s="123"/>
      <c r="M1843" s="128"/>
      <c r="P1843" s="129">
        <f>SUM(P1844:P1869)</f>
        <v>0</v>
      </c>
      <c r="R1843" s="129">
        <f>SUM(R1844:R1869)</f>
        <v>0.55094999999999994</v>
      </c>
      <c r="T1843" s="130">
        <f>SUM(T1844:T1869)</f>
        <v>0</v>
      </c>
      <c r="AR1843" s="124" t="s">
        <v>91</v>
      </c>
      <c r="AT1843" s="131" t="s">
        <v>75</v>
      </c>
      <c r="AU1843" s="131" t="s">
        <v>91</v>
      </c>
      <c r="AY1843" s="124" t="s">
        <v>159</v>
      </c>
      <c r="BK1843" s="132">
        <f>SUM(BK1844:BK1869)</f>
        <v>0</v>
      </c>
    </row>
    <row r="1844" spans="2:65" s="1" customFormat="1" ht="37.9" customHeight="1">
      <c r="B1844" s="35"/>
      <c r="C1844" s="135" t="s">
        <v>2860</v>
      </c>
      <c r="D1844" s="135" t="s">
        <v>162</v>
      </c>
      <c r="E1844" s="136" t="s">
        <v>2861</v>
      </c>
      <c r="F1844" s="137" t="s">
        <v>2862</v>
      </c>
      <c r="G1844" s="138" t="s">
        <v>211</v>
      </c>
      <c r="H1844" s="139">
        <v>16</v>
      </c>
      <c r="I1844" s="140"/>
      <c r="J1844" s="141">
        <f>ROUND(I1844*H1844,2)</f>
        <v>0</v>
      </c>
      <c r="K1844" s="142"/>
      <c r="L1844" s="35"/>
      <c r="M1844" s="143" t="s">
        <v>32</v>
      </c>
      <c r="N1844" s="144" t="s">
        <v>48</v>
      </c>
      <c r="P1844" s="145">
        <f>O1844*H1844</f>
        <v>0</v>
      </c>
      <c r="Q1844" s="145">
        <v>0</v>
      </c>
      <c r="R1844" s="145">
        <f>Q1844*H1844</f>
        <v>0</v>
      </c>
      <c r="S1844" s="145">
        <v>0</v>
      </c>
      <c r="T1844" s="146">
        <f>S1844*H1844</f>
        <v>0</v>
      </c>
      <c r="AR1844" s="147" t="s">
        <v>661</v>
      </c>
      <c r="AT1844" s="147" t="s">
        <v>162</v>
      </c>
      <c r="AU1844" s="147" t="s">
        <v>93</v>
      </c>
      <c r="AY1844" s="19" t="s">
        <v>159</v>
      </c>
      <c r="BE1844" s="148">
        <f>IF(N1844="základní",J1844,0)</f>
        <v>0</v>
      </c>
      <c r="BF1844" s="148">
        <f>IF(N1844="snížená",J1844,0)</f>
        <v>0</v>
      </c>
      <c r="BG1844" s="148">
        <f>IF(N1844="zákl. přenesená",J1844,0)</f>
        <v>0</v>
      </c>
      <c r="BH1844" s="148">
        <f>IF(N1844="sníž. přenesená",J1844,0)</f>
        <v>0</v>
      </c>
      <c r="BI1844" s="148">
        <f>IF(N1844="nulová",J1844,0)</f>
        <v>0</v>
      </c>
      <c r="BJ1844" s="19" t="s">
        <v>91</v>
      </c>
      <c r="BK1844" s="148">
        <f>ROUND(I1844*H1844,2)</f>
        <v>0</v>
      </c>
      <c r="BL1844" s="19" t="s">
        <v>661</v>
      </c>
      <c r="BM1844" s="147" t="s">
        <v>2863</v>
      </c>
    </row>
    <row r="1845" spans="2:65" s="1" customFormat="1" ht="11.25">
      <c r="B1845" s="35"/>
      <c r="D1845" s="149" t="s">
        <v>167</v>
      </c>
      <c r="F1845" s="150" t="s">
        <v>2864</v>
      </c>
      <c r="I1845" s="151"/>
      <c r="L1845" s="35"/>
      <c r="M1845" s="152"/>
      <c r="T1845" s="56"/>
      <c r="AT1845" s="19" t="s">
        <v>167</v>
      </c>
      <c r="AU1845" s="19" t="s">
        <v>93</v>
      </c>
    </row>
    <row r="1846" spans="2:65" s="1" customFormat="1" ht="24.2" customHeight="1">
      <c r="B1846" s="35"/>
      <c r="C1846" s="182" t="s">
        <v>2865</v>
      </c>
      <c r="D1846" s="182" t="s">
        <v>668</v>
      </c>
      <c r="E1846" s="183" t="s">
        <v>2866</v>
      </c>
      <c r="F1846" s="184" t="s">
        <v>2867</v>
      </c>
      <c r="G1846" s="185" t="s">
        <v>211</v>
      </c>
      <c r="H1846" s="186">
        <v>4</v>
      </c>
      <c r="I1846" s="187"/>
      <c r="J1846" s="188">
        <f>ROUND(I1846*H1846,2)</f>
        <v>0</v>
      </c>
      <c r="K1846" s="189"/>
      <c r="L1846" s="190"/>
      <c r="M1846" s="191" t="s">
        <v>32</v>
      </c>
      <c r="N1846" s="192" t="s">
        <v>48</v>
      </c>
      <c r="P1846" s="145">
        <f>O1846*H1846</f>
        <v>0</v>
      </c>
      <c r="Q1846" s="145">
        <v>1.7500000000000002E-2</v>
      </c>
      <c r="R1846" s="145">
        <f>Q1846*H1846</f>
        <v>7.0000000000000007E-2</v>
      </c>
      <c r="S1846" s="145">
        <v>0</v>
      </c>
      <c r="T1846" s="146">
        <f>S1846*H1846</f>
        <v>0</v>
      </c>
      <c r="AR1846" s="147" t="s">
        <v>780</v>
      </c>
      <c r="AT1846" s="147" t="s">
        <v>668</v>
      </c>
      <c r="AU1846" s="147" t="s">
        <v>93</v>
      </c>
      <c r="AY1846" s="19" t="s">
        <v>159</v>
      </c>
      <c r="BE1846" s="148">
        <f>IF(N1846="základní",J1846,0)</f>
        <v>0</v>
      </c>
      <c r="BF1846" s="148">
        <f>IF(N1846="snížená",J1846,0)</f>
        <v>0</v>
      </c>
      <c r="BG1846" s="148">
        <f>IF(N1846="zákl. přenesená",J1846,0)</f>
        <v>0</v>
      </c>
      <c r="BH1846" s="148">
        <f>IF(N1846="sníž. přenesená",J1846,0)</f>
        <v>0</v>
      </c>
      <c r="BI1846" s="148">
        <f>IF(N1846="nulová",J1846,0)</f>
        <v>0</v>
      </c>
      <c r="BJ1846" s="19" t="s">
        <v>91</v>
      </c>
      <c r="BK1846" s="148">
        <f>ROUND(I1846*H1846,2)</f>
        <v>0</v>
      </c>
      <c r="BL1846" s="19" t="s">
        <v>661</v>
      </c>
      <c r="BM1846" s="147" t="s">
        <v>2868</v>
      </c>
    </row>
    <row r="1847" spans="2:65" s="13" customFormat="1" ht="11.25">
      <c r="B1847" s="160"/>
      <c r="D1847" s="154" t="s">
        <v>169</v>
      </c>
      <c r="E1847" s="161" t="s">
        <v>32</v>
      </c>
      <c r="F1847" s="162" t="s">
        <v>2869</v>
      </c>
      <c r="H1847" s="163">
        <v>4</v>
      </c>
      <c r="I1847" s="164"/>
      <c r="L1847" s="160"/>
      <c r="M1847" s="165"/>
      <c r="T1847" s="166"/>
      <c r="AT1847" s="161" t="s">
        <v>169</v>
      </c>
      <c r="AU1847" s="161" t="s">
        <v>93</v>
      </c>
      <c r="AV1847" s="13" t="s">
        <v>91</v>
      </c>
      <c r="AW1847" s="13" t="s">
        <v>38</v>
      </c>
      <c r="AX1847" s="13" t="s">
        <v>84</v>
      </c>
      <c r="AY1847" s="161" t="s">
        <v>159</v>
      </c>
    </row>
    <row r="1848" spans="2:65" s="1" customFormat="1" ht="24.2" customHeight="1">
      <c r="B1848" s="35"/>
      <c r="C1848" s="182" t="s">
        <v>2870</v>
      </c>
      <c r="D1848" s="182" t="s">
        <v>668</v>
      </c>
      <c r="E1848" s="183" t="s">
        <v>2871</v>
      </c>
      <c r="F1848" s="184" t="s">
        <v>2872</v>
      </c>
      <c r="G1848" s="185" t="s">
        <v>211</v>
      </c>
      <c r="H1848" s="186">
        <v>12</v>
      </c>
      <c r="I1848" s="187"/>
      <c r="J1848" s="188">
        <f>ROUND(I1848*H1848,2)</f>
        <v>0</v>
      </c>
      <c r="K1848" s="189"/>
      <c r="L1848" s="190"/>
      <c r="M1848" s="191" t="s">
        <v>32</v>
      </c>
      <c r="N1848" s="192" t="s">
        <v>48</v>
      </c>
      <c r="P1848" s="145">
        <f>O1848*H1848</f>
        <v>0</v>
      </c>
      <c r="Q1848" s="145">
        <v>1.95E-2</v>
      </c>
      <c r="R1848" s="145">
        <f>Q1848*H1848</f>
        <v>0.23399999999999999</v>
      </c>
      <c r="S1848" s="145">
        <v>0</v>
      </c>
      <c r="T1848" s="146">
        <f>S1848*H1848</f>
        <v>0</v>
      </c>
      <c r="AR1848" s="147" t="s">
        <v>780</v>
      </c>
      <c r="AT1848" s="147" t="s">
        <v>668</v>
      </c>
      <c r="AU1848" s="147" t="s">
        <v>93</v>
      </c>
      <c r="AY1848" s="19" t="s">
        <v>159</v>
      </c>
      <c r="BE1848" s="148">
        <f>IF(N1848="základní",J1848,0)</f>
        <v>0</v>
      </c>
      <c r="BF1848" s="148">
        <f>IF(N1848="snížená",J1848,0)</f>
        <v>0</v>
      </c>
      <c r="BG1848" s="148">
        <f>IF(N1848="zákl. přenesená",J1848,0)</f>
        <v>0</v>
      </c>
      <c r="BH1848" s="148">
        <f>IF(N1848="sníž. přenesená",J1848,0)</f>
        <v>0</v>
      </c>
      <c r="BI1848" s="148">
        <f>IF(N1848="nulová",J1848,0)</f>
        <v>0</v>
      </c>
      <c r="BJ1848" s="19" t="s">
        <v>91</v>
      </c>
      <c r="BK1848" s="148">
        <f>ROUND(I1848*H1848,2)</f>
        <v>0</v>
      </c>
      <c r="BL1848" s="19" t="s">
        <v>661</v>
      </c>
      <c r="BM1848" s="147" t="s">
        <v>2873</v>
      </c>
    </row>
    <row r="1849" spans="2:65" s="13" customFormat="1" ht="11.25">
      <c r="B1849" s="160"/>
      <c r="D1849" s="154" t="s">
        <v>169</v>
      </c>
      <c r="E1849" s="161" t="s">
        <v>32</v>
      </c>
      <c r="F1849" s="162" t="s">
        <v>2874</v>
      </c>
      <c r="H1849" s="163">
        <v>12</v>
      </c>
      <c r="I1849" s="164"/>
      <c r="L1849" s="160"/>
      <c r="M1849" s="165"/>
      <c r="T1849" s="166"/>
      <c r="AT1849" s="161" t="s">
        <v>169</v>
      </c>
      <c r="AU1849" s="161" t="s">
        <v>93</v>
      </c>
      <c r="AV1849" s="13" t="s">
        <v>91</v>
      </c>
      <c r="AW1849" s="13" t="s">
        <v>38</v>
      </c>
      <c r="AX1849" s="13" t="s">
        <v>84</v>
      </c>
      <c r="AY1849" s="161" t="s">
        <v>159</v>
      </c>
    </row>
    <row r="1850" spans="2:65" s="1" customFormat="1" ht="37.9" customHeight="1">
      <c r="B1850" s="35"/>
      <c r="C1850" s="135" t="s">
        <v>2875</v>
      </c>
      <c r="D1850" s="135" t="s">
        <v>162</v>
      </c>
      <c r="E1850" s="136" t="s">
        <v>2876</v>
      </c>
      <c r="F1850" s="137" t="s">
        <v>2877</v>
      </c>
      <c r="G1850" s="138" t="s">
        <v>211</v>
      </c>
      <c r="H1850" s="139">
        <v>9</v>
      </c>
      <c r="I1850" s="140"/>
      <c r="J1850" s="141">
        <f>ROUND(I1850*H1850,2)</f>
        <v>0</v>
      </c>
      <c r="K1850" s="142"/>
      <c r="L1850" s="35"/>
      <c r="M1850" s="143" t="s">
        <v>32</v>
      </c>
      <c r="N1850" s="144" t="s">
        <v>48</v>
      </c>
      <c r="P1850" s="145">
        <f>O1850*H1850</f>
        <v>0</v>
      </c>
      <c r="Q1850" s="145">
        <v>0</v>
      </c>
      <c r="R1850" s="145">
        <f>Q1850*H1850</f>
        <v>0</v>
      </c>
      <c r="S1850" s="145">
        <v>0</v>
      </c>
      <c r="T1850" s="146">
        <f>S1850*H1850</f>
        <v>0</v>
      </c>
      <c r="AR1850" s="147" t="s">
        <v>661</v>
      </c>
      <c r="AT1850" s="147" t="s">
        <v>162</v>
      </c>
      <c r="AU1850" s="147" t="s">
        <v>93</v>
      </c>
      <c r="AY1850" s="19" t="s">
        <v>159</v>
      </c>
      <c r="BE1850" s="148">
        <f>IF(N1850="základní",J1850,0)</f>
        <v>0</v>
      </c>
      <c r="BF1850" s="148">
        <f>IF(N1850="snížená",J1850,0)</f>
        <v>0</v>
      </c>
      <c r="BG1850" s="148">
        <f>IF(N1850="zákl. přenesená",J1850,0)</f>
        <v>0</v>
      </c>
      <c r="BH1850" s="148">
        <f>IF(N1850="sníž. přenesená",J1850,0)</f>
        <v>0</v>
      </c>
      <c r="BI1850" s="148">
        <f>IF(N1850="nulová",J1850,0)</f>
        <v>0</v>
      </c>
      <c r="BJ1850" s="19" t="s">
        <v>91</v>
      </c>
      <c r="BK1850" s="148">
        <f>ROUND(I1850*H1850,2)</f>
        <v>0</v>
      </c>
      <c r="BL1850" s="19" t="s">
        <v>661</v>
      </c>
      <c r="BM1850" s="147" t="s">
        <v>2878</v>
      </c>
    </row>
    <row r="1851" spans="2:65" s="1" customFormat="1" ht="11.25">
      <c r="B1851" s="35"/>
      <c r="D1851" s="149" t="s">
        <v>167</v>
      </c>
      <c r="F1851" s="150" t="s">
        <v>2879</v>
      </c>
      <c r="I1851" s="151"/>
      <c r="L1851" s="35"/>
      <c r="M1851" s="152"/>
      <c r="T1851" s="56"/>
      <c r="AT1851" s="19" t="s">
        <v>167</v>
      </c>
      <c r="AU1851" s="19" t="s">
        <v>93</v>
      </c>
    </row>
    <row r="1852" spans="2:65" s="1" customFormat="1" ht="24.2" customHeight="1">
      <c r="B1852" s="35"/>
      <c r="C1852" s="182" t="s">
        <v>2880</v>
      </c>
      <c r="D1852" s="182" t="s">
        <v>668</v>
      </c>
      <c r="E1852" s="183" t="s">
        <v>2881</v>
      </c>
      <c r="F1852" s="184" t="s">
        <v>2882</v>
      </c>
      <c r="G1852" s="185" t="s">
        <v>211</v>
      </c>
      <c r="H1852" s="186">
        <v>9</v>
      </c>
      <c r="I1852" s="187"/>
      <c r="J1852" s="188">
        <f>ROUND(I1852*H1852,2)</f>
        <v>0</v>
      </c>
      <c r="K1852" s="189"/>
      <c r="L1852" s="190"/>
      <c r="M1852" s="191" t="s">
        <v>32</v>
      </c>
      <c r="N1852" s="192" t="s">
        <v>48</v>
      </c>
      <c r="P1852" s="145">
        <f>O1852*H1852</f>
        <v>0</v>
      </c>
      <c r="Q1852" s="145">
        <v>2.0500000000000001E-2</v>
      </c>
      <c r="R1852" s="145">
        <f>Q1852*H1852</f>
        <v>0.1845</v>
      </c>
      <c r="S1852" s="145">
        <v>0</v>
      </c>
      <c r="T1852" s="146">
        <f>S1852*H1852</f>
        <v>0</v>
      </c>
      <c r="AR1852" s="147" t="s">
        <v>780</v>
      </c>
      <c r="AT1852" s="147" t="s">
        <v>668</v>
      </c>
      <c r="AU1852" s="147" t="s">
        <v>93</v>
      </c>
      <c r="AY1852" s="19" t="s">
        <v>159</v>
      </c>
      <c r="BE1852" s="148">
        <f>IF(N1852="základní",J1852,0)</f>
        <v>0</v>
      </c>
      <c r="BF1852" s="148">
        <f>IF(N1852="snížená",J1852,0)</f>
        <v>0</v>
      </c>
      <c r="BG1852" s="148">
        <f>IF(N1852="zákl. přenesená",J1852,0)</f>
        <v>0</v>
      </c>
      <c r="BH1852" s="148">
        <f>IF(N1852="sníž. přenesená",J1852,0)</f>
        <v>0</v>
      </c>
      <c r="BI1852" s="148">
        <f>IF(N1852="nulová",J1852,0)</f>
        <v>0</v>
      </c>
      <c r="BJ1852" s="19" t="s">
        <v>91</v>
      </c>
      <c r="BK1852" s="148">
        <f>ROUND(I1852*H1852,2)</f>
        <v>0</v>
      </c>
      <c r="BL1852" s="19" t="s">
        <v>661</v>
      </c>
      <c r="BM1852" s="147" t="s">
        <v>2883</v>
      </c>
    </row>
    <row r="1853" spans="2:65" s="1" customFormat="1" ht="24.2" customHeight="1">
      <c r="B1853" s="35"/>
      <c r="C1853" s="135" t="s">
        <v>2884</v>
      </c>
      <c r="D1853" s="135" t="s">
        <v>162</v>
      </c>
      <c r="E1853" s="136" t="s">
        <v>2885</v>
      </c>
      <c r="F1853" s="137" t="s">
        <v>2886</v>
      </c>
      <c r="G1853" s="138" t="s">
        <v>211</v>
      </c>
      <c r="H1853" s="139">
        <v>35</v>
      </c>
      <c r="I1853" s="140"/>
      <c r="J1853" s="141">
        <f>ROUND(I1853*H1853,2)</f>
        <v>0</v>
      </c>
      <c r="K1853" s="142"/>
      <c r="L1853" s="35"/>
      <c r="M1853" s="143" t="s">
        <v>32</v>
      </c>
      <c r="N1853" s="144" t="s">
        <v>48</v>
      </c>
      <c r="P1853" s="145">
        <f>O1853*H1853</f>
        <v>0</v>
      </c>
      <c r="Q1853" s="145">
        <v>0</v>
      </c>
      <c r="R1853" s="145">
        <f>Q1853*H1853</f>
        <v>0</v>
      </c>
      <c r="S1853" s="145">
        <v>0</v>
      </c>
      <c r="T1853" s="146">
        <f>S1853*H1853</f>
        <v>0</v>
      </c>
      <c r="AR1853" s="147" t="s">
        <v>661</v>
      </c>
      <c r="AT1853" s="147" t="s">
        <v>162</v>
      </c>
      <c r="AU1853" s="147" t="s">
        <v>93</v>
      </c>
      <c r="AY1853" s="19" t="s">
        <v>159</v>
      </c>
      <c r="BE1853" s="148">
        <f>IF(N1853="základní",J1853,0)</f>
        <v>0</v>
      </c>
      <c r="BF1853" s="148">
        <f>IF(N1853="snížená",J1853,0)</f>
        <v>0</v>
      </c>
      <c r="BG1853" s="148">
        <f>IF(N1853="zákl. přenesená",J1853,0)</f>
        <v>0</v>
      </c>
      <c r="BH1853" s="148">
        <f>IF(N1853="sníž. přenesená",J1853,0)</f>
        <v>0</v>
      </c>
      <c r="BI1853" s="148">
        <f>IF(N1853="nulová",J1853,0)</f>
        <v>0</v>
      </c>
      <c r="BJ1853" s="19" t="s">
        <v>91</v>
      </c>
      <c r="BK1853" s="148">
        <f>ROUND(I1853*H1853,2)</f>
        <v>0</v>
      </c>
      <c r="BL1853" s="19" t="s">
        <v>661</v>
      </c>
      <c r="BM1853" s="147" t="s">
        <v>2887</v>
      </c>
    </row>
    <row r="1854" spans="2:65" s="1" customFormat="1" ht="11.25">
      <c r="B1854" s="35"/>
      <c r="D1854" s="149" t="s">
        <v>167</v>
      </c>
      <c r="F1854" s="150" t="s">
        <v>2888</v>
      </c>
      <c r="I1854" s="151"/>
      <c r="L1854" s="35"/>
      <c r="M1854" s="152"/>
      <c r="T1854" s="56"/>
      <c r="AT1854" s="19" t="s">
        <v>167</v>
      </c>
      <c r="AU1854" s="19" t="s">
        <v>93</v>
      </c>
    </row>
    <row r="1855" spans="2:65" s="13" customFormat="1" ht="11.25">
      <c r="B1855" s="160"/>
      <c r="D1855" s="154" t="s">
        <v>169</v>
      </c>
      <c r="E1855" s="161" t="s">
        <v>32</v>
      </c>
      <c r="F1855" s="162" t="s">
        <v>2889</v>
      </c>
      <c r="H1855" s="163">
        <v>35</v>
      </c>
      <c r="I1855" s="164"/>
      <c r="L1855" s="160"/>
      <c r="M1855" s="165"/>
      <c r="T1855" s="166"/>
      <c r="AT1855" s="161" t="s">
        <v>169</v>
      </c>
      <c r="AU1855" s="161" t="s">
        <v>93</v>
      </c>
      <c r="AV1855" s="13" t="s">
        <v>91</v>
      </c>
      <c r="AW1855" s="13" t="s">
        <v>38</v>
      </c>
      <c r="AX1855" s="13" t="s">
        <v>84</v>
      </c>
      <c r="AY1855" s="161" t="s">
        <v>159</v>
      </c>
    </row>
    <row r="1856" spans="2:65" s="1" customFormat="1" ht="24.2" customHeight="1">
      <c r="B1856" s="35"/>
      <c r="C1856" s="182" t="s">
        <v>2890</v>
      </c>
      <c r="D1856" s="182" t="s">
        <v>668</v>
      </c>
      <c r="E1856" s="183" t="s">
        <v>2891</v>
      </c>
      <c r="F1856" s="184" t="s">
        <v>2892</v>
      </c>
      <c r="G1856" s="185" t="s">
        <v>211</v>
      </c>
      <c r="H1856" s="186">
        <v>35</v>
      </c>
      <c r="I1856" s="187"/>
      <c r="J1856" s="188">
        <f>ROUND(I1856*H1856,2)</f>
        <v>0</v>
      </c>
      <c r="K1856" s="189"/>
      <c r="L1856" s="190"/>
      <c r="M1856" s="191" t="s">
        <v>32</v>
      </c>
      <c r="N1856" s="192" t="s">
        <v>48</v>
      </c>
      <c r="P1856" s="145">
        <f>O1856*H1856</f>
        <v>0</v>
      </c>
      <c r="Q1856" s="145">
        <v>1.4999999999999999E-4</v>
      </c>
      <c r="R1856" s="145">
        <f>Q1856*H1856</f>
        <v>5.2499999999999995E-3</v>
      </c>
      <c r="S1856" s="145">
        <v>0</v>
      </c>
      <c r="T1856" s="146">
        <f>S1856*H1856</f>
        <v>0</v>
      </c>
      <c r="AR1856" s="147" t="s">
        <v>780</v>
      </c>
      <c r="AT1856" s="147" t="s">
        <v>668</v>
      </c>
      <c r="AU1856" s="147" t="s">
        <v>93</v>
      </c>
      <c r="AY1856" s="19" t="s">
        <v>159</v>
      </c>
      <c r="BE1856" s="148">
        <f>IF(N1856="základní",J1856,0)</f>
        <v>0</v>
      </c>
      <c r="BF1856" s="148">
        <f>IF(N1856="snížená",J1856,0)</f>
        <v>0</v>
      </c>
      <c r="BG1856" s="148">
        <f>IF(N1856="zákl. přenesená",J1856,0)</f>
        <v>0</v>
      </c>
      <c r="BH1856" s="148">
        <f>IF(N1856="sníž. přenesená",J1856,0)</f>
        <v>0</v>
      </c>
      <c r="BI1856" s="148">
        <f>IF(N1856="nulová",J1856,0)</f>
        <v>0</v>
      </c>
      <c r="BJ1856" s="19" t="s">
        <v>91</v>
      </c>
      <c r="BK1856" s="148">
        <f>ROUND(I1856*H1856,2)</f>
        <v>0</v>
      </c>
      <c r="BL1856" s="19" t="s">
        <v>661</v>
      </c>
      <c r="BM1856" s="147" t="s">
        <v>2893</v>
      </c>
    </row>
    <row r="1857" spans="2:65" s="1" customFormat="1" ht="24.2" customHeight="1">
      <c r="B1857" s="35"/>
      <c r="C1857" s="135" t="s">
        <v>2894</v>
      </c>
      <c r="D1857" s="135" t="s">
        <v>162</v>
      </c>
      <c r="E1857" s="136" t="s">
        <v>2895</v>
      </c>
      <c r="F1857" s="137" t="s">
        <v>2896</v>
      </c>
      <c r="G1857" s="138" t="s">
        <v>211</v>
      </c>
      <c r="H1857" s="139">
        <v>25</v>
      </c>
      <c r="I1857" s="140"/>
      <c r="J1857" s="141">
        <f>ROUND(I1857*H1857,2)</f>
        <v>0</v>
      </c>
      <c r="K1857" s="142"/>
      <c r="L1857" s="35"/>
      <c r="M1857" s="143" t="s">
        <v>32</v>
      </c>
      <c r="N1857" s="144" t="s">
        <v>48</v>
      </c>
      <c r="P1857" s="145">
        <f>O1857*H1857</f>
        <v>0</v>
      </c>
      <c r="Q1857" s="145">
        <v>0</v>
      </c>
      <c r="R1857" s="145">
        <f>Q1857*H1857</f>
        <v>0</v>
      </c>
      <c r="S1857" s="145">
        <v>0</v>
      </c>
      <c r="T1857" s="146">
        <f>S1857*H1857</f>
        <v>0</v>
      </c>
      <c r="AR1857" s="147" t="s">
        <v>661</v>
      </c>
      <c r="AT1857" s="147" t="s">
        <v>162</v>
      </c>
      <c r="AU1857" s="147" t="s">
        <v>93</v>
      </c>
      <c r="AY1857" s="19" t="s">
        <v>159</v>
      </c>
      <c r="BE1857" s="148">
        <f>IF(N1857="základní",J1857,0)</f>
        <v>0</v>
      </c>
      <c r="BF1857" s="148">
        <f>IF(N1857="snížená",J1857,0)</f>
        <v>0</v>
      </c>
      <c r="BG1857" s="148">
        <f>IF(N1857="zákl. přenesená",J1857,0)</f>
        <v>0</v>
      </c>
      <c r="BH1857" s="148">
        <f>IF(N1857="sníž. přenesená",J1857,0)</f>
        <v>0</v>
      </c>
      <c r="BI1857" s="148">
        <f>IF(N1857="nulová",J1857,0)</f>
        <v>0</v>
      </c>
      <c r="BJ1857" s="19" t="s">
        <v>91</v>
      </c>
      <c r="BK1857" s="148">
        <f>ROUND(I1857*H1857,2)</f>
        <v>0</v>
      </c>
      <c r="BL1857" s="19" t="s">
        <v>661</v>
      </c>
      <c r="BM1857" s="147" t="s">
        <v>2897</v>
      </c>
    </row>
    <row r="1858" spans="2:65" s="1" customFormat="1" ht="11.25">
      <c r="B1858" s="35"/>
      <c r="D1858" s="149" t="s">
        <v>167</v>
      </c>
      <c r="F1858" s="150" t="s">
        <v>2898</v>
      </c>
      <c r="I1858" s="151"/>
      <c r="L1858" s="35"/>
      <c r="M1858" s="152"/>
      <c r="T1858" s="56"/>
      <c r="AT1858" s="19" t="s">
        <v>167</v>
      </c>
      <c r="AU1858" s="19" t="s">
        <v>93</v>
      </c>
    </row>
    <row r="1859" spans="2:65" s="1" customFormat="1" ht="16.5" customHeight="1">
      <c r="B1859" s="35"/>
      <c r="C1859" s="182" t="s">
        <v>2899</v>
      </c>
      <c r="D1859" s="182" t="s">
        <v>668</v>
      </c>
      <c r="E1859" s="183" t="s">
        <v>2900</v>
      </c>
      <c r="F1859" s="184" t="s">
        <v>2901</v>
      </c>
      <c r="G1859" s="185" t="s">
        <v>211</v>
      </c>
      <c r="H1859" s="186">
        <v>21</v>
      </c>
      <c r="I1859" s="187"/>
      <c r="J1859" s="188">
        <f>ROUND(I1859*H1859,2)</f>
        <v>0</v>
      </c>
      <c r="K1859" s="189"/>
      <c r="L1859" s="190"/>
      <c r="M1859" s="191" t="s">
        <v>32</v>
      </c>
      <c r="N1859" s="192" t="s">
        <v>48</v>
      </c>
      <c r="P1859" s="145">
        <f>O1859*H1859</f>
        <v>0</v>
      </c>
      <c r="Q1859" s="145">
        <v>2.2000000000000001E-3</v>
      </c>
      <c r="R1859" s="145">
        <f>Q1859*H1859</f>
        <v>4.6200000000000005E-2</v>
      </c>
      <c r="S1859" s="145">
        <v>0</v>
      </c>
      <c r="T1859" s="146">
        <f>S1859*H1859</f>
        <v>0</v>
      </c>
      <c r="AR1859" s="147" t="s">
        <v>780</v>
      </c>
      <c r="AT1859" s="147" t="s">
        <v>668</v>
      </c>
      <c r="AU1859" s="147" t="s">
        <v>93</v>
      </c>
      <c r="AY1859" s="19" t="s">
        <v>159</v>
      </c>
      <c r="BE1859" s="148">
        <f>IF(N1859="základní",J1859,0)</f>
        <v>0</v>
      </c>
      <c r="BF1859" s="148">
        <f>IF(N1859="snížená",J1859,0)</f>
        <v>0</v>
      </c>
      <c r="BG1859" s="148">
        <f>IF(N1859="zákl. přenesená",J1859,0)</f>
        <v>0</v>
      </c>
      <c r="BH1859" s="148">
        <f>IF(N1859="sníž. přenesená",J1859,0)</f>
        <v>0</v>
      </c>
      <c r="BI1859" s="148">
        <f>IF(N1859="nulová",J1859,0)</f>
        <v>0</v>
      </c>
      <c r="BJ1859" s="19" t="s">
        <v>91</v>
      </c>
      <c r="BK1859" s="148">
        <f>ROUND(I1859*H1859,2)</f>
        <v>0</v>
      </c>
      <c r="BL1859" s="19" t="s">
        <v>661</v>
      </c>
      <c r="BM1859" s="147" t="s">
        <v>2902</v>
      </c>
    </row>
    <row r="1860" spans="2:65" s="13" customFormat="1" ht="11.25">
      <c r="B1860" s="160"/>
      <c r="D1860" s="154" t="s">
        <v>169</v>
      </c>
      <c r="E1860" s="161" t="s">
        <v>32</v>
      </c>
      <c r="F1860" s="162" t="s">
        <v>2903</v>
      </c>
      <c r="H1860" s="163">
        <v>21</v>
      </c>
      <c r="I1860" s="164"/>
      <c r="L1860" s="160"/>
      <c r="M1860" s="165"/>
      <c r="T1860" s="166"/>
      <c r="AT1860" s="161" t="s">
        <v>169</v>
      </c>
      <c r="AU1860" s="161" t="s">
        <v>93</v>
      </c>
      <c r="AV1860" s="13" t="s">
        <v>91</v>
      </c>
      <c r="AW1860" s="13" t="s">
        <v>38</v>
      </c>
      <c r="AX1860" s="13" t="s">
        <v>84</v>
      </c>
      <c r="AY1860" s="161" t="s">
        <v>159</v>
      </c>
    </row>
    <row r="1861" spans="2:65" s="1" customFormat="1" ht="16.5" customHeight="1">
      <c r="B1861" s="35"/>
      <c r="C1861" s="182" t="s">
        <v>2904</v>
      </c>
      <c r="D1861" s="182" t="s">
        <v>668</v>
      </c>
      <c r="E1861" s="183" t="s">
        <v>2905</v>
      </c>
      <c r="F1861" s="184" t="s">
        <v>2906</v>
      </c>
      <c r="G1861" s="185" t="s">
        <v>211</v>
      </c>
      <c r="H1861" s="186">
        <v>4</v>
      </c>
      <c r="I1861" s="187"/>
      <c r="J1861" s="188">
        <f t="shared" ref="J1861:J1867" si="20">ROUND(I1861*H1861,2)</f>
        <v>0</v>
      </c>
      <c r="K1861" s="189"/>
      <c r="L1861" s="190"/>
      <c r="M1861" s="191" t="s">
        <v>32</v>
      </c>
      <c r="N1861" s="192" t="s">
        <v>48</v>
      </c>
      <c r="P1861" s="145">
        <f t="shared" ref="P1861:P1867" si="21">O1861*H1861</f>
        <v>0</v>
      </c>
      <c r="Q1861" s="145">
        <v>2.2000000000000001E-3</v>
      </c>
      <c r="R1861" s="145">
        <f t="shared" ref="R1861:R1867" si="22">Q1861*H1861</f>
        <v>8.8000000000000005E-3</v>
      </c>
      <c r="S1861" s="145">
        <v>0</v>
      </c>
      <c r="T1861" s="146">
        <f t="shared" ref="T1861:T1867" si="23">S1861*H1861</f>
        <v>0</v>
      </c>
      <c r="AR1861" s="147" t="s">
        <v>780</v>
      </c>
      <c r="AT1861" s="147" t="s">
        <v>668</v>
      </c>
      <c r="AU1861" s="147" t="s">
        <v>93</v>
      </c>
      <c r="AY1861" s="19" t="s">
        <v>159</v>
      </c>
      <c r="BE1861" s="148">
        <f t="shared" ref="BE1861:BE1867" si="24">IF(N1861="základní",J1861,0)</f>
        <v>0</v>
      </c>
      <c r="BF1861" s="148">
        <f t="shared" ref="BF1861:BF1867" si="25">IF(N1861="snížená",J1861,0)</f>
        <v>0</v>
      </c>
      <c r="BG1861" s="148">
        <f t="shared" ref="BG1861:BG1867" si="26">IF(N1861="zákl. přenesená",J1861,0)</f>
        <v>0</v>
      </c>
      <c r="BH1861" s="148">
        <f t="shared" ref="BH1861:BH1867" si="27">IF(N1861="sníž. přenesená",J1861,0)</f>
        <v>0</v>
      </c>
      <c r="BI1861" s="148">
        <f t="shared" ref="BI1861:BI1867" si="28">IF(N1861="nulová",J1861,0)</f>
        <v>0</v>
      </c>
      <c r="BJ1861" s="19" t="s">
        <v>91</v>
      </c>
      <c r="BK1861" s="148">
        <f t="shared" ref="BK1861:BK1867" si="29">ROUND(I1861*H1861,2)</f>
        <v>0</v>
      </c>
      <c r="BL1861" s="19" t="s">
        <v>661</v>
      </c>
      <c r="BM1861" s="147" t="s">
        <v>2907</v>
      </c>
    </row>
    <row r="1862" spans="2:65" s="1" customFormat="1" ht="24.2" customHeight="1">
      <c r="B1862" s="35"/>
      <c r="C1862" s="135" t="s">
        <v>2908</v>
      </c>
      <c r="D1862" s="135" t="s">
        <v>162</v>
      </c>
      <c r="E1862" s="136" t="s">
        <v>2909</v>
      </c>
      <c r="F1862" s="137" t="s">
        <v>2910</v>
      </c>
      <c r="G1862" s="138" t="s">
        <v>225</v>
      </c>
      <c r="H1862" s="139">
        <v>1</v>
      </c>
      <c r="I1862" s="140"/>
      <c r="J1862" s="141">
        <f t="shared" si="20"/>
        <v>0</v>
      </c>
      <c r="K1862" s="142"/>
      <c r="L1862" s="35"/>
      <c r="M1862" s="143" t="s">
        <v>32</v>
      </c>
      <c r="N1862" s="144" t="s">
        <v>48</v>
      </c>
      <c r="P1862" s="145">
        <f t="shared" si="21"/>
        <v>0</v>
      </c>
      <c r="Q1862" s="145">
        <v>0</v>
      </c>
      <c r="R1862" s="145">
        <f t="shared" si="22"/>
        <v>0</v>
      </c>
      <c r="S1862" s="145">
        <v>0</v>
      </c>
      <c r="T1862" s="146">
        <f t="shared" si="23"/>
        <v>0</v>
      </c>
      <c r="AR1862" s="147" t="s">
        <v>661</v>
      </c>
      <c r="AT1862" s="147" t="s">
        <v>162</v>
      </c>
      <c r="AU1862" s="147" t="s">
        <v>93</v>
      </c>
      <c r="AY1862" s="19" t="s">
        <v>159</v>
      </c>
      <c r="BE1862" s="148">
        <f t="shared" si="24"/>
        <v>0</v>
      </c>
      <c r="BF1862" s="148">
        <f t="shared" si="25"/>
        <v>0</v>
      </c>
      <c r="BG1862" s="148">
        <f t="shared" si="26"/>
        <v>0</v>
      </c>
      <c r="BH1862" s="148">
        <f t="shared" si="27"/>
        <v>0</v>
      </c>
      <c r="BI1862" s="148">
        <f t="shared" si="28"/>
        <v>0</v>
      </c>
      <c r="BJ1862" s="19" t="s">
        <v>91</v>
      </c>
      <c r="BK1862" s="148">
        <f t="shared" si="29"/>
        <v>0</v>
      </c>
      <c r="BL1862" s="19" t="s">
        <v>661</v>
      </c>
      <c r="BM1862" s="147" t="s">
        <v>2911</v>
      </c>
    </row>
    <row r="1863" spans="2:65" s="1" customFormat="1" ht="33" customHeight="1">
      <c r="B1863" s="35"/>
      <c r="C1863" s="135" t="s">
        <v>2912</v>
      </c>
      <c r="D1863" s="135" t="s">
        <v>162</v>
      </c>
      <c r="E1863" s="136" t="s">
        <v>2913</v>
      </c>
      <c r="F1863" s="137" t="s">
        <v>2914</v>
      </c>
      <c r="G1863" s="138" t="s">
        <v>225</v>
      </c>
      <c r="H1863" s="139">
        <v>1</v>
      </c>
      <c r="I1863" s="140"/>
      <c r="J1863" s="141">
        <f t="shared" si="20"/>
        <v>0</v>
      </c>
      <c r="K1863" s="142"/>
      <c r="L1863" s="35"/>
      <c r="M1863" s="143" t="s">
        <v>32</v>
      </c>
      <c r="N1863" s="144" t="s">
        <v>48</v>
      </c>
      <c r="P1863" s="145">
        <f t="shared" si="21"/>
        <v>0</v>
      </c>
      <c r="Q1863" s="145">
        <v>0</v>
      </c>
      <c r="R1863" s="145">
        <f t="shared" si="22"/>
        <v>0</v>
      </c>
      <c r="S1863" s="145">
        <v>0</v>
      </c>
      <c r="T1863" s="146">
        <f t="shared" si="23"/>
        <v>0</v>
      </c>
      <c r="AR1863" s="147" t="s">
        <v>661</v>
      </c>
      <c r="AT1863" s="147" t="s">
        <v>162</v>
      </c>
      <c r="AU1863" s="147" t="s">
        <v>93</v>
      </c>
      <c r="AY1863" s="19" t="s">
        <v>159</v>
      </c>
      <c r="BE1863" s="148">
        <f t="shared" si="24"/>
        <v>0</v>
      </c>
      <c r="BF1863" s="148">
        <f t="shared" si="25"/>
        <v>0</v>
      </c>
      <c r="BG1863" s="148">
        <f t="shared" si="26"/>
        <v>0</v>
      </c>
      <c r="BH1863" s="148">
        <f t="shared" si="27"/>
        <v>0</v>
      </c>
      <c r="BI1863" s="148">
        <f t="shared" si="28"/>
        <v>0</v>
      </c>
      <c r="BJ1863" s="19" t="s">
        <v>91</v>
      </c>
      <c r="BK1863" s="148">
        <f t="shared" si="29"/>
        <v>0</v>
      </c>
      <c r="BL1863" s="19" t="s">
        <v>661</v>
      </c>
      <c r="BM1863" s="147" t="s">
        <v>2915</v>
      </c>
    </row>
    <row r="1864" spans="2:65" s="1" customFormat="1" ht="33" customHeight="1">
      <c r="B1864" s="35"/>
      <c r="C1864" s="135" t="s">
        <v>2916</v>
      </c>
      <c r="D1864" s="135" t="s">
        <v>162</v>
      </c>
      <c r="E1864" s="136" t="s">
        <v>2917</v>
      </c>
      <c r="F1864" s="137" t="s">
        <v>2918</v>
      </c>
      <c r="G1864" s="138" t="s">
        <v>225</v>
      </c>
      <c r="H1864" s="139">
        <v>8</v>
      </c>
      <c r="I1864" s="140"/>
      <c r="J1864" s="141">
        <f t="shared" si="20"/>
        <v>0</v>
      </c>
      <c r="K1864" s="142"/>
      <c r="L1864" s="35"/>
      <c r="M1864" s="143" t="s">
        <v>32</v>
      </c>
      <c r="N1864" s="144" t="s">
        <v>48</v>
      </c>
      <c r="P1864" s="145">
        <f t="shared" si="21"/>
        <v>0</v>
      </c>
      <c r="Q1864" s="145">
        <v>0</v>
      </c>
      <c r="R1864" s="145">
        <f t="shared" si="22"/>
        <v>0</v>
      </c>
      <c r="S1864" s="145">
        <v>0</v>
      </c>
      <c r="T1864" s="146">
        <f t="shared" si="23"/>
        <v>0</v>
      </c>
      <c r="AR1864" s="147" t="s">
        <v>661</v>
      </c>
      <c r="AT1864" s="147" t="s">
        <v>162</v>
      </c>
      <c r="AU1864" s="147" t="s">
        <v>93</v>
      </c>
      <c r="AY1864" s="19" t="s">
        <v>159</v>
      </c>
      <c r="BE1864" s="148">
        <f t="shared" si="24"/>
        <v>0</v>
      </c>
      <c r="BF1864" s="148">
        <f t="shared" si="25"/>
        <v>0</v>
      </c>
      <c r="BG1864" s="148">
        <f t="shared" si="26"/>
        <v>0</v>
      </c>
      <c r="BH1864" s="148">
        <f t="shared" si="27"/>
        <v>0</v>
      </c>
      <c r="BI1864" s="148">
        <f t="shared" si="28"/>
        <v>0</v>
      </c>
      <c r="BJ1864" s="19" t="s">
        <v>91</v>
      </c>
      <c r="BK1864" s="148">
        <f t="shared" si="29"/>
        <v>0</v>
      </c>
      <c r="BL1864" s="19" t="s">
        <v>661</v>
      </c>
      <c r="BM1864" s="147" t="s">
        <v>2919</v>
      </c>
    </row>
    <row r="1865" spans="2:65" s="1" customFormat="1" ht="33" customHeight="1">
      <c r="B1865" s="35"/>
      <c r="C1865" s="135" t="s">
        <v>2920</v>
      </c>
      <c r="D1865" s="135" t="s">
        <v>162</v>
      </c>
      <c r="E1865" s="136" t="s">
        <v>2921</v>
      </c>
      <c r="F1865" s="137" t="s">
        <v>2922</v>
      </c>
      <c r="G1865" s="138" t="s">
        <v>225</v>
      </c>
      <c r="H1865" s="139">
        <v>2</v>
      </c>
      <c r="I1865" s="140"/>
      <c r="J1865" s="141">
        <f t="shared" si="20"/>
        <v>0</v>
      </c>
      <c r="K1865" s="142"/>
      <c r="L1865" s="35"/>
      <c r="M1865" s="143" t="s">
        <v>32</v>
      </c>
      <c r="N1865" s="144" t="s">
        <v>48</v>
      </c>
      <c r="P1865" s="145">
        <f t="shared" si="21"/>
        <v>0</v>
      </c>
      <c r="Q1865" s="145">
        <v>0</v>
      </c>
      <c r="R1865" s="145">
        <f t="shared" si="22"/>
        <v>0</v>
      </c>
      <c r="S1865" s="145">
        <v>0</v>
      </c>
      <c r="T1865" s="146">
        <f t="shared" si="23"/>
        <v>0</v>
      </c>
      <c r="AR1865" s="147" t="s">
        <v>661</v>
      </c>
      <c r="AT1865" s="147" t="s">
        <v>162</v>
      </c>
      <c r="AU1865" s="147" t="s">
        <v>93</v>
      </c>
      <c r="AY1865" s="19" t="s">
        <v>159</v>
      </c>
      <c r="BE1865" s="148">
        <f t="shared" si="24"/>
        <v>0</v>
      </c>
      <c r="BF1865" s="148">
        <f t="shared" si="25"/>
        <v>0</v>
      </c>
      <c r="BG1865" s="148">
        <f t="shared" si="26"/>
        <v>0</v>
      </c>
      <c r="BH1865" s="148">
        <f t="shared" si="27"/>
        <v>0</v>
      </c>
      <c r="BI1865" s="148">
        <f t="shared" si="28"/>
        <v>0</v>
      </c>
      <c r="BJ1865" s="19" t="s">
        <v>91</v>
      </c>
      <c r="BK1865" s="148">
        <f t="shared" si="29"/>
        <v>0</v>
      </c>
      <c r="BL1865" s="19" t="s">
        <v>661</v>
      </c>
      <c r="BM1865" s="147" t="s">
        <v>2923</v>
      </c>
    </row>
    <row r="1866" spans="2:65" s="1" customFormat="1" ht="33" customHeight="1">
      <c r="B1866" s="35"/>
      <c r="C1866" s="135" t="s">
        <v>2924</v>
      </c>
      <c r="D1866" s="135" t="s">
        <v>162</v>
      </c>
      <c r="E1866" s="136" t="s">
        <v>2925</v>
      </c>
      <c r="F1866" s="137" t="s">
        <v>2926</v>
      </c>
      <c r="G1866" s="138" t="s">
        <v>225</v>
      </c>
      <c r="H1866" s="139">
        <v>1</v>
      </c>
      <c r="I1866" s="140"/>
      <c r="J1866" s="141">
        <f t="shared" si="20"/>
        <v>0</v>
      </c>
      <c r="K1866" s="142"/>
      <c r="L1866" s="35"/>
      <c r="M1866" s="143" t="s">
        <v>32</v>
      </c>
      <c r="N1866" s="144" t="s">
        <v>48</v>
      </c>
      <c r="P1866" s="145">
        <f t="shared" si="21"/>
        <v>0</v>
      </c>
      <c r="Q1866" s="145">
        <v>0</v>
      </c>
      <c r="R1866" s="145">
        <f t="shared" si="22"/>
        <v>0</v>
      </c>
      <c r="S1866" s="145">
        <v>0</v>
      </c>
      <c r="T1866" s="146">
        <f t="shared" si="23"/>
        <v>0</v>
      </c>
      <c r="AR1866" s="147" t="s">
        <v>661</v>
      </c>
      <c r="AT1866" s="147" t="s">
        <v>162</v>
      </c>
      <c r="AU1866" s="147" t="s">
        <v>93</v>
      </c>
      <c r="AY1866" s="19" t="s">
        <v>159</v>
      </c>
      <c r="BE1866" s="148">
        <f t="shared" si="24"/>
        <v>0</v>
      </c>
      <c r="BF1866" s="148">
        <f t="shared" si="25"/>
        <v>0</v>
      </c>
      <c r="BG1866" s="148">
        <f t="shared" si="26"/>
        <v>0</v>
      </c>
      <c r="BH1866" s="148">
        <f t="shared" si="27"/>
        <v>0</v>
      </c>
      <c r="BI1866" s="148">
        <f t="shared" si="28"/>
        <v>0</v>
      </c>
      <c r="BJ1866" s="19" t="s">
        <v>91</v>
      </c>
      <c r="BK1866" s="148">
        <f t="shared" si="29"/>
        <v>0</v>
      </c>
      <c r="BL1866" s="19" t="s">
        <v>661</v>
      </c>
      <c r="BM1866" s="147" t="s">
        <v>2927</v>
      </c>
    </row>
    <row r="1867" spans="2:65" s="1" customFormat="1" ht="24.2" customHeight="1">
      <c r="B1867" s="35"/>
      <c r="C1867" s="135" t="s">
        <v>2928</v>
      </c>
      <c r="D1867" s="135" t="s">
        <v>162</v>
      </c>
      <c r="E1867" s="136" t="s">
        <v>2929</v>
      </c>
      <c r="F1867" s="137" t="s">
        <v>2930</v>
      </c>
      <c r="G1867" s="138" t="s">
        <v>211</v>
      </c>
      <c r="H1867" s="139">
        <v>1</v>
      </c>
      <c r="I1867" s="140"/>
      <c r="J1867" s="141">
        <f t="shared" si="20"/>
        <v>0</v>
      </c>
      <c r="K1867" s="142"/>
      <c r="L1867" s="35"/>
      <c r="M1867" s="143" t="s">
        <v>32</v>
      </c>
      <c r="N1867" s="144" t="s">
        <v>48</v>
      </c>
      <c r="P1867" s="145">
        <f t="shared" si="21"/>
        <v>0</v>
      </c>
      <c r="Q1867" s="145">
        <v>0</v>
      </c>
      <c r="R1867" s="145">
        <f t="shared" si="22"/>
        <v>0</v>
      </c>
      <c r="S1867" s="145">
        <v>0</v>
      </c>
      <c r="T1867" s="146">
        <f t="shared" si="23"/>
        <v>0</v>
      </c>
      <c r="AR1867" s="147" t="s">
        <v>661</v>
      </c>
      <c r="AT1867" s="147" t="s">
        <v>162</v>
      </c>
      <c r="AU1867" s="147" t="s">
        <v>93</v>
      </c>
      <c r="AY1867" s="19" t="s">
        <v>159</v>
      </c>
      <c r="BE1867" s="148">
        <f t="shared" si="24"/>
        <v>0</v>
      </c>
      <c r="BF1867" s="148">
        <f t="shared" si="25"/>
        <v>0</v>
      </c>
      <c r="BG1867" s="148">
        <f t="shared" si="26"/>
        <v>0</v>
      </c>
      <c r="BH1867" s="148">
        <f t="shared" si="27"/>
        <v>0</v>
      </c>
      <c r="BI1867" s="148">
        <f t="shared" si="28"/>
        <v>0</v>
      </c>
      <c r="BJ1867" s="19" t="s">
        <v>91</v>
      </c>
      <c r="BK1867" s="148">
        <f t="shared" si="29"/>
        <v>0</v>
      </c>
      <c r="BL1867" s="19" t="s">
        <v>661</v>
      </c>
      <c r="BM1867" s="147" t="s">
        <v>2931</v>
      </c>
    </row>
    <row r="1868" spans="2:65" s="1" customFormat="1" ht="11.25">
      <c r="B1868" s="35"/>
      <c r="D1868" s="149" t="s">
        <v>167</v>
      </c>
      <c r="F1868" s="150" t="s">
        <v>2932</v>
      </c>
      <c r="I1868" s="151"/>
      <c r="L1868" s="35"/>
      <c r="M1868" s="152"/>
      <c r="T1868" s="56"/>
      <c r="AT1868" s="19" t="s">
        <v>167</v>
      </c>
      <c r="AU1868" s="19" t="s">
        <v>93</v>
      </c>
    </row>
    <row r="1869" spans="2:65" s="1" customFormat="1" ht="16.5" customHeight="1">
      <c r="B1869" s="35"/>
      <c r="C1869" s="182" t="s">
        <v>2933</v>
      </c>
      <c r="D1869" s="182" t="s">
        <v>668</v>
      </c>
      <c r="E1869" s="183" t="s">
        <v>2934</v>
      </c>
      <c r="F1869" s="184" t="s">
        <v>2935</v>
      </c>
      <c r="G1869" s="185" t="s">
        <v>211</v>
      </c>
      <c r="H1869" s="186">
        <v>1</v>
      </c>
      <c r="I1869" s="187"/>
      <c r="J1869" s="188">
        <f>ROUND(I1869*H1869,2)</f>
        <v>0</v>
      </c>
      <c r="K1869" s="189"/>
      <c r="L1869" s="190"/>
      <c r="M1869" s="191" t="s">
        <v>32</v>
      </c>
      <c r="N1869" s="192" t="s">
        <v>48</v>
      </c>
      <c r="P1869" s="145">
        <f>O1869*H1869</f>
        <v>0</v>
      </c>
      <c r="Q1869" s="145">
        <v>2.2000000000000001E-3</v>
      </c>
      <c r="R1869" s="145">
        <f>Q1869*H1869</f>
        <v>2.2000000000000001E-3</v>
      </c>
      <c r="S1869" s="145">
        <v>0</v>
      </c>
      <c r="T1869" s="146">
        <f>S1869*H1869</f>
        <v>0</v>
      </c>
      <c r="AR1869" s="147" t="s">
        <v>780</v>
      </c>
      <c r="AT1869" s="147" t="s">
        <v>668</v>
      </c>
      <c r="AU1869" s="147" t="s">
        <v>93</v>
      </c>
      <c r="AY1869" s="19" t="s">
        <v>159</v>
      </c>
      <c r="BE1869" s="148">
        <f>IF(N1869="základní",J1869,0)</f>
        <v>0</v>
      </c>
      <c r="BF1869" s="148">
        <f>IF(N1869="snížená",J1869,0)</f>
        <v>0</v>
      </c>
      <c r="BG1869" s="148">
        <f>IF(N1869="zákl. přenesená",J1869,0)</f>
        <v>0</v>
      </c>
      <c r="BH1869" s="148">
        <f>IF(N1869="sníž. přenesená",J1869,0)</f>
        <v>0</v>
      </c>
      <c r="BI1869" s="148">
        <f>IF(N1869="nulová",J1869,0)</f>
        <v>0</v>
      </c>
      <c r="BJ1869" s="19" t="s">
        <v>91</v>
      </c>
      <c r="BK1869" s="148">
        <f>ROUND(I1869*H1869,2)</f>
        <v>0</v>
      </c>
      <c r="BL1869" s="19" t="s">
        <v>661</v>
      </c>
      <c r="BM1869" s="147" t="s">
        <v>2936</v>
      </c>
    </row>
    <row r="1870" spans="2:65" s="11" customFormat="1" ht="20.85" customHeight="1">
      <c r="B1870" s="123"/>
      <c r="D1870" s="124" t="s">
        <v>75</v>
      </c>
      <c r="E1870" s="133" t="s">
        <v>2937</v>
      </c>
      <c r="F1870" s="133" t="s">
        <v>2938</v>
      </c>
      <c r="I1870" s="126"/>
      <c r="J1870" s="134">
        <f>BK1870</f>
        <v>0</v>
      </c>
      <c r="L1870" s="123"/>
      <c r="M1870" s="128"/>
      <c r="P1870" s="129">
        <f>SUM(P1871:P1991)</f>
        <v>0</v>
      </c>
      <c r="R1870" s="129">
        <f>SUM(R1871:R1991)</f>
        <v>7.3146616140000003</v>
      </c>
      <c r="T1870" s="130">
        <f>SUM(T1871:T1991)</f>
        <v>0</v>
      </c>
      <c r="AR1870" s="124" t="s">
        <v>91</v>
      </c>
      <c r="AT1870" s="131" t="s">
        <v>75</v>
      </c>
      <c r="AU1870" s="131" t="s">
        <v>91</v>
      </c>
      <c r="AY1870" s="124" t="s">
        <v>159</v>
      </c>
      <c r="BK1870" s="132">
        <f>SUM(BK1871:BK1991)</f>
        <v>0</v>
      </c>
    </row>
    <row r="1871" spans="2:65" s="1" customFormat="1" ht="37.9" customHeight="1">
      <c r="B1871" s="35"/>
      <c r="C1871" s="135" t="s">
        <v>2939</v>
      </c>
      <c r="D1871" s="135" t="s">
        <v>162</v>
      </c>
      <c r="E1871" s="136" t="s">
        <v>2940</v>
      </c>
      <c r="F1871" s="137" t="s">
        <v>2941</v>
      </c>
      <c r="G1871" s="138" t="s">
        <v>783</v>
      </c>
      <c r="H1871" s="139">
        <v>333.75</v>
      </c>
      <c r="I1871" s="140"/>
      <c r="J1871" s="141">
        <f>ROUND(I1871*H1871,2)</f>
        <v>0</v>
      </c>
      <c r="K1871" s="142"/>
      <c r="L1871" s="35"/>
      <c r="M1871" s="143" t="s">
        <v>32</v>
      </c>
      <c r="N1871" s="144" t="s">
        <v>48</v>
      </c>
      <c r="P1871" s="145">
        <f>O1871*H1871</f>
        <v>0</v>
      </c>
      <c r="Q1871" s="145">
        <v>6.4540000000000002E-5</v>
      </c>
      <c r="R1871" s="145">
        <f>Q1871*H1871</f>
        <v>2.1540225E-2</v>
      </c>
      <c r="S1871" s="145">
        <v>0</v>
      </c>
      <c r="T1871" s="146">
        <f>S1871*H1871</f>
        <v>0</v>
      </c>
      <c r="AR1871" s="147" t="s">
        <v>661</v>
      </c>
      <c r="AT1871" s="147" t="s">
        <v>162</v>
      </c>
      <c r="AU1871" s="147" t="s">
        <v>93</v>
      </c>
      <c r="AY1871" s="19" t="s">
        <v>159</v>
      </c>
      <c r="BE1871" s="148">
        <f>IF(N1871="základní",J1871,0)</f>
        <v>0</v>
      </c>
      <c r="BF1871" s="148">
        <f>IF(N1871="snížená",J1871,0)</f>
        <v>0</v>
      </c>
      <c r="BG1871" s="148">
        <f>IF(N1871="zákl. přenesená",J1871,0)</f>
        <v>0</v>
      </c>
      <c r="BH1871" s="148">
        <f>IF(N1871="sníž. přenesená",J1871,0)</f>
        <v>0</v>
      </c>
      <c r="BI1871" s="148">
        <f>IF(N1871="nulová",J1871,0)</f>
        <v>0</v>
      </c>
      <c r="BJ1871" s="19" t="s">
        <v>91</v>
      </c>
      <c r="BK1871" s="148">
        <f>ROUND(I1871*H1871,2)</f>
        <v>0</v>
      </c>
      <c r="BL1871" s="19" t="s">
        <v>661</v>
      </c>
      <c r="BM1871" s="147" t="s">
        <v>2942</v>
      </c>
    </row>
    <row r="1872" spans="2:65" s="1" customFormat="1" ht="11.25">
      <c r="B1872" s="35"/>
      <c r="D1872" s="149" t="s">
        <v>167</v>
      </c>
      <c r="F1872" s="150" t="s">
        <v>2943</v>
      </c>
      <c r="I1872" s="151"/>
      <c r="L1872" s="35"/>
      <c r="M1872" s="152"/>
      <c r="T1872" s="56"/>
      <c r="AT1872" s="19" t="s">
        <v>167</v>
      </c>
      <c r="AU1872" s="19" t="s">
        <v>93</v>
      </c>
    </row>
    <row r="1873" spans="2:65" s="13" customFormat="1" ht="11.25">
      <c r="B1873" s="160"/>
      <c r="D1873" s="154" t="s">
        <v>169</v>
      </c>
      <c r="E1873" s="161" t="s">
        <v>32</v>
      </c>
      <c r="F1873" s="162" t="s">
        <v>1289</v>
      </c>
      <c r="H1873" s="163">
        <v>179.15</v>
      </c>
      <c r="I1873" s="164"/>
      <c r="L1873" s="160"/>
      <c r="M1873" s="165"/>
      <c r="T1873" s="166"/>
      <c r="AT1873" s="161" t="s">
        <v>169</v>
      </c>
      <c r="AU1873" s="161" t="s">
        <v>93</v>
      </c>
      <c r="AV1873" s="13" t="s">
        <v>91</v>
      </c>
      <c r="AW1873" s="13" t="s">
        <v>38</v>
      </c>
      <c r="AX1873" s="13" t="s">
        <v>76</v>
      </c>
      <c r="AY1873" s="161" t="s">
        <v>159</v>
      </c>
    </row>
    <row r="1874" spans="2:65" s="13" customFormat="1" ht="11.25">
      <c r="B1874" s="160"/>
      <c r="D1874" s="154" t="s">
        <v>169</v>
      </c>
      <c r="E1874" s="161" t="s">
        <v>32</v>
      </c>
      <c r="F1874" s="162" t="s">
        <v>2944</v>
      </c>
      <c r="H1874" s="163">
        <v>154.6</v>
      </c>
      <c r="I1874" s="164"/>
      <c r="L1874" s="160"/>
      <c r="M1874" s="165"/>
      <c r="T1874" s="166"/>
      <c r="AT1874" s="161" t="s">
        <v>169</v>
      </c>
      <c r="AU1874" s="161" t="s">
        <v>93</v>
      </c>
      <c r="AV1874" s="13" t="s">
        <v>91</v>
      </c>
      <c r="AW1874" s="13" t="s">
        <v>38</v>
      </c>
      <c r="AX1874" s="13" t="s">
        <v>76</v>
      </c>
      <c r="AY1874" s="161" t="s">
        <v>159</v>
      </c>
    </row>
    <row r="1875" spans="2:65" s="14" customFormat="1" ht="11.25">
      <c r="B1875" s="175"/>
      <c r="D1875" s="154" t="s">
        <v>169</v>
      </c>
      <c r="E1875" s="176" t="s">
        <v>32</v>
      </c>
      <c r="F1875" s="177" t="s">
        <v>581</v>
      </c>
      <c r="H1875" s="178">
        <v>333.75</v>
      </c>
      <c r="I1875" s="179"/>
      <c r="L1875" s="175"/>
      <c r="M1875" s="180"/>
      <c r="T1875" s="181"/>
      <c r="AT1875" s="176" t="s">
        <v>169</v>
      </c>
      <c r="AU1875" s="176" t="s">
        <v>93</v>
      </c>
      <c r="AV1875" s="14" t="s">
        <v>96</v>
      </c>
      <c r="AW1875" s="14" t="s">
        <v>38</v>
      </c>
      <c r="AX1875" s="14" t="s">
        <v>84</v>
      </c>
      <c r="AY1875" s="176" t="s">
        <v>159</v>
      </c>
    </row>
    <row r="1876" spans="2:65" s="1" customFormat="1" ht="37.9" customHeight="1">
      <c r="B1876" s="35"/>
      <c r="C1876" s="135" t="s">
        <v>2945</v>
      </c>
      <c r="D1876" s="135" t="s">
        <v>162</v>
      </c>
      <c r="E1876" s="136" t="s">
        <v>2946</v>
      </c>
      <c r="F1876" s="137" t="s">
        <v>2947</v>
      </c>
      <c r="G1876" s="138" t="s">
        <v>783</v>
      </c>
      <c r="H1876" s="139">
        <v>333.75</v>
      </c>
      <c r="I1876" s="140"/>
      <c r="J1876" s="141">
        <f>ROUND(I1876*H1876,2)</f>
        <v>0</v>
      </c>
      <c r="K1876" s="142"/>
      <c r="L1876" s="35"/>
      <c r="M1876" s="143" t="s">
        <v>32</v>
      </c>
      <c r="N1876" s="144" t="s">
        <v>48</v>
      </c>
      <c r="P1876" s="145">
        <f>O1876*H1876</f>
        <v>0</v>
      </c>
      <c r="Q1876" s="145">
        <v>7.4740000000000006E-5</v>
      </c>
      <c r="R1876" s="145">
        <f>Q1876*H1876</f>
        <v>2.4944475000000001E-2</v>
      </c>
      <c r="S1876" s="145">
        <v>0</v>
      </c>
      <c r="T1876" s="146">
        <f>S1876*H1876</f>
        <v>0</v>
      </c>
      <c r="AR1876" s="147" t="s">
        <v>661</v>
      </c>
      <c r="AT1876" s="147" t="s">
        <v>162</v>
      </c>
      <c r="AU1876" s="147" t="s">
        <v>93</v>
      </c>
      <c r="AY1876" s="19" t="s">
        <v>159</v>
      </c>
      <c r="BE1876" s="148">
        <f>IF(N1876="základní",J1876,0)</f>
        <v>0</v>
      </c>
      <c r="BF1876" s="148">
        <f>IF(N1876="snížená",J1876,0)</f>
        <v>0</v>
      </c>
      <c r="BG1876" s="148">
        <f>IF(N1876="zákl. přenesená",J1876,0)</f>
        <v>0</v>
      </c>
      <c r="BH1876" s="148">
        <f>IF(N1876="sníž. přenesená",J1876,0)</f>
        <v>0</v>
      </c>
      <c r="BI1876" s="148">
        <f>IF(N1876="nulová",J1876,0)</f>
        <v>0</v>
      </c>
      <c r="BJ1876" s="19" t="s">
        <v>91</v>
      </c>
      <c r="BK1876" s="148">
        <f>ROUND(I1876*H1876,2)</f>
        <v>0</v>
      </c>
      <c r="BL1876" s="19" t="s">
        <v>661</v>
      </c>
      <c r="BM1876" s="147" t="s">
        <v>2948</v>
      </c>
    </row>
    <row r="1877" spans="2:65" s="1" customFormat="1" ht="11.25">
      <c r="B1877" s="35"/>
      <c r="D1877" s="149" t="s">
        <v>167</v>
      </c>
      <c r="F1877" s="150" t="s">
        <v>2949</v>
      </c>
      <c r="I1877" s="151"/>
      <c r="L1877" s="35"/>
      <c r="M1877" s="152"/>
      <c r="T1877" s="56"/>
      <c r="AT1877" s="19" t="s">
        <v>167</v>
      </c>
      <c r="AU1877" s="19" t="s">
        <v>93</v>
      </c>
    </row>
    <row r="1878" spans="2:65" s="1" customFormat="1" ht="37.9" customHeight="1">
      <c r="B1878" s="35"/>
      <c r="C1878" s="135" t="s">
        <v>2950</v>
      </c>
      <c r="D1878" s="135" t="s">
        <v>162</v>
      </c>
      <c r="E1878" s="136" t="s">
        <v>2951</v>
      </c>
      <c r="F1878" s="137" t="s">
        <v>2952</v>
      </c>
      <c r="G1878" s="138" t="s">
        <v>783</v>
      </c>
      <c r="H1878" s="139">
        <v>197.78</v>
      </c>
      <c r="I1878" s="140"/>
      <c r="J1878" s="141">
        <f>ROUND(I1878*H1878,2)</f>
        <v>0</v>
      </c>
      <c r="K1878" s="142"/>
      <c r="L1878" s="35"/>
      <c r="M1878" s="143" t="s">
        <v>32</v>
      </c>
      <c r="N1878" s="144" t="s">
        <v>48</v>
      </c>
      <c r="P1878" s="145">
        <f>O1878*H1878</f>
        <v>0</v>
      </c>
      <c r="Q1878" s="145">
        <v>2.5419000000000001E-3</v>
      </c>
      <c r="R1878" s="145">
        <f>Q1878*H1878</f>
        <v>0.50273698200000005</v>
      </c>
      <c r="S1878" s="145">
        <v>0</v>
      </c>
      <c r="T1878" s="146">
        <f>S1878*H1878</f>
        <v>0</v>
      </c>
      <c r="AR1878" s="147" t="s">
        <v>661</v>
      </c>
      <c r="AT1878" s="147" t="s">
        <v>162</v>
      </c>
      <c r="AU1878" s="147" t="s">
        <v>93</v>
      </c>
      <c r="AY1878" s="19" t="s">
        <v>159</v>
      </c>
      <c r="BE1878" s="148">
        <f>IF(N1878="základní",J1878,0)</f>
        <v>0</v>
      </c>
      <c r="BF1878" s="148">
        <f>IF(N1878="snížená",J1878,0)</f>
        <v>0</v>
      </c>
      <c r="BG1878" s="148">
        <f>IF(N1878="zákl. přenesená",J1878,0)</f>
        <v>0</v>
      </c>
      <c r="BH1878" s="148">
        <f>IF(N1878="sníž. přenesená",J1878,0)</f>
        <v>0</v>
      </c>
      <c r="BI1878" s="148">
        <f>IF(N1878="nulová",J1878,0)</f>
        <v>0</v>
      </c>
      <c r="BJ1878" s="19" t="s">
        <v>91</v>
      </c>
      <c r="BK1878" s="148">
        <f>ROUND(I1878*H1878,2)</f>
        <v>0</v>
      </c>
      <c r="BL1878" s="19" t="s">
        <v>661</v>
      </c>
      <c r="BM1878" s="147" t="s">
        <v>2953</v>
      </c>
    </row>
    <row r="1879" spans="2:65" s="1" customFormat="1" ht="11.25">
      <c r="B1879" s="35"/>
      <c r="D1879" s="149" t="s">
        <v>167</v>
      </c>
      <c r="F1879" s="150" t="s">
        <v>2954</v>
      </c>
      <c r="I1879" s="151"/>
      <c r="L1879" s="35"/>
      <c r="M1879" s="152"/>
      <c r="T1879" s="56"/>
      <c r="AT1879" s="19" t="s">
        <v>167</v>
      </c>
      <c r="AU1879" s="19" t="s">
        <v>93</v>
      </c>
    </row>
    <row r="1880" spans="2:65" s="13" customFormat="1" ht="11.25">
      <c r="B1880" s="160"/>
      <c r="D1880" s="154" t="s">
        <v>169</v>
      </c>
      <c r="E1880" s="161" t="s">
        <v>32</v>
      </c>
      <c r="F1880" s="162" t="s">
        <v>2955</v>
      </c>
      <c r="H1880" s="163">
        <v>72</v>
      </c>
      <c r="I1880" s="164"/>
      <c r="L1880" s="160"/>
      <c r="M1880" s="165"/>
      <c r="T1880" s="166"/>
      <c r="AT1880" s="161" t="s">
        <v>169</v>
      </c>
      <c r="AU1880" s="161" t="s">
        <v>93</v>
      </c>
      <c r="AV1880" s="13" t="s">
        <v>91</v>
      </c>
      <c r="AW1880" s="13" t="s">
        <v>38</v>
      </c>
      <c r="AX1880" s="13" t="s">
        <v>76</v>
      </c>
      <c r="AY1880" s="161" t="s">
        <v>159</v>
      </c>
    </row>
    <row r="1881" spans="2:65" s="13" customFormat="1" ht="11.25">
      <c r="B1881" s="160"/>
      <c r="D1881" s="154" t="s">
        <v>169</v>
      </c>
      <c r="E1881" s="161" t="s">
        <v>32</v>
      </c>
      <c r="F1881" s="162" t="s">
        <v>2956</v>
      </c>
      <c r="H1881" s="163">
        <v>19.399999999999999</v>
      </c>
      <c r="I1881" s="164"/>
      <c r="L1881" s="160"/>
      <c r="M1881" s="165"/>
      <c r="T1881" s="166"/>
      <c r="AT1881" s="161" t="s">
        <v>169</v>
      </c>
      <c r="AU1881" s="161" t="s">
        <v>93</v>
      </c>
      <c r="AV1881" s="13" t="s">
        <v>91</v>
      </c>
      <c r="AW1881" s="13" t="s">
        <v>38</v>
      </c>
      <c r="AX1881" s="13" t="s">
        <v>76</v>
      </c>
      <c r="AY1881" s="161" t="s">
        <v>159</v>
      </c>
    </row>
    <row r="1882" spans="2:65" s="13" customFormat="1" ht="11.25">
      <c r="B1882" s="160"/>
      <c r="D1882" s="154" t="s">
        <v>169</v>
      </c>
      <c r="E1882" s="161" t="s">
        <v>32</v>
      </c>
      <c r="F1882" s="162" t="s">
        <v>2957</v>
      </c>
      <c r="H1882" s="163">
        <v>13.98</v>
      </c>
      <c r="I1882" s="164"/>
      <c r="L1882" s="160"/>
      <c r="M1882" s="165"/>
      <c r="T1882" s="166"/>
      <c r="AT1882" s="161" t="s">
        <v>169</v>
      </c>
      <c r="AU1882" s="161" t="s">
        <v>93</v>
      </c>
      <c r="AV1882" s="13" t="s">
        <v>91</v>
      </c>
      <c r="AW1882" s="13" t="s">
        <v>38</v>
      </c>
      <c r="AX1882" s="13" t="s">
        <v>76</v>
      </c>
      <c r="AY1882" s="161" t="s">
        <v>159</v>
      </c>
    </row>
    <row r="1883" spans="2:65" s="13" customFormat="1" ht="11.25">
      <c r="B1883" s="160"/>
      <c r="D1883" s="154" t="s">
        <v>169</v>
      </c>
      <c r="E1883" s="161" t="s">
        <v>32</v>
      </c>
      <c r="F1883" s="162" t="s">
        <v>2958</v>
      </c>
      <c r="H1883" s="163">
        <v>9.1999999999999993</v>
      </c>
      <c r="I1883" s="164"/>
      <c r="L1883" s="160"/>
      <c r="M1883" s="165"/>
      <c r="T1883" s="166"/>
      <c r="AT1883" s="161" t="s">
        <v>169</v>
      </c>
      <c r="AU1883" s="161" t="s">
        <v>93</v>
      </c>
      <c r="AV1883" s="13" t="s">
        <v>91</v>
      </c>
      <c r="AW1883" s="13" t="s">
        <v>38</v>
      </c>
      <c r="AX1883" s="13" t="s">
        <v>76</v>
      </c>
      <c r="AY1883" s="161" t="s">
        <v>159</v>
      </c>
    </row>
    <row r="1884" spans="2:65" s="13" customFormat="1" ht="11.25">
      <c r="B1884" s="160"/>
      <c r="D1884" s="154" t="s">
        <v>169</v>
      </c>
      <c r="E1884" s="161" t="s">
        <v>32</v>
      </c>
      <c r="F1884" s="162" t="s">
        <v>2959</v>
      </c>
      <c r="H1884" s="163">
        <v>7.7</v>
      </c>
      <c r="I1884" s="164"/>
      <c r="L1884" s="160"/>
      <c r="M1884" s="165"/>
      <c r="T1884" s="166"/>
      <c r="AT1884" s="161" t="s">
        <v>169</v>
      </c>
      <c r="AU1884" s="161" t="s">
        <v>93</v>
      </c>
      <c r="AV1884" s="13" t="s">
        <v>91</v>
      </c>
      <c r="AW1884" s="13" t="s">
        <v>38</v>
      </c>
      <c r="AX1884" s="13" t="s">
        <v>76</v>
      </c>
      <c r="AY1884" s="161" t="s">
        <v>159</v>
      </c>
    </row>
    <row r="1885" spans="2:65" s="13" customFormat="1" ht="11.25">
      <c r="B1885" s="160"/>
      <c r="D1885" s="154" t="s">
        <v>169</v>
      </c>
      <c r="E1885" s="161" t="s">
        <v>32</v>
      </c>
      <c r="F1885" s="162" t="s">
        <v>2960</v>
      </c>
      <c r="H1885" s="163">
        <v>13.8</v>
      </c>
      <c r="I1885" s="164"/>
      <c r="L1885" s="160"/>
      <c r="M1885" s="165"/>
      <c r="T1885" s="166"/>
      <c r="AT1885" s="161" t="s">
        <v>169</v>
      </c>
      <c r="AU1885" s="161" t="s">
        <v>93</v>
      </c>
      <c r="AV1885" s="13" t="s">
        <v>91</v>
      </c>
      <c r="AW1885" s="13" t="s">
        <v>38</v>
      </c>
      <c r="AX1885" s="13" t="s">
        <v>76</v>
      </c>
      <c r="AY1885" s="161" t="s">
        <v>159</v>
      </c>
    </row>
    <row r="1886" spans="2:65" s="13" customFormat="1" ht="11.25">
      <c r="B1886" s="160"/>
      <c r="D1886" s="154" t="s">
        <v>169</v>
      </c>
      <c r="E1886" s="161" t="s">
        <v>32</v>
      </c>
      <c r="F1886" s="162" t="s">
        <v>2961</v>
      </c>
      <c r="H1886" s="163">
        <v>14.8</v>
      </c>
      <c r="I1886" s="164"/>
      <c r="L1886" s="160"/>
      <c r="M1886" s="165"/>
      <c r="T1886" s="166"/>
      <c r="AT1886" s="161" t="s">
        <v>169</v>
      </c>
      <c r="AU1886" s="161" t="s">
        <v>93</v>
      </c>
      <c r="AV1886" s="13" t="s">
        <v>91</v>
      </c>
      <c r="AW1886" s="13" t="s">
        <v>38</v>
      </c>
      <c r="AX1886" s="13" t="s">
        <v>76</v>
      </c>
      <c r="AY1886" s="161" t="s">
        <v>159</v>
      </c>
    </row>
    <row r="1887" spans="2:65" s="13" customFormat="1" ht="11.25">
      <c r="B1887" s="160"/>
      <c r="D1887" s="154" t="s">
        <v>169</v>
      </c>
      <c r="E1887" s="161" t="s">
        <v>32</v>
      </c>
      <c r="F1887" s="162" t="s">
        <v>2962</v>
      </c>
      <c r="H1887" s="163">
        <v>14.5</v>
      </c>
      <c r="I1887" s="164"/>
      <c r="L1887" s="160"/>
      <c r="M1887" s="165"/>
      <c r="T1887" s="166"/>
      <c r="AT1887" s="161" t="s">
        <v>169</v>
      </c>
      <c r="AU1887" s="161" t="s">
        <v>93</v>
      </c>
      <c r="AV1887" s="13" t="s">
        <v>91</v>
      </c>
      <c r="AW1887" s="13" t="s">
        <v>38</v>
      </c>
      <c r="AX1887" s="13" t="s">
        <v>76</v>
      </c>
      <c r="AY1887" s="161" t="s">
        <v>159</v>
      </c>
    </row>
    <row r="1888" spans="2:65" s="13" customFormat="1" ht="11.25">
      <c r="B1888" s="160"/>
      <c r="D1888" s="154" t="s">
        <v>169</v>
      </c>
      <c r="E1888" s="161" t="s">
        <v>32</v>
      </c>
      <c r="F1888" s="162" t="s">
        <v>2963</v>
      </c>
      <c r="H1888" s="163">
        <v>7.1</v>
      </c>
      <c r="I1888" s="164"/>
      <c r="L1888" s="160"/>
      <c r="M1888" s="165"/>
      <c r="T1888" s="166"/>
      <c r="AT1888" s="161" t="s">
        <v>169</v>
      </c>
      <c r="AU1888" s="161" t="s">
        <v>93</v>
      </c>
      <c r="AV1888" s="13" t="s">
        <v>91</v>
      </c>
      <c r="AW1888" s="13" t="s">
        <v>38</v>
      </c>
      <c r="AX1888" s="13" t="s">
        <v>76</v>
      </c>
      <c r="AY1888" s="161" t="s">
        <v>159</v>
      </c>
    </row>
    <row r="1889" spans="2:65" s="13" customFormat="1" ht="11.25">
      <c r="B1889" s="160"/>
      <c r="D1889" s="154" t="s">
        <v>169</v>
      </c>
      <c r="E1889" s="161" t="s">
        <v>32</v>
      </c>
      <c r="F1889" s="162" t="s">
        <v>2964</v>
      </c>
      <c r="H1889" s="163">
        <v>11.85</v>
      </c>
      <c r="I1889" s="164"/>
      <c r="L1889" s="160"/>
      <c r="M1889" s="165"/>
      <c r="T1889" s="166"/>
      <c r="AT1889" s="161" t="s">
        <v>169</v>
      </c>
      <c r="AU1889" s="161" t="s">
        <v>93</v>
      </c>
      <c r="AV1889" s="13" t="s">
        <v>91</v>
      </c>
      <c r="AW1889" s="13" t="s">
        <v>38</v>
      </c>
      <c r="AX1889" s="13" t="s">
        <v>76</v>
      </c>
      <c r="AY1889" s="161" t="s">
        <v>159</v>
      </c>
    </row>
    <row r="1890" spans="2:65" s="13" customFormat="1" ht="11.25">
      <c r="B1890" s="160"/>
      <c r="D1890" s="154" t="s">
        <v>169</v>
      </c>
      <c r="E1890" s="161" t="s">
        <v>32</v>
      </c>
      <c r="F1890" s="162" t="s">
        <v>2965</v>
      </c>
      <c r="H1890" s="163">
        <v>13.45</v>
      </c>
      <c r="I1890" s="164"/>
      <c r="L1890" s="160"/>
      <c r="M1890" s="165"/>
      <c r="T1890" s="166"/>
      <c r="AT1890" s="161" t="s">
        <v>169</v>
      </c>
      <c r="AU1890" s="161" t="s">
        <v>93</v>
      </c>
      <c r="AV1890" s="13" t="s">
        <v>91</v>
      </c>
      <c r="AW1890" s="13" t="s">
        <v>38</v>
      </c>
      <c r="AX1890" s="13" t="s">
        <v>76</v>
      </c>
      <c r="AY1890" s="161" t="s">
        <v>159</v>
      </c>
    </row>
    <row r="1891" spans="2:65" s="14" customFormat="1" ht="11.25">
      <c r="B1891" s="175"/>
      <c r="D1891" s="154" t="s">
        <v>169</v>
      </c>
      <c r="E1891" s="176" t="s">
        <v>32</v>
      </c>
      <c r="F1891" s="177" t="s">
        <v>581</v>
      </c>
      <c r="H1891" s="178">
        <v>197.78</v>
      </c>
      <c r="I1891" s="179"/>
      <c r="L1891" s="175"/>
      <c r="M1891" s="180"/>
      <c r="T1891" s="181"/>
      <c r="AT1891" s="176" t="s">
        <v>169</v>
      </c>
      <c r="AU1891" s="176" t="s">
        <v>93</v>
      </c>
      <c r="AV1891" s="14" t="s">
        <v>96</v>
      </c>
      <c r="AW1891" s="14" t="s">
        <v>38</v>
      </c>
      <c r="AX1891" s="14" t="s">
        <v>84</v>
      </c>
      <c r="AY1891" s="176" t="s">
        <v>159</v>
      </c>
    </row>
    <row r="1892" spans="2:65" s="1" customFormat="1" ht="49.15" customHeight="1">
      <c r="B1892" s="35"/>
      <c r="C1892" s="182" t="s">
        <v>2966</v>
      </c>
      <c r="D1892" s="182" t="s">
        <v>668</v>
      </c>
      <c r="E1892" s="183" t="s">
        <v>2967</v>
      </c>
      <c r="F1892" s="184" t="s">
        <v>2968</v>
      </c>
      <c r="G1892" s="185" t="s">
        <v>165</v>
      </c>
      <c r="H1892" s="186">
        <v>16.323</v>
      </c>
      <c r="I1892" s="187"/>
      <c r="J1892" s="188">
        <f>ROUND(I1892*H1892,2)</f>
        <v>0</v>
      </c>
      <c r="K1892" s="189"/>
      <c r="L1892" s="190"/>
      <c r="M1892" s="191" t="s">
        <v>32</v>
      </c>
      <c r="N1892" s="192" t="s">
        <v>48</v>
      </c>
      <c r="P1892" s="145">
        <f>O1892*H1892</f>
        <v>0</v>
      </c>
      <c r="Q1892" s="145">
        <v>2.741E-2</v>
      </c>
      <c r="R1892" s="145">
        <f>Q1892*H1892</f>
        <v>0.44741343</v>
      </c>
      <c r="S1892" s="145">
        <v>0</v>
      </c>
      <c r="T1892" s="146">
        <f>S1892*H1892</f>
        <v>0</v>
      </c>
      <c r="AR1892" s="147" t="s">
        <v>780</v>
      </c>
      <c r="AT1892" s="147" t="s">
        <v>668</v>
      </c>
      <c r="AU1892" s="147" t="s">
        <v>93</v>
      </c>
      <c r="AY1892" s="19" t="s">
        <v>159</v>
      </c>
      <c r="BE1892" s="148">
        <f>IF(N1892="základní",J1892,0)</f>
        <v>0</v>
      </c>
      <c r="BF1892" s="148">
        <f>IF(N1892="snížená",J1892,0)</f>
        <v>0</v>
      </c>
      <c r="BG1892" s="148">
        <f>IF(N1892="zákl. přenesená",J1892,0)</f>
        <v>0</v>
      </c>
      <c r="BH1892" s="148">
        <f>IF(N1892="sníž. přenesená",J1892,0)</f>
        <v>0</v>
      </c>
      <c r="BI1892" s="148">
        <f>IF(N1892="nulová",J1892,0)</f>
        <v>0</v>
      </c>
      <c r="BJ1892" s="19" t="s">
        <v>91</v>
      </c>
      <c r="BK1892" s="148">
        <f>ROUND(I1892*H1892,2)</f>
        <v>0</v>
      </c>
      <c r="BL1892" s="19" t="s">
        <v>661</v>
      </c>
      <c r="BM1892" s="147" t="s">
        <v>2969</v>
      </c>
    </row>
    <row r="1893" spans="2:65" s="13" customFormat="1" ht="11.25">
      <c r="B1893" s="160"/>
      <c r="D1893" s="154" t="s">
        <v>169</v>
      </c>
      <c r="E1893" s="161" t="s">
        <v>32</v>
      </c>
      <c r="F1893" s="162" t="s">
        <v>2970</v>
      </c>
      <c r="H1893" s="163">
        <v>4.1440000000000001</v>
      </c>
      <c r="I1893" s="164"/>
      <c r="L1893" s="160"/>
      <c r="M1893" s="165"/>
      <c r="T1893" s="166"/>
      <c r="AT1893" s="161" t="s">
        <v>169</v>
      </c>
      <c r="AU1893" s="161" t="s">
        <v>93</v>
      </c>
      <c r="AV1893" s="13" t="s">
        <v>91</v>
      </c>
      <c r="AW1893" s="13" t="s">
        <v>38</v>
      </c>
      <c r="AX1893" s="13" t="s">
        <v>76</v>
      </c>
      <c r="AY1893" s="161" t="s">
        <v>159</v>
      </c>
    </row>
    <row r="1894" spans="2:65" s="13" customFormat="1" ht="11.25">
      <c r="B1894" s="160"/>
      <c r="D1894" s="154" t="s">
        <v>169</v>
      </c>
      <c r="E1894" s="161" t="s">
        <v>32</v>
      </c>
      <c r="F1894" s="162" t="s">
        <v>2971</v>
      </c>
      <c r="H1894" s="163">
        <v>1.036</v>
      </c>
      <c r="I1894" s="164"/>
      <c r="L1894" s="160"/>
      <c r="M1894" s="165"/>
      <c r="T1894" s="166"/>
      <c r="AT1894" s="161" t="s">
        <v>169</v>
      </c>
      <c r="AU1894" s="161" t="s">
        <v>93</v>
      </c>
      <c r="AV1894" s="13" t="s">
        <v>91</v>
      </c>
      <c r="AW1894" s="13" t="s">
        <v>38</v>
      </c>
      <c r="AX1894" s="13" t="s">
        <v>76</v>
      </c>
      <c r="AY1894" s="161" t="s">
        <v>159</v>
      </c>
    </row>
    <row r="1895" spans="2:65" s="13" customFormat="1" ht="11.25">
      <c r="B1895" s="160"/>
      <c r="D1895" s="154" t="s">
        <v>169</v>
      </c>
      <c r="E1895" s="161" t="s">
        <v>32</v>
      </c>
      <c r="F1895" s="162" t="s">
        <v>2972</v>
      </c>
      <c r="H1895" s="163">
        <v>0.44800000000000001</v>
      </c>
      <c r="I1895" s="164"/>
      <c r="L1895" s="160"/>
      <c r="M1895" s="165"/>
      <c r="T1895" s="166"/>
      <c r="AT1895" s="161" t="s">
        <v>169</v>
      </c>
      <c r="AU1895" s="161" t="s">
        <v>93</v>
      </c>
      <c r="AV1895" s="13" t="s">
        <v>91</v>
      </c>
      <c r="AW1895" s="13" t="s">
        <v>38</v>
      </c>
      <c r="AX1895" s="13" t="s">
        <v>76</v>
      </c>
      <c r="AY1895" s="161" t="s">
        <v>159</v>
      </c>
    </row>
    <row r="1896" spans="2:65" s="12" customFormat="1" ht="11.25">
      <c r="B1896" s="153"/>
      <c r="D1896" s="154" t="s">
        <v>169</v>
      </c>
      <c r="E1896" s="155" t="s">
        <v>32</v>
      </c>
      <c r="F1896" s="156" t="s">
        <v>2973</v>
      </c>
      <c r="H1896" s="155" t="s">
        <v>32</v>
      </c>
      <c r="I1896" s="157"/>
      <c r="L1896" s="153"/>
      <c r="M1896" s="158"/>
      <c r="T1896" s="159"/>
      <c r="AT1896" s="155" t="s">
        <v>169</v>
      </c>
      <c r="AU1896" s="155" t="s">
        <v>93</v>
      </c>
      <c r="AV1896" s="12" t="s">
        <v>84</v>
      </c>
      <c r="AW1896" s="12" t="s">
        <v>38</v>
      </c>
      <c r="AX1896" s="12" t="s">
        <v>76</v>
      </c>
      <c r="AY1896" s="155" t="s">
        <v>159</v>
      </c>
    </row>
    <row r="1897" spans="2:65" s="13" customFormat="1" ht="11.25">
      <c r="B1897" s="160"/>
      <c r="D1897" s="154" t="s">
        <v>169</v>
      </c>
      <c r="E1897" s="161" t="s">
        <v>32</v>
      </c>
      <c r="F1897" s="162" t="s">
        <v>2974</v>
      </c>
      <c r="H1897" s="163">
        <v>6.0449999999999999</v>
      </c>
      <c r="I1897" s="164"/>
      <c r="L1897" s="160"/>
      <c r="M1897" s="165"/>
      <c r="T1897" s="166"/>
      <c r="AT1897" s="161" t="s">
        <v>169</v>
      </c>
      <c r="AU1897" s="161" t="s">
        <v>93</v>
      </c>
      <c r="AV1897" s="13" t="s">
        <v>91</v>
      </c>
      <c r="AW1897" s="13" t="s">
        <v>38</v>
      </c>
      <c r="AX1897" s="13" t="s">
        <v>76</v>
      </c>
      <c r="AY1897" s="161" t="s">
        <v>159</v>
      </c>
    </row>
    <row r="1898" spans="2:65" s="12" customFormat="1" ht="11.25">
      <c r="B1898" s="153"/>
      <c r="D1898" s="154" t="s">
        <v>169</v>
      </c>
      <c r="E1898" s="155" t="s">
        <v>32</v>
      </c>
      <c r="F1898" s="156" t="s">
        <v>2975</v>
      </c>
      <c r="H1898" s="155" t="s">
        <v>32</v>
      </c>
      <c r="I1898" s="157"/>
      <c r="L1898" s="153"/>
      <c r="M1898" s="158"/>
      <c r="T1898" s="159"/>
      <c r="AT1898" s="155" t="s">
        <v>169</v>
      </c>
      <c r="AU1898" s="155" t="s">
        <v>93</v>
      </c>
      <c r="AV1898" s="12" t="s">
        <v>84</v>
      </c>
      <c r="AW1898" s="12" t="s">
        <v>38</v>
      </c>
      <c r="AX1898" s="12" t="s">
        <v>76</v>
      </c>
      <c r="AY1898" s="155" t="s">
        <v>159</v>
      </c>
    </row>
    <row r="1899" spans="2:65" s="13" customFormat="1" ht="11.25">
      <c r="B1899" s="160"/>
      <c r="D1899" s="154" t="s">
        <v>169</v>
      </c>
      <c r="E1899" s="161" t="s">
        <v>32</v>
      </c>
      <c r="F1899" s="162" t="s">
        <v>2976</v>
      </c>
      <c r="H1899" s="163">
        <v>2.79</v>
      </c>
      <c r="I1899" s="164"/>
      <c r="L1899" s="160"/>
      <c r="M1899" s="165"/>
      <c r="T1899" s="166"/>
      <c r="AT1899" s="161" t="s">
        <v>169</v>
      </c>
      <c r="AU1899" s="161" t="s">
        <v>93</v>
      </c>
      <c r="AV1899" s="13" t="s">
        <v>91</v>
      </c>
      <c r="AW1899" s="13" t="s">
        <v>38</v>
      </c>
      <c r="AX1899" s="13" t="s">
        <v>76</v>
      </c>
      <c r="AY1899" s="161" t="s">
        <v>159</v>
      </c>
    </row>
    <row r="1900" spans="2:65" s="12" customFormat="1" ht="11.25">
      <c r="B1900" s="153"/>
      <c r="D1900" s="154" t="s">
        <v>169</v>
      </c>
      <c r="E1900" s="155" t="s">
        <v>32</v>
      </c>
      <c r="F1900" s="156" t="s">
        <v>2977</v>
      </c>
      <c r="H1900" s="155" t="s">
        <v>32</v>
      </c>
      <c r="I1900" s="157"/>
      <c r="L1900" s="153"/>
      <c r="M1900" s="158"/>
      <c r="T1900" s="159"/>
      <c r="AT1900" s="155" t="s">
        <v>169</v>
      </c>
      <c r="AU1900" s="155" t="s">
        <v>93</v>
      </c>
      <c r="AV1900" s="12" t="s">
        <v>84</v>
      </c>
      <c r="AW1900" s="12" t="s">
        <v>38</v>
      </c>
      <c r="AX1900" s="12" t="s">
        <v>76</v>
      </c>
      <c r="AY1900" s="155" t="s">
        <v>159</v>
      </c>
    </row>
    <row r="1901" spans="2:65" s="13" customFormat="1" ht="11.25">
      <c r="B1901" s="160"/>
      <c r="D1901" s="154" t="s">
        <v>169</v>
      </c>
      <c r="E1901" s="161" t="s">
        <v>32</v>
      </c>
      <c r="F1901" s="162" t="s">
        <v>2978</v>
      </c>
      <c r="H1901" s="163">
        <v>1.86</v>
      </c>
      <c r="I1901" s="164"/>
      <c r="L1901" s="160"/>
      <c r="M1901" s="165"/>
      <c r="T1901" s="166"/>
      <c r="AT1901" s="161" t="s">
        <v>169</v>
      </c>
      <c r="AU1901" s="161" t="s">
        <v>93</v>
      </c>
      <c r="AV1901" s="13" t="s">
        <v>91</v>
      </c>
      <c r="AW1901" s="13" t="s">
        <v>38</v>
      </c>
      <c r="AX1901" s="13" t="s">
        <v>76</v>
      </c>
      <c r="AY1901" s="161" t="s">
        <v>159</v>
      </c>
    </row>
    <row r="1902" spans="2:65" s="14" customFormat="1" ht="11.25">
      <c r="B1902" s="175"/>
      <c r="D1902" s="154" t="s">
        <v>169</v>
      </c>
      <c r="E1902" s="176" t="s">
        <v>32</v>
      </c>
      <c r="F1902" s="177" t="s">
        <v>581</v>
      </c>
      <c r="H1902" s="178">
        <v>16.323</v>
      </c>
      <c r="I1902" s="179"/>
      <c r="L1902" s="175"/>
      <c r="M1902" s="180"/>
      <c r="T1902" s="181"/>
      <c r="AT1902" s="176" t="s">
        <v>169</v>
      </c>
      <c r="AU1902" s="176" t="s">
        <v>93</v>
      </c>
      <c r="AV1902" s="14" t="s">
        <v>96</v>
      </c>
      <c r="AW1902" s="14" t="s">
        <v>38</v>
      </c>
      <c r="AX1902" s="14" t="s">
        <v>84</v>
      </c>
      <c r="AY1902" s="176" t="s">
        <v>159</v>
      </c>
    </row>
    <row r="1903" spans="2:65" s="1" customFormat="1" ht="49.15" customHeight="1">
      <c r="B1903" s="35"/>
      <c r="C1903" s="182" t="s">
        <v>2979</v>
      </c>
      <c r="D1903" s="182" t="s">
        <v>668</v>
      </c>
      <c r="E1903" s="183" t="s">
        <v>2980</v>
      </c>
      <c r="F1903" s="184" t="s">
        <v>2981</v>
      </c>
      <c r="G1903" s="185" t="s">
        <v>165</v>
      </c>
      <c r="H1903" s="186">
        <v>66.231999999999999</v>
      </c>
      <c r="I1903" s="187"/>
      <c r="J1903" s="188">
        <f>ROUND(I1903*H1903,2)</f>
        <v>0</v>
      </c>
      <c r="K1903" s="189"/>
      <c r="L1903" s="190"/>
      <c r="M1903" s="191" t="s">
        <v>32</v>
      </c>
      <c r="N1903" s="192" t="s">
        <v>48</v>
      </c>
      <c r="P1903" s="145">
        <f>O1903*H1903</f>
        <v>0</v>
      </c>
      <c r="Q1903" s="145">
        <v>2.7E-2</v>
      </c>
      <c r="R1903" s="145">
        <f>Q1903*H1903</f>
        <v>1.7882639999999999</v>
      </c>
      <c r="S1903" s="145">
        <v>0</v>
      </c>
      <c r="T1903" s="146">
        <f>S1903*H1903</f>
        <v>0</v>
      </c>
      <c r="AR1903" s="147" t="s">
        <v>780</v>
      </c>
      <c r="AT1903" s="147" t="s">
        <v>668</v>
      </c>
      <c r="AU1903" s="147" t="s">
        <v>93</v>
      </c>
      <c r="AY1903" s="19" t="s">
        <v>159</v>
      </c>
      <c r="BE1903" s="148">
        <f>IF(N1903="základní",J1903,0)</f>
        <v>0</v>
      </c>
      <c r="BF1903" s="148">
        <f>IF(N1903="snížená",J1903,0)</f>
        <v>0</v>
      </c>
      <c r="BG1903" s="148">
        <f>IF(N1903="zákl. přenesená",J1903,0)</f>
        <v>0</v>
      </c>
      <c r="BH1903" s="148">
        <f>IF(N1903="sníž. přenesená",J1903,0)</f>
        <v>0</v>
      </c>
      <c r="BI1903" s="148">
        <f>IF(N1903="nulová",J1903,0)</f>
        <v>0</v>
      </c>
      <c r="BJ1903" s="19" t="s">
        <v>91</v>
      </c>
      <c r="BK1903" s="148">
        <f>ROUND(I1903*H1903,2)</f>
        <v>0</v>
      </c>
      <c r="BL1903" s="19" t="s">
        <v>661</v>
      </c>
      <c r="BM1903" s="147" t="s">
        <v>2982</v>
      </c>
    </row>
    <row r="1904" spans="2:65" s="13" customFormat="1" ht="11.25">
      <c r="B1904" s="160"/>
      <c r="D1904" s="154" t="s">
        <v>169</v>
      </c>
      <c r="E1904" s="161" t="s">
        <v>32</v>
      </c>
      <c r="F1904" s="162" t="s">
        <v>2983</v>
      </c>
      <c r="H1904" s="163">
        <v>35.076000000000001</v>
      </c>
      <c r="I1904" s="164"/>
      <c r="L1904" s="160"/>
      <c r="M1904" s="165"/>
      <c r="T1904" s="166"/>
      <c r="AT1904" s="161" t="s">
        <v>169</v>
      </c>
      <c r="AU1904" s="161" t="s">
        <v>93</v>
      </c>
      <c r="AV1904" s="13" t="s">
        <v>91</v>
      </c>
      <c r="AW1904" s="13" t="s">
        <v>38</v>
      </c>
      <c r="AX1904" s="13" t="s">
        <v>76</v>
      </c>
      <c r="AY1904" s="161" t="s">
        <v>159</v>
      </c>
    </row>
    <row r="1905" spans="2:65" s="13" customFormat="1" ht="11.25">
      <c r="B1905" s="160"/>
      <c r="D1905" s="154" t="s">
        <v>169</v>
      </c>
      <c r="E1905" s="161" t="s">
        <v>32</v>
      </c>
      <c r="F1905" s="162" t="s">
        <v>2984</v>
      </c>
      <c r="H1905" s="163">
        <v>10.064</v>
      </c>
      <c r="I1905" s="164"/>
      <c r="L1905" s="160"/>
      <c r="M1905" s="165"/>
      <c r="T1905" s="166"/>
      <c r="AT1905" s="161" t="s">
        <v>169</v>
      </c>
      <c r="AU1905" s="161" t="s">
        <v>93</v>
      </c>
      <c r="AV1905" s="13" t="s">
        <v>91</v>
      </c>
      <c r="AW1905" s="13" t="s">
        <v>38</v>
      </c>
      <c r="AX1905" s="13" t="s">
        <v>76</v>
      </c>
      <c r="AY1905" s="161" t="s">
        <v>159</v>
      </c>
    </row>
    <row r="1906" spans="2:65" s="13" customFormat="1" ht="11.25">
      <c r="B1906" s="160"/>
      <c r="D1906" s="154" t="s">
        <v>169</v>
      </c>
      <c r="E1906" s="161" t="s">
        <v>32</v>
      </c>
      <c r="F1906" s="162" t="s">
        <v>2985</v>
      </c>
      <c r="H1906" s="163">
        <v>4.3520000000000003</v>
      </c>
      <c r="I1906" s="164"/>
      <c r="L1906" s="160"/>
      <c r="M1906" s="165"/>
      <c r="T1906" s="166"/>
      <c r="AT1906" s="161" t="s">
        <v>169</v>
      </c>
      <c r="AU1906" s="161" t="s">
        <v>93</v>
      </c>
      <c r="AV1906" s="13" t="s">
        <v>91</v>
      </c>
      <c r="AW1906" s="13" t="s">
        <v>38</v>
      </c>
      <c r="AX1906" s="13" t="s">
        <v>76</v>
      </c>
      <c r="AY1906" s="161" t="s">
        <v>159</v>
      </c>
    </row>
    <row r="1907" spans="2:65" s="13" customFormat="1" ht="11.25">
      <c r="B1907" s="160"/>
      <c r="D1907" s="154" t="s">
        <v>169</v>
      </c>
      <c r="E1907" s="161" t="s">
        <v>32</v>
      </c>
      <c r="F1907" s="162" t="s">
        <v>2986</v>
      </c>
      <c r="H1907" s="163">
        <v>2.79</v>
      </c>
      <c r="I1907" s="164"/>
      <c r="L1907" s="160"/>
      <c r="M1907" s="165"/>
      <c r="T1907" s="166"/>
      <c r="AT1907" s="161" t="s">
        <v>169</v>
      </c>
      <c r="AU1907" s="161" t="s">
        <v>93</v>
      </c>
      <c r="AV1907" s="13" t="s">
        <v>91</v>
      </c>
      <c r="AW1907" s="13" t="s">
        <v>38</v>
      </c>
      <c r="AX1907" s="13" t="s">
        <v>76</v>
      </c>
      <c r="AY1907" s="161" t="s">
        <v>159</v>
      </c>
    </row>
    <row r="1908" spans="2:65" s="13" customFormat="1" ht="11.25">
      <c r="B1908" s="160"/>
      <c r="D1908" s="154" t="s">
        <v>169</v>
      </c>
      <c r="E1908" s="161" t="s">
        <v>32</v>
      </c>
      <c r="F1908" s="162" t="s">
        <v>2987</v>
      </c>
      <c r="H1908" s="163">
        <v>5.58</v>
      </c>
      <c r="I1908" s="164"/>
      <c r="L1908" s="160"/>
      <c r="M1908" s="165"/>
      <c r="T1908" s="166"/>
      <c r="AT1908" s="161" t="s">
        <v>169</v>
      </c>
      <c r="AU1908" s="161" t="s">
        <v>93</v>
      </c>
      <c r="AV1908" s="13" t="s">
        <v>91</v>
      </c>
      <c r="AW1908" s="13" t="s">
        <v>38</v>
      </c>
      <c r="AX1908" s="13" t="s">
        <v>76</v>
      </c>
      <c r="AY1908" s="161" t="s">
        <v>159</v>
      </c>
    </row>
    <row r="1909" spans="2:65" s="13" customFormat="1" ht="11.25">
      <c r="B1909" s="160"/>
      <c r="D1909" s="154" t="s">
        <v>169</v>
      </c>
      <c r="E1909" s="161" t="s">
        <v>32</v>
      </c>
      <c r="F1909" s="162" t="s">
        <v>2988</v>
      </c>
      <c r="H1909" s="163">
        <v>8.3699999999999992</v>
      </c>
      <c r="I1909" s="164"/>
      <c r="L1909" s="160"/>
      <c r="M1909" s="165"/>
      <c r="T1909" s="166"/>
      <c r="AT1909" s="161" t="s">
        <v>169</v>
      </c>
      <c r="AU1909" s="161" t="s">
        <v>93</v>
      </c>
      <c r="AV1909" s="13" t="s">
        <v>91</v>
      </c>
      <c r="AW1909" s="13" t="s">
        <v>38</v>
      </c>
      <c r="AX1909" s="13" t="s">
        <v>76</v>
      </c>
      <c r="AY1909" s="161" t="s">
        <v>159</v>
      </c>
    </row>
    <row r="1910" spans="2:65" s="14" customFormat="1" ht="11.25">
      <c r="B1910" s="175"/>
      <c r="D1910" s="154" t="s">
        <v>169</v>
      </c>
      <c r="E1910" s="176" t="s">
        <v>32</v>
      </c>
      <c r="F1910" s="177" t="s">
        <v>581</v>
      </c>
      <c r="H1910" s="178">
        <v>66.231999999999999</v>
      </c>
      <c r="I1910" s="179"/>
      <c r="L1910" s="175"/>
      <c r="M1910" s="180"/>
      <c r="T1910" s="181"/>
      <c r="AT1910" s="176" t="s">
        <v>169</v>
      </c>
      <c r="AU1910" s="176" t="s">
        <v>93</v>
      </c>
      <c r="AV1910" s="14" t="s">
        <v>96</v>
      </c>
      <c r="AW1910" s="14" t="s">
        <v>38</v>
      </c>
      <c r="AX1910" s="14" t="s">
        <v>84</v>
      </c>
      <c r="AY1910" s="176" t="s">
        <v>159</v>
      </c>
    </row>
    <row r="1911" spans="2:65" s="1" customFormat="1" ht="55.5" customHeight="1">
      <c r="B1911" s="35"/>
      <c r="C1911" s="182" t="s">
        <v>2989</v>
      </c>
      <c r="D1911" s="182" t="s">
        <v>668</v>
      </c>
      <c r="E1911" s="183" t="s">
        <v>2990</v>
      </c>
      <c r="F1911" s="184" t="s">
        <v>2991</v>
      </c>
      <c r="G1911" s="185" t="s">
        <v>165</v>
      </c>
      <c r="H1911" s="186">
        <v>11.76</v>
      </c>
      <c r="I1911" s="187"/>
      <c r="J1911" s="188">
        <f>ROUND(I1911*H1911,2)</f>
        <v>0</v>
      </c>
      <c r="K1911" s="189"/>
      <c r="L1911" s="190"/>
      <c r="M1911" s="191" t="s">
        <v>32</v>
      </c>
      <c r="N1911" s="192" t="s">
        <v>48</v>
      </c>
      <c r="P1911" s="145">
        <f>O1911*H1911</f>
        <v>0</v>
      </c>
      <c r="Q1911" s="145">
        <v>2.5999999999999999E-2</v>
      </c>
      <c r="R1911" s="145">
        <f>Q1911*H1911</f>
        <v>0.30575999999999998</v>
      </c>
      <c r="S1911" s="145">
        <v>0</v>
      </c>
      <c r="T1911" s="146">
        <f>S1911*H1911</f>
        <v>0</v>
      </c>
      <c r="AR1911" s="147" t="s">
        <v>780</v>
      </c>
      <c r="AT1911" s="147" t="s">
        <v>668</v>
      </c>
      <c r="AU1911" s="147" t="s">
        <v>93</v>
      </c>
      <c r="AY1911" s="19" t="s">
        <v>159</v>
      </c>
      <c r="BE1911" s="148">
        <f>IF(N1911="základní",J1911,0)</f>
        <v>0</v>
      </c>
      <c r="BF1911" s="148">
        <f>IF(N1911="snížená",J1911,0)</f>
        <v>0</v>
      </c>
      <c r="BG1911" s="148">
        <f>IF(N1911="zákl. přenesená",J1911,0)</f>
        <v>0</v>
      </c>
      <c r="BH1911" s="148">
        <f>IF(N1911="sníž. přenesená",J1911,0)</f>
        <v>0</v>
      </c>
      <c r="BI1911" s="148">
        <f>IF(N1911="nulová",J1911,0)</f>
        <v>0</v>
      </c>
      <c r="BJ1911" s="19" t="s">
        <v>91</v>
      </c>
      <c r="BK1911" s="148">
        <f>ROUND(I1911*H1911,2)</f>
        <v>0</v>
      </c>
      <c r="BL1911" s="19" t="s">
        <v>661</v>
      </c>
      <c r="BM1911" s="147" t="s">
        <v>2992</v>
      </c>
    </row>
    <row r="1912" spans="2:65" s="12" customFormat="1" ht="11.25">
      <c r="B1912" s="153"/>
      <c r="D1912" s="154" t="s">
        <v>169</v>
      </c>
      <c r="E1912" s="155" t="s">
        <v>32</v>
      </c>
      <c r="F1912" s="156" t="s">
        <v>2993</v>
      </c>
      <c r="H1912" s="155" t="s">
        <v>32</v>
      </c>
      <c r="I1912" s="157"/>
      <c r="L1912" s="153"/>
      <c r="M1912" s="158"/>
      <c r="T1912" s="159"/>
      <c r="AT1912" s="155" t="s">
        <v>169</v>
      </c>
      <c r="AU1912" s="155" t="s">
        <v>93</v>
      </c>
      <c r="AV1912" s="12" t="s">
        <v>84</v>
      </c>
      <c r="AW1912" s="12" t="s">
        <v>38</v>
      </c>
      <c r="AX1912" s="12" t="s">
        <v>76</v>
      </c>
      <c r="AY1912" s="155" t="s">
        <v>159</v>
      </c>
    </row>
    <row r="1913" spans="2:65" s="13" customFormat="1" ht="11.25">
      <c r="B1913" s="160"/>
      <c r="D1913" s="154" t="s">
        <v>169</v>
      </c>
      <c r="E1913" s="161" t="s">
        <v>32</v>
      </c>
      <c r="F1913" s="162" t="s">
        <v>2994</v>
      </c>
      <c r="H1913" s="163">
        <v>2.94</v>
      </c>
      <c r="I1913" s="164"/>
      <c r="L1913" s="160"/>
      <c r="M1913" s="165"/>
      <c r="T1913" s="166"/>
      <c r="AT1913" s="161" t="s">
        <v>169</v>
      </c>
      <c r="AU1913" s="161" t="s">
        <v>93</v>
      </c>
      <c r="AV1913" s="13" t="s">
        <v>91</v>
      </c>
      <c r="AW1913" s="13" t="s">
        <v>38</v>
      </c>
      <c r="AX1913" s="13" t="s">
        <v>76</v>
      </c>
      <c r="AY1913" s="161" t="s">
        <v>159</v>
      </c>
    </row>
    <row r="1914" spans="2:65" s="12" customFormat="1" ht="11.25">
      <c r="B1914" s="153"/>
      <c r="D1914" s="154" t="s">
        <v>169</v>
      </c>
      <c r="E1914" s="155" t="s">
        <v>32</v>
      </c>
      <c r="F1914" s="156" t="s">
        <v>2995</v>
      </c>
      <c r="H1914" s="155" t="s">
        <v>32</v>
      </c>
      <c r="I1914" s="157"/>
      <c r="L1914" s="153"/>
      <c r="M1914" s="158"/>
      <c r="T1914" s="159"/>
      <c r="AT1914" s="155" t="s">
        <v>169</v>
      </c>
      <c r="AU1914" s="155" t="s">
        <v>93</v>
      </c>
      <c r="AV1914" s="12" t="s">
        <v>84</v>
      </c>
      <c r="AW1914" s="12" t="s">
        <v>38</v>
      </c>
      <c r="AX1914" s="12" t="s">
        <v>76</v>
      </c>
      <c r="AY1914" s="155" t="s">
        <v>159</v>
      </c>
    </row>
    <row r="1915" spans="2:65" s="13" customFormat="1" ht="11.25">
      <c r="B1915" s="160"/>
      <c r="D1915" s="154" t="s">
        <v>169</v>
      </c>
      <c r="E1915" s="161" t="s">
        <v>32</v>
      </c>
      <c r="F1915" s="162" t="s">
        <v>2994</v>
      </c>
      <c r="H1915" s="163">
        <v>2.94</v>
      </c>
      <c r="I1915" s="164"/>
      <c r="L1915" s="160"/>
      <c r="M1915" s="165"/>
      <c r="T1915" s="166"/>
      <c r="AT1915" s="161" t="s">
        <v>169</v>
      </c>
      <c r="AU1915" s="161" t="s">
        <v>93</v>
      </c>
      <c r="AV1915" s="13" t="s">
        <v>91</v>
      </c>
      <c r="AW1915" s="13" t="s">
        <v>38</v>
      </c>
      <c r="AX1915" s="13" t="s">
        <v>76</v>
      </c>
      <c r="AY1915" s="161" t="s">
        <v>159</v>
      </c>
    </row>
    <row r="1916" spans="2:65" s="12" customFormat="1" ht="11.25">
      <c r="B1916" s="153"/>
      <c r="D1916" s="154" t="s">
        <v>169</v>
      </c>
      <c r="E1916" s="155" t="s">
        <v>32</v>
      </c>
      <c r="F1916" s="156" t="s">
        <v>2996</v>
      </c>
      <c r="H1916" s="155" t="s">
        <v>32</v>
      </c>
      <c r="I1916" s="157"/>
      <c r="L1916" s="153"/>
      <c r="M1916" s="158"/>
      <c r="T1916" s="159"/>
      <c r="AT1916" s="155" t="s">
        <v>169</v>
      </c>
      <c r="AU1916" s="155" t="s">
        <v>93</v>
      </c>
      <c r="AV1916" s="12" t="s">
        <v>84</v>
      </c>
      <c r="AW1916" s="12" t="s">
        <v>38</v>
      </c>
      <c r="AX1916" s="12" t="s">
        <v>76</v>
      </c>
      <c r="AY1916" s="155" t="s">
        <v>159</v>
      </c>
    </row>
    <row r="1917" spans="2:65" s="13" customFormat="1" ht="11.25">
      <c r="B1917" s="160"/>
      <c r="D1917" s="154" t="s">
        <v>169</v>
      </c>
      <c r="E1917" s="161" t="s">
        <v>32</v>
      </c>
      <c r="F1917" s="162" t="s">
        <v>2994</v>
      </c>
      <c r="H1917" s="163">
        <v>2.94</v>
      </c>
      <c r="I1917" s="164"/>
      <c r="L1917" s="160"/>
      <c r="M1917" s="165"/>
      <c r="T1917" s="166"/>
      <c r="AT1917" s="161" t="s">
        <v>169</v>
      </c>
      <c r="AU1917" s="161" t="s">
        <v>93</v>
      </c>
      <c r="AV1917" s="13" t="s">
        <v>91</v>
      </c>
      <c r="AW1917" s="13" t="s">
        <v>38</v>
      </c>
      <c r="AX1917" s="13" t="s">
        <v>76</v>
      </c>
      <c r="AY1917" s="161" t="s">
        <v>159</v>
      </c>
    </row>
    <row r="1918" spans="2:65" s="12" customFormat="1" ht="11.25">
      <c r="B1918" s="153"/>
      <c r="D1918" s="154" t="s">
        <v>169</v>
      </c>
      <c r="E1918" s="155" t="s">
        <v>32</v>
      </c>
      <c r="F1918" s="156" t="s">
        <v>2997</v>
      </c>
      <c r="H1918" s="155" t="s">
        <v>32</v>
      </c>
      <c r="I1918" s="157"/>
      <c r="L1918" s="153"/>
      <c r="M1918" s="158"/>
      <c r="T1918" s="159"/>
      <c r="AT1918" s="155" t="s">
        <v>169</v>
      </c>
      <c r="AU1918" s="155" t="s">
        <v>93</v>
      </c>
      <c r="AV1918" s="12" t="s">
        <v>84</v>
      </c>
      <c r="AW1918" s="12" t="s">
        <v>38</v>
      </c>
      <c r="AX1918" s="12" t="s">
        <v>76</v>
      </c>
      <c r="AY1918" s="155" t="s">
        <v>159</v>
      </c>
    </row>
    <row r="1919" spans="2:65" s="13" customFormat="1" ht="11.25">
      <c r="B1919" s="160"/>
      <c r="D1919" s="154" t="s">
        <v>169</v>
      </c>
      <c r="E1919" s="161" t="s">
        <v>32</v>
      </c>
      <c r="F1919" s="162" t="s">
        <v>2994</v>
      </c>
      <c r="H1919" s="163">
        <v>2.94</v>
      </c>
      <c r="I1919" s="164"/>
      <c r="L1919" s="160"/>
      <c r="M1919" s="165"/>
      <c r="T1919" s="166"/>
      <c r="AT1919" s="161" t="s">
        <v>169</v>
      </c>
      <c r="AU1919" s="161" t="s">
        <v>93</v>
      </c>
      <c r="AV1919" s="13" t="s">
        <v>91</v>
      </c>
      <c r="AW1919" s="13" t="s">
        <v>38</v>
      </c>
      <c r="AX1919" s="13" t="s">
        <v>76</v>
      </c>
      <c r="AY1919" s="161" t="s">
        <v>159</v>
      </c>
    </row>
    <row r="1920" spans="2:65" s="14" customFormat="1" ht="11.25">
      <c r="B1920" s="175"/>
      <c r="D1920" s="154" t="s">
        <v>169</v>
      </c>
      <c r="E1920" s="176" t="s">
        <v>32</v>
      </c>
      <c r="F1920" s="177" t="s">
        <v>581</v>
      </c>
      <c r="H1920" s="178">
        <v>11.76</v>
      </c>
      <c r="I1920" s="179"/>
      <c r="L1920" s="175"/>
      <c r="M1920" s="180"/>
      <c r="T1920" s="181"/>
      <c r="AT1920" s="176" t="s">
        <v>169</v>
      </c>
      <c r="AU1920" s="176" t="s">
        <v>93</v>
      </c>
      <c r="AV1920" s="14" t="s">
        <v>96</v>
      </c>
      <c r="AW1920" s="14" t="s">
        <v>38</v>
      </c>
      <c r="AX1920" s="14" t="s">
        <v>84</v>
      </c>
      <c r="AY1920" s="176" t="s">
        <v>159</v>
      </c>
    </row>
    <row r="1921" spans="2:65" s="1" customFormat="1" ht="55.5" customHeight="1">
      <c r="B1921" s="35"/>
      <c r="C1921" s="182" t="s">
        <v>2998</v>
      </c>
      <c r="D1921" s="182" t="s">
        <v>668</v>
      </c>
      <c r="E1921" s="183" t="s">
        <v>2999</v>
      </c>
      <c r="F1921" s="184" t="s">
        <v>3000</v>
      </c>
      <c r="G1921" s="185" t="s">
        <v>165</v>
      </c>
      <c r="H1921" s="186">
        <v>39.003999999999998</v>
      </c>
      <c r="I1921" s="187"/>
      <c r="J1921" s="188">
        <f>ROUND(I1921*H1921,2)</f>
        <v>0</v>
      </c>
      <c r="K1921" s="189"/>
      <c r="L1921" s="190"/>
      <c r="M1921" s="191" t="s">
        <v>32</v>
      </c>
      <c r="N1921" s="192" t="s">
        <v>48</v>
      </c>
      <c r="P1921" s="145">
        <f>O1921*H1921</f>
        <v>0</v>
      </c>
      <c r="Q1921" s="145">
        <v>2.8000000000000001E-2</v>
      </c>
      <c r="R1921" s="145">
        <f>Q1921*H1921</f>
        <v>1.092112</v>
      </c>
      <c r="S1921" s="145">
        <v>0</v>
      </c>
      <c r="T1921" s="146">
        <f>S1921*H1921</f>
        <v>0</v>
      </c>
      <c r="AR1921" s="147" t="s">
        <v>780</v>
      </c>
      <c r="AT1921" s="147" t="s">
        <v>668</v>
      </c>
      <c r="AU1921" s="147" t="s">
        <v>93</v>
      </c>
      <c r="AY1921" s="19" t="s">
        <v>159</v>
      </c>
      <c r="BE1921" s="148">
        <f>IF(N1921="základní",J1921,0)</f>
        <v>0</v>
      </c>
      <c r="BF1921" s="148">
        <f>IF(N1921="snížená",J1921,0)</f>
        <v>0</v>
      </c>
      <c r="BG1921" s="148">
        <f>IF(N1921="zákl. přenesená",J1921,0)</f>
        <v>0</v>
      </c>
      <c r="BH1921" s="148">
        <f>IF(N1921="sníž. přenesená",J1921,0)</f>
        <v>0</v>
      </c>
      <c r="BI1921" s="148">
        <f>IF(N1921="nulová",J1921,0)</f>
        <v>0</v>
      </c>
      <c r="BJ1921" s="19" t="s">
        <v>91</v>
      </c>
      <c r="BK1921" s="148">
        <f>ROUND(I1921*H1921,2)</f>
        <v>0</v>
      </c>
      <c r="BL1921" s="19" t="s">
        <v>661</v>
      </c>
      <c r="BM1921" s="147" t="s">
        <v>3001</v>
      </c>
    </row>
    <row r="1922" spans="2:65" s="12" customFormat="1" ht="11.25">
      <c r="B1922" s="153"/>
      <c r="D1922" s="154" t="s">
        <v>169</v>
      </c>
      <c r="E1922" s="155" t="s">
        <v>32</v>
      </c>
      <c r="F1922" s="156" t="s">
        <v>3002</v>
      </c>
      <c r="H1922" s="155" t="s">
        <v>32</v>
      </c>
      <c r="I1922" s="157"/>
      <c r="L1922" s="153"/>
      <c r="M1922" s="158"/>
      <c r="T1922" s="159"/>
      <c r="AT1922" s="155" t="s">
        <v>169</v>
      </c>
      <c r="AU1922" s="155" t="s">
        <v>93</v>
      </c>
      <c r="AV1922" s="12" t="s">
        <v>84</v>
      </c>
      <c r="AW1922" s="12" t="s">
        <v>38</v>
      </c>
      <c r="AX1922" s="12" t="s">
        <v>76</v>
      </c>
      <c r="AY1922" s="155" t="s">
        <v>159</v>
      </c>
    </row>
    <row r="1923" spans="2:65" s="13" customFormat="1" ht="11.25">
      <c r="B1923" s="160"/>
      <c r="D1923" s="154" t="s">
        <v>169</v>
      </c>
      <c r="E1923" s="161" t="s">
        <v>32</v>
      </c>
      <c r="F1923" s="162" t="s">
        <v>3003</v>
      </c>
      <c r="H1923" s="163">
        <v>20.524000000000001</v>
      </c>
      <c r="I1923" s="164"/>
      <c r="L1923" s="160"/>
      <c r="M1923" s="165"/>
      <c r="T1923" s="166"/>
      <c r="AT1923" s="161" t="s">
        <v>169</v>
      </c>
      <c r="AU1923" s="161" t="s">
        <v>93</v>
      </c>
      <c r="AV1923" s="13" t="s">
        <v>91</v>
      </c>
      <c r="AW1923" s="13" t="s">
        <v>38</v>
      </c>
      <c r="AX1923" s="13" t="s">
        <v>76</v>
      </c>
      <c r="AY1923" s="161" t="s">
        <v>159</v>
      </c>
    </row>
    <row r="1924" spans="2:65" s="13" customFormat="1" ht="11.25">
      <c r="B1924" s="160"/>
      <c r="D1924" s="154" t="s">
        <v>169</v>
      </c>
      <c r="E1924" s="161" t="s">
        <v>32</v>
      </c>
      <c r="F1924" s="162" t="s">
        <v>3004</v>
      </c>
      <c r="H1924" s="163">
        <v>8.5399999999999991</v>
      </c>
      <c r="I1924" s="164"/>
      <c r="L1924" s="160"/>
      <c r="M1924" s="165"/>
      <c r="T1924" s="166"/>
      <c r="AT1924" s="161" t="s">
        <v>169</v>
      </c>
      <c r="AU1924" s="161" t="s">
        <v>93</v>
      </c>
      <c r="AV1924" s="13" t="s">
        <v>91</v>
      </c>
      <c r="AW1924" s="13" t="s">
        <v>38</v>
      </c>
      <c r="AX1924" s="13" t="s">
        <v>76</v>
      </c>
      <c r="AY1924" s="161" t="s">
        <v>159</v>
      </c>
    </row>
    <row r="1925" spans="2:65" s="13" customFormat="1" ht="11.25">
      <c r="B1925" s="160"/>
      <c r="D1925" s="154" t="s">
        <v>169</v>
      </c>
      <c r="E1925" s="161" t="s">
        <v>32</v>
      </c>
      <c r="F1925" s="162" t="s">
        <v>3005</v>
      </c>
      <c r="H1925" s="163">
        <v>9.94</v>
      </c>
      <c r="I1925" s="164"/>
      <c r="L1925" s="160"/>
      <c r="M1925" s="165"/>
      <c r="T1925" s="166"/>
      <c r="AT1925" s="161" t="s">
        <v>169</v>
      </c>
      <c r="AU1925" s="161" t="s">
        <v>93</v>
      </c>
      <c r="AV1925" s="13" t="s">
        <v>91</v>
      </c>
      <c r="AW1925" s="13" t="s">
        <v>38</v>
      </c>
      <c r="AX1925" s="13" t="s">
        <v>76</v>
      </c>
      <c r="AY1925" s="161" t="s">
        <v>159</v>
      </c>
    </row>
    <row r="1926" spans="2:65" s="14" customFormat="1" ht="11.25">
      <c r="B1926" s="175"/>
      <c r="D1926" s="154" t="s">
        <v>169</v>
      </c>
      <c r="E1926" s="176" t="s">
        <v>32</v>
      </c>
      <c r="F1926" s="177" t="s">
        <v>581</v>
      </c>
      <c r="H1926" s="178">
        <v>39.003999999999998</v>
      </c>
      <c r="I1926" s="179"/>
      <c r="L1926" s="175"/>
      <c r="M1926" s="180"/>
      <c r="T1926" s="181"/>
      <c r="AT1926" s="176" t="s">
        <v>169</v>
      </c>
      <c r="AU1926" s="176" t="s">
        <v>93</v>
      </c>
      <c r="AV1926" s="14" t="s">
        <v>96</v>
      </c>
      <c r="AW1926" s="14" t="s">
        <v>38</v>
      </c>
      <c r="AX1926" s="14" t="s">
        <v>84</v>
      </c>
      <c r="AY1926" s="176" t="s">
        <v>159</v>
      </c>
    </row>
    <row r="1927" spans="2:65" s="1" customFormat="1" ht="37.9" customHeight="1">
      <c r="B1927" s="35"/>
      <c r="C1927" s="135" t="s">
        <v>3006</v>
      </c>
      <c r="D1927" s="135" t="s">
        <v>162</v>
      </c>
      <c r="E1927" s="136" t="s">
        <v>3007</v>
      </c>
      <c r="F1927" s="137" t="s">
        <v>3008</v>
      </c>
      <c r="G1927" s="138" t="s">
        <v>783</v>
      </c>
      <c r="H1927" s="139">
        <v>143.30000000000001</v>
      </c>
      <c r="I1927" s="140"/>
      <c r="J1927" s="141">
        <f>ROUND(I1927*H1927,2)</f>
        <v>0</v>
      </c>
      <c r="K1927" s="142"/>
      <c r="L1927" s="35"/>
      <c r="M1927" s="143" t="s">
        <v>32</v>
      </c>
      <c r="N1927" s="144" t="s">
        <v>48</v>
      </c>
      <c r="P1927" s="145">
        <f>O1927*H1927</f>
        <v>0</v>
      </c>
      <c r="Q1927" s="145">
        <v>2.57764E-3</v>
      </c>
      <c r="R1927" s="145">
        <f>Q1927*H1927</f>
        <v>0.36937581200000003</v>
      </c>
      <c r="S1927" s="145">
        <v>0</v>
      </c>
      <c r="T1927" s="146">
        <f>S1927*H1927</f>
        <v>0</v>
      </c>
      <c r="AR1927" s="147" t="s">
        <v>661</v>
      </c>
      <c r="AT1927" s="147" t="s">
        <v>162</v>
      </c>
      <c r="AU1927" s="147" t="s">
        <v>93</v>
      </c>
      <c r="AY1927" s="19" t="s">
        <v>159</v>
      </c>
      <c r="BE1927" s="148">
        <f>IF(N1927="základní",J1927,0)</f>
        <v>0</v>
      </c>
      <c r="BF1927" s="148">
        <f>IF(N1927="snížená",J1927,0)</f>
        <v>0</v>
      </c>
      <c r="BG1927" s="148">
        <f>IF(N1927="zákl. přenesená",J1927,0)</f>
        <v>0</v>
      </c>
      <c r="BH1927" s="148">
        <f>IF(N1927="sníž. přenesená",J1927,0)</f>
        <v>0</v>
      </c>
      <c r="BI1927" s="148">
        <f>IF(N1927="nulová",J1927,0)</f>
        <v>0</v>
      </c>
      <c r="BJ1927" s="19" t="s">
        <v>91</v>
      </c>
      <c r="BK1927" s="148">
        <f>ROUND(I1927*H1927,2)</f>
        <v>0</v>
      </c>
      <c r="BL1927" s="19" t="s">
        <v>661</v>
      </c>
      <c r="BM1927" s="147" t="s">
        <v>3009</v>
      </c>
    </row>
    <row r="1928" spans="2:65" s="1" customFormat="1" ht="11.25">
      <c r="B1928" s="35"/>
      <c r="D1928" s="149" t="s">
        <v>167</v>
      </c>
      <c r="F1928" s="150" t="s">
        <v>3010</v>
      </c>
      <c r="I1928" s="151"/>
      <c r="L1928" s="35"/>
      <c r="M1928" s="152"/>
      <c r="T1928" s="56"/>
      <c r="AT1928" s="19" t="s">
        <v>167</v>
      </c>
      <c r="AU1928" s="19" t="s">
        <v>93</v>
      </c>
    </row>
    <row r="1929" spans="2:65" s="13" customFormat="1" ht="11.25">
      <c r="B1929" s="160"/>
      <c r="D1929" s="154" t="s">
        <v>169</v>
      </c>
      <c r="E1929" s="161" t="s">
        <v>32</v>
      </c>
      <c r="F1929" s="162" t="s">
        <v>3011</v>
      </c>
      <c r="H1929" s="163">
        <v>9.6</v>
      </c>
      <c r="I1929" s="164"/>
      <c r="L1929" s="160"/>
      <c r="M1929" s="165"/>
      <c r="T1929" s="166"/>
      <c r="AT1929" s="161" t="s">
        <v>169</v>
      </c>
      <c r="AU1929" s="161" t="s">
        <v>93</v>
      </c>
      <c r="AV1929" s="13" t="s">
        <v>91</v>
      </c>
      <c r="AW1929" s="13" t="s">
        <v>38</v>
      </c>
      <c r="AX1929" s="13" t="s">
        <v>76</v>
      </c>
      <c r="AY1929" s="161" t="s">
        <v>159</v>
      </c>
    </row>
    <row r="1930" spans="2:65" s="13" customFormat="1" ht="11.25">
      <c r="B1930" s="160"/>
      <c r="D1930" s="154" t="s">
        <v>169</v>
      </c>
      <c r="E1930" s="161" t="s">
        <v>32</v>
      </c>
      <c r="F1930" s="162" t="s">
        <v>3012</v>
      </c>
      <c r="H1930" s="163">
        <v>46.8</v>
      </c>
      <c r="I1930" s="164"/>
      <c r="L1930" s="160"/>
      <c r="M1930" s="165"/>
      <c r="T1930" s="166"/>
      <c r="AT1930" s="161" t="s">
        <v>169</v>
      </c>
      <c r="AU1930" s="161" t="s">
        <v>93</v>
      </c>
      <c r="AV1930" s="13" t="s">
        <v>91</v>
      </c>
      <c r="AW1930" s="13" t="s">
        <v>38</v>
      </c>
      <c r="AX1930" s="13" t="s">
        <v>76</v>
      </c>
      <c r="AY1930" s="161" t="s">
        <v>159</v>
      </c>
    </row>
    <row r="1931" spans="2:65" s="13" customFormat="1" ht="11.25">
      <c r="B1931" s="160"/>
      <c r="D1931" s="154" t="s">
        <v>169</v>
      </c>
      <c r="E1931" s="161" t="s">
        <v>32</v>
      </c>
      <c r="F1931" s="162" t="s">
        <v>3013</v>
      </c>
      <c r="H1931" s="163">
        <v>9.6</v>
      </c>
      <c r="I1931" s="164"/>
      <c r="L1931" s="160"/>
      <c r="M1931" s="165"/>
      <c r="T1931" s="166"/>
      <c r="AT1931" s="161" t="s">
        <v>169</v>
      </c>
      <c r="AU1931" s="161" t="s">
        <v>93</v>
      </c>
      <c r="AV1931" s="13" t="s">
        <v>91</v>
      </c>
      <c r="AW1931" s="13" t="s">
        <v>38</v>
      </c>
      <c r="AX1931" s="13" t="s">
        <v>76</v>
      </c>
      <c r="AY1931" s="161" t="s">
        <v>159</v>
      </c>
    </row>
    <row r="1932" spans="2:65" s="13" customFormat="1" ht="11.25">
      <c r="B1932" s="160"/>
      <c r="D1932" s="154" t="s">
        <v>169</v>
      </c>
      <c r="E1932" s="161" t="s">
        <v>32</v>
      </c>
      <c r="F1932" s="162" t="s">
        <v>3014</v>
      </c>
      <c r="H1932" s="163">
        <v>9.1999999999999993</v>
      </c>
      <c r="I1932" s="164"/>
      <c r="L1932" s="160"/>
      <c r="M1932" s="165"/>
      <c r="T1932" s="166"/>
      <c r="AT1932" s="161" t="s">
        <v>169</v>
      </c>
      <c r="AU1932" s="161" t="s">
        <v>93</v>
      </c>
      <c r="AV1932" s="13" t="s">
        <v>91</v>
      </c>
      <c r="AW1932" s="13" t="s">
        <v>38</v>
      </c>
      <c r="AX1932" s="13" t="s">
        <v>76</v>
      </c>
      <c r="AY1932" s="161" t="s">
        <v>159</v>
      </c>
    </row>
    <row r="1933" spans="2:65" s="13" customFormat="1" ht="11.25">
      <c r="B1933" s="160"/>
      <c r="D1933" s="154" t="s">
        <v>169</v>
      </c>
      <c r="E1933" s="161" t="s">
        <v>32</v>
      </c>
      <c r="F1933" s="162" t="s">
        <v>3015</v>
      </c>
      <c r="H1933" s="163">
        <v>31.2</v>
      </c>
      <c r="I1933" s="164"/>
      <c r="L1933" s="160"/>
      <c r="M1933" s="165"/>
      <c r="T1933" s="166"/>
      <c r="AT1933" s="161" t="s">
        <v>169</v>
      </c>
      <c r="AU1933" s="161" t="s">
        <v>93</v>
      </c>
      <c r="AV1933" s="13" t="s">
        <v>91</v>
      </c>
      <c r="AW1933" s="13" t="s">
        <v>38</v>
      </c>
      <c r="AX1933" s="13" t="s">
        <v>76</v>
      </c>
      <c r="AY1933" s="161" t="s">
        <v>159</v>
      </c>
    </row>
    <row r="1934" spans="2:65" s="13" customFormat="1" ht="11.25">
      <c r="B1934" s="160"/>
      <c r="D1934" s="154" t="s">
        <v>169</v>
      </c>
      <c r="E1934" s="161" t="s">
        <v>32</v>
      </c>
      <c r="F1934" s="162" t="s">
        <v>3016</v>
      </c>
      <c r="H1934" s="163">
        <v>6.3</v>
      </c>
      <c r="I1934" s="164"/>
      <c r="L1934" s="160"/>
      <c r="M1934" s="165"/>
      <c r="T1934" s="166"/>
      <c r="AT1934" s="161" t="s">
        <v>169</v>
      </c>
      <c r="AU1934" s="161" t="s">
        <v>93</v>
      </c>
      <c r="AV1934" s="13" t="s">
        <v>91</v>
      </c>
      <c r="AW1934" s="13" t="s">
        <v>38</v>
      </c>
      <c r="AX1934" s="13" t="s">
        <v>76</v>
      </c>
      <c r="AY1934" s="161" t="s">
        <v>159</v>
      </c>
    </row>
    <row r="1935" spans="2:65" s="13" customFormat="1" ht="11.25">
      <c r="B1935" s="160"/>
      <c r="D1935" s="154" t="s">
        <v>169</v>
      </c>
      <c r="E1935" s="161" t="s">
        <v>32</v>
      </c>
      <c r="F1935" s="162" t="s">
        <v>3017</v>
      </c>
      <c r="H1935" s="163">
        <v>7.65</v>
      </c>
      <c r="I1935" s="164"/>
      <c r="L1935" s="160"/>
      <c r="M1935" s="165"/>
      <c r="T1935" s="166"/>
      <c r="AT1935" s="161" t="s">
        <v>169</v>
      </c>
      <c r="AU1935" s="161" t="s">
        <v>93</v>
      </c>
      <c r="AV1935" s="13" t="s">
        <v>91</v>
      </c>
      <c r="AW1935" s="13" t="s">
        <v>38</v>
      </c>
      <c r="AX1935" s="13" t="s">
        <v>76</v>
      </c>
      <c r="AY1935" s="161" t="s">
        <v>159</v>
      </c>
    </row>
    <row r="1936" spans="2:65" s="13" customFormat="1" ht="11.25">
      <c r="B1936" s="160"/>
      <c r="D1936" s="154" t="s">
        <v>169</v>
      </c>
      <c r="E1936" s="161" t="s">
        <v>32</v>
      </c>
      <c r="F1936" s="162" t="s">
        <v>3018</v>
      </c>
      <c r="H1936" s="163">
        <v>22.95</v>
      </c>
      <c r="I1936" s="164"/>
      <c r="L1936" s="160"/>
      <c r="M1936" s="165"/>
      <c r="T1936" s="166"/>
      <c r="AT1936" s="161" t="s">
        <v>169</v>
      </c>
      <c r="AU1936" s="161" t="s">
        <v>93</v>
      </c>
      <c r="AV1936" s="13" t="s">
        <v>91</v>
      </c>
      <c r="AW1936" s="13" t="s">
        <v>38</v>
      </c>
      <c r="AX1936" s="13" t="s">
        <v>76</v>
      </c>
      <c r="AY1936" s="161" t="s">
        <v>159</v>
      </c>
    </row>
    <row r="1937" spans="2:65" s="14" customFormat="1" ht="11.25">
      <c r="B1937" s="175"/>
      <c r="D1937" s="154" t="s">
        <v>169</v>
      </c>
      <c r="E1937" s="176" t="s">
        <v>32</v>
      </c>
      <c r="F1937" s="177" t="s">
        <v>581</v>
      </c>
      <c r="H1937" s="178">
        <v>143.30000000000001</v>
      </c>
      <c r="I1937" s="179"/>
      <c r="L1937" s="175"/>
      <c r="M1937" s="180"/>
      <c r="T1937" s="181"/>
      <c r="AT1937" s="176" t="s">
        <v>169</v>
      </c>
      <c r="AU1937" s="176" t="s">
        <v>93</v>
      </c>
      <c r="AV1937" s="14" t="s">
        <v>96</v>
      </c>
      <c r="AW1937" s="14" t="s">
        <v>38</v>
      </c>
      <c r="AX1937" s="14" t="s">
        <v>84</v>
      </c>
      <c r="AY1937" s="176" t="s">
        <v>159</v>
      </c>
    </row>
    <row r="1938" spans="2:65" s="1" customFormat="1" ht="49.15" customHeight="1">
      <c r="B1938" s="35"/>
      <c r="C1938" s="182" t="s">
        <v>3019</v>
      </c>
      <c r="D1938" s="182" t="s">
        <v>668</v>
      </c>
      <c r="E1938" s="183" t="s">
        <v>3020</v>
      </c>
      <c r="F1938" s="184" t="s">
        <v>3021</v>
      </c>
      <c r="G1938" s="185" t="s">
        <v>165</v>
      </c>
      <c r="H1938" s="186">
        <v>5.6</v>
      </c>
      <c r="I1938" s="187"/>
      <c r="J1938" s="188">
        <f>ROUND(I1938*H1938,2)</f>
        <v>0</v>
      </c>
      <c r="K1938" s="189"/>
      <c r="L1938" s="190"/>
      <c r="M1938" s="191" t="s">
        <v>32</v>
      </c>
      <c r="N1938" s="192" t="s">
        <v>48</v>
      </c>
      <c r="P1938" s="145">
        <f>O1938*H1938</f>
        <v>0</v>
      </c>
      <c r="Q1938" s="145">
        <v>4.4729999999999999E-2</v>
      </c>
      <c r="R1938" s="145">
        <f>Q1938*H1938</f>
        <v>0.25048799999999999</v>
      </c>
      <c r="S1938" s="145">
        <v>0</v>
      </c>
      <c r="T1938" s="146">
        <f>S1938*H1938</f>
        <v>0</v>
      </c>
      <c r="AR1938" s="147" t="s">
        <v>780</v>
      </c>
      <c r="AT1938" s="147" t="s">
        <v>668</v>
      </c>
      <c r="AU1938" s="147" t="s">
        <v>93</v>
      </c>
      <c r="AY1938" s="19" t="s">
        <v>159</v>
      </c>
      <c r="BE1938" s="148">
        <f>IF(N1938="základní",J1938,0)</f>
        <v>0</v>
      </c>
      <c r="BF1938" s="148">
        <f>IF(N1938="snížená",J1938,0)</f>
        <v>0</v>
      </c>
      <c r="BG1938" s="148">
        <f>IF(N1938="zákl. přenesená",J1938,0)</f>
        <v>0</v>
      </c>
      <c r="BH1938" s="148">
        <f>IF(N1938="sníž. přenesená",J1938,0)</f>
        <v>0</v>
      </c>
      <c r="BI1938" s="148">
        <f>IF(N1938="nulová",J1938,0)</f>
        <v>0</v>
      </c>
      <c r="BJ1938" s="19" t="s">
        <v>91</v>
      </c>
      <c r="BK1938" s="148">
        <f>ROUND(I1938*H1938,2)</f>
        <v>0</v>
      </c>
      <c r="BL1938" s="19" t="s">
        <v>661</v>
      </c>
      <c r="BM1938" s="147" t="s">
        <v>3022</v>
      </c>
    </row>
    <row r="1939" spans="2:65" s="13" customFormat="1" ht="11.25">
      <c r="B1939" s="160"/>
      <c r="D1939" s="154" t="s">
        <v>169</v>
      </c>
      <c r="E1939" s="161" t="s">
        <v>32</v>
      </c>
      <c r="F1939" s="162" t="s">
        <v>3023</v>
      </c>
      <c r="H1939" s="163">
        <v>5.6</v>
      </c>
      <c r="I1939" s="164"/>
      <c r="L1939" s="160"/>
      <c r="M1939" s="165"/>
      <c r="T1939" s="166"/>
      <c r="AT1939" s="161" t="s">
        <v>169</v>
      </c>
      <c r="AU1939" s="161" t="s">
        <v>93</v>
      </c>
      <c r="AV1939" s="13" t="s">
        <v>91</v>
      </c>
      <c r="AW1939" s="13" t="s">
        <v>38</v>
      </c>
      <c r="AX1939" s="13" t="s">
        <v>84</v>
      </c>
      <c r="AY1939" s="161" t="s">
        <v>159</v>
      </c>
    </row>
    <row r="1940" spans="2:65" s="1" customFormat="1" ht="49.15" customHeight="1">
      <c r="B1940" s="35"/>
      <c r="C1940" s="182" t="s">
        <v>3024</v>
      </c>
      <c r="D1940" s="182" t="s">
        <v>668</v>
      </c>
      <c r="E1940" s="183" t="s">
        <v>3025</v>
      </c>
      <c r="F1940" s="184" t="s">
        <v>3026</v>
      </c>
      <c r="G1940" s="185" t="s">
        <v>165</v>
      </c>
      <c r="H1940" s="186">
        <v>30.8</v>
      </c>
      <c r="I1940" s="187"/>
      <c r="J1940" s="188">
        <f>ROUND(I1940*H1940,2)</f>
        <v>0</v>
      </c>
      <c r="K1940" s="189"/>
      <c r="L1940" s="190"/>
      <c r="M1940" s="191" t="s">
        <v>32</v>
      </c>
      <c r="N1940" s="192" t="s">
        <v>48</v>
      </c>
      <c r="P1940" s="145">
        <f>O1940*H1940</f>
        <v>0</v>
      </c>
      <c r="Q1940" s="145">
        <v>3.8150000000000003E-2</v>
      </c>
      <c r="R1940" s="145">
        <f>Q1940*H1940</f>
        <v>1.1750200000000002</v>
      </c>
      <c r="S1940" s="145">
        <v>0</v>
      </c>
      <c r="T1940" s="146">
        <f>S1940*H1940</f>
        <v>0</v>
      </c>
      <c r="AR1940" s="147" t="s">
        <v>780</v>
      </c>
      <c r="AT1940" s="147" t="s">
        <v>668</v>
      </c>
      <c r="AU1940" s="147" t="s">
        <v>93</v>
      </c>
      <c r="AY1940" s="19" t="s">
        <v>159</v>
      </c>
      <c r="BE1940" s="148">
        <f>IF(N1940="základní",J1940,0)</f>
        <v>0</v>
      </c>
      <c r="BF1940" s="148">
        <f>IF(N1940="snížená",J1940,0)</f>
        <v>0</v>
      </c>
      <c r="BG1940" s="148">
        <f>IF(N1940="zákl. přenesená",J1940,0)</f>
        <v>0</v>
      </c>
      <c r="BH1940" s="148">
        <f>IF(N1940="sníž. přenesená",J1940,0)</f>
        <v>0</v>
      </c>
      <c r="BI1940" s="148">
        <f>IF(N1940="nulová",J1940,0)</f>
        <v>0</v>
      </c>
      <c r="BJ1940" s="19" t="s">
        <v>91</v>
      </c>
      <c r="BK1940" s="148">
        <f>ROUND(I1940*H1940,2)</f>
        <v>0</v>
      </c>
      <c r="BL1940" s="19" t="s">
        <v>661</v>
      </c>
      <c r="BM1940" s="147" t="s">
        <v>3027</v>
      </c>
    </row>
    <row r="1941" spans="2:65" s="12" customFormat="1" ht="11.25">
      <c r="B1941" s="153"/>
      <c r="D1941" s="154" t="s">
        <v>169</v>
      </c>
      <c r="E1941" s="155" t="s">
        <v>32</v>
      </c>
      <c r="F1941" s="156" t="s">
        <v>3028</v>
      </c>
      <c r="H1941" s="155" t="s">
        <v>32</v>
      </c>
      <c r="I1941" s="157"/>
      <c r="L1941" s="153"/>
      <c r="M1941" s="158"/>
      <c r="T1941" s="159"/>
      <c r="AT1941" s="155" t="s">
        <v>169</v>
      </c>
      <c r="AU1941" s="155" t="s">
        <v>93</v>
      </c>
      <c r="AV1941" s="12" t="s">
        <v>84</v>
      </c>
      <c r="AW1941" s="12" t="s">
        <v>38</v>
      </c>
      <c r="AX1941" s="12" t="s">
        <v>76</v>
      </c>
      <c r="AY1941" s="155" t="s">
        <v>159</v>
      </c>
    </row>
    <row r="1942" spans="2:65" s="13" customFormat="1" ht="11.25">
      <c r="B1942" s="160"/>
      <c r="D1942" s="154" t="s">
        <v>169</v>
      </c>
      <c r="E1942" s="161" t="s">
        <v>32</v>
      </c>
      <c r="F1942" s="162" t="s">
        <v>3029</v>
      </c>
      <c r="H1942" s="163">
        <v>18.48</v>
      </c>
      <c r="I1942" s="164"/>
      <c r="L1942" s="160"/>
      <c r="M1942" s="165"/>
      <c r="T1942" s="166"/>
      <c r="AT1942" s="161" t="s">
        <v>169</v>
      </c>
      <c r="AU1942" s="161" t="s">
        <v>93</v>
      </c>
      <c r="AV1942" s="13" t="s">
        <v>91</v>
      </c>
      <c r="AW1942" s="13" t="s">
        <v>38</v>
      </c>
      <c r="AX1942" s="13" t="s">
        <v>76</v>
      </c>
      <c r="AY1942" s="161" t="s">
        <v>159</v>
      </c>
    </row>
    <row r="1943" spans="2:65" s="12" customFormat="1" ht="11.25">
      <c r="B1943" s="153"/>
      <c r="D1943" s="154" t="s">
        <v>169</v>
      </c>
      <c r="E1943" s="155" t="s">
        <v>32</v>
      </c>
      <c r="F1943" s="156" t="s">
        <v>3030</v>
      </c>
      <c r="H1943" s="155" t="s">
        <v>32</v>
      </c>
      <c r="I1943" s="157"/>
      <c r="L1943" s="153"/>
      <c r="M1943" s="158"/>
      <c r="T1943" s="159"/>
      <c r="AT1943" s="155" t="s">
        <v>169</v>
      </c>
      <c r="AU1943" s="155" t="s">
        <v>93</v>
      </c>
      <c r="AV1943" s="12" t="s">
        <v>84</v>
      </c>
      <c r="AW1943" s="12" t="s">
        <v>38</v>
      </c>
      <c r="AX1943" s="12" t="s">
        <v>76</v>
      </c>
      <c r="AY1943" s="155" t="s">
        <v>159</v>
      </c>
    </row>
    <row r="1944" spans="2:65" s="13" customFormat="1" ht="11.25">
      <c r="B1944" s="160"/>
      <c r="D1944" s="154" t="s">
        <v>169</v>
      </c>
      <c r="E1944" s="161" t="s">
        <v>32</v>
      </c>
      <c r="F1944" s="162" t="s">
        <v>3031</v>
      </c>
      <c r="H1944" s="163">
        <v>12.32</v>
      </c>
      <c r="I1944" s="164"/>
      <c r="L1944" s="160"/>
      <c r="M1944" s="165"/>
      <c r="T1944" s="166"/>
      <c r="AT1944" s="161" t="s">
        <v>169</v>
      </c>
      <c r="AU1944" s="161" t="s">
        <v>93</v>
      </c>
      <c r="AV1944" s="13" t="s">
        <v>91</v>
      </c>
      <c r="AW1944" s="13" t="s">
        <v>38</v>
      </c>
      <c r="AX1944" s="13" t="s">
        <v>76</v>
      </c>
      <c r="AY1944" s="161" t="s">
        <v>159</v>
      </c>
    </row>
    <row r="1945" spans="2:65" s="14" customFormat="1" ht="11.25">
      <c r="B1945" s="175"/>
      <c r="D1945" s="154" t="s">
        <v>169</v>
      </c>
      <c r="E1945" s="176" t="s">
        <v>32</v>
      </c>
      <c r="F1945" s="177" t="s">
        <v>581</v>
      </c>
      <c r="H1945" s="178">
        <v>30.8</v>
      </c>
      <c r="I1945" s="179"/>
      <c r="L1945" s="175"/>
      <c r="M1945" s="180"/>
      <c r="T1945" s="181"/>
      <c r="AT1945" s="176" t="s">
        <v>169</v>
      </c>
      <c r="AU1945" s="176" t="s">
        <v>93</v>
      </c>
      <c r="AV1945" s="14" t="s">
        <v>96</v>
      </c>
      <c r="AW1945" s="14" t="s">
        <v>38</v>
      </c>
      <c r="AX1945" s="14" t="s">
        <v>84</v>
      </c>
      <c r="AY1945" s="176" t="s">
        <v>159</v>
      </c>
    </row>
    <row r="1946" spans="2:65" s="1" customFormat="1" ht="44.25" customHeight="1">
      <c r="B1946" s="35"/>
      <c r="C1946" s="182" t="s">
        <v>3032</v>
      </c>
      <c r="D1946" s="182" t="s">
        <v>668</v>
      </c>
      <c r="E1946" s="183" t="s">
        <v>3033</v>
      </c>
      <c r="F1946" s="184" t="s">
        <v>3034</v>
      </c>
      <c r="G1946" s="185" t="s">
        <v>165</v>
      </c>
      <c r="H1946" s="186">
        <v>11.991</v>
      </c>
      <c r="I1946" s="187"/>
      <c r="J1946" s="188">
        <f>ROUND(I1946*H1946,2)</f>
        <v>0</v>
      </c>
      <c r="K1946" s="189"/>
      <c r="L1946" s="190"/>
      <c r="M1946" s="191" t="s">
        <v>32</v>
      </c>
      <c r="N1946" s="192" t="s">
        <v>48</v>
      </c>
      <c r="P1946" s="145">
        <f>O1946*H1946</f>
        <v>0</v>
      </c>
      <c r="Q1946" s="145">
        <v>2.4230000000000002E-2</v>
      </c>
      <c r="R1946" s="145">
        <f>Q1946*H1946</f>
        <v>0.29054193</v>
      </c>
      <c r="S1946" s="145">
        <v>0</v>
      </c>
      <c r="T1946" s="146">
        <f>S1946*H1946</f>
        <v>0</v>
      </c>
      <c r="AR1946" s="147" t="s">
        <v>780</v>
      </c>
      <c r="AT1946" s="147" t="s">
        <v>668</v>
      </c>
      <c r="AU1946" s="147" t="s">
        <v>93</v>
      </c>
      <c r="AY1946" s="19" t="s">
        <v>159</v>
      </c>
      <c r="BE1946" s="148">
        <f>IF(N1946="základní",J1946,0)</f>
        <v>0</v>
      </c>
      <c r="BF1946" s="148">
        <f>IF(N1946="snížená",J1946,0)</f>
        <v>0</v>
      </c>
      <c r="BG1946" s="148">
        <f>IF(N1946="zákl. přenesená",J1946,0)</f>
        <v>0</v>
      </c>
      <c r="BH1946" s="148">
        <f>IF(N1946="sníž. přenesená",J1946,0)</f>
        <v>0</v>
      </c>
      <c r="BI1946" s="148">
        <f>IF(N1946="nulová",J1946,0)</f>
        <v>0</v>
      </c>
      <c r="BJ1946" s="19" t="s">
        <v>91</v>
      </c>
      <c r="BK1946" s="148">
        <f>ROUND(I1946*H1946,2)</f>
        <v>0</v>
      </c>
      <c r="BL1946" s="19" t="s">
        <v>661</v>
      </c>
      <c r="BM1946" s="147" t="s">
        <v>3035</v>
      </c>
    </row>
    <row r="1947" spans="2:65" s="13" customFormat="1" ht="11.25">
      <c r="B1947" s="160"/>
      <c r="D1947" s="154" t="s">
        <v>169</v>
      </c>
      <c r="E1947" s="161" t="s">
        <v>32</v>
      </c>
      <c r="F1947" s="162" t="s">
        <v>3036</v>
      </c>
      <c r="H1947" s="163">
        <v>2.9980000000000002</v>
      </c>
      <c r="I1947" s="164"/>
      <c r="L1947" s="160"/>
      <c r="M1947" s="165"/>
      <c r="T1947" s="166"/>
      <c r="AT1947" s="161" t="s">
        <v>169</v>
      </c>
      <c r="AU1947" s="161" t="s">
        <v>93</v>
      </c>
      <c r="AV1947" s="13" t="s">
        <v>91</v>
      </c>
      <c r="AW1947" s="13" t="s">
        <v>38</v>
      </c>
      <c r="AX1947" s="13" t="s">
        <v>76</v>
      </c>
      <c r="AY1947" s="161" t="s">
        <v>159</v>
      </c>
    </row>
    <row r="1948" spans="2:65" s="13" customFormat="1" ht="11.25">
      <c r="B1948" s="160"/>
      <c r="D1948" s="154" t="s">
        <v>169</v>
      </c>
      <c r="E1948" s="161" t="s">
        <v>32</v>
      </c>
      <c r="F1948" s="162" t="s">
        <v>3037</v>
      </c>
      <c r="H1948" s="163">
        <v>8.9930000000000003</v>
      </c>
      <c r="I1948" s="164"/>
      <c r="L1948" s="160"/>
      <c r="M1948" s="165"/>
      <c r="T1948" s="166"/>
      <c r="AT1948" s="161" t="s">
        <v>169</v>
      </c>
      <c r="AU1948" s="161" t="s">
        <v>93</v>
      </c>
      <c r="AV1948" s="13" t="s">
        <v>91</v>
      </c>
      <c r="AW1948" s="13" t="s">
        <v>38</v>
      </c>
      <c r="AX1948" s="13" t="s">
        <v>76</v>
      </c>
      <c r="AY1948" s="161" t="s">
        <v>159</v>
      </c>
    </row>
    <row r="1949" spans="2:65" s="14" customFormat="1" ht="11.25">
      <c r="B1949" s="175"/>
      <c r="D1949" s="154" t="s">
        <v>169</v>
      </c>
      <c r="E1949" s="176" t="s">
        <v>32</v>
      </c>
      <c r="F1949" s="177" t="s">
        <v>581</v>
      </c>
      <c r="H1949" s="178">
        <v>11.991</v>
      </c>
      <c r="I1949" s="179"/>
      <c r="L1949" s="175"/>
      <c r="M1949" s="180"/>
      <c r="T1949" s="181"/>
      <c r="AT1949" s="176" t="s">
        <v>169</v>
      </c>
      <c r="AU1949" s="176" t="s">
        <v>93</v>
      </c>
      <c r="AV1949" s="14" t="s">
        <v>96</v>
      </c>
      <c r="AW1949" s="14" t="s">
        <v>38</v>
      </c>
      <c r="AX1949" s="14" t="s">
        <v>84</v>
      </c>
      <c r="AY1949" s="176" t="s">
        <v>159</v>
      </c>
    </row>
    <row r="1950" spans="2:65" s="1" customFormat="1" ht="44.25" customHeight="1">
      <c r="B1950" s="35"/>
      <c r="C1950" s="182" t="s">
        <v>3038</v>
      </c>
      <c r="D1950" s="182" t="s">
        <v>668</v>
      </c>
      <c r="E1950" s="183" t="s">
        <v>3039</v>
      </c>
      <c r="F1950" s="184" t="s">
        <v>3040</v>
      </c>
      <c r="G1950" s="185" t="s">
        <v>165</v>
      </c>
      <c r="H1950" s="186">
        <v>5.6</v>
      </c>
      <c r="I1950" s="187"/>
      <c r="J1950" s="188">
        <f>ROUND(I1950*H1950,2)</f>
        <v>0</v>
      </c>
      <c r="K1950" s="189"/>
      <c r="L1950" s="190"/>
      <c r="M1950" s="191" t="s">
        <v>32</v>
      </c>
      <c r="N1950" s="192" t="s">
        <v>48</v>
      </c>
      <c r="P1950" s="145">
        <f>O1950*H1950</f>
        <v>0</v>
      </c>
      <c r="Q1950" s="145">
        <v>3.8289999999999998E-2</v>
      </c>
      <c r="R1950" s="145">
        <f>Q1950*H1950</f>
        <v>0.21442399999999998</v>
      </c>
      <c r="S1950" s="145">
        <v>0</v>
      </c>
      <c r="T1950" s="146">
        <f>S1950*H1950</f>
        <v>0</v>
      </c>
      <c r="AR1950" s="147" t="s">
        <v>780</v>
      </c>
      <c r="AT1950" s="147" t="s">
        <v>668</v>
      </c>
      <c r="AU1950" s="147" t="s">
        <v>93</v>
      </c>
      <c r="AY1950" s="19" t="s">
        <v>159</v>
      </c>
      <c r="BE1950" s="148">
        <f>IF(N1950="základní",J1950,0)</f>
        <v>0</v>
      </c>
      <c r="BF1950" s="148">
        <f>IF(N1950="snížená",J1950,0)</f>
        <v>0</v>
      </c>
      <c r="BG1950" s="148">
        <f>IF(N1950="zákl. přenesená",J1950,0)</f>
        <v>0</v>
      </c>
      <c r="BH1950" s="148">
        <f>IF(N1950="sníž. přenesená",J1950,0)</f>
        <v>0</v>
      </c>
      <c r="BI1950" s="148">
        <f>IF(N1950="nulová",J1950,0)</f>
        <v>0</v>
      </c>
      <c r="BJ1950" s="19" t="s">
        <v>91</v>
      </c>
      <c r="BK1950" s="148">
        <f>ROUND(I1950*H1950,2)</f>
        <v>0</v>
      </c>
      <c r="BL1950" s="19" t="s">
        <v>661</v>
      </c>
      <c r="BM1950" s="147" t="s">
        <v>3041</v>
      </c>
    </row>
    <row r="1951" spans="2:65" s="13" customFormat="1" ht="11.25">
      <c r="B1951" s="160"/>
      <c r="D1951" s="154" t="s">
        <v>169</v>
      </c>
      <c r="E1951" s="161" t="s">
        <v>32</v>
      </c>
      <c r="F1951" s="162" t="s">
        <v>3042</v>
      </c>
      <c r="H1951" s="163">
        <v>5.6</v>
      </c>
      <c r="I1951" s="164"/>
      <c r="L1951" s="160"/>
      <c r="M1951" s="165"/>
      <c r="T1951" s="166"/>
      <c r="AT1951" s="161" t="s">
        <v>169</v>
      </c>
      <c r="AU1951" s="161" t="s">
        <v>93</v>
      </c>
      <c r="AV1951" s="13" t="s">
        <v>91</v>
      </c>
      <c r="AW1951" s="13" t="s">
        <v>38</v>
      </c>
      <c r="AX1951" s="13" t="s">
        <v>84</v>
      </c>
      <c r="AY1951" s="161" t="s">
        <v>159</v>
      </c>
    </row>
    <row r="1952" spans="2:65" s="1" customFormat="1" ht="44.25" customHeight="1">
      <c r="B1952" s="35"/>
      <c r="C1952" s="182" t="s">
        <v>3043</v>
      </c>
      <c r="D1952" s="182" t="s">
        <v>668</v>
      </c>
      <c r="E1952" s="183" t="s">
        <v>3044</v>
      </c>
      <c r="F1952" s="184" t="s">
        <v>3045</v>
      </c>
      <c r="G1952" s="185" t="s">
        <v>165</v>
      </c>
      <c r="H1952" s="186">
        <v>7.19</v>
      </c>
      <c r="I1952" s="187"/>
      <c r="J1952" s="188">
        <f>ROUND(I1952*H1952,2)</f>
        <v>0</v>
      </c>
      <c r="K1952" s="189"/>
      <c r="L1952" s="190"/>
      <c r="M1952" s="191" t="s">
        <v>32</v>
      </c>
      <c r="N1952" s="192" t="s">
        <v>48</v>
      </c>
      <c r="P1952" s="145">
        <f>O1952*H1952</f>
        <v>0</v>
      </c>
      <c r="Q1952" s="145">
        <v>3.8289999999999998E-2</v>
      </c>
      <c r="R1952" s="145">
        <f>Q1952*H1952</f>
        <v>0.27530510000000002</v>
      </c>
      <c r="S1952" s="145">
        <v>0</v>
      </c>
      <c r="T1952" s="146">
        <f>S1952*H1952</f>
        <v>0</v>
      </c>
      <c r="AR1952" s="147" t="s">
        <v>780</v>
      </c>
      <c r="AT1952" s="147" t="s">
        <v>668</v>
      </c>
      <c r="AU1952" s="147" t="s">
        <v>93</v>
      </c>
      <c r="AY1952" s="19" t="s">
        <v>159</v>
      </c>
      <c r="BE1952" s="148">
        <f>IF(N1952="základní",J1952,0)</f>
        <v>0</v>
      </c>
      <c r="BF1952" s="148">
        <f>IF(N1952="snížená",J1952,0)</f>
        <v>0</v>
      </c>
      <c r="BG1952" s="148">
        <f>IF(N1952="zákl. přenesená",J1952,0)</f>
        <v>0</v>
      </c>
      <c r="BH1952" s="148">
        <f>IF(N1952="sníž. přenesená",J1952,0)</f>
        <v>0</v>
      </c>
      <c r="BI1952" s="148">
        <f>IF(N1952="nulová",J1952,0)</f>
        <v>0</v>
      </c>
      <c r="BJ1952" s="19" t="s">
        <v>91</v>
      </c>
      <c r="BK1952" s="148">
        <f>ROUND(I1952*H1952,2)</f>
        <v>0</v>
      </c>
      <c r="BL1952" s="19" t="s">
        <v>661</v>
      </c>
      <c r="BM1952" s="147" t="s">
        <v>3046</v>
      </c>
    </row>
    <row r="1953" spans="2:65" s="13" customFormat="1" ht="11.25">
      <c r="B1953" s="160"/>
      <c r="D1953" s="154" t="s">
        <v>169</v>
      </c>
      <c r="E1953" s="161" t="s">
        <v>32</v>
      </c>
      <c r="F1953" s="162" t="s">
        <v>3047</v>
      </c>
      <c r="H1953" s="163">
        <v>5.04</v>
      </c>
      <c r="I1953" s="164"/>
      <c r="L1953" s="160"/>
      <c r="M1953" s="165"/>
      <c r="T1953" s="166"/>
      <c r="AT1953" s="161" t="s">
        <v>169</v>
      </c>
      <c r="AU1953" s="161" t="s">
        <v>93</v>
      </c>
      <c r="AV1953" s="13" t="s">
        <v>91</v>
      </c>
      <c r="AW1953" s="13" t="s">
        <v>38</v>
      </c>
      <c r="AX1953" s="13" t="s">
        <v>76</v>
      </c>
      <c r="AY1953" s="161" t="s">
        <v>159</v>
      </c>
    </row>
    <row r="1954" spans="2:65" s="13" customFormat="1" ht="11.25">
      <c r="B1954" s="160"/>
      <c r="D1954" s="154" t="s">
        <v>169</v>
      </c>
      <c r="E1954" s="161" t="s">
        <v>32</v>
      </c>
      <c r="F1954" s="162" t="s">
        <v>3048</v>
      </c>
      <c r="H1954" s="163">
        <v>2.15</v>
      </c>
      <c r="I1954" s="164"/>
      <c r="L1954" s="160"/>
      <c r="M1954" s="165"/>
      <c r="T1954" s="166"/>
      <c r="AT1954" s="161" t="s">
        <v>169</v>
      </c>
      <c r="AU1954" s="161" t="s">
        <v>93</v>
      </c>
      <c r="AV1954" s="13" t="s">
        <v>91</v>
      </c>
      <c r="AW1954" s="13" t="s">
        <v>38</v>
      </c>
      <c r="AX1954" s="13" t="s">
        <v>76</v>
      </c>
      <c r="AY1954" s="161" t="s">
        <v>159</v>
      </c>
    </row>
    <row r="1955" spans="2:65" s="14" customFormat="1" ht="11.25">
      <c r="B1955" s="175"/>
      <c r="D1955" s="154" t="s">
        <v>169</v>
      </c>
      <c r="E1955" s="176" t="s">
        <v>32</v>
      </c>
      <c r="F1955" s="177" t="s">
        <v>581</v>
      </c>
      <c r="H1955" s="178">
        <v>7.19</v>
      </c>
      <c r="I1955" s="179"/>
      <c r="L1955" s="175"/>
      <c r="M1955" s="180"/>
      <c r="T1955" s="181"/>
      <c r="AT1955" s="176" t="s">
        <v>169</v>
      </c>
      <c r="AU1955" s="176" t="s">
        <v>93</v>
      </c>
      <c r="AV1955" s="14" t="s">
        <v>96</v>
      </c>
      <c r="AW1955" s="14" t="s">
        <v>38</v>
      </c>
      <c r="AX1955" s="14" t="s">
        <v>84</v>
      </c>
      <c r="AY1955" s="176" t="s">
        <v>159</v>
      </c>
    </row>
    <row r="1956" spans="2:65" s="1" customFormat="1" ht="49.15" customHeight="1">
      <c r="B1956" s="35"/>
      <c r="C1956" s="135" t="s">
        <v>3049</v>
      </c>
      <c r="D1956" s="135" t="s">
        <v>162</v>
      </c>
      <c r="E1956" s="136" t="s">
        <v>3050</v>
      </c>
      <c r="F1956" s="137" t="s">
        <v>3051</v>
      </c>
      <c r="G1956" s="138" t="s">
        <v>783</v>
      </c>
      <c r="H1956" s="139">
        <v>1</v>
      </c>
      <c r="I1956" s="140"/>
      <c r="J1956" s="141">
        <f>ROUND(I1956*H1956,2)</f>
        <v>0</v>
      </c>
      <c r="K1956" s="142"/>
      <c r="L1956" s="35"/>
      <c r="M1956" s="143" t="s">
        <v>32</v>
      </c>
      <c r="N1956" s="144" t="s">
        <v>48</v>
      </c>
      <c r="P1956" s="145">
        <f>O1956*H1956</f>
        <v>0</v>
      </c>
      <c r="Q1956" s="145">
        <v>3.5770000000000002E-4</v>
      </c>
      <c r="R1956" s="145">
        <f>Q1956*H1956</f>
        <v>3.5770000000000002E-4</v>
      </c>
      <c r="S1956" s="145">
        <v>0</v>
      </c>
      <c r="T1956" s="146">
        <f>S1956*H1956</f>
        <v>0</v>
      </c>
      <c r="AR1956" s="147" t="s">
        <v>661</v>
      </c>
      <c r="AT1956" s="147" t="s">
        <v>162</v>
      </c>
      <c r="AU1956" s="147" t="s">
        <v>93</v>
      </c>
      <c r="AY1956" s="19" t="s">
        <v>159</v>
      </c>
      <c r="BE1956" s="148">
        <f>IF(N1956="základní",J1956,0)</f>
        <v>0</v>
      </c>
      <c r="BF1956" s="148">
        <f>IF(N1956="snížená",J1956,0)</f>
        <v>0</v>
      </c>
      <c r="BG1956" s="148">
        <f>IF(N1956="zákl. přenesená",J1956,0)</f>
        <v>0</v>
      </c>
      <c r="BH1956" s="148">
        <f>IF(N1956="sníž. přenesená",J1956,0)</f>
        <v>0</v>
      </c>
      <c r="BI1956" s="148">
        <f>IF(N1956="nulová",J1956,0)</f>
        <v>0</v>
      </c>
      <c r="BJ1956" s="19" t="s">
        <v>91</v>
      </c>
      <c r="BK1956" s="148">
        <f>ROUND(I1956*H1956,2)</f>
        <v>0</v>
      </c>
      <c r="BL1956" s="19" t="s">
        <v>661</v>
      </c>
      <c r="BM1956" s="147" t="s">
        <v>3052</v>
      </c>
    </row>
    <row r="1957" spans="2:65" s="1" customFormat="1" ht="11.25">
      <c r="B1957" s="35"/>
      <c r="D1957" s="149" t="s">
        <v>167</v>
      </c>
      <c r="F1957" s="150" t="s">
        <v>3053</v>
      </c>
      <c r="I1957" s="151"/>
      <c r="L1957" s="35"/>
      <c r="M1957" s="152"/>
      <c r="T1957" s="56"/>
      <c r="AT1957" s="19" t="s">
        <v>167</v>
      </c>
      <c r="AU1957" s="19" t="s">
        <v>93</v>
      </c>
    </row>
    <row r="1958" spans="2:65" s="13" customFormat="1" ht="11.25">
      <c r="B1958" s="160"/>
      <c r="D1958" s="154" t="s">
        <v>169</v>
      </c>
      <c r="E1958" s="161" t="s">
        <v>32</v>
      </c>
      <c r="F1958" s="162" t="s">
        <v>3054</v>
      </c>
      <c r="H1958" s="163">
        <v>1</v>
      </c>
      <c r="I1958" s="164"/>
      <c r="L1958" s="160"/>
      <c r="M1958" s="165"/>
      <c r="T1958" s="166"/>
      <c r="AT1958" s="161" t="s">
        <v>169</v>
      </c>
      <c r="AU1958" s="161" t="s">
        <v>93</v>
      </c>
      <c r="AV1958" s="13" t="s">
        <v>91</v>
      </c>
      <c r="AW1958" s="13" t="s">
        <v>38</v>
      </c>
      <c r="AX1958" s="13" t="s">
        <v>84</v>
      </c>
      <c r="AY1958" s="161" t="s">
        <v>159</v>
      </c>
    </row>
    <row r="1959" spans="2:65" s="1" customFormat="1" ht="37.9" customHeight="1">
      <c r="B1959" s="35"/>
      <c r="C1959" s="182" t="s">
        <v>3055</v>
      </c>
      <c r="D1959" s="182" t="s">
        <v>668</v>
      </c>
      <c r="E1959" s="183" t="s">
        <v>3056</v>
      </c>
      <c r="F1959" s="184" t="s">
        <v>3057</v>
      </c>
      <c r="G1959" s="185" t="s">
        <v>783</v>
      </c>
      <c r="H1959" s="186">
        <v>1.2</v>
      </c>
      <c r="I1959" s="187"/>
      <c r="J1959" s="188">
        <f>ROUND(I1959*H1959,2)</f>
        <v>0</v>
      </c>
      <c r="K1959" s="189"/>
      <c r="L1959" s="190"/>
      <c r="M1959" s="191" t="s">
        <v>32</v>
      </c>
      <c r="N1959" s="192" t="s">
        <v>48</v>
      </c>
      <c r="P1959" s="145">
        <f>O1959*H1959</f>
        <v>0</v>
      </c>
      <c r="Q1959" s="145">
        <v>4.7999999999999996E-3</v>
      </c>
      <c r="R1959" s="145">
        <f>Q1959*H1959</f>
        <v>5.7599999999999995E-3</v>
      </c>
      <c r="S1959" s="145">
        <v>0</v>
      </c>
      <c r="T1959" s="146">
        <f>S1959*H1959</f>
        <v>0</v>
      </c>
      <c r="AR1959" s="147" t="s">
        <v>780</v>
      </c>
      <c r="AT1959" s="147" t="s">
        <v>668</v>
      </c>
      <c r="AU1959" s="147" t="s">
        <v>93</v>
      </c>
      <c r="AY1959" s="19" t="s">
        <v>159</v>
      </c>
      <c r="BE1959" s="148">
        <f>IF(N1959="základní",J1959,0)</f>
        <v>0</v>
      </c>
      <c r="BF1959" s="148">
        <f>IF(N1959="snížená",J1959,0)</f>
        <v>0</v>
      </c>
      <c r="BG1959" s="148">
        <f>IF(N1959="zákl. přenesená",J1959,0)</f>
        <v>0</v>
      </c>
      <c r="BH1959" s="148">
        <f>IF(N1959="sníž. přenesená",J1959,0)</f>
        <v>0</v>
      </c>
      <c r="BI1959" s="148">
        <f>IF(N1959="nulová",J1959,0)</f>
        <v>0</v>
      </c>
      <c r="BJ1959" s="19" t="s">
        <v>91</v>
      </c>
      <c r="BK1959" s="148">
        <f>ROUND(I1959*H1959,2)</f>
        <v>0</v>
      </c>
      <c r="BL1959" s="19" t="s">
        <v>661</v>
      </c>
      <c r="BM1959" s="147" t="s">
        <v>3058</v>
      </c>
    </row>
    <row r="1960" spans="2:65" s="13" customFormat="1" ht="11.25">
      <c r="B1960" s="160"/>
      <c r="D1960" s="154" t="s">
        <v>169</v>
      </c>
      <c r="F1960" s="162" t="s">
        <v>3059</v>
      </c>
      <c r="H1960" s="163">
        <v>1.2</v>
      </c>
      <c r="I1960" s="164"/>
      <c r="L1960" s="160"/>
      <c r="M1960" s="165"/>
      <c r="T1960" s="166"/>
      <c r="AT1960" s="161" t="s">
        <v>169</v>
      </c>
      <c r="AU1960" s="161" t="s">
        <v>93</v>
      </c>
      <c r="AV1960" s="13" t="s">
        <v>91</v>
      </c>
      <c r="AW1960" s="13" t="s">
        <v>4</v>
      </c>
      <c r="AX1960" s="13" t="s">
        <v>84</v>
      </c>
      <c r="AY1960" s="161" t="s">
        <v>159</v>
      </c>
    </row>
    <row r="1961" spans="2:65" s="1" customFormat="1" ht="49.15" customHeight="1">
      <c r="B1961" s="35"/>
      <c r="C1961" s="135" t="s">
        <v>3060</v>
      </c>
      <c r="D1961" s="135" t="s">
        <v>162</v>
      </c>
      <c r="E1961" s="136" t="s">
        <v>3061</v>
      </c>
      <c r="F1961" s="137" t="s">
        <v>3062</v>
      </c>
      <c r="G1961" s="138" t="s">
        <v>783</v>
      </c>
      <c r="H1961" s="139">
        <v>26.7</v>
      </c>
      <c r="I1961" s="140"/>
      <c r="J1961" s="141">
        <f>ROUND(I1961*H1961,2)</f>
        <v>0</v>
      </c>
      <c r="K1961" s="142"/>
      <c r="L1961" s="35"/>
      <c r="M1961" s="143" t="s">
        <v>32</v>
      </c>
      <c r="N1961" s="144" t="s">
        <v>48</v>
      </c>
      <c r="P1961" s="145">
        <f>O1961*H1961</f>
        <v>0</v>
      </c>
      <c r="Q1961" s="145">
        <v>6.7000000000000002E-4</v>
      </c>
      <c r="R1961" s="145">
        <f>Q1961*H1961</f>
        <v>1.7888999999999999E-2</v>
      </c>
      <c r="S1961" s="145">
        <v>0</v>
      </c>
      <c r="T1961" s="146">
        <f>S1961*H1961</f>
        <v>0</v>
      </c>
      <c r="AR1961" s="147" t="s">
        <v>661</v>
      </c>
      <c r="AT1961" s="147" t="s">
        <v>162</v>
      </c>
      <c r="AU1961" s="147" t="s">
        <v>93</v>
      </c>
      <c r="AY1961" s="19" t="s">
        <v>159</v>
      </c>
      <c r="BE1961" s="148">
        <f>IF(N1961="základní",J1961,0)</f>
        <v>0</v>
      </c>
      <c r="BF1961" s="148">
        <f>IF(N1961="snížená",J1961,0)</f>
        <v>0</v>
      </c>
      <c r="BG1961" s="148">
        <f>IF(N1961="zákl. přenesená",J1961,0)</f>
        <v>0</v>
      </c>
      <c r="BH1961" s="148">
        <f>IF(N1961="sníž. přenesená",J1961,0)</f>
        <v>0</v>
      </c>
      <c r="BI1961" s="148">
        <f>IF(N1961="nulová",J1961,0)</f>
        <v>0</v>
      </c>
      <c r="BJ1961" s="19" t="s">
        <v>91</v>
      </c>
      <c r="BK1961" s="148">
        <f>ROUND(I1961*H1961,2)</f>
        <v>0</v>
      </c>
      <c r="BL1961" s="19" t="s">
        <v>661</v>
      </c>
      <c r="BM1961" s="147" t="s">
        <v>3063</v>
      </c>
    </row>
    <row r="1962" spans="2:65" s="12" customFormat="1" ht="11.25">
      <c r="B1962" s="153"/>
      <c r="D1962" s="154" t="s">
        <v>169</v>
      </c>
      <c r="E1962" s="155" t="s">
        <v>32</v>
      </c>
      <c r="F1962" s="156" t="s">
        <v>3002</v>
      </c>
      <c r="H1962" s="155" t="s">
        <v>32</v>
      </c>
      <c r="I1962" s="157"/>
      <c r="L1962" s="153"/>
      <c r="M1962" s="158"/>
      <c r="T1962" s="159"/>
      <c r="AT1962" s="155" t="s">
        <v>169</v>
      </c>
      <c r="AU1962" s="155" t="s">
        <v>93</v>
      </c>
      <c r="AV1962" s="12" t="s">
        <v>84</v>
      </c>
      <c r="AW1962" s="12" t="s">
        <v>38</v>
      </c>
      <c r="AX1962" s="12" t="s">
        <v>76</v>
      </c>
      <c r="AY1962" s="155" t="s">
        <v>159</v>
      </c>
    </row>
    <row r="1963" spans="2:65" s="13" customFormat="1" ht="11.25">
      <c r="B1963" s="160"/>
      <c r="D1963" s="154" t="s">
        <v>169</v>
      </c>
      <c r="E1963" s="161" t="s">
        <v>32</v>
      </c>
      <c r="F1963" s="162" t="s">
        <v>3064</v>
      </c>
      <c r="H1963" s="163">
        <v>6.6</v>
      </c>
      <c r="I1963" s="164"/>
      <c r="L1963" s="160"/>
      <c r="M1963" s="165"/>
      <c r="T1963" s="166"/>
      <c r="AT1963" s="161" t="s">
        <v>169</v>
      </c>
      <c r="AU1963" s="161" t="s">
        <v>93</v>
      </c>
      <c r="AV1963" s="13" t="s">
        <v>91</v>
      </c>
      <c r="AW1963" s="13" t="s">
        <v>38</v>
      </c>
      <c r="AX1963" s="13" t="s">
        <v>76</v>
      </c>
      <c r="AY1963" s="161" t="s">
        <v>159</v>
      </c>
    </row>
    <row r="1964" spans="2:65" s="12" customFormat="1" ht="11.25">
      <c r="B1964" s="153"/>
      <c r="D1964" s="154" t="s">
        <v>169</v>
      </c>
      <c r="E1964" s="155" t="s">
        <v>32</v>
      </c>
      <c r="F1964" s="156" t="s">
        <v>3065</v>
      </c>
      <c r="H1964" s="155" t="s">
        <v>32</v>
      </c>
      <c r="I1964" s="157"/>
      <c r="L1964" s="153"/>
      <c r="M1964" s="158"/>
      <c r="T1964" s="159"/>
      <c r="AT1964" s="155" t="s">
        <v>169</v>
      </c>
      <c r="AU1964" s="155" t="s">
        <v>93</v>
      </c>
      <c r="AV1964" s="12" t="s">
        <v>84</v>
      </c>
      <c r="AW1964" s="12" t="s">
        <v>38</v>
      </c>
      <c r="AX1964" s="12" t="s">
        <v>76</v>
      </c>
      <c r="AY1964" s="155" t="s">
        <v>159</v>
      </c>
    </row>
    <row r="1965" spans="2:65" s="13" customFormat="1" ht="11.25">
      <c r="B1965" s="160"/>
      <c r="D1965" s="154" t="s">
        <v>169</v>
      </c>
      <c r="E1965" s="161" t="s">
        <v>32</v>
      </c>
      <c r="F1965" s="162" t="s">
        <v>91</v>
      </c>
      <c r="H1965" s="163">
        <v>2</v>
      </c>
      <c r="I1965" s="164"/>
      <c r="L1965" s="160"/>
      <c r="M1965" s="165"/>
      <c r="T1965" s="166"/>
      <c r="AT1965" s="161" t="s">
        <v>169</v>
      </c>
      <c r="AU1965" s="161" t="s">
        <v>93</v>
      </c>
      <c r="AV1965" s="13" t="s">
        <v>91</v>
      </c>
      <c r="AW1965" s="13" t="s">
        <v>38</v>
      </c>
      <c r="AX1965" s="13" t="s">
        <v>76</v>
      </c>
      <c r="AY1965" s="161" t="s">
        <v>159</v>
      </c>
    </row>
    <row r="1966" spans="2:65" s="12" customFormat="1" ht="11.25">
      <c r="B1966" s="153"/>
      <c r="D1966" s="154" t="s">
        <v>169</v>
      </c>
      <c r="E1966" s="155" t="s">
        <v>32</v>
      </c>
      <c r="F1966" s="156" t="s">
        <v>3066</v>
      </c>
      <c r="H1966" s="155" t="s">
        <v>32</v>
      </c>
      <c r="I1966" s="157"/>
      <c r="L1966" s="153"/>
      <c r="M1966" s="158"/>
      <c r="T1966" s="159"/>
      <c r="AT1966" s="155" t="s">
        <v>169</v>
      </c>
      <c r="AU1966" s="155" t="s">
        <v>93</v>
      </c>
      <c r="AV1966" s="12" t="s">
        <v>84</v>
      </c>
      <c r="AW1966" s="12" t="s">
        <v>38</v>
      </c>
      <c r="AX1966" s="12" t="s">
        <v>76</v>
      </c>
      <c r="AY1966" s="155" t="s">
        <v>159</v>
      </c>
    </row>
    <row r="1967" spans="2:65" s="13" customFormat="1" ht="11.25">
      <c r="B1967" s="160"/>
      <c r="D1967" s="154" t="s">
        <v>169</v>
      </c>
      <c r="E1967" s="161" t="s">
        <v>32</v>
      </c>
      <c r="F1967" s="162" t="s">
        <v>3067</v>
      </c>
      <c r="H1967" s="163">
        <v>6.6</v>
      </c>
      <c r="I1967" s="164"/>
      <c r="L1967" s="160"/>
      <c r="M1967" s="165"/>
      <c r="T1967" s="166"/>
      <c r="AT1967" s="161" t="s">
        <v>169</v>
      </c>
      <c r="AU1967" s="161" t="s">
        <v>93</v>
      </c>
      <c r="AV1967" s="13" t="s">
        <v>91</v>
      </c>
      <c r="AW1967" s="13" t="s">
        <v>38</v>
      </c>
      <c r="AX1967" s="13" t="s">
        <v>76</v>
      </c>
      <c r="AY1967" s="161" t="s">
        <v>159</v>
      </c>
    </row>
    <row r="1968" spans="2:65" s="12" customFormat="1" ht="11.25">
      <c r="B1968" s="153"/>
      <c r="D1968" s="154" t="s">
        <v>169</v>
      </c>
      <c r="E1968" s="155" t="s">
        <v>32</v>
      </c>
      <c r="F1968" s="156" t="s">
        <v>3068</v>
      </c>
      <c r="H1968" s="155" t="s">
        <v>32</v>
      </c>
      <c r="I1968" s="157"/>
      <c r="L1968" s="153"/>
      <c r="M1968" s="158"/>
      <c r="T1968" s="159"/>
      <c r="AT1968" s="155" t="s">
        <v>169</v>
      </c>
      <c r="AU1968" s="155" t="s">
        <v>93</v>
      </c>
      <c r="AV1968" s="12" t="s">
        <v>84</v>
      </c>
      <c r="AW1968" s="12" t="s">
        <v>38</v>
      </c>
      <c r="AX1968" s="12" t="s">
        <v>76</v>
      </c>
      <c r="AY1968" s="155" t="s">
        <v>159</v>
      </c>
    </row>
    <row r="1969" spans="2:65" s="13" customFormat="1" ht="11.25">
      <c r="B1969" s="160"/>
      <c r="D1969" s="154" t="s">
        <v>169</v>
      </c>
      <c r="E1969" s="161" t="s">
        <v>32</v>
      </c>
      <c r="F1969" s="162" t="s">
        <v>84</v>
      </c>
      <c r="H1969" s="163">
        <v>1</v>
      </c>
      <c r="I1969" s="164"/>
      <c r="L1969" s="160"/>
      <c r="M1969" s="165"/>
      <c r="T1969" s="166"/>
      <c r="AT1969" s="161" t="s">
        <v>169</v>
      </c>
      <c r="AU1969" s="161" t="s">
        <v>93</v>
      </c>
      <c r="AV1969" s="13" t="s">
        <v>91</v>
      </c>
      <c r="AW1969" s="13" t="s">
        <v>38</v>
      </c>
      <c r="AX1969" s="13" t="s">
        <v>76</v>
      </c>
      <c r="AY1969" s="161" t="s">
        <v>159</v>
      </c>
    </row>
    <row r="1970" spans="2:65" s="12" customFormat="1" ht="11.25">
      <c r="B1970" s="153"/>
      <c r="D1970" s="154" t="s">
        <v>169</v>
      </c>
      <c r="E1970" s="155" t="s">
        <v>32</v>
      </c>
      <c r="F1970" s="156" t="s">
        <v>3069</v>
      </c>
      <c r="H1970" s="155" t="s">
        <v>32</v>
      </c>
      <c r="I1970" s="157"/>
      <c r="L1970" s="153"/>
      <c r="M1970" s="158"/>
      <c r="T1970" s="159"/>
      <c r="AT1970" s="155" t="s">
        <v>169</v>
      </c>
      <c r="AU1970" s="155" t="s">
        <v>93</v>
      </c>
      <c r="AV1970" s="12" t="s">
        <v>84</v>
      </c>
      <c r="AW1970" s="12" t="s">
        <v>38</v>
      </c>
      <c r="AX1970" s="12" t="s">
        <v>76</v>
      </c>
      <c r="AY1970" s="155" t="s">
        <v>159</v>
      </c>
    </row>
    <row r="1971" spans="2:65" s="13" customFormat="1" ht="11.25">
      <c r="B1971" s="160"/>
      <c r="D1971" s="154" t="s">
        <v>169</v>
      </c>
      <c r="E1971" s="161" t="s">
        <v>32</v>
      </c>
      <c r="F1971" s="162" t="s">
        <v>91</v>
      </c>
      <c r="H1971" s="163">
        <v>2</v>
      </c>
      <c r="I1971" s="164"/>
      <c r="L1971" s="160"/>
      <c r="M1971" s="165"/>
      <c r="T1971" s="166"/>
      <c r="AT1971" s="161" t="s">
        <v>169</v>
      </c>
      <c r="AU1971" s="161" t="s">
        <v>93</v>
      </c>
      <c r="AV1971" s="13" t="s">
        <v>91</v>
      </c>
      <c r="AW1971" s="13" t="s">
        <v>38</v>
      </c>
      <c r="AX1971" s="13" t="s">
        <v>76</v>
      </c>
      <c r="AY1971" s="161" t="s">
        <v>159</v>
      </c>
    </row>
    <row r="1972" spans="2:65" s="12" customFormat="1" ht="11.25">
      <c r="B1972" s="153"/>
      <c r="D1972" s="154" t="s">
        <v>169</v>
      </c>
      <c r="E1972" s="155" t="s">
        <v>32</v>
      </c>
      <c r="F1972" s="156" t="s">
        <v>2996</v>
      </c>
      <c r="H1972" s="155" t="s">
        <v>32</v>
      </c>
      <c r="I1972" s="157"/>
      <c r="L1972" s="153"/>
      <c r="M1972" s="158"/>
      <c r="T1972" s="159"/>
      <c r="AT1972" s="155" t="s">
        <v>169</v>
      </c>
      <c r="AU1972" s="155" t="s">
        <v>93</v>
      </c>
      <c r="AV1972" s="12" t="s">
        <v>84</v>
      </c>
      <c r="AW1972" s="12" t="s">
        <v>38</v>
      </c>
      <c r="AX1972" s="12" t="s">
        <v>76</v>
      </c>
      <c r="AY1972" s="155" t="s">
        <v>159</v>
      </c>
    </row>
    <row r="1973" spans="2:65" s="13" customFormat="1" ht="11.25">
      <c r="B1973" s="160"/>
      <c r="D1973" s="154" t="s">
        <v>169</v>
      </c>
      <c r="E1973" s="161" t="s">
        <v>32</v>
      </c>
      <c r="F1973" s="162" t="s">
        <v>3070</v>
      </c>
      <c r="H1973" s="163">
        <v>4.0999999999999996</v>
      </c>
      <c r="I1973" s="164"/>
      <c r="L1973" s="160"/>
      <c r="M1973" s="165"/>
      <c r="T1973" s="166"/>
      <c r="AT1973" s="161" t="s">
        <v>169</v>
      </c>
      <c r="AU1973" s="161" t="s">
        <v>93</v>
      </c>
      <c r="AV1973" s="13" t="s">
        <v>91</v>
      </c>
      <c r="AW1973" s="13" t="s">
        <v>38</v>
      </c>
      <c r="AX1973" s="13" t="s">
        <v>76</v>
      </c>
      <c r="AY1973" s="161" t="s">
        <v>159</v>
      </c>
    </row>
    <row r="1974" spans="2:65" s="12" customFormat="1" ht="11.25">
      <c r="B1974" s="153"/>
      <c r="D1974" s="154" t="s">
        <v>169</v>
      </c>
      <c r="E1974" s="155" t="s">
        <v>32</v>
      </c>
      <c r="F1974" s="156" t="s">
        <v>3071</v>
      </c>
      <c r="H1974" s="155" t="s">
        <v>32</v>
      </c>
      <c r="I1974" s="157"/>
      <c r="L1974" s="153"/>
      <c r="M1974" s="158"/>
      <c r="T1974" s="159"/>
      <c r="AT1974" s="155" t="s">
        <v>169</v>
      </c>
      <c r="AU1974" s="155" t="s">
        <v>93</v>
      </c>
      <c r="AV1974" s="12" t="s">
        <v>84</v>
      </c>
      <c r="AW1974" s="12" t="s">
        <v>38</v>
      </c>
      <c r="AX1974" s="12" t="s">
        <v>76</v>
      </c>
      <c r="AY1974" s="155" t="s">
        <v>159</v>
      </c>
    </row>
    <row r="1975" spans="2:65" s="13" customFormat="1" ht="11.25">
      <c r="B1975" s="160"/>
      <c r="D1975" s="154" t="s">
        <v>169</v>
      </c>
      <c r="E1975" s="161" t="s">
        <v>32</v>
      </c>
      <c r="F1975" s="162" t="s">
        <v>3072</v>
      </c>
      <c r="H1975" s="163">
        <v>4.4000000000000004</v>
      </c>
      <c r="I1975" s="164"/>
      <c r="L1975" s="160"/>
      <c r="M1975" s="165"/>
      <c r="T1975" s="166"/>
      <c r="AT1975" s="161" t="s">
        <v>169</v>
      </c>
      <c r="AU1975" s="161" t="s">
        <v>93</v>
      </c>
      <c r="AV1975" s="13" t="s">
        <v>91</v>
      </c>
      <c r="AW1975" s="13" t="s">
        <v>38</v>
      </c>
      <c r="AX1975" s="13" t="s">
        <v>76</v>
      </c>
      <c r="AY1975" s="161" t="s">
        <v>159</v>
      </c>
    </row>
    <row r="1976" spans="2:65" s="14" customFormat="1" ht="11.25">
      <c r="B1976" s="175"/>
      <c r="D1976" s="154" t="s">
        <v>169</v>
      </c>
      <c r="E1976" s="176" t="s">
        <v>32</v>
      </c>
      <c r="F1976" s="177" t="s">
        <v>581</v>
      </c>
      <c r="H1976" s="178">
        <v>26.7</v>
      </c>
      <c r="I1976" s="179"/>
      <c r="L1976" s="175"/>
      <c r="M1976" s="180"/>
      <c r="T1976" s="181"/>
      <c r="AT1976" s="176" t="s">
        <v>169</v>
      </c>
      <c r="AU1976" s="176" t="s">
        <v>93</v>
      </c>
      <c r="AV1976" s="14" t="s">
        <v>96</v>
      </c>
      <c r="AW1976" s="14" t="s">
        <v>38</v>
      </c>
      <c r="AX1976" s="14" t="s">
        <v>84</v>
      </c>
      <c r="AY1976" s="176" t="s">
        <v>159</v>
      </c>
    </row>
    <row r="1977" spans="2:65" s="1" customFormat="1" ht="37.9" customHeight="1">
      <c r="B1977" s="35"/>
      <c r="C1977" s="182" t="s">
        <v>3073</v>
      </c>
      <c r="D1977" s="182" t="s">
        <v>668</v>
      </c>
      <c r="E1977" s="183" t="s">
        <v>3074</v>
      </c>
      <c r="F1977" s="184" t="s">
        <v>3075</v>
      </c>
      <c r="G1977" s="185" t="s">
        <v>783</v>
      </c>
      <c r="H1977" s="186">
        <v>26.7</v>
      </c>
      <c r="I1977" s="187"/>
      <c r="J1977" s="188">
        <f>ROUND(I1977*H1977,2)</f>
        <v>0</v>
      </c>
      <c r="K1977" s="189"/>
      <c r="L1977" s="190"/>
      <c r="M1977" s="191" t="s">
        <v>32</v>
      </c>
      <c r="N1977" s="192" t="s">
        <v>48</v>
      </c>
      <c r="P1977" s="145">
        <f>O1977*H1977</f>
        <v>0</v>
      </c>
      <c r="Q1977" s="145">
        <v>1.44E-2</v>
      </c>
      <c r="R1977" s="145">
        <f>Q1977*H1977</f>
        <v>0.38447999999999999</v>
      </c>
      <c r="S1977" s="145">
        <v>0</v>
      </c>
      <c r="T1977" s="146">
        <f>S1977*H1977</f>
        <v>0</v>
      </c>
      <c r="AR1977" s="147" t="s">
        <v>780</v>
      </c>
      <c r="AT1977" s="147" t="s">
        <v>668</v>
      </c>
      <c r="AU1977" s="147" t="s">
        <v>93</v>
      </c>
      <c r="AY1977" s="19" t="s">
        <v>159</v>
      </c>
      <c r="BE1977" s="148">
        <f>IF(N1977="základní",J1977,0)</f>
        <v>0</v>
      </c>
      <c r="BF1977" s="148">
        <f>IF(N1977="snížená",J1977,0)</f>
        <v>0</v>
      </c>
      <c r="BG1977" s="148">
        <f>IF(N1977="zákl. přenesená",J1977,0)</f>
        <v>0</v>
      </c>
      <c r="BH1977" s="148">
        <f>IF(N1977="sníž. přenesená",J1977,0)</f>
        <v>0</v>
      </c>
      <c r="BI1977" s="148">
        <f>IF(N1977="nulová",J1977,0)</f>
        <v>0</v>
      </c>
      <c r="BJ1977" s="19" t="s">
        <v>91</v>
      </c>
      <c r="BK1977" s="148">
        <f>ROUND(I1977*H1977,2)</f>
        <v>0</v>
      </c>
      <c r="BL1977" s="19" t="s">
        <v>661</v>
      </c>
      <c r="BM1977" s="147" t="s">
        <v>3076</v>
      </c>
    </row>
    <row r="1978" spans="2:65" s="1" customFormat="1" ht="49.15" customHeight="1">
      <c r="B1978" s="35"/>
      <c r="C1978" s="135" t="s">
        <v>3077</v>
      </c>
      <c r="D1978" s="135" t="s">
        <v>162</v>
      </c>
      <c r="E1978" s="136" t="s">
        <v>3078</v>
      </c>
      <c r="F1978" s="137" t="s">
        <v>3079</v>
      </c>
      <c r="G1978" s="138" t="s">
        <v>783</v>
      </c>
      <c r="H1978" s="139">
        <v>9.1999999999999993</v>
      </c>
      <c r="I1978" s="140"/>
      <c r="J1978" s="141">
        <f>ROUND(I1978*H1978,2)</f>
        <v>0</v>
      </c>
      <c r="K1978" s="142"/>
      <c r="L1978" s="35"/>
      <c r="M1978" s="143" t="s">
        <v>32</v>
      </c>
      <c r="N1978" s="144" t="s">
        <v>48</v>
      </c>
      <c r="P1978" s="145">
        <f>O1978*H1978</f>
        <v>0</v>
      </c>
      <c r="Q1978" s="145">
        <v>6.7000000000000002E-4</v>
      </c>
      <c r="R1978" s="145">
        <f>Q1978*H1978</f>
        <v>6.1639999999999993E-3</v>
      </c>
      <c r="S1978" s="145">
        <v>0</v>
      </c>
      <c r="T1978" s="146">
        <f>S1978*H1978</f>
        <v>0</v>
      </c>
      <c r="AR1978" s="147" t="s">
        <v>661</v>
      </c>
      <c r="AT1978" s="147" t="s">
        <v>162</v>
      </c>
      <c r="AU1978" s="147" t="s">
        <v>93</v>
      </c>
      <c r="AY1978" s="19" t="s">
        <v>159</v>
      </c>
      <c r="BE1978" s="148">
        <f>IF(N1978="základní",J1978,0)</f>
        <v>0</v>
      </c>
      <c r="BF1978" s="148">
        <f>IF(N1978="snížená",J1978,0)</f>
        <v>0</v>
      </c>
      <c r="BG1978" s="148">
        <f>IF(N1978="zákl. přenesená",J1978,0)</f>
        <v>0</v>
      </c>
      <c r="BH1978" s="148">
        <f>IF(N1978="sníž. přenesená",J1978,0)</f>
        <v>0</v>
      </c>
      <c r="BI1978" s="148">
        <f>IF(N1978="nulová",J1978,0)</f>
        <v>0</v>
      </c>
      <c r="BJ1978" s="19" t="s">
        <v>91</v>
      </c>
      <c r="BK1978" s="148">
        <f>ROUND(I1978*H1978,2)</f>
        <v>0</v>
      </c>
      <c r="BL1978" s="19" t="s">
        <v>661</v>
      </c>
      <c r="BM1978" s="147" t="s">
        <v>3080</v>
      </c>
    </row>
    <row r="1979" spans="2:65" s="13" customFormat="1" ht="11.25">
      <c r="B1979" s="160"/>
      <c r="D1979" s="154" t="s">
        <v>169</v>
      </c>
      <c r="E1979" s="161" t="s">
        <v>32</v>
      </c>
      <c r="F1979" s="162" t="s">
        <v>3081</v>
      </c>
      <c r="H1979" s="163">
        <v>1.2</v>
      </c>
      <c r="I1979" s="164"/>
      <c r="L1979" s="160"/>
      <c r="M1979" s="165"/>
      <c r="T1979" s="166"/>
      <c r="AT1979" s="161" t="s">
        <v>169</v>
      </c>
      <c r="AU1979" s="161" t="s">
        <v>93</v>
      </c>
      <c r="AV1979" s="13" t="s">
        <v>91</v>
      </c>
      <c r="AW1979" s="13" t="s">
        <v>38</v>
      </c>
      <c r="AX1979" s="13" t="s">
        <v>76</v>
      </c>
      <c r="AY1979" s="161" t="s">
        <v>159</v>
      </c>
    </row>
    <row r="1980" spans="2:65" s="13" customFormat="1" ht="11.25">
      <c r="B1980" s="160"/>
      <c r="D1980" s="154" t="s">
        <v>169</v>
      </c>
      <c r="E1980" s="161" t="s">
        <v>32</v>
      </c>
      <c r="F1980" s="162" t="s">
        <v>3082</v>
      </c>
      <c r="H1980" s="163">
        <v>3.6</v>
      </c>
      <c r="I1980" s="164"/>
      <c r="L1980" s="160"/>
      <c r="M1980" s="165"/>
      <c r="T1980" s="166"/>
      <c r="AT1980" s="161" t="s">
        <v>169</v>
      </c>
      <c r="AU1980" s="161" t="s">
        <v>93</v>
      </c>
      <c r="AV1980" s="13" t="s">
        <v>91</v>
      </c>
      <c r="AW1980" s="13" t="s">
        <v>38</v>
      </c>
      <c r="AX1980" s="13" t="s">
        <v>76</v>
      </c>
      <c r="AY1980" s="161" t="s">
        <v>159</v>
      </c>
    </row>
    <row r="1981" spans="2:65" s="13" customFormat="1" ht="11.25">
      <c r="B1981" s="160"/>
      <c r="D1981" s="154" t="s">
        <v>169</v>
      </c>
      <c r="E1981" s="161" t="s">
        <v>32</v>
      </c>
      <c r="F1981" s="162" t="s">
        <v>3083</v>
      </c>
      <c r="H1981" s="163">
        <v>4.4000000000000004</v>
      </c>
      <c r="I1981" s="164"/>
      <c r="L1981" s="160"/>
      <c r="M1981" s="165"/>
      <c r="T1981" s="166"/>
      <c r="AT1981" s="161" t="s">
        <v>169</v>
      </c>
      <c r="AU1981" s="161" t="s">
        <v>93</v>
      </c>
      <c r="AV1981" s="13" t="s">
        <v>91</v>
      </c>
      <c r="AW1981" s="13" t="s">
        <v>38</v>
      </c>
      <c r="AX1981" s="13" t="s">
        <v>76</v>
      </c>
      <c r="AY1981" s="161" t="s">
        <v>159</v>
      </c>
    </row>
    <row r="1982" spans="2:65" s="14" customFormat="1" ht="11.25">
      <c r="B1982" s="175"/>
      <c r="D1982" s="154" t="s">
        <v>169</v>
      </c>
      <c r="E1982" s="176" t="s">
        <v>32</v>
      </c>
      <c r="F1982" s="177" t="s">
        <v>581</v>
      </c>
      <c r="H1982" s="178">
        <v>9.1999999999999993</v>
      </c>
      <c r="I1982" s="179"/>
      <c r="L1982" s="175"/>
      <c r="M1982" s="180"/>
      <c r="T1982" s="181"/>
      <c r="AT1982" s="176" t="s">
        <v>169</v>
      </c>
      <c r="AU1982" s="176" t="s">
        <v>93</v>
      </c>
      <c r="AV1982" s="14" t="s">
        <v>96</v>
      </c>
      <c r="AW1982" s="14" t="s">
        <v>38</v>
      </c>
      <c r="AX1982" s="14" t="s">
        <v>84</v>
      </c>
      <c r="AY1982" s="176" t="s">
        <v>159</v>
      </c>
    </row>
    <row r="1983" spans="2:65" s="1" customFormat="1" ht="37.9" customHeight="1">
      <c r="B1983" s="35"/>
      <c r="C1983" s="182" t="s">
        <v>3084</v>
      </c>
      <c r="D1983" s="182" t="s">
        <v>668</v>
      </c>
      <c r="E1983" s="183" t="s">
        <v>3085</v>
      </c>
      <c r="F1983" s="184" t="s">
        <v>3075</v>
      </c>
      <c r="G1983" s="185" t="s">
        <v>783</v>
      </c>
      <c r="H1983" s="186">
        <v>9.1999999999999993</v>
      </c>
      <c r="I1983" s="187"/>
      <c r="J1983" s="188">
        <f>ROUND(I1983*H1983,2)</f>
        <v>0</v>
      </c>
      <c r="K1983" s="189"/>
      <c r="L1983" s="190"/>
      <c r="M1983" s="191" t="s">
        <v>32</v>
      </c>
      <c r="N1983" s="192" t="s">
        <v>48</v>
      </c>
      <c r="P1983" s="145">
        <f>O1983*H1983</f>
        <v>0</v>
      </c>
      <c r="Q1983" s="145">
        <v>1.44E-2</v>
      </c>
      <c r="R1983" s="145">
        <f>Q1983*H1983</f>
        <v>0.13247999999999999</v>
      </c>
      <c r="S1983" s="145">
        <v>0</v>
      </c>
      <c r="T1983" s="146">
        <f>S1983*H1983</f>
        <v>0</v>
      </c>
      <c r="AR1983" s="147" t="s">
        <v>780</v>
      </c>
      <c r="AT1983" s="147" t="s">
        <v>668</v>
      </c>
      <c r="AU1983" s="147" t="s">
        <v>93</v>
      </c>
      <c r="AY1983" s="19" t="s">
        <v>159</v>
      </c>
      <c r="BE1983" s="148">
        <f>IF(N1983="základní",J1983,0)</f>
        <v>0</v>
      </c>
      <c r="BF1983" s="148">
        <f>IF(N1983="snížená",J1983,0)</f>
        <v>0</v>
      </c>
      <c r="BG1983" s="148">
        <f>IF(N1983="zákl. přenesená",J1983,0)</f>
        <v>0</v>
      </c>
      <c r="BH1983" s="148">
        <f>IF(N1983="sníž. přenesená",J1983,0)</f>
        <v>0</v>
      </c>
      <c r="BI1983" s="148">
        <f>IF(N1983="nulová",J1983,0)</f>
        <v>0</v>
      </c>
      <c r="BJ1983" s="19" t="s">
        <v>91</v>
      </c>
      <c r="BK1983" s="148">
        <f>ROUND(I1983*H1983,2)</f>
        <v>0</v>
      </c>
      <c r="BL1983" s="19" t="s">
        <v>661</v>
      </c>
      <c r="BM1983" s="147" t="s">
        <v>3086</v>
      </c>
    </row>
    <row r="1984" spans="2:65" s="1" customFormat="1" ht="24.2" customHeight="1">
      <c r="B1984" s="35"/>
      <c r="C1984" s="135" t="s">
        <v>3087</v>
      </c>
      <c r="D1984" s="135" t="s">
        <v>162</v>
      </c>
      <c r="E1984" s="136" t="s">
        <v>3088</v>
      </c>
      <c r="F1984" s="137" t="s">
        <v>3089</v>
      </c>
      <c r="G1984" s="138" t="s">
        <v>211</v>
      </c>
      <c r="H1984" s="139">
        <v>4</v>
      </c>
      <c r="I1984" s="140"/>
      <c r="J1984" s="141">
        <f>ROUND(I1984*H1984,2)</f>
        <v>0</v>
      </c>
      <c r="K1984" s="142"/>
      <c r="L1984" s="35"/>
      <c r="M1984" s="143" t="s">
        <v>32</v>
      </c>
      <c r="N1984" s="144" t="s">
        <v>48</v>
      </c>
      <c r="P1984" s="145">
        <f>O1984*H1984</f>
        <v>0</v>
      </c>
      <c r="Q1984" s="145">
        <v>1.24E-6</v>
      </c>
      <c r="R1984" s="145">
        <f>Q1984*H1984</f>
        <v>4.9599999999999999E-6</v>
      </c>
      <c r="S1984" s="145">
        <v>0</v>
      </c>
      <c r="T1984" s="146">
        <f>S1984*H1984</f>
        <v>0</v>
      </c>
      <c r="AR1984" s="147" t="s">
        <v>661</v>
      </c>
      <c r="AT1984" s="147" t="s">
        <v>162</v>
      </c>
      <c r="AU1984" s="147" t="s">
        <v>93</v>
      </c>
      <c r="AY1984" s="19" t="s">
        <v>159</v>
      </c>
      <c r="BE1984" s="148">
        <f>IF(N1984="základní",J1984,0)</f>
        <v>0</v>
      </c>
      <c r="BF1984" s="148">
        <f>IF(N1984="snížená",J1984,0)</f>
        <v>0</v>
      </c>
      <c r="BG1984" s="148">
        <f>IF(N1984="zákl. přenesená",J1984,0)</f>
        <v>0</v>
      </c>
      <c r="BH1984" s="148">
        <f>IF(N1984="sníž. přenesená",J1984,0)</f>
        <v>0</v>
      </c>
      <c r="BI1984" s="148">
        <f>IF(N1984="nulová",J1984,0)</f>
        <v>0</v>
      </c>
      <c r="BJ1984" s="19" t="s">
        <v>91</v>
      </c>
      <c r="BK1984" s="148">
        <f>ROUND(I1984*H1984,2)</f>
        <v>0</v>
      </c>
      <c r="BL1984" s="19" t="s">
        <v>661</v>
      </c>
      <c r="BM1984" s="147" t="s">
        <v>3090</v>
      </c>
    </row>
    <row r="1985" spans="2:65" s="1" customFormat="1" ht="11.25">
      <c r="B1985" s="35"/>
      <c r="D1985" s="149" t="s">
        <v>167</v>
      </c>
      <c r="F1985" s="150" t="s">
        <v>3091</v>
      </c>
      <c r="I1985" s="151"/>
      <c r="L1985" s="35"/>
      <c r="M1985" s="152"/>
      <c r="T1985" s="56"/>
      <c r="AT1985" s="19" t="s">
        <v>167</v>
      </c>
      <c r="AU1985" s="19" t="s">
        <v>93</v>
      </c>
    </row>
    <row r="1986" spans="2:65" s="13" customFormat="1" ht="11.25">
      <c r="B1986" s="160"/>
      <c r="D1986" s="154" t="s">
        <v>169</v>
      </c>
      <c r="E1986" s="161" t="s">
        <v>32</v>
      </c>
      <c r="F1986" s="162" t="s">
        <v>3092</v>
      </c>
      <c r="H1986" s="163">
        <v>1</v>
      </c>
      <c r="I1986" s="164"/>
      <c r="L1986" s="160"/>
      <c r="M1986" s="165"/>
      <c r="T1986" s="166"/>
      <c r="AT1986" s="161" t="s">
        <v>169</v>
      </c>
      <c r="AU1986" s="161" t="s">
        <v>93</v>
      </c>
      <c r="AV1986" s="13" t="s">
        <v>91</v>
      </c>
      <c r="AW1986" s="13" t="s">
        <v>38</v>
      </c>
      <c r="AX1986" s="13" t="s">
        <v>76</v>
      </c>
      <c r="AY1986" s="161" t="s">
        <v>159</v>
      </c>
    </row>
    <row r="1987" spans="2:65" s="13" customFormat="1" ht="11.25">
      <c r="B1987" s="160"/>
      <c r="D1987" s="154" t="s">
        <v>169</v>
      </c>
      <c r="E1987" s="161" t="s">
        <v>32</v>
      </c>
      <c r="F1987" s="162" t="s">
        <v>3093</v>
      </c>
      <c r="H1987" s="163">
        <v>1</v>
      </c>
      <c r="I1987" s="164"/>
      <c r="L1987" s="160"/>
      <c r="M1987" s="165"/>
      <c r="T1987" s="166"/>
      <c r="AT1987" s="161" t="s">
        <v>169</v>
      </c>
      <c r="AU1987" s="161" t="s">
        <v>93</v>
      </c>
      <c r="AV1987" s="13" t="s">
        <v>91</v>
      </c>
      <c r="AW1987" s="13" t="s">
        <v>38</v>
      </c>
      <c r="AX1987" s="13" t="s">
        <v>76</v>
      </c>
      <c r="AY1987" s="161" t="s">
        <v>159</v>
      </c>
    </row>
    <row r="1988" spans="2:65" s="13" customFormat="1" ht="11.25">
      <c r="B1988" s="160"/>
      <c r="D1988" s="154" t="s">
        <v>169</v>
      </c>
      <c r="E1988" s="161" t="s">
        <v>32</v>
      </c>
      <c r="F1988" s="162" t="s">
        <v>3094</v>
      </c>
      <c r="H1988" s="163">
        <v>1</v>
      </c>
      <c r="I1988" s="164"/>
      <c r="L1988" s="160"/>
      <c r="M1988" s="165"/>
      <c r="T1988" s="166"/>
      <c r="AT1988" s="161" t="s">
        <v>169</v>
      </c>
      <c r="AU1988" s="161" t="s">
        <v>93</v>
      </c>
      <c r="AV1988" s="13" t="s">
        <v>91</v>
      </c>
      <c r="AW1988" s="13" t="s">
        <v>38</v>
      </c>
      <c r="AX1988" s="13" t="s">
        <v>76</v>
      </c>
      <c r="AY1988" s="161" t="s">
        <v>159</v>
      </c>
    </row>
    <row r="1989" spans="2:65" s="13" customFormat="1" ht="11.25">
      <c r="B1989" s="160"/>
      <c r="D1989" s="154" t="s">
        <v>169</v>
      </c>
      <c r="E1989" s="161" t="s">
        <v>32</v>
      </c>
      <c r="F1989" s="162" t="s">
        <v>3054</v>
      </c>
      <c r="H1989" s="163">
        <v>1</v>
      </c>
      <c r="I1989" s="164"/>
      <c r="L1989" s="160"/>
      <c r="M1989" s="165"/>
      <c r="T1989" s="166"/>
      <c r="AT1989" s="161" t="s">
        <v>169</v>
      </c>
      <c r="AU1989" s="161" t="s">
        <v>93</v>
      </c>
      <c r="AV1989" s="13" t="s">
        <v>91</v>
      </c>
      <c r="AW1989" s="13" t="s">
        <v>38</v>
      </c>
      <c r="AX1989" s="13" t="s">
        <v>76</v>
      </c>
      <c r="AY1989" s="161" t="s">
        <v>159</v>
      </c>
    </row>
    <row r="1990" spans="2:65" s="14" customFormat="1" ht="11.25">
      <c r="B1990" s="175"/>
      <c r="D1990" s="154" t="s">
        <v>169</v>
      </c>
      <c r="E1990" s="176" t="s">
        <v>32</v>
      </c>
      <c r="F1990" s="177" t="s">
        <v>581</v>
      </c>
      <c r="H1990" s="178">
        <v>4</v>
      </c>
      <c r="I1990" s="179"/>
      <c r="L1990" s="175"/>
      <c r="M1990" s="180"/>
      <c r="T1990" s="181"/>
      <c r="AT1990" s="176" t="s">
        <v>169</v>
      </c>
      <c r="AU1990" s="176" t="s">
        <v>93</v>
      </c>
      <c r="AV1990" s="14" t="s">
        <v>96</v>
      </c>
      <c r="AW1990" s="14" t="s">
        <v>38</v>
      </c>
      <c r="AX1990" s="14" t="s">
        <v>84</v>
      </c>
      <c r="AY1990" s="176" t="s">
        <v>159</v>
      </c>
    </row>
    <row r="1991" spans="2:65" s="1" customFormat="1" ht="16.5" customHeight="1">
      <c r="B1991" s="35"/>
      <c r="C1991" s="182" t="s">
        <v>3095</v>
      </c>
      <c r="D1991" s="182" t="s">
        <v>668</v>
      </c>
      <c r="E1991" s="183" t="s">
        <v>3096</v>
      </c>
      <c r="F1991" s="184" t="s">
        <v>3097</v>
      </c>
      <c r="G1991" s="185" t="s">
        <v>211</v>
      </c>
      <c r="H1991" s="186">
        <v>4</v>
      </c>
      <c r="I1991" s="187"/>
      <c r="J1991" s="188">
        <f>ROUND(I1991*H1991,2)</f>
        <v>0</v>
      </c>
      <c r="K1991" s="189"/>
      <c r="L1991" s="190"/>
      <c r="M1991" s="191" t="s">
        <v>32</v>
      </c>
      <c r="N1991" s="192" t="s">
        <v>48</v>
      </c>
      <c r="P1991" s="145">
        <f>O1991*H1991</f>
        <v>0</v>
      </c>
      <c r="Q1991" s="145">
        <v>2.3999999999999998E-3</v>
      </c>
      <c r="R1991" s="145">
        <f>Q1991*H1991</f>
        <v>9.5999999999999992E-3</v>
      </c>
      <c r="S1991" s="145">
        <v>0</v>
      </c>
      <c r="T1991" s="146">
        <f>S1991*H1991</f>
        <v>0</v>
      </c>
      <c r="AR1991" s="147" t="s">
        <v>780</v>
      </c>
      <c r="AT1991" s="147" t="s">
        <v>668</v>
      </c>
      <c r="AU1991" s="147" t="s">
        <v>93</v>
      </c>
      <c r="AY1991" s="19" t="s">
        <v>159</v>
      </c>
      <c r="BE1991" s="148">
        <f>IF(N1991="základní",J1991,0)</f>
        <v>0</v>
      </c>
      <c r="BF1991" s="148">
        <f>IF(N1991="snížená",J1991,0)</f>
        <v>0</v>
      </c>
      <c r="BG1991" s="148">
        <f>IF(N1991="zákl. přenesená",J1991,0)</f>
        <v>0</v>
      </c>
      <c r="BH1991" s="148">
        <f>IF(N1991="sníž. přenesená",J1991,0)</f>
        <v>0</v>
      </c>
      <c r="BI1991" s="148">
        <f>IF(N1991="nulová",J1991,0)</f>
        <v>0</v>
      </c>
      <c r="BJ1991" s="19" t="s">
        <v>91</v>
      </c>
      <c r="BK1991" s="148">
        <f>ROUND(I1991*H1991,2)</f>
        <v>0</v>
      </c>
      <c r="BL1991" s="19" t="s">
        <v>661</v>
      </c>
      <c r="BM1991" s="147" t="s">
        <v>3098</v>
      </c>
    </row>
    <row r="1992" spans="2:65" s="11" customFormat="1" ht="22.9" customHeight="1">
      <c r="B1992" s="123"/>
      <c r="D1992" s="124" t="s">
        <v>75</v>
      </c>
      <c r="E1992" s="133" t="s">
        <v>3099</v>
      </c>
      <c r="F1992" s="133" t="s">
        <v>3100</v>
      </c>
      <c r="I1992" s="126"/>
      <c r="J1992" s="134">
        <f>BK1992</f>
        <v>0</v>
      </c>
      <c r="L1992" s="123"/>
      <c r="M1992" s="128"/>
      <c r="P1992" s="129">
        <f>P1993+SUM(P1994:P2024)+P2036+P2061</f>
        <v>0</v>
      </c>
      <c r="R1992" s="129">
        <f>R1993+SUM(R1994:R2024)+R2036+R2061</f>
        <v>2.4384890652000002</v>
      </c>
      <c r="T1992" s="130">
        <f>T1993+SUM(T1994:T2024)+T2036+T2061</f>
        <v>0</v>
      </c>
      <c r="AR1992" s="124" t="s">
        <v>91</v>
      </c>
      <c r="AT1992" s="131" t="s">
        <v>75</v>
      </c>
      <c r="AU1992" s="131" t="s">
        <v>84</v>
      </c>
      <c r="AY1992" s="124" t="s">
        <v>159</v>
      </c>
      <c r="BK1992" s="132">
        <f>BK1993+SUM(BK1994:BK2024)+BK2036+BK2061</f>
        <v>0</v>
      </c>
    </row>
    <row r="1993" spans="2:65" s="1" customFormat="1" ht="24.2" customHeight="1">
      <c r="B1993" s="35"/>
      <c r="C1993" s="135" t="s">
        <v>3101</v>
      </c>
      <c r="D1993" s="135" t="s">
        <v>162</v>
      </c>
      <c r="E1993" s="136" t="s">
        <v>3102</v>
      </c>
      <c r="F1993" s="137" t="s">
        <v>3103</v>
      </c>
      <c r="G1993" s="138" t="s">
        <v>783</v>
      </c>
      <c r="H1993" s="139">
        <v>12.05</v>
      </c>
      <c r="I1993" s="140"/>
      <c r="J1993" s="141">
        <f>ROUND(I1993*H1993,2)</f>
        <v>0</v>
      </c>
      <c r="K1993" s="142"/>
      <c r="L1993" s="35"/>
      <c r="M1993" s="143" t="s">
        <v>32</v>
      </c>
      <c r="N1993" s="144" t="s">
        <v>48</v>
      </c>
      <c r="P1993" s="145">
        <f>O1993*H1993</f>
        <v>0</v>
      </c>
      <c r="Q1993" s="145">
        <v>7.1840000000000001E-4</v>
      </c>
      <c r="R1993" s="145">
        <f>Q1993*H1993</f>
        <v>8.6567200000000014E-3</v>
      </c>
      <c r="S1993" s="145">
        <v>0</v>
      </c>
      <c r="T1993" s="146">
        <f>S1993*H1993</f>
        <v>0</v>
      </c>
      <c r="AR1993" s="147" t="s">
        <v>661</v>
      </c>
      <c r="AT1993" s="147" t="s">
        <v>162</v>
      </c>
      <c r="AU1993" s="147" t="s">
        <v>91</v>
      </c>
      <c r="AY1993" s="19" t="s">
        <v>159</v>
      </c>
      <c r="BE1993" s="148">
        <f>IF(N1993="základní",J1993,0)</f>
        <v>0</v>
      </c>
      <c r="BF1993" s="148">
        <f>IF(N1993="snížená",J1993,0)</f>
        <v>0</v>
      </c>
      <c r="BG1993" s="148">
        <f>IF(N1993="zákl. přenesená",J1993,0)</f>
        <v>0</v>
      </c>
      <c r="BH1993" s="148">
        <f>IF(N1993="sníž. přenesená",J1993,0)</f>
        <v>0</v>
      </c>
      <c r="BI1993" s="148">
        <f>IF(N1993="nulová",J1993,0)</f>
        <v>0</v>
      </c>
      <c r="BJ1993" s="19" t="s">
        <v>91</v>
      </c>
      <c r="BK1993" s="148">
        <f>ROUND(I1993*H1993,2)</f>
        <v>0</v>
      </c>
      <c r="BL1993" s="19" t="s">
        <v>661</v>
      </c>
      <c r="BM1993" s="147" t="s">
        <v>3104</v>
      </c>
    </row>
    <row r="1994" spans="2:65" s="1" customFormat="1" ht="11.25">
      <c r="B1994" s="35"/>
      <c r="D1994" s="149" t="s">
        <v>167</v>
      </c>
      <c r="F1994" s="150" t="s">
        <v>3105</v>
      </c>
      <c r="I1994" s="151"/>
      <c r="L1994" s="35"/>
      <c r="M1994" s="152"/>
      <c r="T1994" s="56"/>
      <c r="AT1994" s="19" t="s">
        <v>167</v>
      </c>
      <c r="AU1994" s="19" t="s">
        <v>91</v>
      </c>
    </row>
    <row r="1995" spans="2:65" s="13" customFormat="1" ht="11.25">
      <c r="B1995" s="160"/>
      <c r="D1995" s="154" t="s">
        <v>169</v>
      </c>
      <c r="E1995" s="161" t="s">
        <v>32</v>
      </c>
      <c r="F1995" s="162" t="s">
        <v>3106</v>
      </c>
      <c r="H1995" s="163">
        <v>12.05</v>
      </c>
      <c r="I1995" s="164"/>
      <c r="L1995" s="160"/>
      <c r="M1995" s="165"/>
      <c r="T1995" s="166"/>
      <c r="AT1995" s="161" t="s">
        <v>169</v>
      </c>
      <c r="AU1995" s="161" t="s">
        <v>91</v>
      </c>
      <c r="AV1995" s="13" t="s">
        <v>91</v>
      </c>
      <c r="AW1995" s="13" t="s">
        <v>38</v>
      </c>
      <c r="AX1995" s="13" t="s">
        <v>84</v>
      </c>
      <c r="AY1995" s="161" t="s">
        <v>159</v>
      </c>
    </row>
    <row r="1996" spans="2:65" s="1" customFormat="1" ht="24.2" customHeight="1">
      <c r="B1996" s="35"/>
      <c r="C1996" s="182" t="s">
        <v>3107</v>
      </c>
      <c r="D1996" s="182" t="s">
        <v>668</v>
      </c>
      <c r="E1996" s="183" t="s">
        <v>3108</v>
      </c>
      <c r="F1996" s="184" t="s">
        <v>3109</v>
      </c>
      <c r="G1996" s="185" t="s">
        <v>783</v>
      </c>
      <c r="H1996" s="186">
        <v>12.05</v>
      </c>
      <c r="I1996" s="187"/>
      <c r="J1996" s="188">
        <f>ROUND(I1996*H1996,2)</f>
        <v>0</v>
      </c>
      <c r="K1996" s="189"/>
      <c r="L1996" s="190"/>
      <c r="M1996" s="191" t="s">
        <v>32</v>
      </c>
      <c r="N1996" s="192" t="s">
        <v>48</v>
      </c>
      <c r="P1996" s="145">
        <f>O1996*H1996</f>
        <v>0</v>
      </c>
      <c r="Q1996" s="145">
        <v>0.03</v>
      </c>
      <c r="R1996" s="145">
        <f>Q1996*H1996</f>
        <v>0.36149999999999999</v>
      </c>
      <c r="S1996" s="145">
        <v>0</v>
      </c>
      <c r="T1996" s="146">
        <f>S1996*H1996</f>
        <v>0</v>
      </c>
      <c r="AR1996" s="147" t="s">
        <v>780</v>
      </c>
      <c r="AT1996" s="147" t="s">
        <v>668</v>
      </c>
      <c r="AU1996" s="147" t="s">
        <v>91</v>
      </c>
      <c r="AY1996" s="19" t="s">
        <v>159</v>
      </c>
      <c r="BE1996" s="148">
        <f>IF(N1996="základní",J1996,0)</f>
        <v>0</v>
      </c>
      <c r="BF1996" s="148">
        <f>IF(N1996="snížená",J1996,0)</f>
        <v>0</v>
      </c>
      <c r="BG1996" s="148">
        <f>IF(N1996="zákl. přenesená",J1996,0)</f>
        <v>0</v>
      </c>
      <c r="BH1996" s="148">
        <f>IF(N1996="sníž. přenesená",J1996,0)</f>
        <v>0</v>
      </c>
      <c r="BI1996" s="148">
        <f>IF(N1996="nulová",J1996,0)</f>
        <v>0</v>
      </c>
      <c r="BJ1996" s="19" t="s">
        <v>91</v>
      </c>
      <c r="BK1996" s="148">
        <f>ROUND(I1996*H1996,2)</f>
        <v>0</v>
      </c>
      <c r="BL1996" s="19" t="s">
        <v>661</v>
      </c>
      <c r="BM1996" s="147" t="s">
        <v>3110</v>
      </c>
    </row>
    <row r="1997" spans="2:65" s="1" customFormat="1" ht="16.5" customHeight="1">
      <c r="B1997" s="35"/>
      <c r="C1997" s="135" t="s">
        <v>3111</v>
      </c>
      <c r="D1997" s="135" t="s">
        <v>162</v>
      </c>
      <c r="E1997" s="136" t="s">
        <v>3112</v>
      </c>
      <c r="F1997" s="137" t="s">
        <v>3113</v>
      </c>
      <c r="G1997" s="138" t="s">
        <v>757</v>
      </c>
      <c r="H1997" s="139">
        <v>11</v>
      </c>
      <c r="I1997" s="140"/>
      <c r="J1997" s="141">
        <f>ROUND(I1997*H1997,2)</f>
        <v>0</v>
      </c>
      <c r="K1997" s="142"/>
      <c r="L1997" s="35"/>
      <c r="M1997" s="143" t="s">
        <v>32</v>
      </c>
      <c r="N1997" s="144" t="s">
        <v>48</v>
      </c>
      <c r="P1997" s="145">
        <f>O1997*H1997</f>
        <v>0</v>
      </c>
      <c r="Q1997" s="145">
        <v>0</v>
      </c>
      <c r="R1997" s="145">
        <f>Q1997*H1997</f>
        <v>0</v>
      </c>
      <c r="S1997" s="145">
        <v>0</v>
      </c>
      <c r="T1997" s="146">
        <f>S1997*H1997</f>
        <v>0</v>
      </c>
      <c r="AR1997" s="147" t="s">
        <v>661</v>
      </c>
      <c r="AT1997" s="147" t="s">
        <v>162</v>
      </c>
      <c r="AU1997" s="147" t="s">
        <v>91</v>
      </c>
      <c r="AY1997" s="19" t="s">
        <v>159</v>
      </c>
      <c r="BE1997" s="148">
        <f>IF(N1997="základní",J1997,0)</f>
        <v>0</v>
      </c>
      <c r="BF1997" s="148">
        <f>IF(N1997="snížená",J1997,0)</f>
        <v>0</v>
      </c>
      <c r="BG1997" s="148">
        <f>IF(N1997="zákl. přenesená",J1997,0)</f>
        <v>0</v>
      </c>
      <c r="BH1997" s="148">
        <f>IF(N1997="sníž. přenesená",J1997,0)</f>
        <v>0</v>
      </c>
      <c r="BI1997" s="148">
        <f>IF(N1997="nulová",J1997,0)</f>
        <v>0</v>
      </c>
      <c r="BJ1997" s="19" t="s">
        <v>91</v>
      </c>
      <c r="BK1997" s="148">
        <f>ROUND(I1997*H1997,2)</f>
        <v>0</v>
      </c>
      <c r="BL1997" s="19" t="s">
        <v>661</v>
      </c>
      <c r="BM1997" s="147" t="s">
        <v>3114</v>
      </c>
    </row>
    <row r="1998" spans="2:65" s="1" customFormat="1" ht="16.5" customHeight="1">
      <c r="B1998" s="35"/>
      <c r="C1998" s="135" t="s">
        <v>3115</v>
      </c>
      <c r="D1998" s="135" t="s">
        <v>162</v>
      </c>
      <c r="E1998" s="136" t="s">
        <v>3116</v>
      </c>
      <c r="F1998" s="137" t="s">
        <v>3117</v>
      </c>
      <c r="G1998" s="138" t="s">
        <v>783</v>
      </c>
      <c r="H1998" s="139">
        <v>24.277000000000001</v>
      </c>
      <c r="I1998" s="140"/>
      <c r="J1998" s="141">
        <f>ROUND(I1998*H1998,2)</f>
        <v>0</v>
      </c>
      <c r="K1998" s="142"/>
      <c r="L1998" s="35"/>
      <c r="M1998" s="143" t="s">
        <v>32</v>
      </c>
      <c r="N1998" s="144" t="s">
        <v>48</v>
      </c>
      <c r="P1998" s="145">
        <f>O1998*H1998</f>
        <v>0</v>
      </c>
      <c r="Q1998" s="145">
        <v>0</v>
      </c>
      <c r="R1998" s="145">
        <f>Q1998*H1998</f>
        <v>0</v>
      </c>
      <c r="S1998" s="145">
        <v>0</v>
      </c>
      <c r="T1998" s="146">
        <f>S1998*H1998</f>
        <v>0</v>
      </c>
      <c r="AR1998" s="147" t="s">
        <v>661</v>
      </c>
      <c r="AT1998" s="147" t="s">
        <v>162</v>
      </c>
      <c r="AU1998" s="147" t="s">
        <v>91</v>
      </c>
      <c r="AY1998" s="19" t="s">
        <v>159</v>
      </c>
      <c r="BE1998" s="148">
        <f>IF(N1998="základní",J1998,0)</f>
        <v>0</v>
      </c>
      <c r="BF1998" s="148">
        <f>IF(N1998="snížená",J1998,0)</f>
        <v>0</v>
      </c>
      <c r="BG1998" s="148">
        <f>IF(N1998="zákl. přenesená",J1998,0)</f>
        <v>0</v>
      </c>
      <c r="BH1998" s="148">
        <f>IF(N1998="sníž. přenesená",J1998,0)</f>
        <v>0</v>
      </c>
      <c r="BI1998" s="148">
        <f>IF(N1998="nulová",J1998,0)</f>
        <v>0</v>
      </c>
      <c r="BJ1998" s="19" t="s">
        <v>91</v>
      </c>
      <c r="BK1998" s="148">
        <f>ROUND(I1998*H1998,2)</f>
        <v>0</v>
      </c>
      <c r="BL1998" s="19" t="s">
        <v>661</v>
      </c>
      <c r="BM1998" s="147" t="s">
        <v>3118</v>
      </c>
    </row>
    <row r="1999" spans="2:65" s="1" customFormat="1" ht="11.25">
      <c r="B1999" s="35"/>
      <c r="D1999" s="149" t="s">
        <v>167</v>
      </c>
      <c r="F1999" s="150" t="s">
        <v>3119</v>
      </c>
      <c r="I1999" s="151"/>
      <c r="L1999" s="35"/>
      <c r="M1999" s="152"/>
      <c r="T1999" s="56"/>
      <c r="AT1999" s="19" t="s">
        <v>167</v>
      </c>
      <c r="AU1999" s="19" t="s">
        <v>91</v>
      </c>
    </row>
    <row r="2000" spans="2:65" s="12" customFormat="1" ht="11.25">
      <c r="B2000" s="153"/>
      <c r="D2000" s="154" t="s">
        <v>169</v>
      </c>
      <c r="E2000" s="155" t="s">
        <v>32</v>
      </c>
      <c r="F2000" s="156" t="s">
        <v>3120</v>
      </c>
      <c r="H2000" s="155" t="s">
        <v>32</v>
      </c>
      <c r="I2000" s="157"/>
      <c r="L2000" s="153"/>
      <c r="M2000" s="158"/>
      <c r="T2000" s="159"/>
      <c r="AT2000" s="155" t="s">
        <v>169</v>
      </c>
      <c r="AU2000" s="155" t="s">
        <v>91</v>
      </c>
      <c r="AV2000" s="12" t="s">
        <v>84</v>
      </c>
      <c r="AW2000" s="12" t="s">
        <v>38</v>
      </c>
      <c r="AX2000" s="12" t="s">
        <v>76</v>
      </c>
      <c r="AY2000" s="155" t="s">
        <v>159</v>
      </c>
    </row>
    <row r="2001" spans="2:65" s="13" customFormat="1" ht="11.25">
      <c r="B2001" s="160"/>
      <c r="D2001" s="154" t="s">
        <v>169</v>
      </c>
      <c r="E2001" s="161" t="s">
        <v>32</v>
      </c>
      <c r="F2001" s="162" t="s">
        <v>3121</v>
      </c>
      <c r="H2001" s="163">
        <v>11.898999999999999</v>
      </c>
      <c r="I2001" s="164"/>
      <c r="L2001" s="160"/>
      <c r="M2001" s="165"/>
      <c r="T2001" s="166"/>
      <c r="AT2001" s="161" t="s">
        <v>169</v>
      </c>
      <c r="AU2001" s="161" t="s">
        <v>91</v>
      </c>
      <c r="AV2001" s="13" t="s">
        <v>91</v>
      </c>
      <c r="AW2001" s="13" t="s">
        <v>38</v>
      </c>
      <c r="AX2001" s="13" t="s">
        <v>76</v>
      </c>
      <c r="AY2001" s="161" t="s">
        <v>159</v>
      </c>
    </row>
    <row r="2002" spans="2:65" s="12" customFormat="1" ht="11.25">
      <c r="B2002" s="153"/>
      <c r="D2002" s="154" t="s">
        <v>169</v>
      </c>
      <c r="E2002" s="155" t="s">
        <v>32</v>
      </c>
      <c r="F2002" s="156" t="s">
        <v>3122</v>
      </c>
      <c r="H2002" s="155" t="s">
        <v>32</v>
      </c>
      <c r="I2002" s="157"/>
      <c r="L2002" s="153"/>
      <c r="M2002" s="158"/>
      <c r="T2002" s="159"/>
      <c r="AT2002" s="155" t="s">
        <v>169</v>
      </c>
      <c r="AU2002" s="155" t="s">
        <v>91</v>
      </c>
      <c r="AV2002" s="12" t="s">
        <v>84</v>
      </c>
      <c r="AW2002" s="12" t="s">
        <v>38</v>
      </c>
      <c r="AX2002" s="12" t="s">
        <v>76</v>
      </c>
      <c r="AY2002" s="155" t="s">
        <v>159</v>
      </c>
    </row>
    <row r="2003" spans="2:65" s="13" customFormat="1" ht="11.25">
      <c r="B2003" s="160"/>
      <c r="D2003" s="154" t="s">
        <v>169</v>
      </c>
      <c r="E2003" s="161" t="s">
        <v>32</v>
      </c>
      <c r="F2003" s="162" t="s">
        <v>3123</v>
      </c>
      <c r="H2003" s="163">
        <v>12.378</v>
      </c>
      <c r="I2003" s="164"/>
      <c r="L2003" s="160"/>
      <c r="M2003" s="165"/>
      <c r="T2003" s="166"/>
      <c r="AT2003" s="161" t="s">
        <v>169</v>
      </c>
      <c r="AU2003" s="161" t="s">
        <v>91</v>
      </c>
      <c r="AV2003" s="13" t="s">
        <v>91</v>
      </c>
      <c r="AW2003" s="13" t="s">
        <v>38</v>
      </c>
      <c r="AX2003" s="13" t="s">
        <v>76</v>
      </c>
      <c r="AY2003" s="161" t="s">
        <v>159</v>
      </c>
    </row>
    <row r="2004" spans="2:65" s="14" customFormat="1" ht="11.25">
      <c r="B2004" s="175"/>
      <c r="D2004" s="154" t="s">
        <v>169</v>
      </c>
      <c r="E2004" s="176" t="s">
        <v>32</v>
      </c>
      <c r="F2004" s="177" t="s">
        <v>581</v>
      </c>
      <c r="H2004" s="178">
        <v>24.277000000000001</v>
      </c>
      <c r="I2004" s="179"/>
      <c r="L2004" s="175"/>
      <c r="M2004" s="180"/>
      <c r="T2004" s="181"/>
      <c r="AT2004" s="176" t="s">
        <v>169</v>
      </c>
      <c r="AU2004" s="176" t="s">
        <v>91</v>
      </c>
      <c r="AV2004" s="14" t="s">
        <v>96</v>
      </c>
      <c r="AW2004" s="14" t="s">
        <v>38</v>
      </c>
      <c r="AX2004" s="14" t="s">
        <v>84</v>
      </c>
      <c r="AY2004" s="176" t="s">
        <v>159</v>
      </c>
    </row>
    <row r="2005" spans="2:65" s="1" customFormat="1" ht="16.5" customHeight="1">
      <c r="B2005" s="35"/>
      <c r="C2005" s="182" t="s">
        <v>3124</v>
      </c>
      <c r="D2005" s="182" t="s">
        <v>668</v>
      </c>
      <c r="E2005" s="183" t="s">
        <v>3125</v>
      </c>
      <c r="F2005" s="184" t="s">
        <v>3126</v>
      </c>
      <c r="G2005" s="185" t="s">
        <v>783</v>
      </c>
      <c r="H2005" s="186">
        <v>24.277000000000001</v>
      </c>
      <c r="I2005" s="187"/>
      <c r="J2005" s="188">
        <f>ROUND(I2005*H2005,2)</f>
        <v>0</v>
      </c>
      <c r="K2005" s="189"/>
      <c r="L2005" s="190"/>
      <c r="M2005" s="191" t="s">
        <v>32</v>
      </c>
      <c r="N2005" s="192" t="s">
        <v>48</v>
      </c>
      <c r="P2005" s="145">
        <f>O2005*H2005</f>
        <v>0</v>
      </c>
      <c r="Q2005" s="145">
        <v>3.0000000000000001E-3</v>
      </c>
      <c r="R2005" s="145">
        <f>Q2005*H2005</f>
        <v>7.2831000000000007E-2</v>
      </c>
      <c r="S2005" s="145">
        <v>0</v>
      </c>
      <c r="T2005" s="146">
        <f>S2005*H2005</f>
        <v>0</v>
      </c>
      <c r="AR2005" s="147" t="s">
        <v>780</v>
      </c>
      <c r="AT2005" s="147" t="s">
        <v>668</v>
      </c>
      <c r="AU2005" s="147" t="s">
        <v>91</v>
      </c>
      <c r="AY2005" s="19" t="s">
        <v>159</v>
      </c>
      <c r="BE2005" s="148">
        <f>IF(N2005="základní",J2005,0)</f>
        <v>0</v>
      </c>
      <c r="BF2005" s="148">
        <f>IF(N2005="snížená",J2005,0)</f>
        <v>0</v>
      </c>
      <c r="BG2005" s="148">
        <f>IF(N2005="zákl. přenesená",J2005,0)</f>
        <v>0</v>
      </c>
      <c r="BH2005" s="148">
        <f>IF(N2005="sníž. přenesená",J2005,0)</f>
        <v>0</v>
      </c>
      <c r="BI2005" s="148">
        <f>IF(N2005="nulová",J2005,0)</f>
        <v>0</v>
      </c>
      <c r="BJ2005" s="19" t="s">
        <v>91</v>
      </c>
      <c r="BK2005" s="148">
        <f>ROUND(I2005*H2005,2)</f>
        <v>0</v>
      </c>
      <c r="BL2005" s="19" t="s">
        <v>661</v>
      </c>
      <c r="BM2005" s="147" t="s">
        <v>3127</v>
      </c>
    </row>
    <row r="2006" spans="2:65" s="1" customFormat="1" ht="21.75" customHeight="1">
      <c r="B2006" s="35"/>
      <c r="C2006" s="182" t="s">
        <v>3128</v>
      </c>
      <c r="D2006" s="182" t="s">
        <v>668</v>
      </c>
      <c r="E2006" s="183" t="s">
        <v>3129</v>
      </c>
      <c r="F2006" s="184" t="s">
        <v>3130</v>
      </c>
      <c r="G2006" s="185" t="s">
        <v>211</v>
      </c>
      <c r="H2006" s="186">
        <v>30</v>
      </c>
      <c r="I2006" s="187"/>
      <c r="J2006" s="188">
        <f>ROUND(I2006*H2006,2)</f>
        <v>0</v>
      </c>
      <c r="K2006" s="189"/>
      <c r="L2006" s="190"/>
      <c r="M2006" s="191" t="s">
        <v>32</v>
      </c>
      <c r="N2006" s="192" t="s">
        <v>48</v>
      </c>
      <c r="P2006" s="145">
        <f>O2006*H2006</f>
        <v>0</v>
      </c>
      <c r="Q2006" s="145">
        <v>8.0000000000000004E-4</v>
      </c>
      <c r="R2006" s="145">
        <f>Q2006*H2006</f>
        <v>2.4E-2</v>
      </c>
      <c r="S2006" s="145">
        <v>0</v>
      </c>
      <c r="T2006" s="146">
        <f>S2006*H2006</f>
        <v>0</v>
      </c>
      <c r="AR2006" s="147" t="s">
        <v>780</v>
      </c>
      <c r="AT2006" s="147" t="s">
        <v>668</v>
      </c>
      <c r="AU2006" s="147" t="s">
        <v>91</v>
      </c>
      <c r="AY2006" s="19" t="s">
        <v>159</v>
      </c>
      <c r="BE2006" s="148">
        <f>IF(N2006="základní",J2006,0)</f>
        <v>0</v>
      </c>
      <c r="BF2006" s="148">
        <f>IF(N2006="snížená",J2006,0)</f>
        <v>0</v>
      </c>
      <c r="BG2006" s="148">
        <f>IF(N2006="zákl. přenesená",J2006,0)</f>
        <v>0</v>
      </c>
      <c r="BH2006" s="148">
        <f>IF(N2006="sníž. přenesená",J2006,0)</f>
        <v>0</v>
      </c>
      <c r="BI2006" s="148">
        <f>IF(N2006="nulová",J2006,0)</f>
        <v>0</v>
      </c>
      <c r="BJ2006" s="19" t="s">
        <v>91</v>
      </c>
      <c r="BK2006" s="148">
        <f>ROUND(I2006*H2006,2)</f>
        <v>0</v>
      </c>
      <c r="BL2006" s="19" t="s">
        <v>661</v>
      </c>
      <c r="BM2006" s="147" t="s">
        <v>3131</v>
      </c>
    </row>
    <row r="2007" spans="2:65" s="13" customFormat="1" ht="11.25">
      <c r="B2007" s="160"/>
      <c r="D2007" s="154" t="s">
        <v>169</v>
      </c>
      <c r="E2007" s="161" t="s">
        <v>32</v>
      </c>
      <c r="F2007" s="162" t="s">
        <v>641</v>
      </c>
      <c r="H2007" s="163">
        <v>14</v>
      </c>
      <c r="I2007" s="164"/>
      <c r="L2007" s="160"/>
      <c r="M2007" s="165"/>
      <c r="T2007" s="166"/>
      <c r="AT2007" s="161" t="s">
        <v>169</v>
      </c>
      <c r="AU2007" s="161" t="s">
        <v>91</v>
      </c>
      <c r="AV2007" s="13" t="s">
        <v>91</v>
      </c>
      <c r="AW2007" s="13" t="s">
        <v>38</v>
      </c>
      <c r="AX2007" s="13" t="s">
        <v>76</v>
      </c>
      <c r="AY2007" s="161" t="s">
        <v>159</v>
      </c>
    </row>
    <row r="2008" spans="2:65" s="13" customFormat="1" ht="11.25">
      <c r="B2008" s="160"/>
      <c r="D2008" s="154" t="s">
        <v>169</v>
      </c>
      <c r="E2008" s="161" t="s">
        <v>32</v>
      </c>
      <c r="F2008" s="162" t="s">
        <v>3132</v>
      </c>
      <c r="H2008" s="163">
        <v>16</v>
      </c>
      <c r="I2008" s="164"/>
      <c r="L2008" s="160"/>
      <c r="M2008" s="165"/>
      <c r="T2008" s="166"/>
      <c r="AT2008" s="161" t="s">
        <v>169</v>
      </c>
      <c r="AU2008" s="161" t="s">
        <v>91</v>
      </c>
      <c r="AV2008" s="13" t="s">
        <v>91</v>
      </c>
      <c r="AW2008" s="13" t="s">
        <v>38</v>
      </c>
      <c r="AX2008" s="13" t="s">
        <v>76</v>
      </c>
      <c r="AY2008" s="161" t="s">
        <v>159</v>
      </c>
    </row>
    <row r="2009" spans="2:65" s="14" customFormat="1" ht="11.25">
      <c r="B2009" s="175"/>
      <c r="D2009" s="154" t="s">
        <v>169</v>
      </c>
      <c r="E2009" s="176" t="s">
        <v>32</v>
      </c>
      <c r="F2009" s="177" t="s">
        <v>581</v>
      </c>
      <c r="H2009" s="178">
        <v>30</v>
      </c>
      <c r="I2009" s="179"/>
      <c r="L2009" s="175"/>
      <c r="M2009" s="180"/>
      <c r="T2009" s="181"/>
      <c r="AT2009" s="176" t="s">
        <v>169</v>
      </c>
      <c r="AU2009" s="176" t="s">
        <v>91</v>
      </c>
      <c r="AV2009" s="14" t="s">
        <v>96</v>
      </c>
      <c r="AW2009" s="14" t="s">
        <v>38</v>
      </c>
      <c r="AX2009" s="14" t="s">
        <v>84</v>
      </c>
      <c r="AY2009" s="176" t="s">
        <v>159</v>
      </c>
    </row>
    <row r="2010" spans="2:65" s="1" customFormat="1" ht="24.2" customHeight="1">
      <c r="B2010" s="35"/>
      <c r="C2010" s="135" t="s">
        <v>3133</v>
      </c>
      <c r="D2010" s="135" t="s">
        <v>162</v>
      </c>
      <c r="E2010" s="136" t="s">
        <v>3134</v>
      </c>
      <c r="F2010" s="137" t="s">
        <v>3135</v>
      </c>
      <c r="G2010" s="138" t="s">
        <v>783</v>
      </c>
      <c r="H2010" s="139">
        <v>7.67</v>
      </c>
      <c r="I2010" s="140"/>
      <c r="J2010" s="141">
        <f>ROUND(I2010*H2010,2)</f>
        <v>0</v>
      </c>
      <c r="K2010" s="142"/>
      <c r="L2010" s="35"/>
      <c r="M2010" s="143" t="s">
        <v>32</v>
      </c>
      <c r="N2010" s="144" t="s">
        <v>48</v>
      </c>
      <c r="P2010" s="145">
        <f>O2010*H2010</f>
        <v>0</v>
      </c>
      <c r="Q2010" s="145">
        <v>7.1840000000000001E-4</v>
      </c>
      <c r="R2010" s="145">
        <f>Q2010*H2010</f>
        <v>5.5101280000000004E-3</v>
      </c>
      <c r="S2010" s="145">
        <v>0</v>
      </c>
      <c r="T2010" s="146">
        <f>S2010*H2010</f>
        <v>0</v>
      </c>
      <c r="AR2010" s="147" t="s">
        <v>661</v>
      </c>
      <c r="AT2010" s="147" t="s">
        <v>162</v>
      </c>
      <c r="AU2010" s="147" t="s">
        <v>91</v>
      </c>
      <c r="AY2010" s="19" t="s">
        <v>159</v>
      </c>
      <c r="BE2010" s="148">
        <f>IF(N2010="základní",J2010,0)</f>
        <v>0</v>
      </c>
      <c r="BF2010" s="148">
        <f>IF(N2010="snížená",J2010,0)</f>
        <v>0</v>
      </c>
      <c r="BG2010" s="148">
        <f>IF(N2010="zákl. přenesená",J2010,0)</f>
        <v>0</v>
      </c>
      <c r="BH2010" s="148">
        <f>IF(N2010="sníž. přenesená",J2010,0)</f>
        <v>0</v>
      </c>
      <c r="BI2010" s="148">
        <f>IF(N2010="nulová",J2010,0)</f>
        <v>0</v>
      </c>
      <c r="BJ2010" s="19" t="s">
        <v>91</v>
      </c>
      <c r="BK2010" s="148">
        <f>ROUND(I2010*H2010,2)</f>
        <v>0</v>
      </c>
      <c r="BL2010" s="19" t="s">
        <v>661</v>
      </c>
      <c r="BM2010" s="147" t="s">
        <v>3136</v>
      </c>
    </row>
    <row r="2011" spans="2:65" s="1" customFormat="1" ht="11.25">
      <c r="B2011" s="35"/>
      <c r="D2011" s="149" t="s">
        <v>167</v>
      </c>
      <c r="F2011" s="150" t="s">
        <v>3137</v>
      </c>
      <c r="I2011" s="151"/>
      <c r="L2011" s="35"/>
      <c r="M2011" s="152"/>
      <c r="T2011" s="56"/>
      <c r="AT2011" s="19" t="s">
        <v>167</v>
      </c>
      <c r="AU2011" s="19" t="s">
        <v>91</v>
      </c>
    </row>
    <row r="2012" spans="2:65" s="12" customFormat="1" ht="11.25">
      <c r="B2012" s="153"/>
      <c r="D2012" s="154" t="s">
        <v>169</v>
      </c>
      <c r="E2012" s="155" t="s">
        <v>32</v>
      </c>
      <c r="F2012" s="156" t="s">
        <v>3138</v>
      </c>
      <c r="H2012" s="155" t="s">
        <v>32</v>
      </c>
      <c r="I2012" s="157"/>
      <c r="L2012" s="153"/>
      <c r="M2012" s="158"/>
      <c r="T2012" s="159"/>
      <c r="AT2012" s="155" t="s">
        <v>169</v>
      </c>
      <c r="AU2012" s="155" t="s">
        <v>91</v>
      </c>
      <c r="AV2012" s="12" t="s">
        <v>84</v>
      </c>
      <c r="AW2012" s="12" t="s">
        <v>38</v>
      </c>
      <c r="AX2012" s="12" t="s">
        <v>76</v>
      </c>
      <c r="AY2012" s="155" t="s">
        <v>159</v>
      </c>
    </row>
    <row r="2013" spans="2:65" s="13" customFormat="1" ht="11.25">
      <c r="B2013" s="160"/>
      <c r="D2013" s="154" t="s">
        <v>169</v>
      </c>
      <c r="E2013" s="161" t="s">
        <v>32</v>
      </c>
      <c r="F2013" s="162" t="s">
        <v>3139</v>
      </c>
      <c r="H2013" s="163">
        <v>7.67</v>
      </c>
      <c r="I2013" s="164"/>
      <c r="L2013" s="160"/>
      <c r="M2013" s="165"/>
      <c r="T2013" s="166"/>
      <c r="AT2013" s="161" t="s">
        <v>169</v>
      </c>
      <c r="AU2013" s="161" t="s">
        <v>91</v>
      </c>
      <c r="AV2013" s="13" t="s">
        <v>91</v>
      </c>
      <c r="AW2013" s="13" t="s">
        <v>38</v>
      </c>
      <c r="AX2013" s="13" t="s">
        <v>84</v>
      </c>
      <c r="AY2013" s="161" t="s">
        <v>159</v>
      </c>
    </row>
    <row r="2014" spans="2:65" s="1" customFormat="1" ht="16.5" customHeight="1">
      <c r="B2014" s="35"/>
      <c r="C2014" s="182" t="s">
        <v>3140</v>
      </c>
      <c r="D2014" s="182" t="s">
        <v>668</v>
      </c>
      <c r="E2014" s="183" t="s">
        <v>3141</v>
      </c>
      <c r="F2014" s="184" t="s">
        <v>3142</v>
      </c>
      <c r="G2014" s="185" t="s">
        <v>783</v>
      </c>
      <c r="H2014" s="186">
        <v>7.67</v>
      </c>
      <c r="I2014" s="187"/>
      <c r="J2014" s="188">
        <f>ROUND(I2014*H2014,2)</f>
        <v>0</v>
      </c>
      <c r="K2014" s="189"/>
      <c r="L2014" s="190"/>
      <c r="M2014" s="191" t="s">
        <v>32</v>
      </c>
      <c r="N2014" s="192" t="s">
        <v>48</v>
      </c>
      <c r="P2014" s="145">
        <f>O2014*H2014</f>
        <v>0</v>
      </c>
      <c r="Q2014" s="145">
        <v>6.96E-3</v>
      </c>
      <c r="R2014" s="145">
        <f>Q2014*H2014</f>
        <v>5.3383199999999999E-2</v>
      </c>
      <c r="S2014" s="145">
        <v>0</v>
      </c>
      <c r="T2014" s="146">
        <f>S2014*H2014</f>
        <v>0</v>
      </c>
      <c r="AR2014" s="147" t="s">
        <v>780</v>
      </c>
      <c r="AT2014" s="147" t="s">
        <v>668</v>
      </c>
      <c r="AU2014" s="147" t="s">
        <v>91</v>
      </c>
      <c r="AY2014" s="19" t="s">
        <v>159</v>
      </c>
      <c r="BE2014" s="148">
        <f>IF(N2014="základní",J2014,0)</f>
        <v>0</v>
      </c>
      <c r="BF2014" s="148">
        <f>IF(N2014="snížená",J2014,0)</f>
        <v>0</v>
      </c>
      <c r="BG2014" s="148">
        <f>IF(N2014="zákl. přenesená",J2014,0)</f>
        <v>0</v>
      </c>
      <c r="BH2014" s="148">
        <f>IF(N2014="sníž. přenesená",J2014,0)</f>
        <v>0</v>
      </c>
      <c r="BI2014" s="148">
        <f>IF(N2014="nulová",J2014,0)</f>
        <v>0</v>
      </c>
      <c r="BJ2014" s="19" t="s">
        <v>91</v>
      </c>
      <c r="BK2014" s="148">
        <f>ROUND(I2014*H2014,2)</f>
        <v>0</v>
      </c>
      <c r="BL2014" s="19" t="s">
        <v>661</v>
      </c>
      <c r="BM2014" s="147" t="s">
        <v>3143</v>
      </c>
    </row>
    <row r="2015" spans="2:65" s="1" customFormat="1" ht="16.5" customHeight="1">
      <c r="B2015" s="35"/>
      <c r="C2015" s="135" t="s">
        <v>3144</v>
      </c>
      <c r="D2015" s="135" t="s">
        <v>162</v>
      </c>
      <c r="E2015" s="136" t="s">
        <v>3145</v>
      </c>
      <c r="F2015" s="137" t="s">
        <v>3146</v>
      </c>
      <c r="G2015" s="138" t="s">
        <v>211</v>
      </c>
      <c r="H2015" s="139">
        <v>2</v>
      </c>
      <c r="I2015" s="140"/>
      <c r="J2015" s="141">
        <f>ROUND(I2015*H2015,2)</f>
        <v>0</v>
      </c>
      <c r="K2015" s="142"/>
      <c r="L2015" s="35"/>
      <c r="M2015" s="143" t="s">
        <v>32</v>
      </c>
      <c r="N2015" s="144" t="s">
        <v>48</v>
      </c>
      <c r="P2015" s="145">
        <f>O2015*H2015</f>
        <v>0</v>
      </c>
      <c r="Q2015" s="145">
        <v>0</v>
      </c>
      <c r="R2015" s="145">
        <f>Q2015*H2015</f>
        <v>0</v>
      </c>
      <c r="S2015" s="145">
        <v>0</v>
      </c>
      <c r="T2015" s="146">
        <f>S2015*H2015</f>
        <v>0</v>
      </c>
      <c r="AR2015" s="147" t="s">
        <v>661</v>
      </c>
      <c r="AT2015" s="147" t="s">
        <v>162</v>
      </c>
      <c r="AU2015" s="147" t="s">
        <v>91</v>
      </c>
      <c r="AY2015" s="19" t="s">
        <v>159</v>
      </c>
      <c r="BE2015" s="148">
        <f>IF(N2015="základní",J2015,0)</f>
        <v>0</v>
      </c>
      <c r="BF2015" s="148">
        <f>IF(N2015="snížená",J2015,0)</f>
        <v>0</v>
      </c>
      <c r="BG2015" s="148">
        <f>IF(N2015="zákl. přenesená",J2015,0)</f>
        <v>0</v>
      </c>
      <c r="BH2015" s="148">
        <f>IF(N2015="sníž. přenesená",J2015,0)</f>
        <v>0</v>
      </c>
      <c r="BI2015" s="148">
        <f>IF(N2015="nulová",J2015,0)</f>
        <v>0</v>
      </c>
      <c r="BJ2015" s="19" t="s">
        <v>91</v>
      </c>
      <c r="BK2015" s="148">
        <f>ROUND(I2015*H2015,2)</f>
        <v>0</v>
      </c>
      <c r="BL2015" s="19" t="s">
        <v>661</v>
      </c>
      <c r="BM2015" s="147" t="s">
        <v>3147</v>
      </c>
    </row>
    <row r="2016" spans="2:65" s="1" customFormat="1" ht="11.25">
      <c r="B2016" s="35"/>
      <c r="D2016" s="149" t="s">
        <v>167</v>
      </c>
      <c r="F2016" s="150" t="s">
        <v>3148</v>
      </c>
      <c r="I2016" s="151"/>
      <c r="L2016" s="35"/>
      <c r="M2016" s="152"/>
      <c r="T2016" s="56"/>
      <c r="AT2016" s="19" t="s">
        <v>167</v>
      </c>
      <c r="AU2016" s="19" t="s">
        <v>91</v>
      </c>
    </row>
    <row r="2017" spans="2:65" s="13" customFormat="1" ht="11.25">
      <c r="B2017" s="160"/>
      <c r="D2017" s="154" t="s">
        <v>169</v>
      </c>
      <c r="E2017" s="161" t="s">
        <v>32</v>
      </c>
      <c r="F2017" s="162" t="s">
        <v>3149</v>
      </c>
      <c r="H2017" s="163">
        <v>2</v>
      </c>
      <c r="I2017" s="164"/>
      <c r="L2017" s="160"/>
      <c r="M2017" s="165"/>
      <c r="T2017" s="166"/>
      <c r="AT2017" s="161" t="s">
        <v>169</v>
      </c>
      <c r="AU2017" s="161" t="s">
        <v>91</v>
      </c>
      <c r="AV2017" s="13" t="s">
        <v>91</v>
      </c>
      <c r="AW2017" s="13" t="s">
        <v>38</v>
      </c>
      <c r="AX2017" s="13" t="s">
        <v>84</v>
      </c>
      <c r="AY2017" s="161" t="s">
        <v>159</v>
      </c>
    </row>
    <row r="2018" spans="2:65" s="1" customFormat="1" ht="21.75" customHeight="1">
      <c r="B2018" s="35"/>
      <c r="C2018" s="182" t="s">
        <v>3150</v>
      </c>
      <c r="D2018" s="182" t="s">
        <v>668</v>
      </c>
      <c r="E2018" s="183" t="s">
        <v>3151</v>
      </c>
      <c r="F2018" s="184" t="s">
        <v>3152</v>
      </c>
      <c r="G2018" s="185" t="s">
        <v>211</v>
      </c>
      <c r="H2018" s="186">
        <v>2</v>
      </c>
      <c r="I2018" s="187"/>
      <c r="J2018" s="188">
        <f>ROUND(I2018*H2018,2)</f>
        <v>0</v>
      </c>
      <c r="K2018" s="189"/>
      <c r="L2018" s="190"/>
      <c r="M2018" s="191" t="s">
        <v>32</v>
      </c>
      <c r="N2018" s="192" t="s">
        <v>48</v>
      </c>
      <c r="P2018" s="145">
        <f>O2018*H2018</f>
        <v>0</v>
      </c>
      <c r="Q2018" s="145">
        <v>7.0000000000000007E-2</v>
      </c>
      <c r="R2018" s="145">
        <f>Q2018*H2018</f>
        <v>0.14000000000000001</v>
      </c>
      <c r="S2018" s="145">
        <v>0</v>
      </c>
      <c r="T2018" s="146">
        <f>S2018*H2018</f>
        <v>0</v>
      </c>
      <c r="AR2018" s="147" t="s">
        <v>780</v>
      </c>
      <c r="AT2018" s="147" t="s">
        <v>668</v>
      </c>
      <c r="AU2018" s="147" t="s">
        <v>91</v>
      </c>
      <c r="AY2018" s="19" t="s">
        <v>159</v>
      </c>
      <c r="BE2018" s="148">
        <f>IF(N2018="základní",J2018,0)</f>
        <v>0</v>
      </c>
      <c r="BF2018" s="148">
        <f>IF(N2018="snížená",J2018,0)</f>
        <v>0</v>
      </c>
      <c r="BG2018" s="148">
        <f>IF(N2018="zákl. přenesená",J2018,0)</f>
        <v>0</v>
      </c>
      <c r="BH2018" s="148">
        <f>IF(N2018="sníž. přenesená",J2018,0)</f>
        <v>0</v>
      </c>
      <c r="BI2018" s="148">
        <f>IF(N2018="nulová",J2018,0)</f>
        <v>0</v>
      </c>
      <c r="BJ2018" s="19" t="s">
        <v>91</v>
      </c>
      <c r="BK2018" s="148">
        <f>ROUND(I2018*H2018,2)</f>
        <v>0</v>
      </c>
      <c r="BL2018" s="19" t="s">
        <v>661</v>
      </c>
      <c r="BM2018" s="147" t="s">
        <v>3153</v>
      </c>
    </row>
    <row r="2019" spans="2:65" s="1" customFormat="1" ht="16.5" customHeight="1">
      <c r="B2019" s="35"/>
      <c r="C2019" s="135" t="s">
        <v>3154</v>
      </c>
      <c r="D2019" s="135" t="s">
        <v>162</v>
      </c>
      <c r="E2019" s="136" t="s">
        <v>3155</v>
      </c>
      <c r="F2019" s="137" t="s">
        <v>3156</v>
      </c>
      <c r="G2019" s="138" t="s">
        <v>211</v>
      </c>
      <c r="H2019" s="139">
        <v>1</v>
      </c>
      <c r="I2019" s="140"/>
      <c r="J2019" s="141">
        <f>ROUND(I2019*H2019,2)</f>
        <v>0</v>
      </c>
      <c r="K2019" s="142"/>
      <c r="L2019" s="35"/>
      <c r="M2019" s="143" t="s">
        <v>32</v>
      </c>
      <c r="N2019" s="144" t="s">
        <v>48</v>
      </c>
      <c r="P2019" s="145">
        <f>O2019*H2019</f>
        <v>0</v>
      </c>
      <c r="Q2019" s="145">
        <v>0</v>
      </c>
      <c r="R2019" s="145">
        <f>Q2019*H2019</f>
        <v>0</v>
      </c>
      <c r="S2019" s="145">
        <v>0</v>
      </c>
      <c r="T2019" s="146">
        <f>S2019*H2019</f>
        <v>0</v>
      </c>
      <c r="AR2019" s="147" t="s">
        <v>661</v>
      </c>
      <c r="AT2019" s="147" t="s">
        <v>162</v>
      </c>
      <c r="AU2019" s="147" t="s">
        <v>91</v>
      </c>
      <c r="AY2019" s="19" t="s">
        <v>159</v>
      </c>
      <c r="BE2019" s="148">
        <f>IF(N2019="základní",J2019,0)</f>
        <v>0</v>
      </c>
      <c r="BF2019" s="148">
        <f>IF(N2019="snížená",J2019,0)</f>
        <v>0</v>
      </c>
      <c r="BG2019" s="148">
        <f>IF(N2019="zákl. přenesená",J2019,0)</f>
        <v>0</v>
      </c>
      <c r="BH2019" s="148">
        <f>IF(N2019="sníž. přenesená",J2019,0)</f>
        <v>0</v>
      </c>
      <c r="BI2019" s="148">
        <f>IF(N2019="nulová",J2019,0)</f>
        <v>0</v>
      </c>
      <c r="BJ2019" s="19" t="s">
        <v>91</v>
      </c>
      <c r="BK2019" s="148">
        <f>ROUND(I2019*H2019,2)</f>
        <v>0</v>
      </c>
      <c r="BL2019" s="19" t="s">
        <v>661</v>
      </c>
      <c r="BM2019" s="147" t="s">
        <v>3157</v>
      </c>
    </row>
    <row r="2020" spans="2:65" s="1" customFormat="1" ht="11.25">
      <c r="B2020" s="35"/>
      <c r="D2020" s="149" t="s">
        <v>167</v>
      </c>
      <c r="F2020" s="150" t="s">
        <v>3158</v>
      </c>
      <c r="I2020" s="151"/>
      <c r="L2020" s="35"/>
      <c r="M2020" s="152"/>
      <c r="T2020" s="56"/>
      <c r="AT2020" s="19" t="s">
        <v>167</v>
      </c>
      <c r="AU2020" s="19" t="s">
        <v>91</v>
      </c>
    </row>
    <row r="2021" spans="2:65" s="1" customFormat="1" ht="24.2" customHeight="1">
      <c r="B2021" s="35"/>
      <c r="C2021" s="182" t="s">
        <v>3159</v>
      </c>
      <c r="D2021" s="182" t="s">
        <v>668</v>
      </c>
      <c r="E2021" s="183" t="s">
        <v>3160</v>
      </c>
      <c r="F2021" s="184" t="s">
        <v>3161</v>
      </c>
      <c r="G2021" s="185" t="s">
        <v>211</v>
      </c>
      <c r="H2021" s="186">
        <v>1</v>
      </c>
      <c r="I2021" s="187"/>
      <c r="J2021" s="188">
        <f>ROUND(I2021*H2021,2)</f>
        <v>0</v>
      </c>
      <c r="K2021" s="189"/>
      <c r="L2021" s="190"/>
      <c r="M2021" s="191" t="s">
        <v>32</v>
      </c>
      <c r="N2021" s="192" t="s">
        <v>48</v>
      </c>
      <c r="P2021" s="145">
        <f>O2021*H2021</f>
        <v>0</v>
      </c>
      <c r="Q2021" s="145">
        <v>0</v>
      </c>
      <c r="R2021" s="145">
        <f>Q2021*H2021</f>
        <v>0</v>
      </c>
      <c r="S2021" s="145">
        <v>0</v>
      </c>
      <c r="T2021" s="146">
        <f>S2021*H2021</f>
        <v>0</v>
      </c>
      <c r="AR2021" s="147" t="s">
        <v>780</v>
      </c>
      <c r="AT2021" s="147" t="s">
        <v>668</v>
      </c>
      <c r="AU2021" s="147" t="s">
        <v>91</v>
      </c>
      <c r="AY2021" s="19" t="s">
        <v>159</v>
      </c>
      <c r="BE2021" s="148">
        <f>IF(N2021="základní",J2021,0)</f>
        <v>0</v>
      </c>
      <c r="BF2021" s="148">
        <f>IF(N2021="snížená",J2021,0)</f>
        <v>0</v>
      </c>
      <c r="BG2021" s="148">
        <f>IF(N2021="zákl. přenesená",J2021,0)</f>
        <v>0</v>
      </c>
      <c r="BH2021" s="148">
        <f>IF(N2021="sníž. přenesená",J2021,0)</f>
        <v>0</v>
      </c>
      <c r="BI2021" s="148">
        <f>IF(N2021="nulová",J2021,0)</f>
        <v>0</v>
      </c>
      <c r="BJ2021" s="19" t="s">
        <v>91</v>
      </c>
      <c r="BK2021" s="148">
        <f>ROUND(I2021*H2021,2)</f>
        <v>0</v>
      </c>
      <c r="BL2021" s="19" t="s">
        <v>661</v>
      </c>
      <c r="BM2021" s="147" t="s">
        <v>3162</v>
      </c>
    </row>
    <row r="2022" spans="2:65" s="1" customFormat="1" ht="49.15" customHeight="1">
      <c r="B2022" s="35"/>
      <c r="C2022" s="135" t="s">
        <v>3163</v>
      </c>
      <c r="D2022" s="135" t="s">
        <v>162</v>
      </c>
      <c r="E2022" s="136" t="s">
        <v>3164</v>
      </c>
      <c r="F2022" s="137" t="s">
        <v>3165</v>
      </c>
      <c r="G2022" s="138" t="s">
        <v>180</v>
      </c>
      <c r="H2022" s="139">
        <v>2.3879999999999999</v>
      </c>
      <c r="I2022" s="140"/>
      <c r="J2022" s="141">
        <f>ROUND(I2022*H2022,2)</f>
        <v>0</v>
      </c>
      <c r="K2022" s="142"/>
      <c r="L2022" s="35"/>
      <c r="M2022" s="143" t="s">
        <v>32</v>
      </c>
      <c r="N2022" s="144" t="s">
        <v>48</v>
      </c>
      <c r="P2022" s="145">
        <f>O2022*H2022</f>
        <v>0</v>
      </c>
      <c r="Q2022" s="145">
        <v>0</v>
      </c>
      <c r="R2022" s="145">
        <f>Q2022*H2022</f>
        <v>0</v>
      </c>
      <c r="S2022" s="145">
        <v>0</v>
      </c>
      <c r="T2022" s="146">
        <f>S2022*H2022</f>
        <v>0</v>
      </c>
      <c r="AR2022" s="147" t="s">
        <v>661</v>
      </c>
      <c r="AT2022" s="147" t="s">
        <v>162</v>
      </c>
      <c r="AU2022" s="147" t="s">
        <v>91</v>
      </c>
      <c r="AY2022" s="19" t="s">
        <v>159</v>
      </c>
      <c r="BE2022" s="148">
        <f>IF(N2022="základní",J2022,0)</f>
        <v>0</v>
      </c>
      <c r="BF2022" s="148">
        <f>IF(N2022="snížená",J2022,0)</f>
        <v>0</v>
      </c>
      <c r="BG2022" s="148">
        <f>IF(N2022="zákl. přenesená",J2022,0)</f>
        <v>0</v>
      </c>
      <c r="BH2022" s="148">
        <f>IF(N2022="sníž. přenesená",J2022,0)</f>
        <v>0</v>
      </c>
      <c r="BI2022" s="148">
        <f>IF(N2022="nulová",J2022,0)</f>
        <v>0</v>
      </c>
      <c r="BJ2022" s="19" t="s">
        <v>91</v>
      </c>
      <c r="BK2022" s="148">
        <f>ROUND(I2022*H2022,2)</f>
        <v>0</v>
      </c>
      <c r="BL2022" s="19" t="s">
        <v>661</v>
      </c>
      <c r="BM2022" s="147" t="s">
        <v>3166</v>
      </c>
    </row>
    <row r="2023" spans="2:65" s="1" customFormat="1" ht="11.25">
      <c r="B2023" s="35"/>
      <c r="D2023" s="149" t="s">
        <v>167</v>
      </c>
      <c r="F2023" s="150" t="s">
        <v>3167</v>
      </c>
      <c r="I2023" s="151"/>
      <c r="L2023" s="35"/>
      <c r="M2023" s="152"/>
      <c r="T2023" s="56"/>
      <c r="AT2023" s="19" t="s">
        <v>167</v>
      </c>
      <c r="AU2023" s="19" t="s">
        <v>91</v>
      </c>
    </row>
    <row r="2024" spans="2:65" s="11" customFormat="1" ht="20.85" customHeight="1">
      <c r="B2024" s="123"/>
      <c r="D2024" s="124" t="s">
        <v>75</v>
      </c>
      <c r="E2024" s="133" t="s">
        <v>3168</v>
      </c>
      <c r="F2024" s="133" t="s">
        <v>3169</v>
      </c>
      <c r="I2024" s="126"/>
      <c r="J2024" s="134">
        <f>BK2024</f>
        <v>0</v>
      </c>
      <c r="L2024" s="123"/>
      <c r="M2024" s="128"/>
      <c r="P2024" s="129">
        <f>SUM(P2025:P2035)</f>
        <v>0</v>
      </c>
      <c r="R2024" s="129">
        <f>SUM(R2025:R2035)</f>
        <v>5.05177152E-2</v>
      </c>
      <c r="T2024" s="130">
        <f>SUM(T2025:T2035)</f>
        <v>0</v>
      </c>
      <c r="AR2024" s="124" t="s">
        <v>91</v>
      </c>
      <c r="AT2024" s="131" t="s">
        <v>75</v>
      </c>
      <c r="AU2024" s="131" t="s">
        <v>91</v>
      </c>
      <c r="AY2024" s="124" t="s">
        <v>159</v>
      </c>
      <c r="BK2024" s="132">
        <f>SUM(BK2025:BK2035)</f>
        <v>0</v>
      </c>
    </row>
    <row r="2025" spans="2:65" s="1" customFormat="1" ht="33" customHeight="1">
      <c r="B2025" s="35"/>
      <c r="C2025" s="135" t="s">
        <v>3170</v>
      </c>
      <c r="D2025" s="135" t="s">
        <v>162</v>
      </c>
      <c r="E2025" s="136" t="s">
        <v>3171</v>
      </c>
      <c r="F2025" s="137" t="s">
        <v>3172</v>
      </c>
      <c r="G2025" s="138" t="s">
        <v>3173</v>
      </c>
      <c r="H2025" s="139">
        <v>48</v>
      </c>
      <c r="I2025" s="140"/>
      <c r="J2025" s="141">
        <f>ROUND(I2025*H2025,2)</f>
        <v>0</v>
      </c>
      <c r="K2025" s="142"/>
      <c r="L2025" s="35"/>
      <c r="M2025" s="143" t="s">
        <v>32</v>
      </c>
      <c r="N2025" s="144" t="s">
        <v>48</v>
      </c>
      <c r="P2025" s="145">
        <f>O2025*H2025</f>
        <v>0</v>
      </c>
      <c r="Q2025" s="145">
        <v>5.1262499999999999E-5</v>
      </c>
      <c r="R2025" s="145">
        <f>Q2025*H2025</f>
        <v>2.4605999999999999E-3</v>
      </c>
      <c r="S2025" s="145">
        <v>0</v>
      </c>
      <c r="T2025" s="146">
        <f>S2025*H2025</f>
        <v>0</v>
      </c>
      <c r="AR2025" s="147" t="s">
        <v>96</v>
      </c>
      <c r="AT2025" s="147" t="s">
        <v>162</v>
      </c>
      <c r="AU2025" s="147" t="s">
        <v>93</v>
      </c>
      <c r="AY2025" s="19" t="s">
        <v>159</v>
      </c>
      <c r="BE2025" s="148">
        <f>IF(N2025="základní",J2025,0)</f>
        <v>0</v>
      </c>
      <c r="BF2025" s="148">
        <f>IF(N2025="snížená",J2025,0)</f>
        <v>0</v>
      </c>
      <c r="BG2025" s="148">
        <f>IF(N2025="zákl. přenesená",J2025,0)</f>
        <v>0</v>
      </c>
      <c r="BH2025" s="148">
        <f>IF(N2025="sníž. přenesená",J2025,0)</f>
        <v>0</v>
      </c>
      <c r="BI2025" s="148">
        <f>IF(N2025="nulová",J2025,0)</f>
        <v>0</v>
      </c>
      <c r="BJ2025" s="19" t="s">
        <v>91</v>
      </c>
      <c r="BK2025" s="148">
        <f>ROUND(I2025*H2025,2)</f>
        <v>0</v>
      </c>
      <c r="BL2025" s="19" t="s">
        <v>96</v>
      </c>
      <c r="BM2025" s="147" t="s">
        <v>3174</v>
      </c>
    </row>
    <row r="2026" spans="2:65" s="1" customFormat="1" ht="11.25">
      <c r="B2026" s="35"/>
      <c r="D2026" s="149" t="s">
        <v>167</v>
      </c>
      <c r="F2026" s="150" t="s">
        <v>3175</v>
      </c>
      <c r="I2026" s="151"/>
      <c r="L2026" s="35"/>
      <c r="M2026" s="152"/>
      <c r="T2026" s="56"/>
      <c r="AT2026" s="19" t="s">
        <v>167</v>
      </c>
      <c r="AU2026" s="19" t="s">
        <v>93</v>
      </c>
    </row>
    <row r="2027" spans="2:65" s="1" customFormat="1" ht="39">
      <c r="B2027" s="35"/>
      <c r="D2027" s="154" t="s">
        <v>562</v>
      </c>
      <c r="F2027" s="174" t="s">
        <v>3176</v>
      </c>
      <c r="I2027" s="151"/>
      <c r="L2027" s="35"/>
      <c r="M2027" s="152"/>
      <c r="T2027" s="56"/>
      <c r="AT2027" s="19" t="s">
        <v>562</v>
      </c>
      <c r="AU2027" s="19" t="s">
        <v>93</v>
      </c>
    </row>
    <row r="2028" spans="2:65" s="1" customFormat="1" ht="24.2" customHeight="1">
      <c r="B2028" s="35"/>
      <c r="C2028" s="182" t="s">
        <v>3177</v>
      </c>
      <c r="D2028" s="182" t="s">
        <v>668</v>
      </c>
      <c r="E2028" s="183" t="s">
        <v>3178</v>
      </c>
      <c r="F2028" s="184" t="s">
        <v>3179</v>
      </c>
      <c r="G2028" s="185" t="s">
        <v>180</v>
      </c>
      <c r="H2028" s="186">
        <v>4.2000000000000003E-2</v>
      </c>
      <c r="I2028" s="187"/>
      <c r="J2028" s="188">
        <f>ROUND(I2028*H2028,2)</f>
        <v>0</v>
      </c>
      <c r="K2028" s="189"/>
      <c r="L2028" s="190"/>
      <c r="M2028" s="191" t="s">
        <v>32</v>
      </c>
      <c r="N2028" s="192" t="s">
        <v>48</v>
      </c>
      <c r="P2028" s="145">
        <f>O2028*H2028</f>
        <v>0</v>
      </c>
      <c r="Q2028" s="145">
        <v>1</v>
      </c>
      <c r="R2028" s="145">
        <f>Q2028*H2028</f>
        <v>4.2000000000000003E-2</v>
      </c>
      <c r="S2028" s="145">
        <v>0</v>
      </c>
      <c r="T2028" s="146">
        <f>S2028*H2028</f>
        <v>0</v>
      </c>
      <c r="AR2028" s="147" t="s">
        <v>108</v>
      </c>
      <c r="AT2028" s="147" t="s">
        <v>668</v>
      </c>
      <c r="AU2028" s="147" t="s">
        <v>93</v>
      </c>
      <c r="AY2028" s="19" t="s">
        <v>159</v>
      </c>
      <c r="BE2028" s="148">
        <f>IF(N2028="základní",J2028,0)</f>
        <v>0</v>
      </c>
      <c r="BF2028" s="148">
        <f>IF(N2028="snížená",J2028,0)</f>
        <v>0</v>
      </c>
      <c r="BG2028" s="148">
        <f>IF(N2028="zákl. přenesená",J2028,0)</f>
        <v>0</v>
      </c>
      <c r="BH2028" s="148">
        <f>IF(N2028="sníž. přenesená",J2028,0)</f>
        <v>0</v>
      </c>
      <c r="BI2028" s="148">
        <f>IF(N2028="nulová",J2028,0)</f>
        <v>0</v>
      </c>
      <c r="BJ2028" s="19" t="s">
        <v>91</v>
      </c>
      <c r="BK2028" s="148">
        <f>ROUND(I2028*H2028,2)</f>
        <v>0</v>
      </c>
      <c r="BL2028" s="19" t="s">
        <v>96</v>
      </c>
      <c r="BM2028" s="147" t="s">
        <v>3180</v>
      </c>
    </row>
    <row r="2029" spans="2:65" s="12" customFormat="1" ht="11.25">
      <c r="B2029" s="153"/>
      <c r="D2029" s="154" t="s">
        <v>169</v>
      </c>
      <c r="E2029" s="155" t="s">
        <v>32</v>
      </c>
      <c r="F2029" s="156" t="s">
        <v>3181</v>
      </c>
      <c r="H2029" s="155" t="s">
        <v>32</v>
      </c>
      <c r="I2029" s="157"/>
      <c r="L2029" s="153"/>
      <c r="M2029" s="158"/>
      <c r="T2029" s="159"/>
      <c r="AT2029" s="155" t="s">
        <v>169</v>
      </c>
      <c r="AU2029" s="155" t="s">
        <v>93</v>
      </c>
      <c r="AV2029" s="12" t="s">
        <v>84</v>
      </c>
      <c r="AW2029" s="12" t="s">
        <v>38</v>
      </c>
      <c r="AX2029" s="12" t="s">
        <v>76</v>
      </c>
      <c r="AY2029" s="155" t="s">
        <v>159</v>
      </c>
    </row>
    <row r="2030" spans="2:65" s="13" customFormat="1" ht="11.25">
      <c r="B2030" s="160"/>
      <c r="D2030" s="154" t="s">
        <v>169</v>
      </c>
      <c r="E2030" s="161" t="s">
        <v>32</v>
      </c>
      <c r="F2030" s="162" t="s">
        <v>3182</v>
      </c>
      <c r="H2030" s="163">
        <v>4.2000000000000003E-2</v>
      </c>
      <c r="I2030" s="164"/>
      <c r="L2030" s="160"/>
      <c r="M2030" s="165"/>
      <c r="T2030" s="166"/>
      <c r="AT2030" s="161" t="s">
        <v>169</v>
      </c>
      <c r="AU2030" s="161" t="s">
        <v>93</v>
      </c>
      <c r="AV2030" s="13" t="s">
        <v>91</v>
      </c>
      <c r="AW2030" s="13" t="s">
        <v>38</v>
      </c>
      <c r="AX2030" s="13" t="s">
        <v>84</v>
      </c>
      <c r="AY2030" s="161" t="s">
        <v>159</v>
      </c>
    </row>
    <row r="2031" spans="2:65" s="1" customFormat="1" ht="21.75" customHeight="1">
      <c r="B2031" s="35"/>
      <c r="C2031" s="182" t="s">
        <v>3183</v>
      </c>
      <c r="D2031" s="182" t="s">
        <v>668</v>
      </c>
      <c r="E2031" s="183" t="s">
        <v>3184</v>
      </c>
      <c r="F2031" s="184" t="s">
        <v>3185</v>
      </c>
      <c r="G2031" s="185" t="s">
        <v>180</v>
      </c>
      <c r="H2031" s="186">
        <v>6.0000000000000001E-3</v>
      </c>
      <c r="I2031" s="187"/>
      <c r="J2031" s="188">
        <f>ROUND(I2031*H2031,2)</f>
        <v>0</v>
      </c>
      <c r="K2031" s="189"/>
      <c r="L2031" s="190"/>
      <c r="M2031" s="191" t="s">
        <v>32</v>
      </c>
      <c r="N2031" s="192" t="s">
        <v>48</v>
      </c>
      <c r="P2031" s="145">
        <f>O2031*H2031</f>
        <v>0</v>
      </c>
      <c r="Q2031" s="145">
        <v>1</v>
      </c>
      <c r="R2031" s="145">
        <f>Q2031*H2031</f>
        <v>6.0000000000000001E-3</v>
      </c>
      <c r="S2031" s="145">
        <v>0</v>
      </c>
      <c r="T2031" s="146">
        <f>S2031*H2031</f>
        <v>0</v>
      </c>
      <c r="AR2031" s="147" t="s">
        <v>108</v>
      </c>
      <c r="AT2031" s="147" t="s">
        <v>668</v>
      </c>
      <c r="AU2031" s="147" t="s">
        <v>93</v>
      </c>
      <c r="AY2031" s="19" t="s">
        <v>159</v>
      </c>
      <c r="BE2031" s="148">
        <f>IF(N2031="základní",J2031,0)</f>
        <v>0</v>
      </c>
      <c r="BF2031" s="148">
        <f>IF(N2031="snížená",J2031,0)</f>
        <v>0</v>
      </c>
      <c r="BG2031" s="148">
        <f>IF(N2031="zákl. přenesená",J2031,0)</f>
        <v>0</v>
      </c>
      <c r="BH2031" s="148">
        <f>IF(N2031="sníž. přenesená",J2031,0)</f>
        <v>0</v>
      </c>
      <c r="BI2031" s="148">
        <f>IF(N2031="nulová",J2031,0)</f>
        <v>0</v>
      </c>
      <c r="BJ2031" s="19" t="s">
        <v>91</v>
      </c>
      <c r="BK2031" s="148">
        <f>ROUND(I2031*H2031,2)</f>
        <v>0</v>
      </c>
      <c r="BL2031" s="19" t="s">
        <v>96</v>
      </c>
      <c r="BM2031" s="147" t="s">
        <v>3186</v>
      </c>
    </row>
    <row r="2032" spans="2:65" s="12" customFormat="1" ht="11.25">
      <c r="B2032" s="153"/>
      <c r="D2032" s="154" t="s">
        <v>169</v>
      </c>
      <c r="E2032" s="155" t="s">
        <v>32</v>
      </c>
      <c r="F2032" s="156" t="s">
        <v>3187</v>
      </c>
      <c r="H2032" s="155" t="s">
        <v>32</v>
      </c>
      <c r="I2032" s="157"/>
      <c r="L2032" s="153"/>
      <c r="M2032" s="158"/>
      <c r="T2032" s="159"/>
      <c r="AT2032" s="155" t="s">
        <v>169</v>
      </c>
      <c r="AU2032" s="155" t="s">
        <v>93</v>
      </c>
      <c r="AV2032" s="12" t="s">
        <v>84</v>
      </c>
      <c r="AW2032" s="12" t="s">
        <v>38</v>
      </c>
      <c r="AX2032" s="12" t="s">
        <v>76</v>
      </c>
      <c r="AY2032" s="155" t="s">
        <v>159</v>
      </c>
    </row>
    <row r="2033" spans="2:65" s="13" customFormat="1" ht="11.25">
      <c r="B2033" s="160"/>
      <c r="D2033" s="154" t="s">
        <v>169</v>
      </c>
      <c r="E2033" s="161" t="s">
        <v>32</v>
      </c>
      <c r="F2033" s="162" t="s">
        <v>3188</v>
      </c>
      <c r="H2033" s="163">
        <v>6.0000000000000001E-3</v>
      </c>
      <c r="I2033" s="164"/>
      <c r="L2033" s="160"/>
      <c r="M2033" s="165"/>
      <c r="T2033" s="166"/>
      <c r="AT2033" s="161" t="s">
        <v>169</v>
      </c>
      <c r="AU2033" s="161" t="s">
        <v>93</v>
      </c>
      <c r="AV2033" s="13" t="s">
        <v>91</v>
      </c>
      <c r="AW2033" s="13" t="s">
        <v>38</v>
      </c>
      <c r="AX2033" s="13" t="s">
        <v>84</v>
      </c>
      <c r="AY2033" s="161" t="s">
        <v>159</v>
      </c>
    </row>
    <row r="2034" spans="2:65" s="1" customFormat="1" ht="37.9" customHeight="1">
      <c r="B2034" s="35"/>
      <c r="C2034" s="135" t="s">
        <v>276</v>
      </c>
      <c r="D2034" s="135" t="s">
        <v>162</v>
      </c>
      <c r="E2034" s="136" t="s">
        <v>3189</v>
      </c>
      <c r="F2034" s="137" t="s">
        <v>3190</v>
      </c>
      <c r="G2034" s="138" t="s">
        <v>211</v>
      </c>
      <c r="H2034" s="139">
        <v>4</v>
      </c>
      <c r="I2034" s="140"/>
      <c r="J2034" s="141">
        <f>ROUND(I2034*H2034,2)</f>
        <v>0</v>
      </c>
      <c r="K2034" s="142"/>
      <c r="L2034" s="35"/>
      <c r="M2034" s="143" t="s">
        <v>32</v>
      </c>
      <c r="N2034" s="144" t="s">
        <v>48</v>
      </c>
      <c r="P2034" s="145">
        <f>O2034*H2034</f>
        <v>0</v>
      </c>
      <c r="Q2034" s="145">
        <v>1.42788E-5</v>
      </c>
      <c r="R2034" s="145">
        <f>Q2034*H2034</f>
        <v>5.7115199999999998E-5</v>
      </c>
      <c r="S2034" s="145">
        <v>0</v>
      </c>
      <c r="T2034" s="146">
        <f>S2034*H2034</f>
        <v>0</v>
      </c>
      <c r="AR2034" s="147" t="s">
        <v>96</v>
      </c>
      <c r="AT2034" s="147" t="s">
        <v>162</v>
      </c>
      <c r="AU2034" s="147" t="s">
        <v>93</v>
      </c>
      <c r="AY2034" s="19" t="s">
        <v>159</v>
      </c>
      <c r="BE2034" s="148">
        <f>IF(N2034="základní",J2034,0)</f>
        <v>0</v>
      </c>
      <c r="BF2034" s="148">
        <f>IF(N2034="snížená",J2034,0)</f>
        <v>0</v>
      </c>
      <c r="BG2034" s="148">
        <f>IF(N2034="zákl. přenesená",J2034,0)</f>
        <v>0</v>
      </c>
      <c r="BH2034" s="148">
        <f>IF(N2034="sníž. přenesená",J2034,0)</f>
        <v>0</v>
      </c>
      <c r="BI2034" s="148">
        <f>IF(N2034="nulová",J2034,0)</f>
        <v>0</v>
      </c>
      <c r="BJ2034" s="19" t="s">
        <v>91</v>
      </c>
      <c r="BK2034" s="148">
        <f>ROUND(I2034*H2034,2)</f>
        <v>0</v>
      </c>
      <c r="BL2034" s="19" t="s">
        <v>96</v>
      </c>
      <c r="BM2034" s="147" t="s">
        <v>3191</v>
      </c>
    </row>
    <row r="2035" spans="2:65" s="1" customFormat="1" ht="11.25">
      <c r="B2035" s="35"/>
      <c r="D2035" s="149" t="s">
        <v>167</v>
      </c>
      <c r="F2035" s="150" t="s">
        <v>3192</v>
      </c>
      <c r="I2035" s="151"/>
      <c r="L2035" s="35"/>
      <c r="M2035" s="152"/>
      <c r="T2035" s="56"/>
      <c r="AT2035" s="19" t="s">
        <v>167</v>
      </c>
      <c r="AU2035" s="19" t="s">
        <v>93</v>
      </c>
    </row>
    <row r="2036" spans="2:65" s="11" customFormat="1" ht="20.85" customHeight="1">
      <c r="B2036" s="123"/>
      <c r="D2036" s="124" t="s">
        <v>75</v>
      </c>
      <c r="E2036" s="133" t="s">
        <v>3193</v>
      </c>
      <c r="F2036" s="133" t="s">
        <v>3194</v>
      </c>
      <c r="I2036" s="126"/>
      <c r="J2036" s="134">
        <f>BK2036</f>
        <v>0</v>
      </c>
      <c r="L2036" s="123"/>
      <c r="M2036" s="128"/>
      <c r="P2036" s="129">
        <f>SUM(P2037:P2060)</f>
        <v>0</v>
      </c>
      <c r="R2036" s="129">
        <f>SUM(R2037:R2060)</f>
        <v>1.6085932020000002</v>
      </c>
      <c r="T2036" s="130">
        <f>SUM(T2037:T2060)</f>
        <v>0</v>
      </c>
      <c r="AR2036" s="124" t="s">
        <v>91</v>
      </c>
      <c r="AT2036" s="131" t="s">
        <v>75</v>
      </c>
      <c r="AU2036" s="131" t="s">
        <v>91</v>
      </c>
      <c r="AY2036" s="124" t="s">
        <v>159</v>
      </c>
      <c r="BK2036" s="132">
        <f>SUM(BK2037:BK2060)</f>
        <v>0</v>
      </c>
    </row>
    <row r="2037" spans="2:65" s="1" customFormat="1" ht="37.9" customHeight="1">
      <c r="B2037" s="35"/>
      <c r="C2037" s="135" t="s">
        <v>3195</v>
      </c>
      <c r="D2037" s="135" t="s">
        <v>162</v>
      </c>
      <c r="E2037" s="136" t="s">
        <v>3196</v>
      </c>
      <c r="F2037" s="137" t="s">
        <v>3197</v>
      </c>
      <c r="G2037" s="138" t="s">
        <v>211</v>
      </c>
      <c r="H2037" s="139">
        <v>407.37599999999998</v>
      </c>
      <c r="I2037" s="140"/>
      <c r="J2037" s="141">
        <f>ROUND(I2037*H2037,2)</f>
        <v>0</v>
      </c>
      <c r="K2037" s="142"/>
      <c r="L2037" s="35"/>
      <c r="M2037" s="143" t="s">
        <v>32</v>
      </c>
      <c r="N2037" s="144" t="s">
        <v>48</v>
      </c>
      <c r="P2037" s="145">
        <f>O2037*H2037</f>
        <v>0</v>
      </c>
      <c r="Q2037" s="145">
        <v>6.2000000000000003E-5</v>
      </c>
      <c r="R2037" s="145">
        <f>Q2037*H2037</f>
        <v>2.5257312000000001E-2</v>
      </c>
      <c r="S2037" s="145">
        <v>0</v>
      </c>
      <c r="T2037" s="146">
        <f>S2037*H2037</f>
        <v>0</v>
      </c>
      <c r="AR2037" s="147" t="s">
        <v>661</v>
      </c>
      <c r="AT2037" s="147" t="s">
        <v>162</v>
      </c>
      <c r="AU2037" s="147" t="s">
        <v>93</v>
      </c>
      <c r="AY2037" s="19" t="s">
        <v>159</v>
      </c>
      <c r="BE2037" s="148">
        <f>IF(N2037="základní",J2037,0)</f>
        <v>0</v>
      </c>
      <c r="BF2037" s="148">
        <f>IF(N2037="snížená",J2037,0)</f>
        <v>0</v>
      </c>
      <c r="BG2037" s="148">
        <f>IF(N2037="zákl. přenesená",J2037,0)</f>
        <v>0</v>
      </c>
      <c r="BH2037" s="148">
        <f>IF(N2037="sníž. přenesená",J2037,0)</f>
        <v>0</v>
      </c>
      <c r="BI2037" s="148">
        <f>IF(N2037="nulová",J2037,0)</f>
        <v>0</v>
      </c>
      <c r="BJ2037" s="19" t="s">
        <v>91</v>
      </c>
      <c r="BK2037" s="148">
        <f>ROUND(I2037*H2037,2)</f>
        <v>0</v>
      </c>
      <c r="BL2037" s="19" t="s">
        <v>661</v>
      </c>
      <c r="BM2037" s="147" t="s">
        <v>3198</v>
      </c>
    </row>
    <row r="2038" spans="2:65" s="1" customFormat="1" ht="11.25">
      <c r="B2038" s="35"/>
      <c r="D2038" s="149" t="s">
        <v>167</v>
      </c>
      <c r="F2038" s="150" t="s">
        <v>3199</v>
      </c>
      <c r="I2038" s="151"/>
      <c r="L2038" s="35"/>
      <c r="M2038" s="152"/>
      <c r="T2038" s="56"/>
      <c r="AT2038" s="19" t="s">
        <v>167</v>
      </c>
      <c r="AU2038" s="19" t="s">
        <v>93</v>
      </c>
    </row>
    <row r="2039" spans="2:65" s="13" customFormat="1" ht="11.25">
      <c r="B2039" s="160"/>
      <c r="D2039" s="154" t="s">
        <v>169</v>
      </c>
      <c r="E2039" s="161" t="s">
        <v>32</v>
      </c>
      <c r="F2039" s="162" t="s">
        <v>3200</v>
      </c>
      <c r="H2039" s="163">
        <v>407.37599999999998</v>
      </c>
      <c r="I2039" s="164"/>
      <c r="L2039" s="160"/>
      <c r="M2039" s="165"/>
      <c r="T2039" s="166"/>
      <c r="AT2039" s="161" t="s">
        <v>169</v>
      </c>
      <c r="AU2039" s="161" t="s">
        <v>93</v>
      </c>
      <c r="AV2039" s="13" t="s">
        <v>91</v>
      </c>
      <c r="AW2039" s="13" t="s">
        <v>38</v>
      </c>
      <c r="AX2039" s="13" t="s">
        <v>84</v>
      </c>
      <c r="AY2039" s="161" t="s">
        <v>159</v>
      </c>
    </row>
    <row r="2040" spans="2:65" s="1" customFormat="1" ht="16.5" customHeight="1">
      <c r="B2040" s="35"/>
      <c r="C2040" s="182" t="s">
        <v>3201</v>
      </c>
      <c r="D2040" s="182" t="s">
        <v>668</v>
      </c>
      <c r="E2040" s="183" t="s">
        <v>3202</v>
      </c>
      <c r="F2040" s="184" t="s">
        <v>3203</v>
      </c>
      <c r="G2040" s="185" t="s">
        <v>211</v>
      </c>
      <c r="H2040" s="186">
        <v>407.37599999999998</v>
      </c>
      <c r="I2040" s="187"/>
      <c r="J2040" s="188">
        <f>ROUND(I2040*H2040,2)</f>
        <v>0</v>
      </c>
      <c r="K2040" s="189"/>
      <c r="L2040" s="190"/>
      <c r="M2040" s="191" t="s">
        <v>32</v>
      </c>
      <c r="N2040" s="192" t="s">
        <v>48</v>
      </c>
      <c r="P2040" s="145">
        <f>O2040*H2040</f>
        <v>0</v>
      </c>
      <c r="Q2040" s="145">
        <v>2.4000000000000001E-4</v>
      </c>
      <c r="R2040" s="145">
        <f>Q2040*H2040</f>
        <v>9.7770239999999994E-2</v>
      </c>
      <c r="S2040" s="145">
        <v>0</v>
      </c>
      <c r="T2040" s="146">
        <f>S2040*H2040</f>
        <v>0</v>
      </c>
      <c r="AR2040" s="147" t="s">
        <v>780</v>
      </c>
      <c r="AT2040" s="147" t="s">
        <v>668</v>
      </c>
      <c r="AU2040" s="147" t="s">
        <v>93</v>
      </c>
      <c r="AY2040" s="19" t="s">
        <v>159</v>
      </c>
      <c r="BE2040" s="148">
        <f>IF(N2040="základní",J2040,0)</f>
        <v>0</v>
      </c>
      <c r="BF2040" s="148">
        <f>IF(N2040="snížená",J2040,0)</f>
        <v>0</v>
      </c>
      <c r="BG2040" s="148">
        <f>IF(N2040="zákl. přenesená",J2040,0)</f>
        <v>0</v>
      </c>
      <c r="BH2040" s="148">
        <f>IF(N2040="sníž. přenesená",J2040,0)</f>
        <v>0</v>
      </c>
      <c r="BI2040" s="148">
        <f>IF(N2040="nulová",J2040,0)</f>
        <v>0</v>
      </c>
      <c r="BJ2040" s="19" t="s">
        <v>91</v>
      </c>
      <c r="BK2040" s="148">
        <f>ROUND(I2040*H2040,2)</f>
        <v>0</v>
      </c>
      <c r="BL2040" s="19" t="s">
        <v>661</v>
      </c>
      <c r="BM2040" s="147" t="s">
        <v>3204</v>
      </c>
    </row>
    <row r="2041" spans="2:65" s="1" customFormat="1" ht="37.9" customHeight="1">
      <c r="B2041" s="35"/>
      <c r="C2041" s="135" t="s">
        <v>3205</v>
      </c>
      <c r="D2041" s="135" t="s">
        <v>162</v>
      </c>
      <c r="E2041" s="136" t="s">
        <v>3206</v>
      </c>
      <c r="F2041" s="137" t="s">
        <v>3207</v>
      </c>
      <c r="G2041" s="138" t="s">
        <v>783</v>
      </c>
      <c r="H2041" s="139">
        <v>122.21299999999999</v>
      </c>
      <c r="I2041" s="140"/>
      <c r="J2041" s="141">
        <f>ROUND(I2041*H2041,2)</f>
        <v>0</v>
      </c>
      <c r="K2041" s="142"/>
      <c r="L2041" s="35"/>
      <c r="M2041" s="143" t="s">
        <v>32</v>
      </c>
      <c r="N2041" s="144" t="s">
        <v>48</v>
      </c>
      <c r="P2041" s="145">
        <f>O2041*H2041</f>
        <v>0</v>
      </c>
      <c r="Q2041" s="145">
        <v>5.0000000000000002E-5</v>
      </c>
      <c r="R2041" s="145">
        <f>Q2041*H2041</f>
        <v>6.1106499999999996E-3</v>
      </c>
      <c r="S2041" s="145">
        <v>0</v>
      </c>
      <c r="T2041" s="146">
        <f>S2041*H2041</f>
        <v>0</v>
      </c>
      <c r="AR2041" s="147" t="s">
        <v>661</v>
      </c>
      <c r="AT2041" s="147" t="s">
        <v>162</v>
      </c>
      <c r="AU2041" s="147" t="s">
        <v>93</v>
      </c>
      <c r="AY2041" s="19" t="s">
        <v>159</v>
      </c>
      <c r="BE2041" s="148">
        <f>IF(N2041="základní",J2041,0)</f>
        <v>0</v>
      </c>
      <c r="BF2041" s="148">
        <f>IF(N2041="snížená",J2041,0)</f>
        <v>0</v>
      </c>
      <c r="BG2041" s="148">
        <f>IF(N2041="zákl. přenesená",J2041,0)</f>
        <v>0</v>
      </c>
      <c r="BH2041" s="148">
        <f>IF(N2041="sníž. přenesená",J2041,0)</f>
        <v>0</v>
      </c>
      <c r="BI2041" s="148">
        <f>IF(N2041="nulová",J2041,0)</f>
        <v>0</v>
      </c>
      <c r="BJ2041" s="19" t="s">
        <v>91</v>
      </c>
      <c r="BK2041" s="148">
        <f>ROUND(I2041*H2041,2)</f>
        <v>0</v>
      </c>
      <c r="BL2041" s="19" t="s">
        <v>661</v>
      </c>
      <c r="BM2041" s="147" t="s">
        <v>3208</v>
      </c>
    </row>
    <row r="2042" spans="2:65" s="1" customFormat="1" ht="11.25">
      <c r="B2042" s="35"/>
      <c r="D2042" s="149" t="s">
        <v>167</v>
      </c>
      <c r="F2042" s="150" t="s">
        <v>3209</v>
      </c>
      <c r="I2042" s="151"/>
      <c r="L2042" s="35"/>
      <c r="M2042" s="152"/>
      <c r="T2042" s="56"/>
      <c r="AT2042" s="19" t="s">
        <v>167</v>
      </c>
      <c r="AU2042" s="19" t="s">
        <v>93</v>
      </c>
    </row>
    <row r="2043" spans="2:65" s="13" customFormat="1" ht="11.25">
      <c r="B2043" s="160"/>
      <c r="D2043" s="154" t="s">
        <v>169</v>
      </c>
      <c r="E2043" s="161" t="s">
        <v>32</v>
      </c>
      <c r="F2043" s="162" t="s">
        <v>3210</v>
      </c>
      <c r="H2043" s="163">
        <v>122.21299999999999</v>
      </c>
      <c r="I2043" s="164"/>
      <c r="L2043" s="160"/>
      <c r="M2043" s="165"/>
      <c r="T2043" s="166"/>
      <c r="AT2043" s="161" t="s">
        <v>169</v>
      </c>
      <c r="AU2043" s="161" t="s">
        <v>93</v>
      </c>
      <c r="AV2043" s="13" t="s">
        <v>91</v>
      </c>
      <c r="AW2043" s="13" t="s">
        <v>38</v>
      </c>
      <c r="AX2043" s="13" t="s">
        <v>84</v>
      </c>
      <c r="AY2043" s="161" t="s">
        <v>159</v>
      </c>
    </row>
    <row r="2044" spans="2:65" s="1" customFormat="1" ht="16.5" customHeight="1">
      <c r="B2044" s="35"/>
      <c r="C2044" s="182" t="s">
        <v>3211</v>
      </c>
      <c r="D2044" s="182" t="s">
        <v>668</v>
      </c>
      <c r="E2044" s="183" t="s">
        <v>3212</v>
      </c>
      <c r="F2044" s="184" t="s">
        <v>3213</v>
      </c>
      <c r="G2044" s="185" t="s">
        <v>783</v>
      </c>
      <c r="H2044" s="186">
        <v>134.434</v>
      </c>
      <c r="I2044" s="187"/>
      <c r="J2044" s="188">
        <f>ROUND(I2044*H2044,2)</f>
        <v>0</v>
      </c>
      <c r="K2044" s="189"/>
      <c r="L2044" s="190"/>
      <c r="M2044" s="191" t="s">
        <v>32</v>
      </c>
      <c r="N2044" s="192" t="s">
        <v>48</v>
      </c>
      <c r="P2044" s="145">
        <f>O2044*H2044</f>
        <v>0</v>
      </c>
      <c r="Q2044" s="145">
        <v>1.1800000000000001E-3</v>
      </c>
      <c r="R2044" s="145">
        <f>Q2044*H2044</f>
        <v>0.15863212000000002</v>
      </c>
      <c r="S2044" s="145">
        <v>0</v>
      </c>
      <c r="T2044" s="146">
        <f>S2044*H2044</f>
        <v>0</v>
      </c>
      <c r="AR2044" s="147" t="s">
        <v>780</v>
      </c>
      <c r="AT2044" s="147" t="s">
        <v>668</v>
      </c>
      <c r="AU2044" s="147" t="s">
        <v>93</v>
      </c>
      <c r="AY2044" s="19" t="s">
        <v>159</v>
      </c>
      <c r="BE2044" s="148">
        <f>IF(N2044="základní",J2044,0)</f>
        <v>0</v>
      </c>
      <c r="BF2044" s="148">
        <f>IF(N2044="snížená",J2044,0)</f>
        <v>0</v>
      </c>
      <c r="BG2044" s="148">
        <f>IF(N2044="zákl. přenesená",J2044,0)</f>
        <v>0</v>
      </c>
      <c r="BH2044" s="148">
        <f>IF(N2044="sníž. přenesená",J2044,0)</f>
        <v>0</v>
      </c>
      <c r="BI2044" s="148">
        <f>IF(N2044="nulová",J2044,0)</f>
        <v>0</v>
      </c>
      <c r="BJ2044" s="19" t="s">
        <v>91</v>
      </c>
      <c r="BK2044" s="148">
        <f>ROUND(I2044*H2044,2)</f>
        <v>0</v>
      </c>
      <c r="BL2044" s="19" t="s">
        <v>661</v>
      </c>
      <c r="BM2044" s="147" t="s">
        <v>3214</v>
      </c>
    </row>
    <row r="2045" spans="2:65" s="13" customFormat="1" ht="11.25">
      <c r="B2045" s="160"/>
      <c r="D2045" s="154" t="s">
        <v>169</v>
      </c>
      <c r="F2045" s="162" t="s">
        <v>3215</v>
      </c>
      <c r="H2045" s="163">
        <v>134.434</v>
      </c>
      <c r="I2045" s="164"/>
      <c r="L2045" s="160"/>
      <c r="M2045" s="165"/>
      <c r="T2045" s="166"/>
      <c r="AT2045" s="161" t="s">
        <v>169</v>
      </c>
      <c r="AU2045" s="161" t="s">
        <v>93</v>
      </c>
      <c r="AV2045" s="13" t="s">
        <v>91</v>
      </c>
      <c r="AW2045" s="13" t="s">
        <v>4</v>
      </c>
      <c r="AX2045" s="13" t="s">
        <v>84</v>
      </c>
      <c r="AY2045" s="161" t="s">
        <v>159</v>
      </c>
    </row>
    <row r="2046" spans="2:65" s="1" customFormat="1" ht="37.9" customHeight="1">
      <c r="B2046" s="35"/>
      <c r="C2046" s="135" t="s">
        <v>3216</v>
      </c>
      <c r="D2046" s="135" t="s">
        <v>162</v>
      </c>
      <c r="E2046" s="136" t="s">
        <v>3196</v>
      </c>
      <c r="F2046" s="137" t="s">
        <v>3197</v>
      </c>
      <c r="G2046" s="138" t="s">
        <v>211</v>
      </c>
      <c r="H2046" s="139">
        <v>384.53</v>
      </c>
      <c r="I2046" s="140"/>
      <c r="J2046" s="141">
        <f>ROUND(I2046*H2046,2)</f>
        <v>0</v>
      </c>
      <c r="K2046" s="142"/>
      <c r="L2046" s="35"/>
      <c r="M2046" s="143" t="s">
        <v>32</v>
      </c>
      <c r="N2046" s="144" t="s">
        <v>48</v>
      </c>
      <c r="P2046" s="145">
        <f>O2046*H2046</f>
        <v>0</v>
      </c>
      <c r="Q2046" s="145">
        <v>6.2000000000000003E-5</v>
      </c>
      <c r="R2046" s="145">
        <f>Q2046*H2046</f>
        <v>2.3840859999999998E-2</v>
      </c>
      <c r="S2046" s="145">
        <v>0</v>
      </c>
      <c r="T2046" s="146">
        <f>S2046*H2046</f>
        <v>0</v>
      </c>
      <c r="AR2046" s="147" t="s">
        <v>661</v>
      </c>
      <c r="AT2046" s="147" t="s">
        <v>162</v>
      </c>
      <c r="AU2046" s="147" t="s">
        <v>93</v>
      </c>
      <c r="AY2046" s="19" t="s">
        <v>159</v>
      </c>
      <c r="BE2046" s="148">
        <f>IF(N2046="základní",J2046,0)</f>
        <v>0</v>
      </c>
      <c r="BF2046" s="148">
        <f>IF(N2046="snížená",J2046,0)</f>
        <v>0</v>
      </c>
      <c r="BG2046" s="148">
        <f>IF(N2046="zákl. přenesená",J2046,0)</f>
        <v>0</v>
      </c>
      <c r="BH2046" s="148">
        <f>IF(N2046="sníž. přenesená",J2046,0)</f>
        <v>0</v>
      </c>
      <c r="BI2046" s="148">
        <f>IF(N2046="nulová",J2046,0)</f>
        <v>0</v>
      </c>
      <c r="BJ2046" s="19" t="s">
        <v>91</v>
      </c>
      <c r="BK2046" s="148">
        <f>ROUND(I2046*H2046,2)</f>
        <v>0</v>
      </c>
      <c r="BL2046" s="19" t="s">
        <v>661</v>
      </c>
      <c r="BM2046" s="147" t="s">
        <v>3217</v>
      </c>
    </row>
    <row r="2047" spans="2:65" s="1" customFormat="1" ht="11.25">
      <c r="B2047" s="35"/>
      <c r="D2047" s="149" t="s">
        <v>167</v>
      </c>
      <c r="F2047" s="150" t="s">
        <v>3199</v>
      </c>
      <c r="I2047" s="151"/>
      <c r="L2047" s="35"/>
      <c r="M2047" s="152"/>
      <c r="T2047" s="56"/>
      <c r="AT2047" s="19" t="s">
        <v>167</v>
      </c>
      <c r="AU2047" s="19" t="s">
        <v>93</v>
      </c>
    </row>
    <row r="2048" spans="2:65" s="13" customFormat="1" ht="11.25">
      <c r="B2048" s="160"/>
      <c r="D2048" s="154" t="s">
        <v>169</v>
      </c>
      <c r="E2048" s="161" t="s">
        <v>32</v>
      </c>
      <c r="F2048" s="162" t="s">
        <v>3218</v>
      </c>
      <c r="H2048" s="163">
        <v>384.53</v>
      </c>
      <c r="I2048" s="164"/>
      <c r="L2048" s="160"/>
      <c r="M2048" s="165"/>
      <c r="T2048" s="166"/>
      <c r="AT2048" s="161" t="s">
        <v>169</v>
      </c>
      <c r="AU2048" s="161" t="s">
        <v>93</v>
      </c>
      <c r="AV2048" s="13" t="s">
        <v>91</v>
      </c>
      <c r="AW2048" s="13" t="s">
        <v>38</v>
      </c>
      <c r="AX2048" s="13" t="s">
        <v>84</v>
      </c>
      <c r="AY2048" s="161" t="s">
        <v>159</v>
      </c>
    </row>
    <row r="2049" spans="2:65" s="1" customFormat="1" ht="16.5" customHeight="1">
      <c r="B2049" s="35"/>
      <c r="C2049" s="182" t="s">
        <v>3219</v>
      </c>
      <c r="D2049" s="182" t="s">
        <v>668</v>
      </c>
      <c r="E2049" s="183" t="s">
        <v>3220</v>
      </c>
      <c r="F2049" s="184" t="s">
        <v>3221</v>
      </c>
      <c r="G2049" s="185" t="s">
        <v>211</v>
      </c>
      <c r="H2049" s="186">
        <v>384.53</v>
      </c>
      <c r="I2049" s="187"/>
      <c r="J2049" s="188">
        <f>ROUND(I2049*H2049,2)</f>
        <v>0</v>
      </c>
      <c r="K2049" s="189"/>
      <c r="L2049" s="190"/>
      <c r="M2049" s="191" t="s">
        <v>32</v>
      </c>
      <c r="N2049" s="192" t="s">
        <v>48</v>
      </c>
      <c r="P2049" s="145">
        <f>O2049*H2049</f>
        <v>0</v>
      </c>
      <c r="Q2049" s="145">
        <v>6.8999999999999997E-4</v>
      </c>
      <c r="R2049" s="145">
        <f>Q2049*H2049</f>
        <v>0.26532569999999994</v>
      </c>
      <c r="S2049" s="145">
        <v>0</v>
      </c>
      <c r="T2049" s="146">
        <f>S2049*H2049</f>
        <v>0</v>
      </c>
      <c r="AR2049" s="147" t="s">
        <v>780</v>
      </c>
      <c r="AT2049" s="147" t="s">
        <v>668</v>
      </c>
      <c r="AU2049" s="147" t="s">
        <v>93</v>
      </c>
      <c r="AY2049" s="19" t="s">
        <v>159</v>
      </c>
      <c r="BE2049" s="148">
        <f>IF(N2049="základní",J2049,0)</f>
        <v>0</v>
      </c>
      <c r="BF2049" s="148">
        <f>IF(N2049="snížená",J2049,0)</f>
        <v>0</v>
      </c>
      <c r="BG2049" s="148">
        <f>IF(N2049="zákl. přenesená",J2049,0)</f>
        <v>0</v>
      </c>
      <c r="BH2049" s="148">
        <f>IF(N2049="sníž. přenesená",J2049,0)</f>
        <v>0</v>
      </c>
      <c r="BI2049" s="148">
        <f>IF(N2049="nulová",J2049,0)</f>
        <v>0</v>
      </c>
      <c r="BJ2049" s="19" t="s">
        <v>91</v>
      </c>
      <c r="BK2049" s="148">
        <f>ROUND(I2049*H2049,2)</f>
        <v>0</v>
      </c>
      <c r="BL2049" s="19" t="s">
        <v>661</v>
      </c>
      <c r="BM2049" s="147" t="s">
        <v>3222</v>
      </c>
    </row>
    <row r="2050" spans="2:65" s="1" customFormat="1" ht="37.9" customHeight="1">
      <c r="B2050" s="35"/>
      <c r="C2050" s="135" t="s">
        <v>3223</v>
      </c>
      <c r="D2050" s="135" t="s">
        <v>162</v>
      </c>
      <c r="E2050" s="136" t="s">
        <v>3206</v>
      </c>
      <c r="F2050" s="137" t="s">
        <v>3207</v>
      </c>
      <c r="G2050" s="138" t="s">
        <v>783</v>
      </c>
      <c r="H2050" s="139">
        <v>346.077</v>
      </c>
      <c r="I2050" s="140"/>
      <c r="J2050" s="141">
        <f>ROUND(I2050*H2050,2)</f>
        <v>0</v>
      </c>
      <c r="K2050" s="142"/>
      <c r="L2050" s="35"/>
      <c r="M2050" s="143" t="s">
        <v>32</v>
      </c>
      <c r="N2050" s="144" t="s">
        <v>48</v>
      </c>
      <c r="P2050" s="145">
        <f>O2050*H2050</f>
        <v>0</v>
      </c>
      <c r="Q2050" s="145">
        <v>5.0000000000000002E-5</v>
      </c>
      <c r="R2050" s="145">
        <f>Q2050*H2050</f>
        <v>1.7303849999999999E-2</v>
      </c>
      <c r="S2050" s="145">
        <v>0</v>
      </c>
      <c r="T2050" s="146">
        <f>S2050*H2050</f>
        <v>0</v>
      </c>
      <c r="AR2050" s="147" t="s">
        <v>661</v>
      </c>
      <c r="AT2050" s="147" t="s">
        <v>162</v>
      </c>
      <c r="AU2050" s="147" t="s">
        <v>93</v>
      </c>
      <c r="AY2050" s="19" t="s">
        <v>159</v>
      </c>
      <c r="BE2050" s="148">
        <f>IF(N2050="základní",J2050,0)</f>
        <v>0</v>
      </c>
      <c r="BF2050" s="148">
        <f>IF(N2050="snížená",J2050,0)</f>
        <v>0</v>
      </c>
      <c r="BG2050" s="148">
        <f>IF(N2050="zákl. přenesená",J2050,0)</f>
        <v>0</v>
      </c>
      <c r="BH2050" s="148">
        <f>IF(N2050="sníž. přenesená",J2050,0)</f>
        <v>0</v>
      </c>
      <c r="BI2050" s="148">
        <f>IF(N2050="nulová",J2050,0)</f>
        <v>0</v>
      </c>
      <c r="BJ2050" s="19" t="s">
        <v>91</v>
      </c>
      <c r="BK2050" s="148">
        <f>ROUND(I2050*H2050,2)</f>
        <v>0</v>
      </c>
      <c r="BL2050" s="19" t="s">
        <v>661</v>
      </c>
      <c r="BM2050" s="147" t="s">
        <v>3224</v>
      </c>
    </row>
    <row r="2051" spans="2:65" s="1" customFormat="1" ht="11.25">
      <c r="B2051" s="35"/>
      <c r="D2051" s="149" t="s">
        <v>167</v>
      </c>
      <c r="F2051" s="150" t="s">
        <v>3209</v>
      </c>
      <c r="I2051" s="151"/>
      <c r="L2051" s="35"/>
      <c r="M2051" s="152"/>
      <c r="T2051" s="56"/>
      <c r="AT2051" s="19" t="s">
        <v>167</v>
      </c>
      <c r="AU2051" s="19" t="s">
        <v>93</v>
      </c>
    </row>
    <row r="2052" spans="2:65" s="13" customFormat="1" ht="11.25">
      <c r="B2052" s="160"/>
      <c r="D2052" s="154" t="s">
        <v>169</v>
      </c>
      <c r="E2052" s="161" t="s">
        <v>32</v>
      </c>
      <c r="F2052" s="162" t="s">
        <v>3225</v>
      </c>
      <c r="H2052" s="163">
        <v>346.077</v>
      </c>
      <c r="I2052" s="164"/>
      <c r="L2052" s="160"/>
      <c r="M2052" s="165"/>
      <c r="T2052" s="166"/>
      <c r="AT2052" s="161" t="s">
        <v>169</v>
      </c>
      <c r="AU2052" s="161" t="s">
        <v>93</v>
      </c>
      <c r="AV2052" s="13" t="s">
        <v>91</v>
      </c>
      <c r="AW2052" s="13" t="s">
        <v>38</v>
      </c>
      <c r="AX2052" s="13" t="s">
        <v>84</v>
      </c>
      <c r="AY2052" s="161" t="s">
        <v>159</v>
      </c>
    </row>
    <row r="2053" spans="2:65" s="1" customFormat="1" ht="16.5" customHeight="1">
      <c r="B2053" s="35"/>
      <c r="C2053" s="182" t="s">
        <v>3226</v>
      </c>
      <c r="D2053" s="182" t="s">
        <v>668</v>
      </c>
      <c r="E2053" s="183" t="s">
        <v>3212</v>
      </c>
      <c r="F2053" s="184" t="s">
        <v>3213</v>
      </c>
      <c r="G2053" s="185" t="s">
        <v>783</v>
      </c>
      <c r="H2053" s="186">
        <v>380.685</v>
      </c>
      <c r="I2053" s="187"/>
      <c r="J2053" s="188">
        <f>ROUND(I2053*H2053,2)</f>
        <v>0</v>
      </c>
      <c r="K2053" s="189"/>
      <c r="L2053" s="190"/>
      <c r="M2053" s="191" t="s">
        <v>32</v>
      </c>
      <c r="N2053" s="192" t="s">
        <v>48</v>
      </c>
      <c r="P2053" s="145">
        <f>O2053*H2053</f>
        <v>0</v>
      </c>
      <c r="Q2053" s="145">
        <v>1.1800000000000001E-3</v>
      </c>
      <c r="R2053" s="145">
        <f>Q2053*H2053</f>
        <v>0.4492083</v>
      </c>
      <c r="S2053" s="145">
        <v>0</v>
      </c>
      <c r="T2053" s="146">
        <f>S2053*H2053</f>
        <v>0</v>
      </c>
      <c r="AR2053" s="147" t="s">
        <v>780</v>
      </c>
      <c r="AT2053" s="147" t="s">
        <v>668</v>
      </c>
      <c r="AU2053" s="147" t="s">
        <v>93</v>
      </c>
      <c r="AY2053" s="19" t="s">
        <v>159</v>
      </c>
      <c r="BE2053" s="148">
        <f>IF(N2053="základní",J2053,0)</f>
        <v>0</v>
      </c>
      <c r="BF2053" s="148">
        <f>IF(N2053="snížená",J2053,0)</f>
        <v>0</v>
      </c>
      <c r="BG2053" s="148">
        <f>IF(N2053="zákl. přenesená",J2053,0)</f>
        <v>0</v>
      </c>
      <c r="BH2053" s="148">
        <f>IF(N2053="sníž. přenesená",J2053,0)</f>
        <v>0</v>
      </c>
      <c r="BI2053" s="148">
        <f>IF(N2053="nulová",J2053,0)</f>
        <v>0</v>
      </c>
      <c r="BJ2053" s="19" t="s">
        <v>91</v>
      </c>
      <c r="BK2053" s="148">
        <f>ROUND(I2053*H2053,2)</f>
        <v>0</v>
      </c>
      <c r="BL2053" s="19" t="s">
        <v>661</v>
      </c>
      <c r="BM2053" s="147" t="s">
        <v>3227</v>
      </c>
    </row>
    <row r="2054" spans="2:65" s="13" customFormat="1" ht="11.25">
      <c r="B2054" s="160"/>
      <c r="D2054" s="154" t="s">
        <v>169</v>
      </c>
      <c r="F2054" s="162" t="s">
        <v>3228</v>
      </c>
      <c r="H2054" s="163">
        <v>380.685</v>
      </c>
      <c r="I2054" s="164"/>
      <c r="L2054" s="160"/>
      <c r="M2054" s="165"/>
      <c r="T2054" s="166"/>
      <c r="AT2054" s="161" t="s">
        <v>169</v>
      </c>
      <c r="AU2054" s="161" t="s">
        <v>93</v>
      </c>
      <c r="AV2054" s="13" t="s">
        <v>91</v>
      </c>
      <c r="AW2054" s="13" t="s">
        <v>4</v>
      </c>
      <c r="AX2054" s="13" t="s">
        <v>84</v>
      </c>
      <c r="AY2054" s="161" t="s">
        <v>159</v>
      </c>
    </row>
    <row r="2055" spans="2:65" s="1" customFormat="1" ht="33" customHeight="1">
      <c r="B2055" s="35"/>
      <c r="C2055" s="135" t="s">
        <v>3229</v>
      </c>
      <c r="D2055" s="135" t="s">
        <v>162</v>
      </c>
      <c r="E2055" s="136" t="s">
        <v>3230</v>
      </c>
      <c r="F2055" s="137" t="s">
        <v>3231</v>
      </c>
      <c r="G2055" s="138" t="s">
        <v>783</v>
      </c>
      <c r="H2055" s="139">
        <v>346.077</v>
      </c>
      <c r="I2055" s="140"/>
      <c r="J2055" s="141">
        <f>ROUND(I2055*H2055,2)</f>
        <v>0</v>
      </c>
      <c r="K2055" s="142"/>
      <c r="L2055" s="35"/>
      <c r="M2055" s="143" t="s">
        <v>32</v>
      </c>
      <c r="N2055" s="144" t="s">
        <v>48</v>
      </c>
      <c r="P2055" s="145">
        <f>O2055*H2055</f>
        <v>0</v>
      </c>
      <c r="Q2055" s="145">
        <v>6.0000000000000002E-5</v>
      </c>
      <c r="R2055" s="145">
        <f>Q2055*H2055</f>
        <v>2.0764620000000001E-2</v>
      </c>
      <c r="S2055" s="145">
        <v>0</v>
      </c>
      <c r="T2055" s="146">
        <f>S2055*H2055</f>
        <v>0</v>
      </c>
      <c r="AR2055" s="147" t="s">
        <v>661</v>
      </c>
      <c r="AT2055" s="147" t="s">
        <v>162</v>
      </c>
      <c r="AU2055" s="147" t="s">
        <v>93</v>
      </c>
      <c r="AY2055" s="19" t="s">
        <v>159</v>
      </c>
      <c r="BE2055" s="148">
        <f>IF(N2055="základní",J2055,0)</f>
        <v>0</v>
      </c>
      <c r="BF2055" s="148">
        <f>IF(N2055="snížená",J2055,0)</f>
        <v>0</v>
      </c>
      <c r="BG2055" s="148">
        <f>IF(N2055="zákl. přenesená",J2055,0)</f>
        <v>0</v>
      </c>
      <c r="BH2055" s="148">
        <f>IF(N2055="sníž. přenesená",J2055,0)</f>
        <v>0</v>
      </c>
      <c r="BI2055" s="148">
        <f>IF(N2055="nulová",J2055,0)</f>
        <v>0</v>
      </c>
      <c r="BJ2055" s="19" t="s">
        <v>91</v>
      </c>
      <c r="BK2055" s="148">
        <f>ROUND(I2055*H2055,2)</f>
        <v>0</v>
      </c>
      <c r="BL2055" s="19" t="s">
        <v>661</v>
      </c>
      <c r="BM2055" s="147" t="s">
        <v>3232</v>
      </c>
    </row>
    <row r="2056" spans="2:65" s="1" customFormat="1" ht="11.25">
      <c r="B2056" s="35"/>
      <c r="D2056" s="149" t="s">
        <v>167</v>
      </c>
      <c r="F2056" s="150" t="s">
        <v>3233</v>
      </c>
      <c r="I2056" s="151"/>
      <c r="L2056" s="35"/>
      <c r="M2056" s="152"/>
      <c r="T2056" s="56"/>
      <c r="AT2056" s="19" t="s">
        <v>167</v>
      </c>
      <c r="AU2056" s="19" t="s">
        <v>93</v>
      </c>
    </row>
    <row r="2057" spans="2:65" s="13" customFormat="1" ht="11.25">
      <c r="B2057" s="160"/>
      <c r="D2057" s="154" t="s">
        <v>169</v>
      </c>
      <c r="E2057" s="161" t="s">
        <v>32</v>
      </c>
      <c r="F2057" s="162" t="s">
        <v>3225</v>
      </c>
      <c r="H2057" s="163">
        <v>346.077</v>
      </c>
      <c r="I2057" s="164"/>
      <c r="L2057" s="160"/>
      <c r="M2057" s="165"/>
      <c r="T2057" s="166"/>
      <c r="AT2057" s="161" t="s">
        <v>169</v>
      </c>
      <c r="AU2057" s="161" t="s">
        <v>93</v>
      </c>
      <c r="AV2057" s="13" t="s">
        <v>91</v>
      </c>
      <c r="AW2057" s="13" t="s">
        <v>38</v>
      </c>
      <c r="AX2057" s="13" t="s">
        <v>84</v>
      </c>
      <c r="AY2057" s="161" t="s">
        <v>159</v>
      </c>
    </row>
    <row r="2058" spans="2:65" s="1" customFormat="1" ht="16.5" customHeight="1">
      <c r="B2058" s="35"/>
      <c r="C2058" s="182" t="s">
        <v>3234</v>
      </c>
      <c r="D2058" s="182" t="s">
        <v>668</v>
      </c>
      <c r="E2058" s="183" t="s">
        <v>3235</v>
      </c>
      <c r="F2058" s="184" t="s">
        <v>3236</v>
      </c>
      <c r="G2058" s="185" t="s">
        <v>783</v>
      </c>
      <c r="H2058" s="186">
        <v>380.685</v>
      </c>
      <c r="I2058" s="187"/>
      <c r="J2058" s="188">
        <f>ROUND(I2058*H2058,2)</f>
        <v>0</v>
      </c>
      <c r="K2058" s="189"/>
      <c r="L2058" s="190"/>
      <c r="M2058" s="191" t="s">
        <v>32</v>
      </c>
      <c r="N2058" s="192" t="s">
        <v>48</v>
      </c>
      <c r="P2058" s="145">
        <f>O2058*H2058</f>
        <v>0</v>
      </c>
      <c r="Q2058" s="145">
        <v>1.4300000000000001E-3</v>
      </c>
      <c r="R2058" s="145">
        <f>Q2058*H2058</f>
        <v>0.54437955000000005</v>
      </c>
      <c r="S2058" s="145">
        <v>0</v>
      </c>
      <c r="T2058" s="146">
        <f>S2058*H2058</f>
        <v>0</v>
      </c>
      <c r="AR2058" s="147" t="s">
        <v>780</v>
      </c>
      <c r="AT2058" s="147" t="s">
        <v>668</v>
      </c>
      <c r="AU2058" s="147" t="s">
        <v>93</v>
      </c>
      <c r="AY2058" s="19" t="s">
        <v>159</v>
      </c>
      <c r="BE2058" s="148">
        <f>IF(N2058="základní",J2058,0)</f>
        <v>0</v>
      </c>
      <c r="BF2058" s="148">
        <f>IF(N2058="snížená",J2058,0)</f>
        <v>0</v>
      </c>
      <c r="BG2058" s="148">
        <f>IF(N2058="zákl. přenesená",J2058,0)</f>
        <v>0</v>
      </c>
      <c r="BH2058" s="148">
        <f>IF(N2058="sníž. přenesená",J2058,0)</f>
        <v>0</v>
      </c>
      <c r="BI2058" s="148">
        <f>IF(N2058="nulová",J2058,0)</f>
        <v>0</v>
      </c>
      <c r="BJ2058" s="19" t="s">
        <v>91</v>
      </c>
      <c r="BK2058" s="148">
        <f>ROUND(I2058*H2058,2)</f>
        <v>0</v>
      </c>
      <c r="BL2058" s="19" t="s">
        <v>661</v>
      </c>
      <c r="BM2058" s="147" t="s">
        <v>3237</v>
      </c>
    </row>
    <row r="2059" spans="2:65" s="13" customFormat="1" ht="11.25">
      <c r="B2059" s="160"/>
      <c r="D2059" s="154" t="s">
        <v>169</v>
      </c>
      <c r="F2059" s="162" t="s">
        <v>3228</v>
      </c>
      <c r="H2059" s="163">
        <v>380.685</v>
      </c>
      <c r="I2059" s="164"/>
      <c r="L2059" s="160"/>
      <c r="M2059" s="165"/>
      <c r="T2059" s="166"/>
      <c r="AT2059" s="161" t="s">
        <v>169</v>
      </c>
      <c r="AU2059" s="161" t="s">
        <v>93</v>
      </c>
      <c r="AV2059" s="13" t="s">
        <v>91</v>
      </c>
      <c r="AW2059" s="13" t="s">
        <v>4</v>
      </c>
      <c r="AX2059" s="13" t="s">
        <v>84</v>
      </c>
      <c r="AY2059" s="161" t="s">
        <v>159</v>
      </c>
    </row>
    <row r="2060" spans="2:65" s="1" customFormat="1" ht="16.5" customHeight="1">
      <c r="B2060" s="35"/>
      <c r="C2060" s="135" t="s">
        <v>3238</v>
      </c>
      <c r="D2060" s="135" t="s">
        <v>162</v>
      </c>
      <c r="E2060" s="136" t="s">
        <v>3239</v>
      </c>
      <c r="F2060" s="137" t="s">
        <v>3240</v>
      </c>
      <c r="G2060" s="138" t="s">
        <v>757</v>
      </c>
      <c r="H2060" s="139">
        <v>1537</v>
      </c>
      <c r="I2060" s="140"/>
      <c r="J2060" s="141">
        <f>ROUND(I2060*H2060,2)</f>
        <v>0</v>
      </c>
      <c r="K2060" s="142"/>
      <c r="L2060" s="35"/>
      <c r="M2060" s="143" t="s">
        <v>32</v>
      </c>
      <c r="N2060" s="144" t="s">
        <v>48</v>
      </c>
      <c r="P2060" s="145">
        <f>O2060*H2060</f>
        <v>0</v>
      </c>
      <c r="Q2060" s="145">
        <v>0</v>
      </c>
      <c r="R2060" s="145">
        <f>Q2060*H2060</f>
        <v>0</v>
      </c>
      <c r="S2060" s="145">
        <v>0</v>
      </c>
      <c r="T2060" s="146">
        <f>S2060*H2060</f>
        <v>0</v>
      </c>
      <c r="AR2060" s="147" t="s">
        <v>661</v>
      </c>
      <c r="AT2060" s="147" t="s">
        <v>162</v>
      </c>
      <c r="AU2060" s="147" t="s">
        <v>93</v>
      </c>
      <c r="AY2060" s="19" t="s">
        <v>159</v>
      </c>
      <c r="BE2060" s="148">
        <f>IF(N2060="základní",J2060,0)</f>
        <v>0</v>
      </c>
      <c r="BF2060" s="148">
        <f>IF(N2060="snížená",J2060,0)</f>
        <v>0</v>
      </c>
      <c r="BG2060" s="148">
        <f>IF(N2060="zákl. přenesená",J2060,0)</f>
        <v>0</v>
      </c>
      <c r="BH2060" s="148">
        <f>IF(N2060="sníž. přenesená",J2060,0)</f>
        <v>0</v>
      </c>
      <c r="BI2060" s="148">
        <f>IF(N2060="nulová",J2060,0)</f>
        <v>0</v>
      </c>
      <c r="BJ2060" s="19" t="s">
        <v>91</v>
      </c>
      <c r="BK2060" s="148">
        <f>ROUND(I2060*H2060,2)</f>
        <v>0</v>
      </c>
      <c r="BL2060" s="19" t="s">
        <v>661</v>
      </c>
      <c r="BM2060" s="147" t="s">
        <v>3241</v>
      </c>
    </row>
    <row r="2061" spans="2:65" s="11" customFormat="1" ht="20.85" customHeight="1">
      <c r="B2061" s="123"/>
      <c r="D2061" s="124" t="s">
        <v>75</v>
      </c>
      <c r="E2061" s="133" t="s">
        <v>3242</v>
      </c>
      <c r="F2061" s="133" t="s">
        <v>3243</v>
      </c>
      <c r="I2061" s="126"/>
      <c r="J2061" s="134">
        <f>BK2061</f>
        <v>0</v>
      </c>
      <c r="L2061" s="123"/>
      <c r="M2061" s="128"/>
      <c r="P2061" s="129">
        <f>SUM(P2062:P2069)</f>
        <v>0</v>
      </c>
      <c r="R2061" s="129">
        <f>SUM(R2062:R2069)</f>
        <v>0.11349709999999999</v>
      </c>
      <c r="T2061" s="130">
        <f>SUM(T2062:T2069)</f>
        <v>0</v>
      </c>
      <c r="AR2061" s="124" t="s">
        <v>91</v>
      </c>
      <c r="AT2061" s="131" t="s">
        <v>75</v>
      </c>
      <c r="AU2061" s="131" t="s">
        <v>91</v>
      </c>
      <c r="AY2061" s="124" t="s">
        <v>159</v>
      </c>
      <c r="BK2061" s="132">
        <f>SUM(BK2062:BK2069)</f>
        <v>0</v>
      </c>
    </row>
    <row r="2062" spans="2:65" s="1" customFormat="1" ht="44.25" customHeight="1">
      <c r="B2062" s="35"/>
      <c r="C2062" s="135" t="s">
        <v>3244</v>
      </c>
      <c r="D2062" s="135" t="s">
        <v>162</v>
      </c>
      <c r="E2062" s="136" t="s">
        <v>3245</v>
      </c>
      <c r="F2062" s="137" t="s">
        <v>3246</v>
      </c>
      <c r="G2062" s="138" t="s">
        <v>211</v>
      </c>
      <c r="H2062" s="139">
        <v>29</v>
      </c>
      <c r="I2062" s="140"/>
      <c r="J2062" s="141">
        <f>ROUND(I2062*H2062,2)</f>
        <v>0</v>
      </c>
      <c r="K2062" s="142"/>
      <c r="L2062" s="35"/>
      <c r="M2062" s="143" t="s">
        <v>32</v>
      </c>
      <c r="N2062" s="144" t="s">
        <v>48</v>
      </c>
      <c r="P2062" s="145">
        <f>O2062*H2062</f>
        <v>0</v>
      </c>
      <c r="Q2062" s="145">
        <v>9.9000000000000001E-6</v>
      </c>
      <c r="R2062" s="145">
        <f>Q2062*H2062</f>
        <v>2.8709999999999999E-4</v>
      </c>
      <c r="S2062" s="145">
        <v>0</v>
      </c>
      <c r="T2062" s="146">
        <f>S2062*H2062</f>
        <v>0</v>
      </c>
      <c r="AR2062" s="147" t="s">
        <v>661</v>
      </c>
      <c r="AT2062" s="147" t="s">
        <v>162</v>
      </c>
      <c r="AU2062" s="147" t="s">
        <v>93</v>
      </c>
      <c r="AY2062" s="19" t="s">
        <v>159</v>
      </c>
      <c r="BE2062" s="148">
        <f>IF(N2062="základní",J2062,0)</f>
        <v>0</v>
      </c>
      <c r="BF2062" s="148">
        <f>IF(N2062="snížená",J2062,0)</f>
        <v>0</v>
      </c>
      <c r="BG2062" s="148">
        <f>IF(N2062="zákl. přenesená",J2062,0)</f>
        <v>0</v>
      </c>
      <c r="BH2062" s="148">
        <f>IF(N2062="sníž. přenesená",J2062,0)</f>
        <v>0</v>
      </c>
      <c r="BI2062" s="148">
        <f>IF(N2062="nulová",J2062,0)</f>
        <v>0</v>
      </c>
      <c r="BJ2062" s="19" t="s">
        <v>91</v>
      </c>
      <c r="BK2062" s="148">
        <f>ROUND(I2062*H2062,2)</f>
        <v>0</v>
      </c>
      <c r="BL2062" s="19" t="s">
        <v>661</v>
      </c>
      <c r="BM2062" s="147" t="s">
        <v>3247</v>
      </c>
    </row>
    <row r="2063" spans="2:65" s="1" customFormat="1" ht="11.25">
      <c r="B2063" s="35"/>
      <c r="D2063" s="149" t="s">
        <v>167</v>
      </c>
      <c r="F2063" s="150" t="s">
        <v>3248</v>
      </c>
      <c r="I2063" s="151"/>
      <c r="L2063" s="35"/>
      <c r="M2063" s="152"/>
      <c r="T2063" s="56"/>
      <c r="AT2063" s="19" t="s">
        <v>167</v>
      </c>
      <c r="AU2063" s="19" t="s">
        <v>93</v>
      </c>
    </row>
    <row r="2064" spans="2:65" s="1" customFormat="1" ht="24.2" customHeight="1">
      <c r="B2064" s="35"/>
      <c r="C2064" s="182" t="s">
        <v>3249</v>
      </c>
      <c r="D2064" s="182" t="s">
        <v>668</v>
      </c>
      <c r="E2064" s="183" t="s">
        <v>3250</v>
      </c>
      <c r="F2064" s="184" t="s">
        <v>3251</v>
      </c>
      <c r="G2064" s="185" t="s">
        <v>211</v>
      </c>
      <c r="H2064" s="186">
        <v>29</v>
      </c>
      <c r="I2064" s="187"/>
      <c r="J2064" s="188">
        <f>ROUND(I2064*H2064,2)</f>
        <v>0</v>
      </c>
      <c r="K2064" s="189"/>
      <c r="L2064" s="190"/>
      <c r="M2064" s="191" t="s">
        <v>32</v>
      </c>
      <c r="N2064" s="192" t="s">
        <v>48</v>
      </c>
      <c r="P2064" s="145">
        <f>O2064*H2064</f>
        <v>0</v>
      </c>
      <c r="Q2064" s="145">
        <v>3.49E-3</v>
      </c>
      <c r="R2064" s="145">
        <f>Q2064*H2064</f>
        <v>0.10120999999999999</v>
      </c>
      <c r="S2064" s="145">
        <v>0</v>
      </c>
      <c r="T2064" s="146">
        <f>S2064*H2064</f>
        <v>0</v>
      </c>
      <c r="AR2064" s="147" t="s">
        <v>780</v>
      </c>
      <c r="AT2064" s="147" t="s">
        <v>668</v>
      </c>
      <c r="AU2064" s="147" t="s">
        <v>93</v>
      </c>
      <c r="AY2064" s="19" t="s">
        <v>159</v>
      </c>
      <c r="BE2064" s="148">
        <f>IF(N2064="základní",J2064,0)</f>
        <v>0</v>
      </c>
      <c r="BF2064" s="148">
        <f>IF(N2064="snížená",J2064,0)</f>
        <v>0</v>
      </c>
      <c r="BG2064" s="148">
        <f>IF(N2064="zákl. přenesená",J2064,0)</f>
        <v>0</v>
      </c>
      <c r="BH2064" s="148">
        <f>IF(N2064="sníž. přenesená",J2064,0)</f>
        <v>0</v>
      </c>
      <c r="BI2064" s="148">
        <f>IF(N2064="nulová",J2064,0)</f>
        <v>0</v>
      </c>
      <c r="BJ2064" s="19" t="s">
        <v>91</v>
      </c>
      <c r="BK2064" s="148">
        <f>ROUND(I2064*H2064,2)</f>
        <v>0</v>
      </c>
      <c r="BL2064" s="19" t="s">
        <v>661</v>
      </c>
      <c r="BM2064" s="147" t="s">
        <v>3252</v>
      </c>
    </row>
    <row r="2065" spans="2:65" s="1" customFormat="1" ht="49.15" customHeight="1">
      <c r="B2065" s="35"/>
      <c r="C2065" s="135" t="s">
        <v>3253</v>
      </c>
      <c r="D2065" s="135" t="s">
        <v>162</v>
      </c>
      <c r="E2065" s="136" t="s">
        <v>3254</v>
      </c>
      <c r="F2065" s="137" t="s">
        <v>3255</v>
      </c>
      <c r="G2065" s="138" t="s">
        <v>211</v>
      </c>
      <c r="H2065" s="139">
        <v>5</v>
      </c>
      <c r="I2065" s="140"/>
      <c r="J2065" s="141">
        <f>ROUND(I2065*H2065,2)</f>
        <v>0</v>
      </c>
      <c r="K2065" s="142"/>
      <c r="L2065" s="35"/>
      <c r="M2065" s="143" t="s">
        <v>32</v>
      </c>
      <c r="N2065" s="144" t="s">
        <v>48</v>
      </c>
      <c r="P2065" s="145">
        <f>O2065*H2065</f>
        <v>0</v>
      </c>
      <c r="Q2065" s="145">
        <v>0</v>
      </c>
      <c r="R2065" s="145">
        <f>Q2065*H2065</f>
        <v>0</v>
      </c>
      <c r="S2065" s="145">
        <v>0</v>
      </c>
      <c r="T2065" s="146">
        <f>S2065*H2065</f>
        <v>0</v>
      </c>
      <c r="AR2065" s="147" t="s">
        <v>661</v>
      </c>
      <c r="AT2065" s="147" t="s">
        <v>162</v>
      </c>
      <c r="AU2065" s="147" t="s">
        <v>93</v>
      </c>
      <c r="AY2065" s="19" t="s">
        <v>159</v>
      </c>
      <c r="BE2065" s="148">
        <f>IF(N2065="základní",J2065,0)</f>
        <v>0</v>
      </c>
      <c r="BF2065" s="148">
        <f>IF(N2065="snížená",J2065,0)</f>
        <v>0</v>
      </c>
      <c r="BG2065" s="148">
        <f>IF(N2065="zákl. přenesená",J2065,0)</f>
        <v>0</v>
      </c>
      <c r="BH2065" s="148">
        <f>IF(N2065="sníž. přenesená",J2065,0)</f>
        <v>0</v>
      </c>
      <c r="BI2065" s="148">
        <f>IF(N2065="nulová",J2065,0)</f>
        <v>0</v>
      </c>
      <c r="BJ2065" s="19" t="s">
        <v>91</v>
      </c>
      <c r="BK2065" s="148">
        <f>ROUND(I2065*H2065,2)</f>
        <v>0</v>
      </c>
      <c r="BL2065" s="19" t="s">
        <v>661</v>
      </c>
      <c r="BM2065" s="147" t="s">
        <v>3256</v>
      </c>
    </row>
    <row r="2066" spans="2:65" s="1" customFormat="1" ht="11.25">
      <c r="B2066" s="35"/>
      <c r="D2066" s="149" t="s">
        <v>167</v>
      </c>
      <c r="F2066" s="150" t="s">
        <v>3257</v>
      </c>
      <c r="I2066" s="151"/>
      <c r="L2066" s="35"/>
      <c r="M2066" s="152"/>
      <c r="T2066" s="56"/>
      <c r="AT2066" s="19" t="s">
        <v>167</v>
      </c>
      <c r="AU2066" s="19" t="s">
        <v>93</v>
      </c>
    </row>
    <row r="2067" spans="2:65" s="1" customFormat="1" ht="33" customHeight="1">
      <c r="B2067" s="35"/>
      <c r="C2067" s="182" t="s">
        <v>3258</v>
      </c>
      <c r="D2067" s="182" t="s">
        <v>668</v>
      </c>
      <c r="E2067" s="183" t="s">
        <v>3259</v>
      </c>
      <c r="F2067" s="184" t="s">
        <v>3260</v>
      </c>
      <c r="G2067" s="185" t="s">
        <v>783</v>
      </c>
      <c r="H2067" s="186">
        <v>50</v>
      </c>
      <c r="I2067" s="187"/>
      <c r="J2067" s="188">
        <f>ROUND(I2067*H2067,2)</f>
        <v>0</v>
      </c>
      <c r="K2067" s="189"/>
      <c r="L2067" s="190"/>
      <c r="M2067" s="191" t="s">
        <v>32</v>
      </c>
      <c r="N2067" s="192" t="s">
        <v>48</v>
      </c>
      <c r="P2067" s="145">
        <f>O2067*H2067</f>
        <v>0</v>
      </c>
      <c r="Q2067" s="145">
        <v>2.4000000000000001E-4</v>
      </c>
      <c r="R2067" s="145">
        <f>Q2067*H2067</f>
        <v>1.2E-2</v>
      </c>
      <c r="S2067" s="145">
        <v>0</v>
      </c>
      <c r="T2067" s="146">
        <f>S2067*H2067</f>
        <v>0</v>
      </c>
      <c r="AR2067" s="147" t="s">
        <v>780</v>
      </c>
      <c r="AT2067" s="147" t="s">
        <v>668</v>
      </c>
      <c r="AU2067" s="147" t="s">
        <v>93</v>
      </c>
      <c r="AY2067" s="19" t="s">
        <v>159</v>
      </c>
      <c r="BE2067" s="148">
        <f>IF(N2067="základní",J2067,0)</f>
        <v>0</v>
      </c>
      <c r="BF2067" s="148">
        <f>IF(N2067="snížená",J2067,0)</f>
        <v>0</v>
      </c>
      <c r="BG2067" s="148">
        <f>IF(N2067="zákl. přenesená",J2067,0)</f>
        <v>0</v>
      </c>
      <c r="BH2067" s="148">
        <f>IF(N2067="sníž. přenesená",J2067,0)</f>
        <v>0</v>
      </c>
      <c r="BI2067" s="148">
        <f>IF(N2067="nulová",J2067,0)</f>
        <v>0</v>
      </c>
      <c r="BJ2067" s="19" t="s">
        <v>91</v>
      </c>
      <c r="BK2067" s="148">
        <f>ROUND(I2067*H2067,2)</f>
        <v>0</v>
      </c>
      <c r="BL2067" s="19" t="s">
        <v>661</v>
      </c>
      <c r="BM2067" s="147" t="s">
        <v>3261</v>
      </c>
    </row>
    <row r="2068" spans="2:65" s="1" customFormat="1" ht="16.5" customHeight="1">
      <c r="B2068" s="35"/>
      <c r="C2068" s="135" t="s">
        <v>3262</v>
      </c>
      <c r="D2068" s="135" t="s">
        <v>162</v>
      </c>
      <c r="E2068" s="136" t="s">
        <v>3263</v>
      </c>
      <c r="F2068" s="137" t="s">
        <v>3264</v>
      </c>
      <c r="G2068" s="138" t="s">
        <v>225</v>
      </c>
      <c r="H2068" s="139">
        <v>1</v>
      </c>
      <c r="I2068" s="140"/>
      <c r="J2068" s="141">
        <f>ROUND(I2068*H2068,2)</f>
        <v>0</v>
      </c>
      <c r="K2068" s="142"/>
      <c r="L2068" s="35"/>
      <c r="M2068" s="143" t="s">
        <v>32</v>
      </c>
      <c r="N2068" s="144" t="s">
        <v>48</v>
      </c>
      <c r="P2068" s="145">
        <f>O2068*H2068</f>
        <v>0</v>
      </c>
      <c r="Q2068" s="145">
        <v>0</v>
      </c>
      <c r="R2068" s="145">
        <f>Q2068*H2068</f>
        <v>0</v>
      </c>
      <c r="S2068" s="145">
        <v>0</v>
      </c>
      <c r="T2068" s="146">
        <f>S2068*H2068</f>
        <v>0</v>
      </c>
      <c r="AR2068" s="147" t="s">
        <v>661</v>
      </c>
      <c r="AT2068" s="147" t="s">
        <v>162</v>
      </c>
      <c r="AU2068" s="147" t="s">
        <v>93</v>
      </c>
      <c r="AY2068" s="19" t="s">
        <v>159</v>
      </c>
      <c r="BE2068" s="148">
        <f>IF(N2068="základní",J2068,0)</f>
        <v>0</v>
      </c>
      <c r="BF2068" s="148">
        <f>IF(N2068="snížená",J2068,0)</f>
        <v>0</v>
      </c>
      <c r="BG2068" s="148">
        <f>IF(N2068="zákl. přenesená",J2068,0)</f>
        <v>0</v>
      </c>
      <c r="BH2068" s="148">
        <f>IF(N2068="sníž. přenesená",J2068,0)</f>
        <v>0</v>
      </c>
      <c r="BI2068" s="148">
        <f>IF(N2068="nulová",J2068,0)</f>
        <v>0</v>
      </c>
      <c r="BJ2068" s="19" t="s">
        <v>91</v>
      </c>
      <c r="BK2068" s="148">
        <f>ROUND(I2068*H2068,2)</f>
        <v>0</v>
      </c>
      <c r="BL2068" s="19" t="s">
        <v>661</v>
      </c>
      <c r="BM2068" s="147" t="s">
        <v>3265</v>
      </c>
    </row>
    <row r="2069" spans="2:65" s="1" customFormat="1" ht="16.5" customHeight="1">
      <c r="B2069" s="35"/>
      <c r="C2069" s="135" t="s">
        <v>3266</v>
      </c>
      <c r="D2069" s="135" t="s">
        <v>162</v>
      </c>
      <c r="E2069" s="136" t="s">
        <v>3267</v>
      </c>
      <c r="F2069" s="137" t="s">
        <v>3268</v>
      </c>
      <c r="G2069" s="138" t="s">
        <v>225</v>
      </c>
      <c r="H2069" s="139">
        <v>1</v>
      </c>
      <c r="I2069" s="140"/>
      <c r="J2069" s="141">
        <f>ROUND(I2069*H2069,2)</f>
        <v>0</v>
      </c>
      <c r="K2069" s="142"/>
      <c r="L2069" s="35"/>
      <c r="M2069" s="143" t="s">
        <v>32</v>
      </c>
      <c r="N2069" s="144" t="s">
        <v>48</v>
      </c>
      <c r="P2069" s="145">
        <f>O2069*H2069</f>
        <v>0</v>
      </c>
      <c r="Q2069" s="145">
        <v>0</v>
      </c>
      <c r="R2069" s="145">
        <f>Q2069*H2069</f>
        <v>0</v>
      </c>
      <c r="S2069" s="145">
        <v>0</v>
      </c>
      <c r="T2069" s="146">
        <f>S2069*H2069</f>
        <v>0</v>
      </c>
      <c r="AR2069" s="147" t="s">
        <v>661</v>
      </c>
      <c r="AT2069" s="147" t="s">
        <v>162</v>
      </c>
      <c r="AU2069" s="147" t="s">
        <v>93</v>
      </c>
      <c r="AY2069" s="19" t="s">
        <v>159</v>
      </c>
      <c r="BE2069" s="148">
        <f>IF(N2069="základní",J2069,0)</f>
        <v>0</v>
      </c>
      <c r="BF2069" s="148">
        <f>IF(N2069="snížená",J2069,0)</f>
        <v>0</v>
      </c>
      <c r="BG2069" s="148">
        <f>IF(N2069="zákl. přenesená",J2069,0)</f>
        <v>0</v>
      </c>
      <c r="BH2069" s="148">
        <f>IF(N2069="sníž. přenesená",J2069,0)</f>
        <v>0</v>
      </c>
      <c r="BI2069" s="148">
        <f>IF(N2069="nulová",J2069,0)</f>
        <v>0</v>
      </c>
      <c r="BJ2069" s="19" t="s">
        <v>91</v>
      </c>
      <c r="BK2069" s="148">
        <f>ROUND(I2069*H2069,2)</f>
        <v>0</v>
      </c>
      <c r="BL2069" s="19" t="s">
        <v>661</v>
      </c>
      <c r="BM2069" s="147" t="s">
        <v>3269</v>
      </c>
    </row>
    <row r="2070" spans="2:65" s="11" customFormat="1" ht="22.9" customHeight="1">
      <c r="B2070" s="123"/>
      <c r="D2070" s="124" t="s">
        <v>75</v>
      </c>
      <c r="E2070" s="133" t="s">
        <v>3270</v>
      </c>
      <c r="F2070" s="133" t="s">
        <v>3271</v>
      </c>
      <c r="I2070" s="126"/>
      <c r="J2070" s="134">
        <f>BK2070</f>
        <v>0</v>
      </c>
      <c r="L2070" s="123"/>
      <c r="M2070" s="128"/>
      <c r="P2070" s="129">
        <f>P2071+SUM(P2072:P2125)</f>
        <v>0</v>
      </c>
      <c r="R2070" s="129">
        <f>R2071+SUM(R2072:R2125)</f>
        <v>6.5200144449999984</v>
      </c>
      <c r="T2070" s="130">
        <f>T2071+SUM(T2072:T2125)</f>
        <v>0</v>
      </c>
      <c r="AR2070" s="124" t="s">
        <v>91</v>
      </c>
      <c r="AT2070" s="131" t="s">
        <v>75</v>
      </c>
      <c r="AU2070" s="131" t="s">
        <v>84</v>
      </c>
      <c r="AY2070" s="124" t="s">
        <v>159</v>
      </c>
      <c r="BK2070" s="132">
        <f>BK2071+SUM(BK2072:BK2125)</f>
        <v>0</v>
      </c>
    </row>
    <row r="2071" spans="2:65" s="1" customFormat="1" ht="24.2" customHeight="1">
      <c r="B2071" s="35"/>
      <c r="C2071" s="135" t="s">
        <v>3272</v>
      </c>
      <c r="D2071" s="135" t="s">
        <v>162</v>
      </c>
      <c r="E2071" s="136" t="s">
        <v>1679</v>
      </c>
      <c r="F2071" s="137" t="s">
        <v>1680</v>
      </c>
      <c r="G2071" s="138" t="s">
        <v>165</v>
      </c>
      <c r="H2071" s="139">
        <v>185.86</v>
      </c>
      <c r="I2071" s="140"/>
      <c r="J2071" s="141">
        <f>ROUND(I2071*H2071,2)</f>
        <v>0</v>
      </c>
      <c r="K2071" s="142"/>
      <c r="L2071" s="35"/>
      <c r="M2071" s="143" t="s">
        <v>32</v>
      </c>
      <c r="N2071" s="144" t="s">
        <v>48</v>
      </c>
      <c r="P2071" s="145">
        <f>O2071*H2071</f>
        <v>0</v>
      </c>
      <c r="Q2071" s="145">
        <v>2.9999999999999997E-4</v>
      </c>
      <c r="R2071" s="145">
        <f>Q2071*H2071</f>
        <v>5.5758000000000002E-2</v>
      </c>
      <c r="S2071" s="145">
        <v>0</v>
      </c>
      <c r="T2071" s="146">
        <f>S2071*H2071</f>
        <v>0</v>
      </c>
      <c r="AR2071" s="147" t="s">
        <v>661</v>
      </c>
      <c r="AT2071" s="147" t="s">
        <v>162</v>
      </c>
      <c r="AU2071" s="147" t="s">
        <v>91</v>
      </c>
      <c r="AY2071" s="19" t="s">
        <v>159</v>
      </c>
      <c r="BE2071" s="148">
        <f>IF(N2071="základní",J2071,0)</f>
        <v>0</v>
      </c>
      <c r="BF2071" s="148">
        <f>IF(N2071="snížená",J2071,0)</f>
        <v>0</v>
      </c>
      <c r="BG2071" s="148">
        <f>IF(N2071="zákl. přenesená",J2071,0)</f>
        <v>0</v>
      </c>
      <c r="BH2071" s="148">
        <f>IF(N2071="sníž. přenesená",J2071,0)</f>
        <v>0</v>
      </c>
      <c r="BI2071" s="148">
        <f>IF(N2071="nulová",J2071,0)</f>
        <v>0</v>
      </c>
      <c r="BJ2071" s="19" t="s">
        <v>91</v>
      </c>
      <c r="BK2071" s="148">
        <f>ROUND(I2071*H2071,2)</f>
        <v>0</v>
      </c>
      <c r="BL2071" s="19" t="s">
        <v>661</v>
      </c>
      <c r="BM2071" s="147" t="s">
        <v>3273</v>
      </c>
    </row>
    <row r="2072" spans="2:65" s="1" customFormat="1" ht="11.25">
      <c r="B2072" s="35"/>
      <c r="D2072" s="149" t="s">
        <v>167</v>
      </c>
      <c r="F2072" s="150" t="s">
        <v>1682</v>
      </c>
      <c r="I2072" s="151"/>
      <c r="L2072" s="35"/>
      <c r="M2072" s="152"/>
      <c r="T2072" s="56"/>
      <c r="AT2072" s="19" t="s">
        <v>167</v>
      </c>
      <c r="AU2072" s="19" t="s">
        <v>91</v>
      </c>
    </row>
    <row r="2073" spans="2:65" s="13" customFormat="1" ht="11.25">
      <c r="B2073" s="160"/>
      <c r="D2073" s="154" t="s">
        <v>169</v>
      </c>
      <c r="E2073" s="161" t="s">
        <v>32</v>
      </c>
      <c r="F2073" s="162" t="s">
        <v>280</v>
      </c>
      <c r="H2073" s="163">
        <v>137.358</v>
      </c>
      <c r="I2073" s="164"/>
      <c r="L2073" s="160"/>
      <c r="M2073" s="165"/>
      <c r="T2073" s="166"/>
      <c r="AT2073" s="161" t="s">
        <v>169</v>
      </c>
      <c r="AU2073" s="161" t="s">
        <v>91</v>
      </c>
      <c r="AV2073" s="13" t="s">
        <v>91</v>
      </c>
      <c r="AW2073" s="13" t="s">
        <v>38</v>
      </c>
      <c r="AX2073" s="13" t="s">
        <v>76</v>
      </c>
      <c r="AY2073" s="161" t="s">
        <v>159</v>
      </c>
    </row>
    <row r="2074" spans="2:65" s="13" customFormat="1" ht="11.25">
      <c r="B2074" s="160"/>
      <c r="D2074" s="154" t="s">
        <v>169</v>
      </c>
      <c r="E2074" s="161" t="s">
        <v>32</v>
      </c>
      <c r="F2074" s="162" t="s">
        <v>292</v>
      </c>
      <c r="H2074" s="163">
        <v>37.892000000000003</v>
      </c>
      <c r="I2074" s="164"/>
      <c r="L2074" s="160"/>
      <c r="M2074" s="165"/>
      <c r="T2074" s="166"/>
      <c r="AT2074" s="161" t="s">
        <v>169</v>
      </c>
      <c r="AU2074" s="161" t="s">
        <v>91</v>
      </c>
      <c r="AV2074" s="13" t="s">
        <v>91</v>
      </c>
      <c r="AW2074" s="13" t="s">
        <v>38</v>
      </c>
      <c r="AX2074" s="13" t="s">
        <v>76</v>
      </c>
      <c r="AY2074" s="161" t="s">
        <v>159</v>
      </c>
    </row>
    <row r="2075" spans="2:65" s="13" customFormat="1" ht="11.25">
      <c r="B2075" s="160"/>
      <c r="D2075" s="154" t="s">
        <v>169</v>
      </c>
      <c r="E2075" s="161" t="s">
        <v>32</v>
      </c>
      <c r="F2075" s="162" t="s">
        <v>3274</v>
      </c>
      <c r="H2075" s="163">
        <v>10.61</v>
      </c>
      <c r="I2075" s="164"/>
      <c r="L2075" s="160"/>
      <c r="M2075" s="165"/>
      <c r="T2075" s="166"/>
      <c r="AT2075" s="161" t="s">
        <v>169</v>
      </c>
      <c r="AU2075" s="161" t="s">
        <v>91</v>
      </c>
      <c r="AV2075" s="13" t="s">
        <v>91</v>
      </c>
      <c r="AW2075" s="13" t="s">
        <v>38</v>
      </c>
      <c r="AX2075" s="13" t="s">
        <v>76</v>
      </c>
      <c r="AY2075" s="161" t="s">
        <v>159</v>
      </c>
    </row>
    <row r="2076" spans="2:65" s="14" customFormat="1" ht="11.25">
      <c r="B2076" s="175"/>
      <c r="D2076" s="154" t="s">
        <v>169</v>
      </c>
      <c r="E2076" s="176" t="s">
        <v>32</v>
      </c>
      <c r="F2076" s="177" t="s">
        <v>581</v>
      </c>
      <c r="H2076" s="178">
        <v>185.86</v>
      </c>
      <c r="I2076" s="179"/>
      <c r="L2076" s="175"/>
      <c r="M2076" s="180"/>
      <c r="T2076" s="181"/>
      <c r="AT2076" s="176" t="s">
        <v>169</v>
      </c>
      <c r="AU2076" s="176" t="s">
        <v>91</v>
      </c>
      <c r="AV2076" s="14" t="s">
        <v>96</v>
      </c>
      <c r="AW2076" s="14" t="s">
        <v>38</v>
      </c>
      <c r="AX2076" s="14" t="s">
        <v>84</v>
      </c>
      <c r="AY2076" s="176" t="s">
        <v>159</v>
      </c>
    </row>
    <row r="2077" spans="2:65" s="1" customFormat="1" ht="24.2" customHeight="1">
      <c r="B2077" s="35"/>
      <c r="C2077" s="135" t="s">
        <v>3275</v>
      </c>
      <c r="D2077" s="135" t="s">
        <v>162</v>
      </c>
      <c r="E2077" s="136" t="s">
        <v>3276</v>
      </c>
      <c r="F2077" s="137" t="s">
        <v>3277</v>
      </c>
      <c r="G2077" s="138" t="s">
        <v>165</v>
      </c>
      <c r="H2077" s="139">
        <v>175.25</v>
      </c>
      <c r="I2077" s="140"/>
      <c r="J2077" s="141">
        <f>ROUND(I2077*H2077,2)</f>
        <v>0</v>
      </c>
      <c r="K2077" s="142"/>
      <c r="L2077" s="35"/>
      <c r="M2077" s="143" t="s">
        <v>32</v>
      </c>
      <c r="N2077" s="144" t="s">
        <v>48</v>
      </c>
      <c r="P2077" s="145">
        <f>O2077*H2077</f>
        <v>0</v>
      </c>
      <c r="Q2077" s="145">
        <v>0</v>
      </c>
      <c r="R2077" s="145">
        <f>Q2077*H2077</f>
        <v>0</v>
      </c>
      <c r="S2077" s="145">
        <v>0</v>
      </c>
      <c r="T2077" s="146">
        <f>S2077*H2077</f>
        <v>0</v>
      </c>
      <c r="AR2077" s="147" t="s">
        <v>661</v>
      </c>
      <c r="AT2077" s="147" t="s">
        <v>162</v>
      </c>
      <c r="AU2077" s="147" t="s">
        <v>91</v>
      </c>
      <c r="AY2077" s="19" t="s">
        <v>159</v>
      </c>
      <c r="BE2077" s="148">
        <f>IF(N2077="základní",J2077,0)</f>
        <v>0</v>
      </c>
      <c r="BF2077" s="148">
        <f>IF(N2077="snížená",J2077,0)</f>
        <v>0</v>
      </c>
      <c r="BG2077" s="148">
        <f>IF(N2077="zákl. přenesená",J2077,0)</f>
        <v>0</v>
      </c>
      <c r="BH2077" s="148">
        <f>IF(N2077="sníž. přenesená",J2077,0)</f>
        <v>0</v>
      </c>
      <c r="BI2077" s="148">
        <f>IF(N2077="nulová",J2077,0)</f>
        <v>0</v>
      </c>
      <c r="BJ2077" s="19" t="s">
        <v>91</v>
      </c>
      <c r="BK2077" s="148">
        <f>ROUND(I2077*H2077,2)</f>
        <v>0</v>
      </c>
      <c r="BL2077" s="19" t="s">
        <v>661</v>
      </c>
      <c r="BM2077" s="147" t="s">
        <v>3278</v>
      </c>
    </row>
    <row r="2078" spans="2:65" s="1" customFormat="1" ht="11.25">
      <c r="B2078" s="35"/>
      <c r="D2078" s="149" t="s">
        <v>167</v>
      </c>
      <c r="F2078" s="150" t="s">
        <v>3279</v>
      </c>
      <c r="I2078" s="151"/>
      <c r="L2078" s="35"/>
      <c r="M2078" s="152"/>
      <c r="T2078" s="56"/>
      <c r="AT2078" s="19" t="s">
        <v>167</v>
      </c>
      <c r="AU2078" s="19" t="s">
        <v>91</v>
      </c>
    </row>
    <row r="2079" spans="2:65" s="13" customFormat="1" ht="11.25">
      <c r="B2079" s="160"/>
      <c r="D2079" s="154" t="s">
        <v>169</v>
      </c>
      <c r="E2079" s="161" t="s">
        <v>32</v>
      </c>
      <c r="F2079" s="162" t="s">
        <v>3280</v>
      </c>
      <c r="H2079" s="163">
        <v>175.25</v>
      </c>
      <c r="I2079" s="164"/>
      <c r="L2079" s="160"/>
      <c r="M2079" s="165"/>
      <c r="T2079" s="166"/>
      <c r="AT2079" s="161" t="s">
        <v>169</v>
      </c>
      <c r="AU2079" s="161" t="s">
        <v>91</v>
      </c>
      <c r="AV2079" s="13" t="s">
        <v>91</v>
      </c>
      <c r="AW2079" s="13" t="s">
        <v>38</v>
      </c>
      <c r="AX2079" s="13" t="s">
        <v>84</v>
      </c>
      <c r="AY2079" s="161" t="s">
        <v>159</v>
      </c>
    </row>
    <row r="2080" spans="2:65" s="1" customFormat="1" ht="37.9" customHeight="1">
      <c r="B2080" s="35"/>
      <c r="C2080" s="135" t="s">
        <v>3281</v>
      </c>
      <c r="D2080" s="135" t="s">
        <v>162</v>
      </c>
      <c r="E2080" s="136" t="s">
        <v>3282</v>
      </c>
      <c r="F2080" s="137" t="s">
        <v>3283</v>
      </c>
      <c r="G2080" s="138" t="s">
        <v>165</v>
      </c>
      <c r="H2080" s="139">
        <v>175.25</v>
      </c>
      <c r="I2080" s="140"/>
      <c r="J2080" s="141">
        <f>ROUND(I2080*H2080,2)</f>
        <v>0</v>
      </c>
      <c r="K2080" s="142"/>
      <c r="L2080" s="35"/>
      <c r="M2080" s="143" t="s">
        <v>32</v>
      </c>
      <c r="N2080" s="144" t="s">
        <v>48</v>
      </c>
      <c r="P2080" s="145">
        <f>O2080*H2080</f>
        <v>0</v>
      </c>
      <c r="Q2080" s="145">
        <v>8.9680000000000003E-3</v>
      </c>
      <c r="R2080" s="145">
        <f>Q2080*H2080</f>
        <v>1.571642</v>
      </c>
      <c r="S2080" s="145">
        <v>0</v>
      </c>
      <c r="T2080" s="146">
        <f>S2080*H2080</f>
        <v>0</v>
      </c>
      <c r="AR2080" s="147" t="s">
        <v>661</v>
      </c>
      <c r="AT2080" s="147" t="s">
        <v>162</v>
      </c>
      <c r="AU2080" s="147" t="s">
        <v>91</v>
      </c>
      <c r="AY2080" s="19" t="s">
        <v>159</v>
      </c>
      <c r="BE2080" s="148">
        <f>IF(N2080="základní",J2080,0)</f>
        <v>0</v>
      </c>
      <c r="BF2080" s="148">
        <f>IF(N2080="snížená",J2080,0)</f>
        <v>0</v>
      </c>
      <c r="BG2080" s="148">
        <f>IF(N2080="zákl. přenesená",J2080,0)</f>
        <v>0</v>
      </c>
      <c r="BH2080" s="148">
        <f>IF(N2080="sníž. přenesená",J2080,0)</f>
        <v>0</v>
      </c>
      <c r="BI2080" s="148">
        <f>IF(N2080="nulová",J2080,0)</f>
        <v>0</v>
      </c>
      <c r="BJ2080" s="19" t="s">
        <v>91</v>
      </c>
      <c r="BK2080" s="148">
        <f>ROUND(I2080*H2080,2)</f>
        <v>0</v>
      </c>
      <c r="BL2080" s="19" t="s">
        <v>661</v>
      </c>
      <c r="BM2080" s="147" t="s">
        <v>3284</v>
      </c>
    </row>
    <row r="2081" spans="2:65" s="1" customFormat="1" ht="11.25">
      <c r="B2081" s="35"/>
      <c r="D2081" s="149" t="s">
        <v>167</v>
      </c>
      <c r="F2081" s="150" t="s">
        <v>3285</v>
      </c>
      <c r="I2081" s="151"/>
      <c r="L2081" s="35"/>
      <c r="M2081" s="152"/>
      <c r="T2081" s="56"/>
      <c r="AT2081" s="19" t="s">
        <v>167</v>
      </c>
      <c r="AU2081" s="19" t="s">
        <v>91</v>
      </c>
    </row>
    <row r="2082" spans="2:65" s="1" customFormat="1" ht="49.15" customHeight="1">
      <c r="B2082" s="35"/>
      <c r="C2082" s="182" t="s">
        <v>3286</v>
      </c>
      <c r="D2082" s="182" t="s">
        <v>668</v>
      </c>
      <c r="E2082" s="183" t="s">
        <v>3287</v>
      </c>
      <c r="F2082" s="184" t="s">
        <v>3288</v>
      </c>
      <c r="G2082" s="185" t="s">
        <v>165</v>
      </c>
      <c r="H2082" s="186">
        <v>192.77500000000001</v>
      </c>
      <c r="I2082" s="187"/>
      <c r="J2082" s="188">
        <f>ROUND(I2082*H2082,2)</f>
        <v>0</v>
      </c>
      <c r="K2082" s="189"/>
      <c r="L2082" s="190"/>
      <c r="M2082" s="191" t="s">
        <v>32</v>
      </c>
      <c r="N2082" s="192" t="s">
        <v>48</v>
      </c>
      <c r="P2082" s="145">
        <f>O2082*H2082</f>
        <v>0</v>
      </c>
      <c r="Q2082" s="145">
        <v>2.1999999999999999E-2</v>
      </c>
      <c r="R2082" s="145">
        <f>Q2082*H2082</f>
        <v>4.2410499999999995</v>
      </c>
      <c r="S2082" s="145">
        <v>0</v>
      </c>
      <c r="T2082" s="146">
        <f>S2082*H2082</f>
        <v>0</v>
      </c>
      <c r="AR2082" s="147" t="s">
        <v>780</v>
      </c>
      <c r="AT2082" s="147" t="s">
        <v>668</v>
      </c>
      <c r="AU2082" s="147" t="s">
        <v>91</v>
      </c>
      <c r="AY2082" s="19" t="s">
        <v>159</v>
      </c>
      <c r="BE2082" s="148">
        <f>IF(N2082="základní",J2082,0)</f>
        <v>0</v>
      </c>
      <c r="BF2082" s="148">
        <f>IF(N2082="snížená",J2082,0)</f>
        <v>0</v>
      </c>
      <c r="BG2082" s="148">
        <f>IF(N2082="zákl. přenesená",J2082,0)</f>
        <v>0</v>
      </c>
      <c r="BH2082" s="148">
        <f>IF(N2082="sníž. přenesená",J2082,0)</f>
        <v>0</v>
      </c>
      <c r="BI2082" s="148">
        <f>IF(N2082="nulová",J2082,0)</f>
        <v>0</v>
      </c>
      <c r="BJ2082" s="19" t="s">
        <v>91</v>
      </c>
      <c r="BK2082" s="148">
        <f>ROUND(I2082*H2082,2)</f>
        <v>0</v>
      </c>
      <c r="BL2082" s="19" t="s">
        <v>661</v>
      </c>
      <c r="BM2082" s="147" t="s">
        <v>3289</v>
      </c>
    </row>
    <row r="2083" spans="2:65" s="13" customFormat="1" ht="11.25">
      <c r="B2083" s="160"/>
      <c r="D2083" s="154" t="s">
        <v>169</v>
      </c>
      <c r="F2083" s="162" t="s">
        <v>3290</v>
      </c>
      <c r="H2083" s="163">
        <v>192.77500000000001</v>
      </c>
      <c r="I2083" s="164"/>
      <c r="L2083" s="160"/>
      <c r="M2083" s="165"/>
      <c r="T2083" s="166"/>
      <c r="AT2083" s="161" t="s">
        <v>169</v>
      </c>
      <c r="AU2083" s="161" t="s">
        <v>91</v>
      </c>
      <c r="AV2083" s="13" t="s">
        <v>91</v>
      </c>
      <c r="AW2083" s="13" t="s">
        <v>4</v>
      </c>
      <c r="AX2083" s="13" t="s">
        <v>84</v>
      </c>
      <c r="AY2083" s="161" t="s">
        <v>159</v>
      </c>
    </row>
    <row r="2084" spans="2:65" s="1" customFormat="1" ht="37.9" customHeight="1">
      <c r="B2084" s="35"/>
      <c r="C2084" s="135" t="s">
        <v>3291</v>
      </c>
      <c r="D2084" s="135" t="s">
        <v>162</v>
      </c>
      <c r="E2084" s="136" t="s">
        <v>3292</v>
      </c>
      <c r="F2084" s="137" t="s">
        <v>3293</v>
      </c>
      <c r="G2084" s="138" t="s">
        <v>783</v>
      </c>
      <c r="H2084" s="139">
        <v>14</v>
      </c>
      <c r="I2084" s="140"/>
      <c r="J2084" s="141">
        <f>ROUND(I2084*H2084,2)</f>
        <v>0</v>
      </c>
      <c r="K2084" s="142"/>
      <c r="L2084" s="35"/>
      <c r="M2084" s="143" t="s">
        <v>32</v>
      </c>
      <c r="N2084" s="144" t="s">
        <v>48</v>
      </c>
      <c r="P2084" s="145">
        <f>O2084*H2084</f>
        <v>0</v>
      </c>
      <c r="Q2084" s="145">
        <v>2.0000000000000001E-4</v>
      </c>
      <c r="R2084" s="145">
        <f>Q2084*H2084</f>
        <v>2.8E-3</v>
      </c>
      <c r="S2084" s="145">
        <v>0</v>
      </c>
      <c r="T2084" s="146">
        <f>S2084*H2084</f>
        <v>0</v>
      </c>
      <c r="AR2084" s="147" t="s">
        <v>661</v>
      </c>
      <c r="AT2084" s="147" t="s">
        <v>162</v>
      </c>
      <c r="AU2084" s="147" t="s">
        <v>91</v>
      </c>
      <c r="AY2084" s="19" t="s">
        <v>159</v>
      </c>
      <c r="BE2084" s="148">
        <f>IF(N2084="základní",J2084,0)</f>
        <v>0</v>
      </c>
      <c r="BF2084" s="148">
        <f>IF(N2084="snížená",J2084,0)</f>
        <v>0</v>
      </c>
      <c r="BG2084" s="148">
        <f>IF(N2084="zákl. přenesená",J2084,0)</f>
        <v>0</v>
      </c>
      <c r="BH2084" s="148">
        <f>IF(N2084="sníž. přenesená",J2084,0)</f>
        <v>0</v>
      </c>
      <c r="BI2084" s="148">
        <f>IF(N2084="nulová",J2084,0)</f>
        <v>0</v>
      </c>
      <c r="BJ2084" s="19" t="s">
        <v>91</v>
      </c>
      <c r="BK2084" s="148">
        <f>ROUND(I2084*H2084,2)</f>
        <v>0</v>
      </c>
      <c r="BL2084" s="19" t="s">
        <v>661</v>
      </c>
      <c r="BM2084" s="147" t="s">
        <v>3294</v>
      </c>
    </row>
    <row r="2085" spans="2:65" s="1" customFormat="1" ht="11.25">
      <c r="B2085" s="35"/>
      <c r="D2085" s="149" t="s">
        <v>167</v>
      </c>
      <c r="F2085" s="150" t="s">
        <v>3295</v>
      </c>
      <c r="I2085" s="151"/>
      <c r="L2085" s="35"/>
      <c r="M2085" s="152"/>
      <c r="T2085" s="56"/>
      <c r="AT2085" s="19" t="s">
        <v>167</v>
      </c>
      <c r="AU2085" s="19" t="s">
        <v>91</v>
      </c>
    </row>
    <row r="2086" spans="2:65" s="13" customFormat="1" ht="11.25">
      <c r="B2086" s="160"/>
      <c r="D2086" s="154" t="s">
        <v>169</v>
      </c>
      <c r="E2086" s="161" t="s">
        <v>32</v>
      </c>
      <c r="F2086" s="162" t="s">
        <v>3296</v>
      </c>
      <c r="H2086" s="163">
        <v>7.6</v>
      </c>
      <c r="I2086" s="164"/>
      <c r="L2086" s="160"/>
      <c r="M2086" s="165"/>
      <c r="T2086" s="166"/>
      <c r="AT2086" s="161" t="s">
        <v>169</v>
      </c>
      <c r="AU2086" s="161" t="s">
        <v>91</v>
      </c>
      <c r="AV2086" s="13" t="s">
        <v>91</v>
      </c>
      <c r="AW2086" s="13" t="s">
        <v>38</v>
      </c>
      <c r="AX2086" s="13" t="s">
        <v>76</v>
      </c>
      <c r="AY2086" s="161" t="s">
        <v>159</v>
      </c>
    </row>
    <row r="2087" spans="2:65" s="13" customFormat="1" ht="11.25">
      <c r="B2087" s="160"/>
      <c r="D2087" s="154" t="s">
        <v>169</v>
      </c>
      <c r="E2087" s="161" t="s">
        <v>32</v>
      </c>
      <c r="F2087" s="162" t="s">
        <v>3297</v>
      </c>
      <c r="H2087" s="163">
        <v>6.4</v>
      </c>
      <c r="I2087" s="164"/>
      <c r="L2087" s="160"/>
      <c r="M2087" s="165"/>
      <c r="T2087" s="166"/>
      <c r="AT2087" s="161" t="s">
        <v>169</v>
      </c>
      <c r="AU2087" s="161" t="s">
        <v>91</v>
      </c>
      <c r="AV2087" s="13" t="s">
        <v>91</v>
      </c>
      <c r="AW2087" s="13" t="s">
        <v>38</v>
      </c>
      <c r="AX2087" s="13" t="s">
        <v>76</v>
      </c>
      <c r="AY2087" s="161" t="s">
        <v>159</v>
      </c>
    </row>
    <row r="2088" spans="2:65" s="14" customFormat="1" ht="11.25">
      <c r="B2088" s="175"/>
      <c r="D2088" s="154" t="s">
        <v>169</v>
      </c>
      <c r="E2088" s="176" t="s">
        <v>32</v>
      </c>
      <c r="F2088" s="177" t="s">
        <v>581</v>
      </c>
      <c r="H2088" s="178">
        <v>14</v>
      </c>
      <c r="I2088" s="179"/>
      <c r="L2088" s="175"/>
      <c r="M2088" s="180"/>
      <c r="T2088" s="181"/>
      <c r="AT2088" s="176" t="s">
        <v>169</v>
      </c>
      <c r="AU2088" s="176" t="s">
        <v>91</v>
      </c>
      <c r="AV2088" s="14" t="s">
        <v>96</v>
      </c>
      <c r="AW2088" s="14" t="s">
        <v>38</v>
      </c>
      <c r="AX2088" s="14" t="s">
        <v>84</v>
      </c>
      <c r="AY2088" s="176" t="s">
        <v>159</v>
      </c>
    </row>
    <row r="2089" spans="2:65" s="1" customFormat="1" ht="21.75" customHeight="1">
      <c r="B2089" s="35"/>
      <c r="C2089" s="182" t="s">
        <v>3298</v>
      </c>
      <c r="D2089" s="182" t="s">
        <v>668</v>
      </c>
      <c r="E2089" s="183" t="s">
        <v>3299</v>
      </c>
      <c r="F2089" s="184" t="s">
        <v>3300</v>
      </c>
      <c r="G2089" s="185" t="s">
        <v>783</v>
      </c>
      <c r="H2089" s="186">
        <v>15.4</v>
      </c>
      <c r="I2089" s="187"/>
      <c r="J2089" s="188">
        <f>ROUND(I2089*H2089,2)</f>
        <v>0</v>
      </c>
      <c r="K2089" s="189"/>
      <c r="L2089" s="190"/>
      <c r="M2089" s="191" t="s">
        <v>32</v>
      </c>
      <c r="N2089" s="192" t="s">
        <v>48</v>
      </c>
      <c r="P2089" s="145">
        <f>O2089*H2089</f>
        <v>0</v>
      </c>
      <c r="Q2089" s="145">
        <v>2.5999999999999998E-4</v>
      </c>
      <c r="R2089" s="145">
        <f>Q2089*H2089</f>
        <v>4.0039999999999997E-3</v>
      </c>
      <c r="S2089" s="145">
        <v>0</v>
      </c>
      <c r="T2089" s="146">
        <f>S2089*H2089</f>
        <v>0</v>
      </c>
      <c r="AR2089" s="147" t="s">
        <v>780</v>
      </c>
      <c r="AT2089" s="147" t="s">
        <v>668</v>
      </c>
      <c r="AU2089" s="147" t="s">
        <v>91</v>
      </c>
      <c r="AY2089" s="19" t="s">
        <v>159</v>
      </c>
      <c r="BE2089" s="148">
        <f>IF(N2089="základní",J2089,0)</f>
        <v>0</v>
      </c>
      <c r="BF2089" s="148">
        <f>IF(N2089="snížená",J2089,0)</f>
        <v>0</v>
      </c>
      <c r="BG2089" s="148">
        <f>IF(N2089="zákl. přenesená",J2089,0)</f>
        <v>0</v>
      </c>
      <c r="BH2089" s="148">
        <f>IF(N2089="sníž. přenesená",J2089,0)</f>
        <v>0</v>
      </c>
      <c r="BI2089" s="148">
        <f>IF(N2089="nulová",J2089,0)</f>
        <v>0</v>
      </c>
      <c r="BJ2089" s="19" t="s">
        <v>91</v>
      </c>
      <c r="BK2089" s="148">
        <f>ROUND(I2089*H2089,2)</f>
        <v>0</v>
      </c>
      <c r="BL2089" s="19" t="s">
        <v>661</v>
      </c>
      <c r="BM2089" s="147" t="s">
        <v>3301</v>
      </c>
    </row>
    <row r="2090" spans="2:65" s="13" customFormat="1" ht="11.25">
      <c r="B2090" s="160"/>
      <c r="D2090" s="154" t="s">
        <v>169</v>
      </c>
      <c r="F2090" s="162" t="s">
        <v>3302</v>
      </c>
      <c r="H2090" s="163">
        <v>15.4</v>
      </c>
      <c r="I2090" s="164"/>
      <c r="L2090" s="160"/>
      <c r="M2090" s="165"/>
      <c r="T2090" s="166"/>
      <c r="AT2090" s="161" t="s">
        <v>169</v>
      </c>
      <c r="AU2090" s="161" t="s">
        <v>91</v>
      </c>
      <c r="AV2090" s="13" t="s">
        <v>91</v>
      </c>
      <c r="AW2090" s="13" t="s">
        <v>4</v>
      </c>
      <c r="AX2090" s="13" t="s">
        <v>84</v>
      </c>
      <c r="AY2090" s="161" t="s">
        <v>159</v>
      </c>
    </row>
    <row r="2091" spans="2:65" s="1" customFormat="1" ht="37.9" customHeight="1">
      <c r="B2091" s="35"/>
      <c r="C2091" s="135" t="s">
        <v>3303</v>
      </c>
      <c r="D2091" s="135" t="s">
        <v>162</v>
      </c>
      <c r="E2091" s="136" t="s">
        <v>3304</v>
      </c>
      <c r="F2091" s="137" t="s">
        <v>3305</v>
      </c>
      <c r="G2091" s="138" t="s">
        <v>783</v>
      </c>
      <c r="H2091" s="139">
        <v>93.15</v>
      </c>
      <c r="I2091" s="140"/>
      <c r="J2091" s="141">
        <f>ROUND(I2091*H2091,2)</f>
        <v>0</v>
      </c>
      <c r="K2091" s="142"/>
      <c r="L2091" s="35"/>
      <c r="M2091" s="143" t="s">
        <v>32</v>
      </c>
      <c r="N2091" s="144" t="s">
        <v>48</v>
      </c>
      <c r="P2091" s="145">
        <f>O2091*H2091</f>
        <v>0</v>
      </c>
      <c r="Q2091" s="145">
        <v>4.28E-4</v>
      </c>
      <c r="R2091" s="145">
        <f>Q2091*H2091</f>
        <v>3.9868199999999999E-2</v>
      </c>
      <c r="S2091" s="145">
        <v>0</v>
      </c>
      <c r="T2091" s="146">
        <f>S2091*H2091</f>
        <v>0</v>
      </c>
      <c r="AR2091" s="147" t="s">
        <v>661</v>
      </c>
      <c r="AT2091" s="147" t="s">
        <v>162</v>
      </c>
      <c r="AU2091" s="147" t="s">
        <v>91</v>
      </c>
      <c r="AY2091" s="19" t="s">
        <v>159</v>
      </c>
      <c r="BE2091" s="148">
        <f>IF(N2091="základní",J2091,0)</f>
        <v>0</v>
      </c>
      <c r="BF2091" s="148">
        <f>IF(N2091="snížená",J2091,0)</f>
        <v>0</v>
      </c>
      <c r="BG2091" s="148">
        <f>IF(N2091="zákl. přenesená",J2091,0)</f>
        <v>0</v>
      </c>
      <c r="BH2091" s="148">
        <f>IF(N2091="sníž. přenesená",J2091,0)</f>
        <v>0</v>
      </c>
      <c r="BI2091" s="148">
        <f>IF(N2091="nulová",J2091,0)</f>
        <v>0</v>
      </c>
      <c r="BJ2091" s="19" t="s">
        <v>91</v>
      </c>
      <c r="BK2091" s="148">
        <f>ROUND(I2091*H2091,2)</f>
        <v>0</v>
      </c>
      <c r="BL2091" s="19" t="s">
        <v>661</v>
      </c>
      <c r="BM2091" s="147" t="s">
        <v>3306</v>
      </c>
    </row>
    <row r="2092" spans="2:65" s="1" customFormat="1" ht="11.25">
      <c r="B2092" s="35"/>
      <c r="D2092" s="149" t="s">
        <v>167</v>
      </c>
      <c r="F2092" s="150" t="s">
        <v>3307</v>
      </c>
      <c r="I2092" s="151"/>
      <c r="L2092" s="35"/>
      <c r="M2092" s="152"/>
      <c r="T2092" s="56"/>
      <c r="AT2092" s="19" t="s">
        <v>167</v>
      </c>
      <c r="AU2092" s="19" t="s">
        <v>91</v>
      </c>
    </row>
    <row r="2093" spans="2:65" s="13" customFormat="1" ht="11.25">
      <c r="B2093" s="160"/>
      <c r="D2093" s="154" t="s">
        <v>169</v>
      </c>
      <c r="E2093" s="161" t="s">
        <v>32</v>
      </c>
      <c r="F2093" s="162" t="s">
        <v>349</v>
      </c>
      <c r="H2093" s="163">
        <v>98.2</v>
      </c>
      <c r="I2093" s="164"/>
      <c r="L2093" s="160"/>
      <c r="M2093" s="165"/>
      <c r="T2093" s="166"/>
      <c r="AT2093" s="161" t="s">
        <v>169</v>
      </c>
      <c r="AU2093" s="161" t="s">
        <v>91</v>
      </c>
      <c r="AV2093" s="13" t="s">
        <v>91</v>
      </c>
      <c r="AW2093" s="13" t="s">
        <v>38</v>
      </c>
      <c r="AX2093" s="13" t="s">
        <v>76</v>
      </c>
      <c r="AY2093" s="161" t="s">
        <v>159</v>
      </c>
    </row>
    <row r="2094" spans="2:65" s="13" customFormat="1" ht="11.25">
      <c r="B2094" s="160"/>
      <c r="D2094" s="154" t="s">
        <v>169</v>
      </c>
      <c r="E2094" s="161" t="s">
        <v>32</v>
      </c>
      <c r="F2094" s="162" t="s">
        <v>358</v>
      </c>
      <c r="H2094" s="163">
        <v>7.9</v>
      </c>
      <c r="I2094" s="164"/>
      <c r="L2094" s="160"/>
      <c r="M2094" s="165"/>
      <c r="T2094" s="166"/>
      <c r="AT2094" s="161" t="s">
        <v>169</v>
      </c>
      <c r="AU2094" s="161" t="s">
        <v>91</v>
      </c>
      <c r="AV2094" s="13" t="s">
        <v>91</v>
      </c>
      <c r="AW2094" s="13" t="s">
        <v>38</v>
      </c>
      <c r="AX2094" s="13" t="s">
        <v>76</v>
      </c>
      <c r="AY2094" s="161" t="s">
        <v>159</v>
      </c>
    </row>
    <row r="2095" spans="2:65" s="12" customFormat="1" ht="11.25">
      <c r="B2095" s="153"/>
      <c r="D2095" s="154" t="s">
        <v>169</v>
      </c>
      <c r="E2095" s="155" t="s">
        <v>32</v>
      </c>
      <c r="F2095" s="156" t="s">
        <v>3308</v>
      </c>
      <c r="H2095" s="155" t="s">
        <v>32</v>
      </c>
      <c r="I2095" s="157"/>
      <c r="L2095" s="153"/>
      <c r="M2095" s="158"/>
      <c r="T2095" s="159"/>
      <c r="AT2095" s="155" t="s">
        <v>169</v>
      </c>
      <c r="AU2095" s="155" t="s">
        <v>91</v>
      </c>
      <c r="AV2095" s="12" t="s">
        <v>84</v>
      </c>
      <c r="AW2095" s="12" t="s">
        <v>38</v>
      </c>
      <c r="AX2095" s="12" t="s">
        <v>76</v>
      </c>
      <c r="AY2095" s="155" t="s">
        <v>159</v>
      </c>
    </row>
    <row r="2096" spans="2:65" s="12" customFormat="1" ht="11.25">
      <c r="B2096" s="153"/>
      <c r="D2096" s="154" t="s">
        <v>169</v>
      </c>
      <c r="E2096" s="155" t="s">
        <v>32</v>
      </c>
      <c r="F2096" s="156" t="s">
        <v>803</v>
      </c>
      <c r="H2096" s="155" t="s">
        <v>32</v>
      </c>
      <c r="I2096" s="157"/>
      <c r="L2096" s="153"/>
      <c r="M2096" s="158"/>
      <c r="T2096" s="159"/>
      <c r="AT2096" s="155" t="s">
        <v>169</v>
      </c>
      <c r="AU2096" s="155" t="s">
        <v>91</v>
      </c>
      <c r="AV2096" s="12" t="s">
        <v>84</v>
      </c>
      <c r="AW2096" s="12" t="s">
        <v>38</v>
      </c>
      <c r="AX2096" s="12" t="s">
        <v>76</v>
      </c>
      <c r="AY2096" s="155" t="s">
        <v>159</v>
      </c>
    </row>
    <row r="2097" spans="2:51" s="13" customFormat="1" ht="11.25">
      <c r="B2097" s="160"/>
      <c r="D2097" s="154" t="s">
        <v>169</v>
      </c>
      <c r="E2097" s="161" t="s">
        <v>32</v>
      </c>
      <c r="F2097" s="162" t="s">
        <v>3309</v>
      </c>
      <c r="H2097" s="163">
        <v>-3.6</v>
      </c>
      <c r="I2097" s="164"/>
      <c r="L2097" s="160"/>
      <c r="M2097" s="165"/>
      <c r="T2097" s="166"/>
      <c r="AT2097" s="161" t="s">
        <v>169</v>
      </c>
      <c r="AU2097" s="161" t="s">
        <v>91</v>
      </c>
      <c r="AV2097" s="13" t="s">
        <v>91</v>
      </c>
      <c r="AW2097" s="13" t="s">
        <v>38</v>
      </c>
      <c r="AX2097" s="13" t="s">
        <v>76</v>
      </c>
      <c r="AY2097" s="161" t="s">
        <v>159</v>
      </c>
    </row>
    <row r="2098" spans="2:51" s="13" customFormat="1" ht="11.25">
      <c r="B2098" s="160"/>
      <c r="D2098" s="154" t="s">
        <v>169</v>
      </c>
      <c r="E2098" s="161" t="s">
        <v>32</v>
      </c>
      <c r="F2098" s="162" t="s">
        <v>3310</v>
      </c>
      <c r="H2098" s="163">
        <v>-0.9</v>
      </c>
      <c r="I2098" s="164"/>
      <c r="L2098" s="160"/>
      <c r="M2098" s="165"/>
      <c r="T2098" s="166"/>
      <c r="AT2098" s="161" t="s">
        <v>169</v>
      </c>
      <c r="AU2098" s="161" t="s">
        <v>91</v>
      </c>
      <c r="AV2098" s="13" t="s">
        <v>91</v>
      </c>
      <c r="AW2098" s="13" t="s">
        <v>38</v>
      </c>
      <c r="AX2098" s="13" t="s">
        <v>76</v>
      </c>
      <c r="AY2098" s="161" t="s">
        <v>159</v>
      </c>
    </row>
    <row r="2099" spans="2:51" s="13" customFormat="1" ht="11.25">
      <c r="B2099" s="160"/>
      <c r="D2099" s="154" t="s">
        <v>169</v>
      </c>
      <c r="E2099" s="161" t="s">
        <v>32</v>
      </c>
      <c r="F2099" s="162" t="s">
        <v>3311</v>
      </c>
      <c r="H2099" s="163">
        <v>-0.9</v>
      </c>
      <c r="I2099" s="164"/>
      <c r="L2099" s="160"/>
      <c r="M2099" s="165"/>
      <c r="T2099" s="166"/>
      <c r="AT2099" s="161" t="s">
        <v>169</v>
      </c>
      <c r="AU2099" s="161" t="s">
        <v>91</v>
      </c>
      <c r="AV2099" s="13" t="s">
        <v>91</v>
      </c>
      <c r="AW2099" s="13" t="s">
        <v>38</v>
      </c>
      <c r="AX2099" s="13" t="s">
        <v>76</v>
      </c>
      <c r="AY2099" s="161" t="s">
        <v>159</v>
      </c>
    </row>
    <row r="2100" spans="2:51" s="13" customFormat="1" ht="11.25">
      <c r="B2100" s="160"/>
      <c r="D2100" s="154" t="s">
        <v>169</v>
      </c>
      <c r="E2100" s="161" t="s">
        <v>32</v>
      </c>
      <c r="F2100" s="162" t="s">
        <v>3312</v>
      </c>
      <c r="H2100" s="163">
        <v>-1.1000000000000001</v>
      </c>
      <c r="I2100" s="164"/>
      <c r="L2100" s="160"/>
      <c r="M2100" s="165"/>
      <c r="T2100" s="166"/>
      <c r="AT2100" s="161" t="s">
        <v>169</v>
      </c>
      <c r="AU2100" s="161" t="s">
        <v>91</v>
      </c>
      <c r="AV2100" s="13" t="s">
        <v>91</v>
      </c>
      <c r="AW2100" s="13" t="s">
        <v>38</v>
      </c>
      <c r="AX2100" s="13" t="s">
        <v>76</v>
      </c>
      <c r="AY2100" s="161" t="s">
        <v>159</v>
      </c>
    </row>
    <row r="2101" spans="2:51" s="13" customFormat="1" ht="11.25">
      <c r="B2101" s="160"/>
      <c r="D2101" s="154" t="s">
        <v>169</v>
      </c>
      <c r="E2101" s="161" t="s">
        <v>32</v>
      </c>
      <c r="F2101" s="162" t="s">
        <v>3313</v>
      </c>
      <c r="H2101" s="163">
        <v>-1.1000000000000001</v>
      </c>
      <c r="I2101" s="164"/>
      <c r="L2101" s="160"/>
      <c r="M2101" s="165"/>
      <c r="T2101" s="166"/>
      <c r="AT2101" s="161" t="s">
        <v>169</v>
      </c>
      <c r="AU2101" s="161" t="s">
        <v>91</v>
      </c>
      <c r="AV2101" s="13" t="s">
        <v>91</v>
      </c>
      <c r="AW2101" s="13" t="s">
        <v>38</v>
      </c>
      <c r="AX2101" s="13" t="s">
        <v>76</v>
      </c>
      <c r="AY2101" s="161" t="s">
        <v>159</v>
      </c>
    </row>
    <row r="2102" spans="2:51" s="13" customFormat="1" ht="11.25">
      <c r="B2102" s="160"/>
      <c r="D2102" s="154" t="s">
        <v>169</v>
      </c>
      <c r="E2102" s="161" t="s">
        <v>32</v>
      </c>
      <c r="F2102" s="162" t="s">
        <v>3314</v>
      </c>
      <c r="H2102" s="163">
        <v>-1.1000000000000001</v>
      </c>
      <c r="I2102" s="164"/>
      <c r="L2102" s="160"/>
      <c r="M2102" s="165"/>
      <c r="T2102" s="166"/>
      <c r="AT2102" s="161" t="s">
        <v>169</v>
      </c>
      <c r="AU2102" s="161" t="s">
        <v>91</v>
      </c>
      <c r="AV2102" s="13" t="s">
        <v>91</v>
      </c>
      <c r="AW2102" s="13" t="s">
        <v>38</v>
      </c>
      <c r="AX2102" s="13" t="s">
        <v>76</v>
      </c>
      <c r="AY2102" s="161" t="s">
        <v>159</v>
      </c>
    </row>
    <row r="2103" spans="2:51" s="13" customFormat="1" ht="11.25">
      <c r="B2103" s="160"/>
      <c r="D2103" s="154" t="s">
        <v>169</v>
      </c>
      <c r="E2103" s="161" t="s">
        <v>32</v>
      </c>
      <c r="F2103" s="162" t="s">
        <v>3315</v>
      </c>
      <c r="H2103" s="163">
        <v>-1.1000000000000001</v>
      </c>
      <c r="I2103" s="164"/>
      <c r="L2103" s="160"/>
      <c r="M2103" s="165"/>
      <c r="T2103" s="166"/>
      <c r="AT2103" s="161" t="s">
        <v>169</v>
      </c>
      <c r="AU2103" s="161" t="s">
        <v>91</v>
      </c>
      <c r="AV2103" s="13" t="s">
        <v>91</v>
      </c>
      <c r="AW2103" s="13" t="s">
        <v>38</v>
      </c>
      <c r="AX2103" s="13" t="s">
        <v>76</v>
      </c>
      <c r="AY2103" s="161" t="s">
        <v>159</v>
      </c>
    </row>
    <row r="2104" spans="2:51" s="13" customFormat="1" ht="11.25">
      <c r="B2104" s="160"/>
      <c r="D2104" s="154" t="s">
        <v>169</v>
      </c>
      <c r="E2104" s="161" t="s">
        <v>32</v>
      </c>
      <c r="F2104" s="162" t="s">
        <v>3316</v>
      </c>
      <c r="H2104" s="163">
        <v>-0.9</v>
      </c>
      <c r="I2104" s="164"/>
      <c r="L2104" s="160"/>
      <c r="M2104" s="165"/>
      <c r="T2104" s="166"/>
      <c r="AT2104" s="161" t="s">
        <v>169</v>
      </c>
      <c r="AU2104" s="161" t="s">
        <v>91</v>
      </c>
      <c r="AV2104" s="13" t="s">
        <v>91</v>
      </c>
      <c r="AW2104" s="13" t="s">
        <v>38</v>
      </c>
      <c r="AX2104" s="13" t="s">
        <v>76</v>
      </c>
      <c r="AY2104" s="161" t="s">
        <v>159</v>
      </c>
    </row>
    <row r="2105" spans="2:51" s="13" customFormat="1" ht="11.25">
      <c r="B2105" s="160"/>
      <c r="D2105" s="154" t="s">
        <v>169</v>
      </c>
      <c r="E2105" s="161" t="s">
        <v>32</v>
      </c>
      <c r="F2105" s="162" t="s">
        <v>3317</v>
      </c>
      <c r="H2105" s="163">
        <v>-2.95</v>
      </c>
      <c r="I2105" s="164"/>
      <c r="L2105" s="160"/>
      <c r="M2105" s="165"/>
      <c r="T2105" s="166"/>
      <c r="AT2105" s="161" t="s">
        <v>169</v>
      </c>
      <c r="AU2105" s="161" t="s">
        <v>91</v>
      </c>
      <c r="AV2105" s="13" t="s">
        <v>91</v>
      </c>
      <c r="AW2105" s="13" t="s">
        <v>38</v>
      </c>
      <c r="AX2105" s="13" t="s">
        <v>76</v>
      </c>
      <c r="AY2105" s="161" t="s">
        <v>159</v>
      </c>
    </row>
    <row r="2106" spans="2:51" s="13" customFormat="1" ht="11.25">
      <c r="B2106" s="160"/>
      <c r="D2106" s="154" t="s">
        <v>169</v>
      </c>
      <c r="E2106" s="161" t="s">
        <v>32</v>
      </c>
      <c r="F2106" s="162" t="s">
        <v>3318</v>
      </c>
      <c r="H2106" s="163">
        <v>-0.9</v>
      </c>
      <c r="I2106" s="164"/>
      <c r="L2106" s="160"/>
      <c r="M2106" s="165"/>
      <c r="T2106" s="166"/>
      <c r="AT2106" s="161" t="s">
        <v>169</v>
      </c>
      <c r="AU2106" s="161" t="s">
        <v>91</v>
      </c>
      <c r="AV2106" s="13" t="s">
        <v>91</v>
      </c>
      <c r="AW2106" s="13" t="s">
        <v>38</v>
      </c>
      <c r="AX2106" s="13" t="s">
        <v>76</v>
      </c>
      <c r="AY2106" s="161" t="s">
        <v>159</v>
      </c>
    </row>
    <row r="2107" spans="2:51" s="12" customFormat="1" ht="11.25">
      <c r="B2107" s="153"/>
      <c r="D2107" s="154" t="s">
        <v>169</v>
      </c>
      <c r="E2107" s="155" t="s">
        <v>32</v>
      </c>
      <c r="F2107" s="156" t="s">
        <v>809</v>
      </c>
      <c r="H2107" s="155" t="s">
        <v>32</v>
      </c>
      <c r="I2107" s="157"/>
      <c r="L2107" s="153"/>
      <c r="M2107" s="158"/>
      <c r="T2107" s="159"/>
      <c r="AT2107" s="155" t="s">
        <v>169</v>
      </c>
      <c r="AU2107" s="155" t="s">
        <v>91</v>
      </c>
      <c r="AV2107" s="12" t="s">
        <v>84</v>
      </c>
      <c r="AW2107" s="12" t="s">
        <v>38</v>
      </c>
      <c r="AX2107" s="12" t="s">
        <v>76</v>
      </c>
      <c r="AY2107" s="155" t="s">
        <v>159</v>
      </c>
    </row>
    <row r="2108" spans="2:51" s="13" customFormat="1" ht="11.25">
      <c r="B2108" s="160"/>
      <c r="D2108" s="154" t="s">
        <v>169</v>
      </c>
      <c r="E2108" s="161" t="s">
        <v>32</v>
      </c>
      <c r="F2108" s="162" t="s">
        <v>3319</v>
      </c>
      <c r="H2108" s="163">
        <v>-0.9</v>
      </c>
      <c r="I2108" s="164"/>
      <c r="L2108" s="160"/>
      <c r="M2108" s="165"/>
      <c r="T2108" s="166"/>
      <c r="AT2108" s="161" t="s">
        <v>169</v>
      </c>
      <c r="AU2108" s="161" t="s">
        <v>91</v>
      </c>
      <c r="AV2108" s="13" t="s">
        <v>91</v>
      </c>
      <c r="AW2108" s="13" t="s">
        <v>38</v>
      </c>
      <c r="AX2108" s="13" t="s">
        <v>76</v>
      </c>
      <c r="AY2108" s="161" t="s">
        <v>159</v>
      </c>
    </row>
    <row r="2109" spans="2:51" s="12" customFormat="1" ht="11.25">
      <c r="B2109" s="153"/>
      <c r="D2109" s="154" t="s">
        <v>169</v>
      </c>
      <c r="E2109" s="155" t="s">
        <v>32</v>
      </c>
      <c r="F2109" s="156" t="s">
        <v>3320</v>
      </c>
      <c r="H2109" s="155" t="s">
        <v>32</v>
      </c>
      <c r="I2109" s="157"/>
      <c r="L2109" s="153"/>
      <c r="M2109" s="158"/>
      <c r="T2109" s="159"/>
      <c r="AT2109" s="155" t="s">
        <v>169</v>
      </c>
      <c r="AU2109" s="155" t="s">
        <v>91</v>
      </c>
      <c r="AV2109" s="12" t="s">
        <v>84</v>
      </c>
      <c r="AW2109" s="12" t="s">
        <v>38</v>
      </c>
      <c r="AX2109" s="12" t="s">
        <v>76</v>
      </c>
      <c r="AY2109" s="155" t="s">
        <v>159</v>
      </c>
    </row>
    <row r="2110" spans="2:51" s="13" customFormat="1" ht="11.25">
      <c r="B2110" s="160"/>
      <c r="D2110" s="154" t="s">
        <v>169</v>
      </c>
      <c r="E2110" s="161" t="s">
        <v>32</v>
      </c>
      <c r="F2110" s="162" t="s">
        <v>3321</v>
      </c>
      <c r="H2110" s="163">
        <v>0.5</v>
      </c>
      <c r="I2110" s="164"/>
      <c r="L2110" s="160"/>
      <c r="M2110" s="165"/>
      <c r="T2110" s="166"/>
      <c r="AT2110" s="161" t="s">
        <v>169</v>
      </c>
      <c r="AU2110" s="161" t="s">
        <v>91</v>
      </c>
      <c r="AV2110" s="13" t="s">
        <v>91</v>
      </c>
      <c r="AW2110" s="13" t="s">
        <v>38</v>
      </c>
      <c r="AX2110" s="13" t="s">
        <v>76</v>
      </c>
      <c r="AY2110" s="161" t="s">
        <v>159</v>
      </c>
    </row>
    <row r="2111" spans="2:51" s="13" customFormat="1" ht="11.25">
      <c r="B2111" s="160"/>
      <c r="D2111" s="154" t="s">
        <v>169</v>
      </c>
      <c r="E2111" s="161" t="s">
        <v>32</v>
      </c>
      <c r="F2111" s="162" t="s">
        <v>3322</v>
      </c>
      <c r="H2111" s="163">
        <v>0.5</v>
      </c>
      <c r="I2111" s="164"/>
      <c r="L2111" s="160"/>
      <c r="M2111" s="165"/>
      <c r="T2111" s="166"/>
      <c r="AT2111" s="161" t="s">
        <v>169</v>
      </c>
      <c r="AU2111" s="161" t="s">
        <v>91</v>
      </c>
      <c r="AV2111" s="13" t="s">
        <v>91</v>
      </c>
      <c r="AW2111" s="13" t="s">
        <v>38</v>
      </c>
      <c r="AX2111" s="13" t="s">
        <v>76</v>
      </c>
      <c r="AY2111" s="161" t="s">
        <v>159</v>
      </c>
    </row>
    <row r="2112" spans="2:51" s="13" customFormat="1" ht="11.25">
      <c r="B2112" s="160"/>
      <c r="D2112" s="154" t="s">
        <v>169</v>
      </c>
      <c r="E2112" s="161" t="s">
        <v>32</v>
      </c>
      <c r="F2112" s="162" t="s">
        <v>3323</v>
      </c>
      <c r="H2112" s="163">
        <v>0.5</v>
      </c>
      <c r="I2112" s="164"/>
      <c r="L2112" s="160"/>
      <c r="M2112" s="165"/>
      <c r="T2112" s="166"/>
      <c r="AT2112" s="161" t="s">
        <v>169</v>
      </c>
      <c r="AU2112" s="161" t="s">
        <v>91</v>
      </c>
      <c r="AV2112" s="13" t="s">
        <v>91</v>
      </c>
      <c r="AW2112" s="13" t="s">
        <v>38</v>
      </c>
      <c r="AX2112" s="13" t="s">
        <v>76</v>
      </c>
      <c r="AY2112" s="161" t="s">
        <v>159</v>
      </c>
    </row>
    <row r="2113" spans="2:65" s="13" customFormat="1" ht="11.25">
      <c r="B2113" s="160"/>
      <c r="D2113" s="154" t="s">
        <v>169</v>
      </c>
      <c r="E2113" s="161" t="s">
        <v>32</v>
      </c>
      <c r="F2113" s="162" t="s">
        <v>3324</v>
      </c>
      <c r="H2113" s="163">
        <v>0.5</v>
      </c>
      <c r="I2113" s="164"/>
      <c r="L2113" s="160"/>
      <c r="M2113" s="165"/>
      <c r="T2113" s="166"/>
      <c r="AT2113" s="161" t="s">
        <v>169</v>
      </c>
      <c r="AU2113" s="161" t="s">
        <v>91</v>
      </c>
      <c r="AV2113" s="13" t="s">
        <v>91</v>
      </c>
      <c r="AW2113" s="13" t="s">
        <v>38</v>
      </c>
      <c r="AX2113" s="13" t="s">
        <v>76</v>
      </c>
      <c r="AY2113" s="161" t="s">
        <v>159</v>
      </c>
    </row>
    <row r="2114" spans="2:65" s="13" customFormat="1" ht="11.25">
      <c r="B2114" s="160"/>
      <c r="D2114" s="154" t="s">
        <v>169</v>
      </c>
      <c r="E2114" s="161" t="s">
        <v>32</v>
      </c>
      <c r="F2114" s="162" t="s">
        <v>3325</v>
      </c>
      <c r="H2114" s="163">
        <v>0.5</v>
      </c>
      <c r="I2114" s="164"/>
      <c r="L2114" s="160"/>
      <c r="M2114" s="165"/>
      <c r="T2114" s="166"/>
      <c r="AT2114" s="161" t="s">
        <v>169</v>
      </c>
      <c r="AU2114" s="161" t="s">
        <v>91</v>
      </c>
      <c r="AV2114" s="13" t="s">
        <v>91</v>
      </c>
      <c r="AW2114" s="13" t="s">
        <v>38</v>
      </c>
      <c r="AX2114" s="13" t="s">
        <v>76</v>
      </c>
      <c r="AY2114" s="161" t="s">
        <v>159</v>
      </c>
    </row>
    <row r="2115" spans="2:65" s="12" customFormat="1" ht="11.25">
      <c r="B2115" s="153"/>
      <c r="D2115" s="154" t="s">
        <v>169</v>
      </c>
      <c r="E2115" s="155" t="s">
        <v>32</v>
      </c>
      <c r="F2115" s="156" t="s">
        <v>809</v>
      </c>
      <c r="H2115" s="155" t="s">
        <v>32</v>
      </c>
      <c r="I2115" s="157"/>
      <c r="L2115" s="153"/>
      <c r="M2115" s="158"/>
      <c r="T2115" s="159"/>
      <c r="AT2115" s="155" t="s">
        <v>169</v>
      </c>
      <c r="AU2115" s="155" t="s">
        <v>91</v>
      </c>
      <c r="AV2115" s="12" t="s">
        <v>84</v>
      </c>
      <c r="AW2115" s="12" t="s">
        <v>38</v>
      </c>
      <c r="AX2115" s="12" t="s">
        <v>76</v>
      </c>
      <c r="AY2115" s="155" t="s">
        <v>159</v>
      </c>
    </row>
    <row r="2116" spans="2:65" s="14" customFormat="1" ht="11.25">
      <c r="B2116" s="175"/>
      <c r="D2116" s="154" t="s">
        <v>169</v>
      </c>
      <c r="E2116" s="176" t="s">
        <v>32</v>
      </c>
      <c r="F2116" s="177" t="s">
        <v>581</v>
      </c>
      <c r="H2116" s="178">
        <v>93.15</v>
      </c>
      <c r="I2116" s="179"/>
      <c r="L2116" s="175"/>
      <c r="M2116" s="180"/>
      <c r="T2116" s="181"/>
      <c r="AT2116" s="176" t="s">
        <v>169</v>
      </c>
      <c r="AU2116" s="176" t="s">
        <v>91</v>
      </c>
      <c r="AV2116" s="14" t="s">
        <v>96</v>
      </c>
      <c r="AW2116" s="14" t="s">
        <v>38</v>
      </c>
      <c r="AX2116" s="14" t="s">
        <v>84</v>
      </c>
      <c r="AY2116" s="176" t="s">
        <v>159</v>
      </c>
    </row>
    <row r="2117" spans="2:65" s="1" customFormat="1" ht="16.5" customHeight="1">
      <c r="B2117" s="35"/>
      <c r="C2117" s="135" t="s">
        <v>3326</v>
      </c>
      <c r="D2117" s="135" t="s">
        <v>162</v>
      </c>
      <c r="E2117" s="136" t="s">
        <v>3327</v>
      </c>
      <c r="F2117" s="137" t="s">
        <v>3328</v>
      </c>
      <c r="G2117" s="138" t="s">
        <v>783</v>
      </c>
      <c r="H2117" s="139">
        <v>93.15</v>
      </c>
      <c r="I2117" s="140"/>
      <c r="J2117" s="141">
        <f>ROUND(I2117*H2117,2)</f>
        <v>0</v>
      </c>
      <c r="K2117" s="142"/>
      <c r="L2117" s="35"/>
      <c r="M2117" s="143" t="s">
        <v>32</v>
      </c>
      <c r="N2117" s="144" t="s">
        <v>48</v>
      </c>
      <c r="P2117" s="145">
        <f>O2117*H2117</f>
        <v>0</v>
      </c>
      <c r="Q2117" s="145">
        <v>9.0000000000000006E-5</v>
      </c>
      <c r="R2117" s="145">
        <f>Q2117*H2117</f>
        <v>8.3835000000000003E-3</v>
      </c>
      <c r="S2117" s="145">
        <v>0</v>
      </c>
      <c r="T2117" s="146">
        <f>S2117*H2117</f>
        <v>0</v>
      </c>
      <c r="AR2117" s="147" t="s">
        <v>661</v>
      </c>
      <c r="AT2117" s="147" t="s">
        <v>162</v>
      </c>
      <c r="AU2117" s="147" t="s">
        <v>91</v>
      </c>
      <c r="AY2117" s="19" t="s">
        <v>159</v>
      </c>
      <c r="BE2117" s="148">
        <f>IF(N2117="základní",J2117,0)</f>
        <v>0</v>
      </c>
      <c r="BF2117" s="148">
        <f>IF(N2117="snížená",J2117,0)</f>
        <v>0</v>
      </c>
      <c r="BG2117" s="148">
        <f>IF(N2117="zákl. přenesená",J2117,0)</f>
        <v>0</v>
      </c>
      <c r="BH2117" s="148">
        <f>IF(N2117="sníž. přenesená",J2117,0)</f>
        <v>0</v>
      </c>
      <c r="BI2117" s="148">
        <f>IF(N2117="nulová",J2117,0)</f>
        <v>0</v>
      </c>
      <c r="BJ2117" s="19" t="s">
        <v>91</v>
      </c>
      <c r="BK2117" s="148">
        <f>ROUND(I2117*H2117,2)</f>
        <v>0</v>
      </c>
      <c r="BL2117" s="19" t="s">
        <v>661</v>
      </c>
      <c r="BM2117" s="147" t="s">
        <v>3329</v>
      </c>
    </row>
    <row r="2118" spans="2:65" s="1" customFormat="1" ht="11.25">
      <c r="B2118" s="35"/>
      <c r="D2118" s="149" t="s">
        <v>167</v>
      </c>
      <c r="F2118" s="150" t="s">
        <v>3330</v>
      </c>
      <c r="I2118" s="151"/>
      <c r="L2118" s="35"/>
      <c r="M2118" s="152"/>
      <c r="T2118" s="56"/>
      <c r="AT2118" s="19" t="s">
        <v>167</v>
      </c>
      <c r="AU2118" s="19" t="s">
        <v>91</v>
      </c>
    </row>
    <row r="2119" spans="2:65" s="1" customFormat="1" ht="16.5" customHeight="1">
      <c r="B2119" s="35"/>
      <c r="C2119" s="135" t="s">
        <v>3331</v>
      </c>
      <c r="D2119" s="135" t="s">
        <v>162</v>
      </c>
      <c r="E2119" s="136" t="s">
        <v>3332</v>
      </c>
      <c r="F2119" s="137" t="s">
        <v>3333</v>
      </c>
      <c r="G2119" s="138" t="s">
        <v>783</v>
      </c>
      <c r="H2119" s="139">
        <v>93.15</v>
      </c>
      <c r="I2119" s="140"/>
      <c r="J2119" s="141">
        <f>ROUND(I2119*H2119,2)</f>
        <v>0</v>
      </c>
      <c r="K2119" s="142"/>
      <c r="L2119" s="35"/>
      <c r="M2119" s="143" t="s">
        <v>32</v>
      </c>
      <c r="N2119" s="144" t="s">
        <v>48</v>
      </c>
      <c r="P2119" s="145">
        <f>O2119*H2119</f>
        <v>0</v>
      </c>
      <c r="Q2119" s="145">
        <v>1.5770000000000001E-4</v>
      </c>
      <c r="R2119" s="145">
        <f>Q2119*H2119</f>
        <v>1.4689755000000002E-2</v>
      </c>
      <c r="S2119" s="145">
        <v>0</v>
      </c>
      <c r="T2119" s="146">
        <f>S2119*H2119</f>
        <v>0</v>
      </c>
      <c r="AR2119" s="147" t="s">
        <v>661</v>
      </c>
      <c r="AT2119" s="147" t="s">
        <v>162</v>
      </c>
      <c r="AU2119" s="147" t="s">
        <v>91</v>
      </c>
      <c r="AY2119" s="19" t="s">
        <v>159</v>
      </c>
      <c r="BE2119" s="148">
        <f>IF(N2119="základní",J2119,0)</f>
        <v>0</v>
      </c>
      <c r="BF2119" s="148">
        <f>IF(N2119="snížená",J2119,0)</f>
        <v>0</v>
      </c>
      <c r="BG2119" s="148">
        <f>IF(N2119="zákl. přenesená",J2119,0)</f>
        <v>0</v>
      </c>
      <c r="BH2119" s="148">
        <f>IF(N2119="sníž. přenesená",J2119,0)</f>
        <v>0</v>
      </c>
      <c r="BI2119" s="148">
        <f>IF(N2119="nulová",J2119,0)</f>
        <v>0</v>
      </c>
      <c r="BJ2119" s="19" t="s">
        <v>91</v>
      </c>
      <c r="BK2119" s="148">
        <f>ROUND(I2119*H2119,2)</f>
        <v>0</v>
      </c>
      <c r="BL2119" s="19" t="s">
        <v>661</v>
      </c>
      <c r="BM2119" s="147" t="s">
        <v>3334</v>
      </c>
    </row>
    <row r="2120" spans="2:65" s="1" customFormat="1" ht="11.25">
      <c r="B2120" s="35"/>
      <c r="D2120" s="149" t="s">
        <v>167</v>
      </c>
      <c r="F2120" s="150" t="s">
        <v>3335</v>
      </c>
      <c r="I2120" s="151"/>
      <c r="L2120" s="35"/>
      <c r="M2120" s="152"/>
      <c r="T2120" s="56"/>
      <c r="AT2120" s="19" t="s">
        <v>167</v>
      </c>
      <c r="AU2120" s="19" t="s">
        <v>91</v>
      </c>
    </row>
    <row r="2121" spans="2:65" s="1" customFormat="1" ht="24.2" customHeight="1">
      <c r="B2121" s="35"/>
      <c r="C2121" s="182" t="s">
        <v>3336</v>
      </c>
      <c r="D2121" s="182" t="s">
        <v>668</v>
      </c>
      <c r="E2121" s="183" t="s">
        <v>3337</v>
      </c>
      <c r="F2121" s="184" t="s">
        <v>3338</v>
      </c>
      <c r="G2121" s="185" t="s">
        <v>783</v>
      </c>
      <c r="H2121" s="186">
        <v>102.465</v>
      </c>
      <c r="I2121" s="187"/>
      <c r="J2121" s="188">
        <f>ROUND(I2121*H2121,2)</f>
        <v>0</v>
      </c>
      <c r="K2121" s="189"/>
      <c r="L2121" s="190"/>
      <c r="M2121" s="191" t="s">
        <v>32</v>
      </c>
      <c r="N2121" s="192" t="s">
        <v>48</v>
      </c>
      <c r="P2121" s="145">
        <f>O2121*H2121</f>
        <v>0</v>
      </c>
      <c r="Q2121" s="145">
        <v>1.98E-3</v>
      </c>
      <c r="R2121" s="145">
        <f>Q2121*H2121</f>
        <v>0.2028807</v>
      </c>
      <c r="S2121" s="145">
        <v>0</v>
      </c>
      <c r="T2121" s="146">
        <f>S2121*H2121</f>
        <v>0</v>
      </c>
      <c r="AR2121" s="147" t="s">
        <v>780</v>
      </c>
      <c r="AT2121" s="147" t="s">
        <v>668</v>
      </c>
      <c r="AU2121" s="147" t="s">
        <v>91</v>
      </c>
      <c r="AY2121" s="19" t="s">
        <v>159</v>
      </c>
      <c r="BE2121" s="148">
        <f>IF(N2121="základní",J2121,0)</f>
        <v>0</v>
      </c>
      <c r="BF2121" s="148">
        <f>IF(N2121="snížená",J2121,0)</f>
        <v>0</v>
      </c>
      <c r="BG2121" s="148">
        <f>IF(N2121="zákl. přenesená",J2121,0)</f>
        <v>0</v>
      </c>
      <c r="BH2121" s="148">
        <f>IF(N2121="sníž. přenesená",J2121,0)</f>
        <v>0</v>
      </c>
      <c r="BI2121" s="148">
        <f>IF(N2121="nulová",J2121,0)</f>
        <v>0</v>
      </c>
      <c r="BJ2121" s="19" t="s">
        <v>91</v>
      </c>
      <c r="BK2121" s="148">
        <f>ROUND(I2121*H2121,2)</f>
        <v>0</v>
      </c>
      <c r="BL2121" s="19" t="s">
        <v>661</v>
      </c>
      <c r="BM2121" s="147" t="s">
        <v>3339</v>
      </c>
    </row>
    <row r="2122" spans="2:65" s="13" customFormat="1" ht="11.25">
      <c r="B2122" s="160"/>
      <c r="D2122" s="154" t="s">
        <v>169</v>
      </c>
      <c r="F2122" s="162" t="s">
        <v>3340</v>
      </c>
      <c r="H2122" s="163">
        <v>102.465</v>
      </c>
      <c r="I2122" s="164"/>
      <c r="L2122" s="160"/>
      <c r="M2122" s="165"/>
      <c r="T2122" s="166"/>
      <c r="AT2122" s="161" t="s">
        <v>169</v>
      </c>
      <c r="AU2122" s="161" t="s">
        <v>91</v>
      </c>
      <c r="AV2122" s="13" t="s">
        <v>91</v>
      </c>
      <c r="AW2122" s="13" t="s">
        <v>4</v>
      </c>
      <c r="AX2122" s="13" t="s">
        <v>84</v>
      </c>
      <c r="AY2122" s="161" t="s">
        <v>159</v>
      </c>
    </row>
    <row r="2123" spans="2:65" s="1" customFormat="1" ht="49.15" customHeight="1">
      <c r="B2123" s="35"/>
      <c r="C2123" s="135" t="s">
        <v>3341</v>
      </c>
      <c r="D2123" s="135" t="s">
        <v>162</v>
      </c>
      <c r="E2123" s="136" t="s">
        <v>3342</v>
      </c>
      <c r="F2123" s="137" t="s">
        <v>3343</v>
      </c>
      <c r="G2123" s="138" t="s">
        <v>180</v>
      </c>
      <c r="H2123" s="139">
        <v>6.52</v>
      </c>
      <c r="I2123" s="140"/>
      <c r="J2123" s="141">
        <f>ROUND(I2123*H2123,2)</f>
        <v>0</v>
      </c>
      <c r="K2123" s="142"/>
      <c r="L2123" s="35"/>
      <c r="M2123" s="143" t="s">
        <v>32</v>
      </c>
      <c r="N2123" s="144" t="s">
        <v>48</v>
      </c>
      <c r="P2123" s="145">
        <f>O2123*H2123</f>
        <v>0</v>
      </c>
      <c r="Q2123" s="145">
        <v>0</v>
      </c>
      <c r="R2123" s="145">
        <f>Q2123*H2123</f>
        <v>0</v>
      </c>
      <c r="S2123" s="145">
        <v>0</v>
      </c>
      <c r="T2123" s="146">
        <f>S2123*H2123</f>
        <v>0</v>
      </c>
      <c r="AR2123" s="147" t="s">
        <v>661</v>
      </c>
      <c r="AT2123" s="147" t="s">
        <v>162</v>
      </c>
      <c r="AU2123" s="147" t="s">
        <v>91</v>
      </c>
      <c r="AY2123" s="19" t="s">
        <v>159</v>
      </c>
      <c r="BE2123" s="148">
        <f>IF(N2123="základní",J2123,0)</f>
        <v>0</v>
      </c>
      <c r="BF2123" s="148">
        <f>IF(N2123="snížená",J2123,0)</f>
        <v>0</v>
      </c>
      <c r="BG2123" s="148">
        <f>IF(N2123="zákl. přenesená",J2123,0)</f>
        <v>0</v>
      </c>
      <c r="BH2123" s="148">
        <f>IF(N2123="sníž. přenesená",J2123,0)</f>
        <v>0</v>
      </c>
      <c r="BI2123" s="148">
        <f>IF(N2123="nulová",J2123,0)</f>
        <v>0</v>
      </c>
      <c r="BJ2123" s="19" t="s">
        <v>91</v>
      </c>
      <c r="BK2123" s="148">
        <f>ROUND(I2123*H2123,2)</f>
        <v>0</v>
      </c>
      <c r="BL2123" s="19" t="s">
        <v>661</v>
      </c>
      <c r="BM2123" s="147" t="s">
        <v>3344</v>
      </c>
    </row>
    <row r="2124" spans="2:65" s="1" customFormat="1" ht="11.25">
      <c r="B2124" s="35"/>
      <c r="D2124" s="149" t="s">
        <v>167</v>
      </c>
      <c r="F2124" s="150" t="s">
        <v>3345</v>
      </c>
      <c r="I2124" s="151"/>
      <c r="L2124" s="35"/>
      <c r="M2124" s="152"/>
      <c r="T2124" s="56"/>
      <c r="AT2124" s="19" t="s">
        <v>167</v>
      </c>
      <c r="AU2124" s="19" t="s">
        <v>91</v>
      </c>
    </row>
    <row r="2125" spans="2:65" s="11" customFormat="1" ht="20.85" customHeight="1">
      <c r="B2125" s="123"/>
      <c r="D2125" s="124" t="s">
        <v>75</v>
      </c>
      <c r="E2125" s="133" t="s">
        <v>3346</v>
      </c>
      <c r="F2125" s="133" t="s">
        <v>3347</v>
      </c>
      <c r="I2125" s="126"/>
      <c r="J2125" s="134">
        <f>BK2125</f>
        <v>0</v>
      </c>
      <c r="L2125" s="123"/>
      <c r="M2125" s="128"/>
      <c r="P2125" s="129">
        <f>SUM(P2126:P2177)</f>
        <v>0</v>
      </c>
      <c r="R2125" s="129">
        <f>SUM(R2126:R2177)</f>
        <v>0.37893829000000001</v>
      </c>
      <c r="T2125" s="130">
        <f>SUM(T2126:T2177)</f>
        <v>0</v>
      </c>
      <c r="AR2125" s="124" t="s">
        <v>91</v>
      </c>
      <c r="AT2125" s="131" t="s">
        <v>75</v>
      </c>
      <c r="AU2125" s="131" t="s">
        <v>91</v>
      </c>
      <c r="AY2125" s="124" t="s">
        <v>159</v>
      </c>
      <c r="BK2125" s="132">
        <f>SUM(BK2126:BK2177)</f>
        <v>0</v>
      </c>
    </row>
    <row r="2126" spans="2:65" s="1" customFormat="1" ht="24.2" customHeight="1">
      <c r="B2126" s="35"/>
      <c r="C2126" s="135" t="s">
        <v>3348</v>
      </c>
      <c r="D2126" s="135" t="s">
        <v>162</v>
      </c>
      <c r="E2126" s="136" t="s">
        <v>3349</v>
      </c>
      <c r="F2126" s="137" t="s">
        <v>3350</v>
      </c>
      <c r="G2126" s="138" t="s">
        <v>165</v>
      </c>
      <c r="H2126" s="139">
        <v>109.485</v>
      </c>
      <c r="I2126" s="140"/>
      <c r="J2126" s="141">
        <f>ROUND(I2126*H2126,2)</f>
        <v>0</v>
      </c>
      <c r="K2126" s="142"/>
      <c r="L2126" s="35"/>
      <c r="M2126" s="143" t="s">
        <v>32</v>
      </c>
      <c r="N2126" s="144" t="s">
        <v>48</v>
      </c>
      <c r="P2126" s="145">
        <f>O2126*H2126</f>
        <v>0</v>
      </c>
      <c r="Q2126" s="145">
        <v>0</v>
      </c>
      <c r="R2126" s="145">
        <f>Q2126*H2126</f>
        <v>0</v>
      </c>
      <c r="S2126" s="145">
        <v>0</v>
      </c>
      <c r="T2126" s="146">
        <f>S2126*H2126</f>
        <v>0</v>
      </c>
      <c r="AR2126" s="147" t="s">
        <v>661</v>
      </c>
      <c r="AT2126" s="147" t="s">
        <v>162</v>
      </c>
      <c r="AU2126" s="147" t="s">
        <v>93</v>
      </c>
      <c r="AY2126" s="19" t="s">
        <v>159</v>
      </c>
      <c r="BE2126" s="148">
        <f>IF(N2126="základní",J2126,0)</f>
        <v>0</v>
      </c>
      <c r="BF2126" s="148">
        <f>IF(N2126="snížená",J2126,0)</f>
        <v>0</v>
      </c>
      <c r="BG2126" s="148">
        <f>IF(N2126="zákl. přenesená",J2126,0)</f>
        <v>0</v>
      </c>
      <c r="BH2126" s="148">
        <f>IF(N2126="sníž. přenesená",J2126,0)</f>
        <v>0</v>
      </c>
      <c r="BI2126" s="148">
        <f>IF(N2126="nulová",J2126,0)</f>
        <v>0</v>
      </c>
      <c r="BJ2126" s="19" t="s">
        <v>91</v>
      </c>
      <c r="BK2126" s="148">
        <f>ROUND(I2126*H2126,2)</f>
        <v>0</v>
      </c>
      <c r="BL2126" s="19" t="s">
        <v>661</v>
      </c>
      <c r="BM2126" s="147" t="s">
        <v>3351</v>
      </c>
    </row>
    <row r="2127" spans="2:65" s="1" customFormat="1" ht="11.25">
      <c r="B2127" s="35"/>
      <c r="D2127" s="149" t="s">
        <v>167</v>
      </c>
      <c r="F2127" s="150" t="s">
        <v>3352</v>
      </c>
      <c r="I2127" s="151"/>
      <c r="L2127" s="35"/>
      <c r="M2127" s="152"/>
      <c r="T2127" s="56"/>
      <c r="AT2127" s="19" t="s">
        <v>167</v>
      </c>
      <c r="AU2127" s="19" t="s">
        <v>93</v>
      </c>
    </row>
    <row r="2128" spans="2:65" s="12" customFormat="1" ht="11.25">
      <c r="B2128" s="153"/>
      <c r="D2128" s="154" t="s">
        <v>169</v>
      </c>
      <c r="E2128" s="155" t="s">
        <v>32</v>
      </c>
      <c r="F2128" s="156" t="s">
        <v>3353</v>
      </c>
      <c r="H2128" s="155" t="s">
        <v>32</v>
      </c>
      <c r="I2128" s="157"/>
      <c r="L2128" s="153"/>
      <c r="M2128" s="158"/>
      <c r="T2128" s="159"/>
      <c r="AT2128" s="155" t="s">
        <v>169</v>
      </c>
      <c r="AU2128" s="155" t="s">
        <v>93</v>
      </c>
      <c r="AV2128" s="12" t="s">
        <v>84</v>
      </c>
      <c r="AW2128" s="12" t="s">
        <v>38</v>
      </c>
      <c r="AX2128" s="12" t="s">
        <v>76</v>
      </c>
      <c r="AY2128" s="155" t="s">
        <v>159</v>
      </c>
    </row>
    <row r="2129" spans="2:51" s="13" customFormat="1" ht="11.25">
      <c r="B2129" s="160"/>
      <c r="D2129" s="154" t="s">
        <v>169</v>
      </c>
      <c r="E2129" s="161" t="s">
        <v>32</v>
      </c>
      <c r="F2129" s="162" t="s">
        <v>3354</v>
      </c>
      <c r="H2129" s="163">
        <v>3.9</v>
      </c>
      <c r="I2129" s="164"/>
      <c r="L2129" s="160"/>
      <c r="M2129" s="165"/>
      <c r="T2129" s="166"/>
      <c r="AT2129" s="161" t="s">
        <v>169</v>
      </c>
      <c r="AU2129" s="161" t="s">
        <v>93</v>
      </c>
      <c r="AV2129" s="13" t="s">
        <v>91</v>
      </c>
      <c r="AW2129" s="13" t="s">
        <v>38</v>
      </c>
      <c r="AX2129" s="13" t="s">
        <v>76</v>
      </c>
      <c r="AY2129" s="161" t="s">
        <v>159</v>
      </c>
    </row>
    <row r="2130" spans="2:51" s="12" customFormat="1" ht="11.25">
      <c r="B2130" s="153"/>
      <c r="D2130" s="154" t="s">
        <v>169</v>
      </c>
      <c r="E2130" s="155" t="s">
        <v>32</v>
      </c>
      <c r="F2130" s="156" t="s">
        <v>803</v>
      </c>
      <c r="H2130" s="155" t="s">
        <v>32</v>
      </c>
      <c r="I2130" s="157"/>
      <c r="L2130" s="153"/>
      <c r="M2130" s="158"/>
      <c r="T2130" s="159"/>
      <c r="AT2130" s="155" t="s">
        <v>169</v>
      </c>
      <c r="AU2130" s="155" t="s">
        <v>93</v>
      </c>
      <c r="AV2130" s="12" t="s">
        <v>84</v>
      </c>
      <c r="AW2130" s="12" t="s">
        <v>38</v>
      </c>
      <c r="AX2130" s="12" t="s">
        <v>76</v>
      </c>
      <c r="AY2130" s="155" t="s">
        <v>159</v>
      </c>
    </row>
    <row r="2131" spans="2:51" s="13" customFormat="1" ht="11.25">
      <c r="B2131" s="160"/>
      <c r="D2131" s="154" t="s">
        <v>169</v>
      </c>
      <c r="E2131" s="161" t="s">
        <v>32</v>
      </c>
      <c r="F2131" s="162" t="s">
        <v>3355</v>
      </c>
      <c r="H2131" s="163">
        <v>3.4</v>
      </c>
      <c r="I2131" s="164"/>
      <c r="L2131" s="160"/>
      <c r="M2131" s="165"/>
      <c r="T2131" s="166"/>
      <c r="AT2131" s="161" t="s">
        <v>169</v>
      </c>
      <c r="AU2131" s="161" t="s">
        <v>93</v>
      </c>
      <c r="AV2131" s="13" t="s">
        <v>91</v>
      </c>
      <c r="AW2131" s="13" t="s">
        <v>38</v>
      </c>
      <c r="AX2131" s="13" t="s">
        <v>76</v>
      </c>
      <c r="AY2131" s="161" t="s">
        <v>159</v>
      </c>
    </row>
    <row r="2132" spans="2:51" s="13" customFormat="1" ht="11.25">
      <c r="B2132" s="160"/>
      <c r="D2132" s="154" t="s">
        <v>169</v>
      </c>
      <c r="E2132" s="161" t="s">
        <v>32</v>
      </c>
      <c r="F2132" s="162" t="s">
        <v>3356</v>
      </c>
      <c r="H2132" s="163">
        <v>8.84</v>
      </c>
      <c r="I2132" s="164"/>
      <c r="L2132" s="160"/>
      <c r="M2132" s="165"/>
      <c r="T2132" s="166"/>
      <c r="AT2132" s="161" t="s">
        <v>169</v>
      </c>
      <c r="AU2132" s="161" t="s">
        <v>93</v>
      </c>
      <c r="AV2132" s="13" t="s">
        <v>91</v>
      </c>
      <c r="AW2132" s="13" t="s">
        <v>38</v>
      </c>
      <c r="AX2132" s="13" t="s">
        <v>76</v>
      </c>
      <c r="AY2132" s="161" t="s">
        <v>159</v>
      </c>
    </row>
    <row r="2133" spans="2:51" s="13" customFormat="1" ht="11.25">
      <c r="B2133" s="160"/>
      <c r="D2133" s="154" t="s">
        <v>169</v>
      </c>
      <c r="E2133" s="161" t="s">
        <v>32</v>
      </c>
      <c r="F2133" s="162" t="s">
        <v>3357</v>
      </c>
      <c r="H2133" s="163">
        <v>16.542999999999999</v>
      </c>
      <c r="I2133" s="164"/>
      <c r="L2133" s="160"/>
      <c r="M2133" s="165"/>
      <c r="T2133" s="166"/>
      <c r="AT2133" s="161" t="s">
        <v>169</v>
      </c>
      <c r="AU2133" s="161" t="s">
        <v>93</v>
      </c>
      <c r="AV2133" s="13" t="s">
        <v>91</v>
      </c>
      <c r="AW2133" s="13" t="s">
        <v>38</v>
      </c>
      <c r="AX2133" s="13" t="s">
        <v>76</v>
      </c>
      <c r="AY2133" s="161" t="s">
        <v>159</v>
      </c>
    </row>
    <row r="2134" spans="2:51" s="13" customFormat="1" ht="11.25">
      <c r="B2134" s="160"/>
      <c r="D2134" s="154" t="s">
        <v>169</v>
      </c>
      <c r="E2134" s="161" t="s">
        <v>32</v>
      </c>
      <c r="F2134" s="162" t="s">
        <v>3358</v>
      </c>
      <c r="H2134" s="163">
        <v>4.75</v>
      </c>
      <c r="I2134" s="164"/>
      <c r="L2134" s="160"/>
      <c r="M2134" s="165"/>
      <c r="T2134" s="166"/>
      <c r="AT2134" s="161" t="s">
        <v>169</v>
      </c>
      <c r="AU2134" s="161" t="s">
        <v>93</v>
      </c>
      <c r="AV2134" s="13" t="s">
        <v>91</v>
      </c>
      <c r="AW2134" s="13" t="s">
        <v>38</v>
      </c>
      <c r="AX2134" s="13" t="s">
        <v>76</v>
      </c>
      <c r="AY2134" s="161" t="s">
        <v>159</v>
      </c>
    </row>
    <row r="2135" spans="2:51" s="13" customFormat="1" ht="11.25">
      <c r="B2135" s="160"/>
      <c r="D2135" s="154" t="s">
        <v>169</v>
      </c>
      <c r="E2135" s="161" t="s">
        <v>32</v>
      </c>
      <c r="F2135" s="162" t="s">
        <v>3359</v>
      </c>
      <c r="H2135" s="163">
        <v>5.75</v>
      </c>
      <c r="I2135" s="164"/>
      <c r="L2135" s="160"/>
      <c r="M2135" s="165"/>
      <c r="T2135" s="166"/>
      <c r="AT2135" s="161" t="s">
        <v>169</v>
      </c>
      <c r="AU2135" s="161" t="s">
        <v>93</v>
      </c>
      <c r="AV2135" s="13" t="s">
        <v>91</v>
      </c>
      <c r="AW2135" s="13" t="s">
        <v>38</v>
      </c>
      <c r="AX2135" s="13" t="s">
        <v>76</v>
      </c>
      <c r="AY2135" s="161" t="s">
        <v>159</v>
      </c>
    </row>
    <row r="2136" spans="2:51" s="13" customFormat="1" ht="11.25">
      <c r="B2136" s="160"/>
      <c r="D2136" s="154" t="s">
        <v>169</v>
      </c>
      <c r="E2136" s="161" t="s">
        <v>32</v>
      </c>
      <c r="F2136" s="162" t="s">
        <v>3360</v>
      </c>
      <c r="H2136" s="163">
        <v>5.75</v>
      </c>
      <c r="I2136" s="164"/>
      <c r="L2136" s="160"/>
      <c r="M2136" s="165"/>
      <c r="T2136" s="166"/>
      <c r="AT2136" s="161" t="s">
        <v>169</v>
      </c>
      <c r="AU2136" s="161" t="s">
        <v>93</v>
      </c>
      <c r="AV2136" s="13" t="s">
        <v>91</v>
      </c>
      <c r="AW2136" s="13" t="s">
        <v>38</v>
      </c>
      <c r="AX2136" s="13" t="s">
        <v>76</v>
      </c>
      <c r="AY2136" s="161" t="s">
        <v>159</v>
      </c>
    </row>
    <row r="2137" spans="2:51" s="13" customFormat="1" ht="11.25">
      <c r="B2137" s="160"/>
      <c r="D2137" s="154" t="s">
        <v>169</v>
      </c>
      <c r="E2137" s="161" t="s">
        <v>32</v>
      </c>
      <c r="F2137" s="162" t="s">
        <v>3361</v>
      </c>
      <c r="H2137" s="163">
        <v>5.665</v>
      </c>
      <c r="I2137" s="164"/>
      <c r="L2137" s="160"/>
      <c r="M2137" s="165"/>
      <c r="T2137" s="166"/>
      <c r="AT2137" s="161" t="s">
        <v>169</v>
      </c>
      <c r="AU2137" s="161" t="s">
        <v>93</v>
      </c>
      <c r="AV2137" s="13" t="s">
        <v>91</v>
      </c>
      <c r="AW2137" s="13" t="s">
        <v>38</v>
      </c>
      <c r="AX2137" s="13" t="s">
        <v>76</v>
      </c>
      <c r="AY2137" s="161" t="s">
        <v>159</v>
      </c>
    </row>
    <row r="2138" spans="2:51" s="13" customFormat="1" ht="11.25">
      <c r="B2138" s="160"/>
      <c r="D2138" s="154" t="s">
        <v>169</v>
      </c>
      <c r="E2138" s="161" t="s">
        <v>32</v>
      </c>
      <c r="F2138" s="162" t="s">
        <v>3362</v>
      </c>
      <c r="H2138" s="163">
        <v>5.665</v>
      </c>
      <c r="I2138" s="164"/>
      <c r="L2138" s="160"/>
      <c r="M2138" s="165"/>
      <c r="T2138" s="166"/>
      <c r="AT2138" s="161" t="s">
        <v>169</v>
      </c>
      <c r="AU2138" s="161" t="s">
        <v>93</v>
      </c>
      <c r="AV2138" s="13" t="s">
        <v>91</v>
      </c>
      <c r="AW2138" s="13" t="s">
        <v>38</v>
      </c>
      <c r="AX2138" s="13" t="s">
        <v>76</v>
      </c>
      <c r="AY2138" s="161" t="s">
        <v>159</v>
      </c>
    </row>
    <row r="2139" spans="2:51" s="13" customFormat="1" ht="11.25">
      <c r="B2139" s="160"/>
      <c r="D2139" s="154" t="s">
        <v>169</v>
      </c>
      <c r="E2139" s="161" t="s">
        <v>32</v>
      </c>
      <c r="F2139" s="162" t="s">
        <v>3363</v>
      </c>
      <c r="H2139" s="163">
        <v>5.665</v>
      </c>
      <c r="I2139" s="164"/>
      <c r="L2139" s="160"/>
      <c r="M2139" s="165"/>
      <c r="T2139" s="166"/>
      <c r="AT2139" s="161" t="s">
        <v>169</v>
      </c>
      <c r="AU2139" s="161" t="s">
        <v>93</v>
      </c>
      <c r="AV2139" s="13" t="s">
        <v>91</v>
      </c>
      <c r="AW2139" s="13" t="s">
        <v>38</v>
      </c>
      <c r="AX2139" s="13" t="s">
        <v>76</v>
      </c>
      <c r="AY2139" s="161" t="s">
        <v>159</v>
      </c>
    </row>
    <row r="2140" spans="2:51" s="13" customFormat="1" ht="11.25">
      <c r="B2140" s="160"/>
      <c r="D2140" s="154" t="s">
        <v>169</v>
      </c>
      <c r="E2140" s="161" t="s">
        <v>32</v>
      </c>
      <c r="F2140" s="162" t="s">
        <v>3364</v>
      </c>
      <c r="H2140" s="163">
        <v>5.665</v>
      </c>
      <c r="I2140" s="164"/>
      <c r="L2140" s="160"/>
      <c r="M2140" s="165"/>
      <c r="T2140" s="166"/>
      <c r="AT2140" s="161" t="s">
        <v>169</v>
      </c>
      <c r="AU2140" s="161" t="s">
        <v>93</v>
      </c>
      <c r="AV2140" s="13" t="s">
        <v>91</v>
      </c>
      <c r="AW2140" s="13" t="s">
        <v>38</v>
      </c>
      <c r="AX2140" s="13" t="s">
        <v>76</v>
      </c>
      <c r="AY2140" s="161" t="s">
        <v>159</v>
      </c>
    </row>
    <row r="2141" spans="2:51" s="12" customFormat="1" ht="11.25">
      <c r="B2141" s="153"/>
      <c r="D2141" s="154" t="s">
        <v>169</v>
      </c>
      <c r="E2141" s="155" t="s">
        <v>32</v>
      </c>
      <c r="F2141" s="156" t="s">
        <v>809</v>
      </c>
      <c r="H2141" s="155" t="s">
        <v>32</v>
      </c>
      <c r="I2141" s="157"/>
      <c r="L2141" s="153"/>
      <c r="M2141" s="158"/>
      <c r="T2141" s="159"/>
      <c r="AT2141" s="155" t="s">
        <v>169</v>
      </c>
      <c r="AU2141" s="155" t="s">
        <v>93</v>
      </c>
      <c r="AV2141" s="12" t="s">
        <v>84</v>
      </c>
      <c r="AW2141" s="12" t="s">
        <v>38</v>
      </c>
      <c r="AX2141" s="12" t="s">
        <v>76</v>
      </c>
      <c r="AY2141" s="155" t="s">
        <v>159</v>
      </c>
    </row>
    <row r="2142" spans="2:51" s="13" customFormat="1" ht="11.25">
      <c r="B2142" s="160"/>
      <c r="D2142" s="154" t="s">
        <v>169</v>
      </c>
      <c r="E2142" s="161" t="s">
        <v>32</v>
      </c>
      <c r="F2142" s="162" t="s">
        <v>3365</v>
      </c>
      <c r="H2142" s="163">
        <v>3.7</v>
      </c>
      <c r="I2142" s="164"/>
      <c r="L2142" s="160"/>
      <c r="M2142" s="165"/>
      <c r="T2142" s="166"/>
      <c r="AT2142" s="161" t="s">
        <v>169</v>
      </c>
      <c r="AU2142" s="161" t="s">
        <v>93</v>
      </c>
      <c r="AV2142" s="13" t="s">
        <v>91</v>
      </c>
      <c r="AW2142" s="13" t="s">
        <v>38</v>
      </c>
      <c r="AX2142" s="13" t="s">
        <v>76</v>
      </c>
      <c r="AY2142" s="161" t="s">
        <v>159</v>
      </c>
    </row>
    <row r="2143" spans="2:51" s="13" customFormat="1" ht="11.25">
      <c r="B2143" s="160"/>
      <c r="D2143" s="154" t="s">
        <v>169</v>
      </c>
      <c r="E2143" s="161" t="s">
        <v>32</v>
      </c>
      <c r="F2143" s="162" t="s">
        <v>3366</v>
      </c>
      <c r="H2143" s="163">
        <v>7.96</v>
      </c>
      <c r="I2143" s="164"/>
      <c r="L2143" s="160"/>
      <c r="M2143" s="165"/>
      <c r="T2143" s="166"/>
      <c r="AT2143" s="161" t="s">
        <v>169</v>
      </c>
      <c r="AU2143" s="161" t="s">
        <v>93</v>
      </c>
      <c r="AV2143" s="13" t="s">
        <v>91</v>
      </c>
      <c r="AW2143" s="13" t="s">
        <v>38</v>
      </c>
      <c r="AX2143" s="13" t="s">
        <v>76</v>
      </c>
      <c r="AY2143" s="161" t="s">
        <v>159</v>
      </c>
    </row>
    <row r="2144" spans="2:51" s="13" customFormat="1" ht="11.25">
      <c r="B2144" s="160"/>
      <c r="D2144" s="154" t="s">
        <v>169</v>
      </c>
      <c r="E2144" s="161" t="s">
        <v>32</v>
      </c>
      <c r="F2144" s="162" t="s">
        <v>3367</v>
      </c>
      <c r="H2144" s="163">
        <v>3.9</v>
      </c>
      <c r="I2144" s="164"/>
      <c r="L2144" s="160"/>
      <c r="M2144" s="165"/>
      <c r="T2144" s="166"/>
      <c r="AT2144" s="161" t="s">
        <v>169</v>
      </c>
      <c r="AU2144" s="161" t="s">
        <v>93</v>
      </c>
      <c r="AV2144" s="13" t="s">
        <v>91</v>
      </c>
      <c r="AW2144" s="13" t="s">
        <v>38</v>
      </c>
      <c r="AX2144" s="13" t="s">
        <v>76</v>
      </c>
      <c r="AY2144" s="161" t="s">
        <v>159</v>
      </c>
    </row>
    <row r="2145" spans="2:65" s="13" customFormat="1" ht="11.25">
      <c r="B2145" s="160"/>
      <c r="D2145" s="154" t="s">
        <v>169</v>
      </c>
      <c r="E2145" s="161" t="s">
        <v>32</v>
      </c>
      <c r="F2145" s="162" t="s">
        <v>3368</v>
      </c>
      <c r="H2145" s="163">
        <v>5.5830000000000002</v>
      </c>
      <c r="I2145" s="164"/>
      <c r="L2145" s="160"/>
      <c r="M2145" s="165"/>
      <c r="T2145" s="166"/>
      <c r="AT2145" s="161" t="s">
        <v>169</v>
      </c>
      <c r="AU2145" s="161" t="s">
        <v>93</v>
      </c>
      <c r="AV2145" s="13" t="s">
        <v>91</v>
      </c>
      <c r="AW2145" s="13" t="s">
        <v>38</v>
      </c>
      <c r="AX2145" s="13" t="s">
        <v>76</v>
      </c>
      <c r="AY2145" s="161" t="s">
        <v>159</v>
      </c>
    </row>
    <row r="2146" spans="2:65" s="13" customFormat="1" ht="11.25">
      <c r="B2146" s="160"/>
      <c r="D2146" s="154" t="s">
        <v>169</v>
      </c>
      <c r="E2146" s="161" t="s">
        <v>32</v>
      </c>
      <c r="F2146" s="162" t="s">
        <v>3369</v>
      </c>
      <c r="H2146" s="163">
        <v>5.5830000000000002</v>
      </c>
      <c r="I2146" s="164"/>
      <c r="L2146" s="160"/>
      <c r="M2146" s="165"/>
      <c r="T2146" s="166"/>
      <c r="AT2146" s="161" t="s">
        <v>169</v>
      </c>
      <c r="AU2146" s="161" t="s">
        <v>93</v>
      </c>
      <c r="AV2146" s="13" t="s">
        <v>91</v>
      </c>
      <c r="AW2146" s="13" t="s">
        <v>38</v>
      </c>
      <c r="AX2146" s="13" t="s">
        <v>76</v>
      </c>
      <c r="AY2146" s="161" t="s">
        <v>159</v>
      </c>
    </row>
    <row r="2147" spans="2:65" s="13" customFormat="1" ht="11.25">
      <c r="B2147" s="160"/>
      <c r="D2147" s="154" t="s">
        <v>169</v>
      </c>
      <c r="E2147" s="161" t="s">
        <v>32</v>
      </c>
      <c r="F2147" s="162" t="s">
        <v>3370</v>
      </c>
      <c r="H2147" s="163">
        <v>5.5830000000000002</v>
      </c>
      <c r="I2147" s="164"/>
      <c r="L2147" s="160"/>
      <c r="M2147" s="165"/>
      <c r="T2147" s="166"/>
      <c r="AT2147" s="161" t="s">
        <v>169</v>
      </c>
      <c r="AU2147" s="161" t="s">
        <v>93</v>
      </c>
      <c r="AV2147" s="13" t="s">
        <v>91</v>
      </c>
      <c r="AW2147" s="13" t="s">
        <v>38</v>
      </c>
      <c r="AX2147" s="13" t="s">
        <v>76</v>
      </c>
      <c r="AY2147" s="161" t="s">
        <v>159</v>
      </c>
    </row>
    <row r="2148" spans="2:65" s="13" customFormat="1" ht="11.25">
      <c r="B2148" s="160"/>
      <c r="D2148" s="154" t="s">
        <v>169</v>
      </c>
      <c r="E2148" s="161" t="s">
        <v>32</v>
      </c>
      <c r="F2148" s="162" t="s">
        <v>3371</v>
      </c>
      <c r="H2148" s="163">
        <v>5.5830000000000002</v>
      </c>
      <c r="I2148" s="164"/>
      <c r="L2148" s="160"/>
      <c r="M2148" s="165"/>
      <c r="T2148" s="166"/>
      <c r="AT2148" s="161" t="s">
        <v>169</v>
      </c>
      <c r="AU2148" s="161" t="s">
        <v>93</v>
      </c>
      <c r="AV2148" s="13" t="s">
        <v>91</v>
      </c>
      <c r="AW2148" s="13" t="s">
        <v>38</v>
      </c>
      <c r="AX2148" s="13" t="s">
        <v>76</v>
      </c>
      <c r="AY2148" s="161" t="s">
        <v>159</v>
      </c>
    </row>
    <row r="2149" spans="2:65" s="14" customFormat="1" ht="11.25">
      <c r="B2149" s="175"/>
      <c r="D2149" s="154" t="s">
        <v>169</v>
      </c>
      <c r="E2149" s="176" t="s">
        <v>32</v>
      </c>
      <c r="F2149" s="177" t="s">
        <v>581</v>
      </c>
      <c r="H2149" s="178">
        <v>109.485</v>
      </c>
      <c r="I2149" s="179"/>
      <c r="L2149" s="175"/>
      <c r="M2149" s="180"/>
      <c r="T2149" s="181"/>
      <c r="AT2149" s="176" t="s">
        <v>169</v>
      </c>
      <c r="AU2149" s="176" t="s">
        <v>93</v>
      </c>
      <c r="AV2149" s="14" t="s">
        <v>96</v>
      </c>
      <c r="AW2149" s="14" t="s">
        <v>38</v>
      </c>
      <c r="AX2149" s="14" t="s">
        <v>84</v>
      </c>
      <c r="AY2149" s="176" t="s">
        <v>159</v>
      </c>
    </row>
    <row r="2150" spans="2:65" s="1" customFormat="1" ht="24.2" customHeight="1">
      <c r="B2150" s="35"/>
      <c r="C2150" s="182" t="s">
        <v>3372</v>
      </c>
      <c r="D2150" s="182" t="s">
        <v>668</v>
      </c>
      <c r="E2150" s="183" t="s">
        <v>3373</v>
      </c>
      <c r="F2150" s="184" t="s">
        <v>3374</v>
      </c>
      <c r="G2150" s="185" t="s">
        <v>3173</v>
      </c>
      <c r="H2150" s="186">
        <v>164.22800000000001</v>
      </c>
      <c r="I2150" s="187"/>
      <c r="J2150" s="188">
        <f>ROUND(I2150*H2150,2)</f>
        <v>0</v>
      </c>
      <c r="K2150" s="189"/>
      <c r="L2150" s="190"/>
      <c r="M2150" s="191" t="s">
        <v>32</v>
      </c>
      <c r="N2150" s="192" t="s">
        <v>48</v>
      </c>
      <c r="P2150" s="145">
        <f>O2150*H2150</f>
        <v>0</v>
      </c>
      <c r="Q2150" s="145">
        <v>1E-3</v>
      </c>
      <c r="R2150" s="145">
        <f>Q2150*H2150</f>
        <v>0.16422800000000001</v>
      </c>
      <c r="S2150" s="145">
        <v>0</v>
      </c>
      <c r="T2150" s="146">
        <f>S2150*H2150</f>
        <v>0</v>
      </c>
      <c r="AR2150" s="147" t="s">
        <v>780</v>
      </c>
      <c r="AT2150" s="147" t="s">
        <v>668</v>
      </c>
      <c r="AU2150" s="147" t="s">
        <v>93</v>
      </c>
      <c r="AY2150" s="19" t="s">
        <v>159</v>
      </c>
      <c r="BE2150" s="148">
        <f>IF(N2150="základní",J2150,0)</f>
        <v>0</v>
      </c>
      <c r="BF2150" s="148">
        <f>IF(N2150="snížená",J2150,0)</f>
        <v>0</v>
      </c>
      <c r="BG2150" s="148">
        <f>IF(N2150="zákl. přenesená",J2150,0)</f>
        <v>0</v>
      </c>
      <c r="BH2150" s="148">
        <f>IF(N2150="sníž. přenesená",J2150,0)</f>
        <v>0</v>
      </c>
      <c r="BI2150" s="148">
        <f>IF(N2150="nulová",J2150,0)</f>
        <v>0</v>
      </c>
      <c r="BJ2150" s="19" t="s">
        <v>91</v>
      </c>
      <c r="BK2150" s="148">
        <f>ROUND(I2150*H2150,2)</f>
        <v>0</v>
      </c>
      <c r="BL2150" s="19" t="s">
        <v>661</v>
      </c>
      <c r="BM2150" s="147" t="s">
        <v>3375</v>
      </c>
    </row>
    <row r="2151" spans="2:65" s="1" customFormat="1" ht="19.5">
      <c r="B2151" s="35"/>
      <c r="D2151" s="154" t="s">
        <v>562</v>
      </c>
      <c r="F2151" s="174" t="s">
        <v>3376</v>
      </c>
      <c r="I2151" s="151"/>
      <c r="L2151" s="35"/>
      <c r="M2151" s="152"/>
      <c r="T2151" s="56"/>
      <c r="AT2151" s="19" t="s">
        <v>562</v>
      </c>
      <c r="AU2151" s="19" t="s">
        <v>93</v>
      </c>
    </row>
    <row r="2152" spans="2:65" s="13" customFormat="1" ht="11.25">
      <c r="B2152" s="160"/>
      <c r="D2152" s="154" t="s">
        <v>169</v>
      </c>
      <c r="F2152" s="162" t="s">
        <v>3377</v>
      </c>
      <c r="H2152" s="163">
        <v>164.22800000000001</v>
      </c>
      <c r="I2152" s="164"/>
      <c r="L2152" s="160"/>
      <c r="M2152" s="165"/>
      <c r="T2152" s="166"/>
      <c r="AT2152" s="161" t="s">
        <v>169</v>
      </c>
      <c r="AU2152" s="161" t="s">
        <v>93</v>
      </c>
      <c r="AV2152" s="13" t="s">
        <v>91</v>
      </c>
      <c r="AW2152" s="13" t="s">
        <v>4</v>
      </c>
      <c r="AX2152" s="13" t="s">
        <v>84</v>
      </c>
      <c r="AY2152" s="161" t="s">
        <v>159</v>
      </c>
    </row>
    <row r="2153" spans="2:65" s="1" customFormat="1" ht="24.2" customHeight="1">
      <c r="B2153" s="35"/>
      <c r="C2153" s="135" t="s">
        <v>3378</v>
      </c>
      <c r="D2153" s="135" t="s">
        <v>162</v>
      </c>
      <c r="E2153" s="136" t="s">
        <v>3379</v>
      </c>
      <c r="F2153" s="137" t="s">
        <v>3380</v>
      </c>
      <c r="G2153" s="138" t="s">
        <v>783</v>
      </c>
      <c r="H2153" s="139">
        <v>174.54</v>
      </c>
      <c r="I2153" s="140"/>
      <c r="J2153" s="141">
        <f>ROUND(I2153*H2153,2)</f>
        <v>0</v>
      </c>
      <c r="K2153" s="142"/>
      <c r="L2153" s="35"/>
      <c r="M2153" s="143" t="s">
        <v>32</v>
      </c>
      <c r="N2153" s="144" t="s">
        <v>48</v>
      </c>
      <c r="P2153" s="145">
        <f>O2153*H2153</f>
        <v>0</v>
      </c>
      <c r="Q2153" s="145">
        <v>1.7000000000000001E-4</v>
      </c>
      <c r="R2153" s="145">
        <f>Q2153*H2153</f>
        <v>2.9671800000000002E-2</v>
      </c>
      <c r="S2153" s="145">
        <v>0</v>
      </c>
      <c r="T2153" s="146">
        <f>S2153*H2153</f>
        <v>0</v>
      </c>
      <c r="AR2153" s="147" t="s">
        <v>661</v>
      </c>
      <c r="AT2153" s="147" t="s">
        <v>162</v>
      </c>
      <c r="AU2153" s="147" t="s">
        <v>93</v>
      </c>
      <c r="AY2153" s="19" t="s">
        <v>159</v>
      </c>
      <c r="BE2153" s="148">
        <f>IF(N2153="základní",J2153,0)</f>
        <v>0</v>
      </c>
      <c r="BF2153" s="148">
        <f>IF(N2153="snížená",J2153,0)</f>
        <v>0</v>
      </c>
      <c r="BG2153" s="148">
        <f>IF(N2153="zákl. přenesená",J2153,0)</f>
        <v>0</v>
      </c>
      <c r="BH2153" s="148">
        <f>IF(N2153="sníž. přenesená",J2153,0)</f>
        <v>0</v>
      </c>
      <c r="BI2153" s="148">
        <f>IF(N2153="nulová",J2153,0)</f>
        <v>0</v>
      </c>
      <c r="BJ2153" s="19" t="s">
        <v>91</v>
      </c>
      <c r="BK2153" s="148">
        <f>ROUND(I2153*H2153,2)</f>
        <v>0</v>
      </c>
      <c r="BL2153" s="19" t="s">
        <v>661</v>
      </c>
      <c r="BM2153" s="147" t="s">
        <v>3381</v>
      </c>
    </row>
    <row r="2154" spans="2:65" s="1" customFormat="1" ht="11.25">
      <c r="B2154" s="35"/>
      <c r="D2154" s="149" t="s">
        <v>167</v>
      </c>
      <c r="F2154" s="150" t="s">
        <v>3382</v>
      </c>
      <c r="I2154" s="151"/>
      <c r="L2154" s="35"/>
      <c r="M2154" s="152"/>
      <c r="T2154" s="56"/>
      <c r="AT2154" s="19" t="s">
        <v>167</v>
      </c>
      <c r="AU2154" s="19" t="s">
        <v>93</v>
      </c>
    </row>
    <row r="2155" spans="2:65" s="13" customFormat="1" ht="11.25">
      <c r="B2155" s="160"/>
      <c r="D2155" s="154" t="s">
        <v>169</v>
      </c>
      <c r="E2155" s="161" t="s">
        <v>32</v>
      </c>
      <c r="F2155" s="162" t="s">
        <v>340</v>
      </c>
      <c r="H2155" s="163">
        <v>128.24</v>
      </c>
      <c r="I2155" s="164"/>
      <c r="L2155" s="160"/>
      <c r="M2155" s="165"/>
      <c r="T2155" s="166"/>
      <c r="AT2155" s="161" t="s">
        <v>169</v>
      </c>
      <c r="AU2155" s="161" t="s">
        <v>93</v>
      </c>
      <c r="AV2155" s="13" t="s">
        <v>91</v>
      </c>
      <c r="AW2155" s="13" t="s">
        <v>38</v>
      </c>
      <c r="AX2155" s="13" t="s">
        <v>76</v>
      </c>
      <c r="AY2155" s="161" t="s">
        <v>159</v>
      </c>
    </row>
    <row r="2156" spans="2:65" s="13" customFormat="1" ht="11.25">
      <c r="B2156" s="160"/>
      <c r="D2156" s="154" t="s">
        <v>169</v>
      </c>
      <c r="E2156" s="161" t="s">
        <v>32</v>
      </c>
      <c r="F2156" s="162" t="s">
        <v>343</v>
      </c>
      <c r="H2156" s="163">
        <v>64.5</v>
      </c>
      <c r="I2156" s="164"/>
      <c r="L2156" s="160"/>
      <c r="M2156" s="165"/>
      <c r="T2156" s="166"/>
      <c r="AT2156" s="161" t="s">
        <v>169</v>
      </c>
      <c r="AU2156" s="161" t="s">
        <v>93</v>
      </c>
      <c r="AV2156" s="13" t="s">
        <v>91</v>
      </c>
      <c r="AW2156" s="13" t="s">
        <v>38</v>
      </c>
      <c r="AX2156" s="13" t="s">
        <v>76</v>
      </c>
      <c r="AY2156" s="161" t="s">
        <v>159</v>
      </c>
    </row>
    <row r="2157" spans="2:65" s="12" customFormat="1" ht="11.25">
      <c r="B2157" s="153"/>
      <c r="D2157" s="154" t="s">
        <v>169</v>
      </c>
      <c r="E2157" s="155" t="s">
        <v>32</v>
      </c>
      <c r="F2157" s="156" t="s">
        <v>3383</v>
      </c>
      <c r="H2157" s="155" t="s">
        <v>32</v>
      </c>
      <c r="I2157" s="157"/>
      <c r="L2157" s="153"/>
      <c r="M2157" s="158"/>
      <c r="T2157" s="159"/>
      <c r="AT2157" s="155" t="s">
        <v>169</v>
      </c>
      <c r="AU2157" s="155" t="s">
        <v>93</v>
      </c>
      <c r="AV2157" s="12" t="s">
        <v>84</v>
      </c>
      <c r="AW2157" s="12" t="s">
        <v>38</v>
      </c>
      <c r="AX2157" s="12" t="s">
        <v>76</v>
      </c>
      <c r="AY2157" s="155" t="s">
        <v>159</v>
      </c>
    </row>
    <row r="2158" spans="2:65" s="12" customFormat="1" ht="11.25">
      <c r="B2158" s="153"/>
      <c r="D2158" s="154" t="s">
        <v>169</v>
      </c>
      <c r="E2158" s="155" t="s">
        <v>32</v>
      </c>
      <c r="F2158" s="156" t="s">
        <v>803</v>
      </c>
      <c r="H2158" s="155" t="s">
        <v>32</v>
      </c>
      <c r="I2158" s="157"/>
      <c r="L2158" s="153"/>
      <c r="M2158" s="158"/>
      <c r="T2158" s="159"/>
      <c r="AT2158" s="155" t="s">
        <v>169</v>
      </c>
      <c r="AU2158" s="155" t="s">
        <v>93</v>
      </c>
      <c r="AV2158" s="12" t="s">
        <v>84</v>
      </c>
      <c r="AW2158" s="12" t="s">
        <v>38</v>
      </c>
      <c r="AX2158" s="12" t="s">
        <v>76</v>
      </c>
      <c r="AY2158" s="155" t="s">
        <v>159</v>
      </c>
    </row>
    <row r="2159" spans="2:65" s="13" customFormat="1" ht="11.25">
      <c r="B2159" s="160"/>
      <c r="D2159" s="154" t="s">
        <v>169</v>
      </c>
      <c r="E2159" s="161" t="s">
        <v>32</v>
      </c>
      <c r="F2159" s="162" t="s">
        <v>3384</v>
      </c>
      <c r="H2159" s="163">
        <v>-0.9</v>
      </c>
      <c r="I2159" s="164"/>
      <c r="L2159" s="160"/>
      <c r="M2159" s="165"/>
      <c r="T2159" s="166"/>
      <c r="AT2159" s="161" t="s">
        <v>169</v>
      </c>
      <c r="AU2159" s="161" t="s">
        <v>93</v>
      </c>
      <c r="AV2159" s="13" t="s">
        <v>91</v>
      </c>
      <c r="AW2159" s="13" t="s">
        <v>38</v>
      </c>
      <c r="AX2159" s="13" t="s">
        <v>76</v>
      </c>
      <c r="AY2159" s="161" t="s">
        <v>159</v>
      </c>
    </row>
    <row r="2160" spans="2:65" s="13" customFormat="1" ht="11.25">
      <c r="B2160" s="160"/>
      <c r="D2160" s="154" t="s">
        <v>169</v>
      </c>
      <c r="E2160" s="161" t="s">
        <v>32</v>
      </c>
      <c r="F2160" s="162" t="s">
        <v>3385</v>
      </c>
      <c r="H2160" s="163">
        <v>-3.7</v>
      </c>
      <c r="I2160" s="164"/>
      <c r="L2160" s="160"/>
      <c r="M2160" s="165"/>
      <c r="T2160" s="166"/>
      <c r="AT2160" s="161" t="s">
        <v>169</v>
      </c>
      <c r="AU2160" s="161" t="s">
        <v>93</v>
      </c>
      <c r="AV2160" s="13" t="s">
        <v>91</v>
      </c>
      <c r="AW2160" s="13" t="s">
        <v>38</v>
      </c>
      <c r="AX2160" s="13" t="s">
        <v>76</v>
      </c>
      <c r="AY2160" s="161" t="s">
        <v>159</v>
      </c>
    </row>
    <row r="2161" spans="2:65" s="13" customFormat="1" ht="11.25">
      <c r="B2161" s="160"/>
      <c r="D2161" s="154" t="s">
        <v>169</v>
      </c>
      <c r="E2161" s="161" t="s">
        <v>32</v>
      </c>
      <c r="F2161" s="162" t="s">
        <v>3386</v>
      </c>
      <c r="H2161" s="163">
        <v>-1</v>
      </c>
      <c r="I2161" s="164"/>
      <c r="L2161" s="160"/>
      <c r="M2161" s="165"/>
      <c r="T2161" s="166"/>
      <c r="AT2161" s="161" t="s">
        <v>169</v>
      </c>
      <c r="AU2161" s="161" t="s">
        <v>93</v>
      </c>
      <c r="AV2161" s="13" t="s">
        <v>91</v>
      </c>
      <c r="AW2161" s="13" t="s">
        <v>38</v>
      </c>
      <c r="AX2161" s="13" t="s">
        <v>76</v>
      </c>
      <c r="AY2161" s="161" t="s">
        <v>159</v>
      </c>
    </row>
    <row r="2162" spans="2:65" s="13" customFormat="1" ht="11.25">
      <c r="B2162" s="160"/>
      <c r="D2162" s="154" t="s">
        <v>169</v>
      </c>
      <c r="E2162" s="161" t="s">
        <v>32</v>
      </c>
      <c r="F2162" s="162" t="s">
        <v>3387</v>
      </c>
      <c r="H2162" s="163">
        <v>-1</v>
      </c>
      <c r="I2162" s="164"/>
      <c r="L2162" s="160"/>
      <c r="M2162" s="165"/>
      <c r="T2162" s="166"/>
      <c r="AT2162" s="161" t="s">
        <v>169</v>
      </c>
      <c r="AU2162" s="161" t="s">
        <v>93</v>
      </c>
      <c r="AV2162" s="13" t="s">
        <v>91</v>
      </c>
      <c r="AW2162" s="13" t="s">
        <v>38</v>
      </c>
      <c r="AX2162" s="13" t="s">
        <v>76</v>
      </c>
      <c r="AY2162" s="161" t="s">
        <v>159</v>
      </c>
    </row>
    <row r="2163" spans="2:65" s="13" customFormat="1" ht="11.25">
      <c r="B2163" s="160"/>
      <c r="D2163" s="154" t="s">
        <v>169</v>
      </c>
      <c r="E2163" s="161" t="s">
        <v>32</v>
      </c>
      <c r="F2163" s="162" t="s">
        <v>3388</v>
      </c>
      <c r="H2163" s="163">
        <v>-1</v>
      </c>
      <c r="I2163" s="164"/>
      <c r="L2163" s="160"/>
      <c r="M2163" s="165"/>
      <c r="T2163" s="166"/>
      <c r="AT2163" s="161" t="s">
        <v>169</v>
      </c>
      <c r="AU2163" s="161" t="s">
        <v>93</v>
      </c>
      <c r="AV2163" s="13" t="s">
        <v>91</v>
      </c>
      <c r="AW2163" s="13" t="s">
        <v>38</v>
      </c>
      <c r="AX2163" s="13" t="s">
        <v>76</v>
      </c>
      <c r="AY2163" s="161" t="s">
        <v>159</v>
      </c>
    </row>
    <row r="2164" spans="2:65" s="13" customFormat="1" ht="11.25">
      <c r="B2164" s="160"/>
      <c r="D2164" s="154" t="s">
        <v>169</v>
      </c>
      <c r="E2164" s="161" t="s">
        <v>32</v>
      </c>
      <c r="F2164" s="162" t="s">
        <v>3389</v>
      </c>
      <c r="H2164" s="163">
        <v>-1</v>
      </c>
      <c r="I2164" s="164"/>
      <c r="L2164" s="160"/>
      <c r="M2164" s="165"/>
      <c r="T2164" s="166"/>
      <c r="AT2164" s="161" t="s">
        <v>169</v>
      </c>
      <c r="AU2164" s="161" t="s">
        <v>93</v>
      </c>
      <c r="AV2164" s="13" t="s">
        <v>91</v>
      </c>
      <c r="AW2164" s="13" t="s">
        <v>38</v>
      </c>
      <c r="AX2164" s="13" t="s">
        <v>76</v>
      </c>
      <c r="AY2164" s="161" t="s">
        <v>159</v>
      </c>
    </row>
    <row r="2165" spans="2:65" s="13" customFormat="1" ht="11.25">
      <c r="B2165" s="160"/>
      <c r="D2165" s="154" t="s">
        <v>169</v>
      </c>
      <c r="E2165" s="161" t="s">
        <v>32</v>
      </c>
      <c r="F2165" s="162" t="s">
        <v>3390</v>
      </c>
      <c r="H2165" s="163">
        <v>-1</v>
      </c>
      <c r="I2165" s="164"/>
      <c r="L2165" s="160"/>
      <c r="M2165" s="165"/>
      <c r="T2165" s="166"/>
      <c r="AT2165" s="161" t="s">
        <v>169</v>
      </c>
      <c r="AU2165" s="161" t="s">
        <v>93</v>
      </c>
      <c r="AV2165" s="13" t="s">
        <v>91</v>
      </c>
      <c r="AW2165" s="13" t="s">
        <v>38</v>
      </c>
      <c r="AX2165" s="13" t="s">
        <v>76</v>
      </c>
      <c r="AY2165" s="161" t="s">
        <v>159</v>
      </c>
    </row>
    <row r="2166" spans="2:65" s="13" customFormat="1" ht="11.25">
      <c r="B2166" s="160"/>
      <c r="D2166" s="154" t="s">
        <v>169</v>
      </c>
      <c r="E2166" s="161" t="s">
        <v>32</v>
      </c>
      <c r="F2166" s="162" t="s">
        <v>3391</v>
      </c>
      <c r="H2166" s="163">
        <v>-1</v>
      </c>
      <c r="I2166" s="164"/>
      <c r="L2166" s="160"/>
      <c r="M2166" s="165"/>
      <c r="T2166" s="166"/>
      <c r="AT2166" s="161" t="s">
        <v>169</v>
      </c>
      <c r="AU2166" s="161" t="s">
        <v>93</v>
      </c>
      <c r="AV2166" s="13" t="s">
        <v>91</v>
      </c>
      <c r="AW2166" s="13" t="s">
        <v>38</v>
      </c>
      <c r="AX2166" s="13" t="s">
        <v>76</v>
      </c>
      <c r="AY2166" s="161" t="s">
        <v>159</v>
      </c>
    </row>
    <row r="2167" spans="2:65" s="13" customFormat="1" ht="11.25">
      <c r="B2167" s="160"/>
      <c r="D2167" s="154" t="s">
        <v>169</v>
      </c>
      <c r="E2167" s="161" t="s">
        <v>32</v>
      </c>
      <c r="F2167" s="162" t="s">
        <v>3392</v>
      </c>
      <c r="H2167" s="163">
        <v>-1</v>
      </c>
      <c r="I2167" s="164"/>
      <c r="L2167" s="160"/>
      <c r="M2167" s="165"/>
      <c r="T2167" s="166"/>
      <c r="AT2167" s="161" t="s">
        <v>169</v>
      </c>
      <c r="AU2167" s="161" t="s">
        <v>93</v>
      </c>
      <c r="AV2167" s="13" t="s">
        <v>91</v>
      </c>
      <c r="AW2167" s="13" t="s">
        <v>38</v>
      </c>
      <c r="AX2167" s="13" t="s">
        <v>76</v>
      </c>
      <c r="AY2167" s="161" t="s">
        <v>159</v>
      </c>
    </row>
    <row r="2168" spans="2:65" s="12" customFormat="1" ht="11.25">
      <c r="B2168" s="153"/>
      <c r="D2168" s="154" t="s">
        <v>169</v>
      </c>
      <c r="E2168" s="155" t="s">
        <v>32</v>
      </c>
      <c r="F2168" s="156" t="s">
        <v>809</v>
      </c>
      <c r="H2168" s="155" t="s">
        <v>32</v>
      </c>
      <c r="I2168" s="157"/>
      <c r="L2168" s="153"/>
      <c r="M2168" s="158"/>
      <c r="T2168" s="159"/>
      <c r="AT2168" s="155" t="s">
        <v>169</v>
      </c>
      <c r="AU2168" s="155" t="s">
        <v>93</v>
      </c>
      <c r="AV2168" s="12" t="s">
        <v>84</v>
      </c>
      <c r="AW2168" s="12" t="s">
        <v>38</v>
      </c>
      <c r="AX2168" s="12" t="s">
        <v>76</v>
      </c>
      <c r="AY2168" s="155" t="s">
        <v>159</v>
      </c>
    </row>
    <row r="2169" spans="2:65" s="13" customFormat="1" ht="11.25">
      <c r="B2169" s="160"/>
      <c r="D2169" s="154" t="s">
        <v>169</v>
      </c>
      <c r="E2169" s="161" t="s">
        <v>32</v>
      </c>
      <c r="F2169" s="162" t="s">
        <v>3393</v>
      </c>
      <c r="H2169" s="163">
        <v>-0.9</v>
      </c>
      <c r="I2169" s="164"/>
      <c r="L2169" s="160"/>
      <c r="M2169" s="165"/>
      <c r="T2169" s="166"/>
      <c r="AT2169" s="161" t="s">
        <v>169</v>
      </c>
      <c r="AU2169" s="161" t="s">
        <v>93</v>
      </c>
      <c r="AV2169" s="13" t="s">
        <v>91</v>
      </c>
      <c r="AW2169" s="13" t="s">
        <v>38</v>
      </c>
      <c r="AX2169" s="13" t="s">
        <v>76</v>
      </c>
      <c r="AY2169" s="161" t="s">
        <v>159</v>
      </c>
    </row>
    <row r="2170" spans="2:65" s="13" customFormat="1" ht="11.25">
      <c r="B2170" s="160"/>
      <c r="D2170" s="154" t="s">
        <v>169</v>
      </c>
      <c r="E2170" s="161" t="s">
        <v>32</v>
      </c>
      <c r="F2170" s="162" t="s">
        <v>3394</v>
      </c>
      <c r="H2170" s="163">
        <v>-1.7</v>
      </c>
      <c r="I2170" s="164"/>
      <c r="L2170" s="160"/>
      <c r="M2170" s="165"/>
      <c r="T2170" s="166"/>
      <c r="AT2170" s="161" t="s">
        <v>169</v>
      </c>
      <c r="AU2170" s="161" t="s">
        <v>93</v>
      </c>
      <c r="AV2170" s="13" t="s">
        <v>91</v>
      </c>
      <c r="AW2170" s="13" t="s">
        <v>38</v>
      </c>
      <c r="AX2170" s="13" t="s">
        <v>76</v>
      </c>
      <c r="AY2170" s="161" t="s">
        <v>159</v>
      </c>
    </row>
    <row r="2171" spans="2:65" s="13" customFormat="1" ht="11.25">
      <c r="B2171" s="160"/>
      <c r="D2171" s="154" t="s">
        <v>169</v>
      </c>
      <c r="E2171" s="161" t="s">
        <v>32</v>
      </c>
      <c r="F2171" s="162" t="s">
        <v>3395</v>
      </c>
      <c r="H2171" s="163">
        <v>-1</v>
      </c>
      <c r="I2171" s="164"/>
      <c r="L2171" s="160"/>
      <c r="M2171" s="165"/>
      <c r="T2171" s="166"/>
      <c r="AT2171" s="161" t="s">
        <v>169</v>
      </c>
      <c r="AU2171" s="161" t="s">
        <v>93</v>
      </c>
      <c r="AV2171" s="13" t="s">
        <v>91</v>
      </c>
      <c r="AW2171" s="13" t="s">
        <v>38</v>
      </c>
      <c r="AX2171" s="13" t="s">
        <v>76</v>
      </c>
      <c r="AY2171" s="161" t="s">
        <v>159</v>
      </c>
    </row>
    <row r="2172" spans="2:65" s="13" customFormat="1" ht="11.25">
      <c r="B2172" s="160"/>
      <c r="D2172" s="154" t="s">
        <v>169</v>
      </c>
      <c r="E2172" s="161" t="s">
        <v>32</v>
      </c>
      <c r="F2172" s="162" t="s">
        <v>3396</v>
      </c>
      <c r="H2172" s="163">
        <v>-1</v>
      </c>
      <c r="I2172" s="164"/>
      <c r="L2172" s="160"/>
      <c r="M2172" s="165"/>
      <c r="T2172" s="166"/>
      <c r="AT2172" s="161" t="s">
        <v>169</v>
      </c>
      <c r="AU2172" s="161" t="s">
        <v>93</v>
      </c>
      <c r="AV2172" s="13" t="s">
        <v>91</v>
      </c>
      <c r="AW2172" s="13" t="s">
        <v>38</v>
      </c>
      <c r="AX2172" s="13" t="s">
        <v>76</v>
      </c>
      <c r="AY2172" s="161" t="s">
        <v>159</v>
      </c>
    </row>
    <row r="2173" spans="2:65" s="13" customFormat="1" ht="11.25">
      <c r="B2173" s="160"/>
      <c r="D2173" s="154" t="s">
        <v>169</v>
      </c>
      <c r="E2173" s="161" t="s">
        <v>32</v>
      </c>
      <c r="F2173" s="162" t="s">
        <v>3397</v>
      </c>
      <c r="H2173" s="163">
        <v>-1</v>
      </c>
      <c r="I2173" s="164"/>
      <c r="L2173" s="160"/>
      <c r="M2173" s="165"/>
      <c r="T2173" s="166"/>
      <c r="AT2173" s="161" t="s">
        <v>169</v>
      </c>
      <c r="AU2173" s="161" t="s">
        <v>93</v>
      </c>
      <c r="AV2173" s="13" t="s">
        <v>91</v>
      </c>
      <c r="AW2173" s="13" t="s">
        <v>38</v>
      </c>
      <c r="AX2173" s="13" t="s">
        <v>76</v>
      </c>
      <c r="AY2173" s="161" t="s">
        <v>159</v>
      </c>
    </row>
    <row r="2174" spans="2:65" s="13" customFormat="1" ht="11.25">
      <c r="B2174" s="160"/>
      <c r="D2174" s="154" t="s">
        <v>169</v>
      </c>
      <c r="E2174" s="161" t="s">
        <v>32</v>
      </c>
      <c r="F2174" s="162" t="s">
        <v>3398</v>
      </c>
      <c r="H2174" s="163">
        <v>-1</v>
      </c>
      <c r="I2174" s="164"/>
      <c r="L2174" s="160"/>
      <c r="M2174" s="165"/>
      <c r="T2174" s="166"/>
      <c r="AT2174" s="161" t="s">
        <v>169</v>
      </c>
      <c r="AU2174" s="161" t="s">
        <v>93</v>
      </c>
      <c r="AV2174" s="13" t="s">
        <v>91</v>
      </c>
      <c r="AW2174" s="13" t="s">
        <v>38</v>
      </c>
      <c r="AX2174" s="13" t="s">
        <v>76</v>
      </c>
      <c r="AY2174" s="161" t="s">
        <v>159</v>
      </c>
    </row>
    <row r="2175" spans="2:65" s="14" customFormat="1" ht="11.25">
      <c r="B2175" s="175"/>
      <c r="D2175" s="154" t="s">
        <v>169</v>
      </c>
      <c r="E2175" s="176" t="s">
        <v>32</v>
      </c>
      <c r="F2175" s="177" t="s">
        <v>581</v>
      </c>
      <c r="H2175" s="178">
        <v>174.54</v>
      </c>
      <c r="I2175" s="179"/>
      <c r="L2175" s="175"/>
      <c r="M2175" s="180"/>
      <c r="T2175" s="181"/>
      <c r="AT2175" s="176" t="s">
        <v>169</v>
      </c>
      <c r="AU2175" s="176" t="s">
        <v>93</v>
      </c>
      <c r="AV2175" s="14" t="s">
        <v>96</v>
      </c>
      <c r="AW2175" s="14" t="s">
        <v>38</v>
      </c>
      <c r="AX2175" s="14" t="s">
        <v>84</v>
      </c>
      <c r="AY2175" s="176" t="s">
        <v>159</v>
      </c>
    </row>
    <row r="2176" spans="2:65" s="1" customFormat="1" ht="16.5" customHeight="1">
      <c r="B2176" s="35"/>
      <c r="C2176" s="182" t="s">
        <v>3399</v>
      </c>
      <c r="D2176" s="182" t="s">
        <v>668</v>
      </c>
      <c r="E2176" s="183" t="s">
        <v>3400</v>
      </c>
      <c r="F2176" s="184" t="s">
        <v>3401</v>
      </c>
      <c r="G2176" s="185" t="s">
        <v>783</v>
      </c>
      <c r="H2176" s="186">
        <v>203.339</v>
      </c>
      <c r="I2176" s="187"/>
      <c r="J2176" s="188">
        <f>ROUND(I2176*H2176,2)</f>
        <v>0</v>
      </c>
      <c r="K2176" s="189"/>
      <c r="L2176" s="190"/>
      <c r="M2176" s="191" t="s">
        <v>32</v>
      </c>
      <c r="N2176" s="192" t="s">
        <v>48</v>
      </c>
      <c r="P2176" s="145">
        <f>O2176*H2176</f>
        <v>0</v>
      </c>
      <c r="Q2176" s="145">
        <v>9.1E-4</v>
      </c>
      <c r="R2176" s="145">
        <f>Q2176*H2176</f>
        <v>0.18503849</v>
      </c>
      <c r="S2176" s="145">
        <v>0</v>
      </c>
      <c r="T2176" s="146">
        <f>S2176*H2176</f>
        <v>0</v>
      </c>
      <c r="AR2176" s="147" t="s">
        <v>780</v>
      </c>
      <c r="AT2176" s="147" t="s">
        <v>668</v>
      </c>
      <c r="AU2176" s="147" t="s">
        <v>93</v>
      </c>
      <c r="AY2176" s="19" t="s">
        <v>159</v>
      </c>
      <c r="BE2176" s="148">
        <f>IF(N2176="základní",J2176,0)</f>
        <v>0</v>
      </c>
      <c r="BF2176" s="148">
        <f>IF(N2176="snížená",J2176,0)</f>
        <v>0</v>
      </c>
      <c r="BG2176" s="148">
        <f>IF(N2176="zákl. přenesená",J2176,0)</f>
        <v>0</v>
      </c>
      <c r="BH2176" s="148">
        <f>IF(N2176="sníž. přenesená",J2176,0)</f>
        <v>0</v>
      </c>
      <c r="BI2176" s="148">
        <f>IF(N2176="nulová",J2176,0)</f>
        <v>0</v>
      </c>
      <c r="BJ2176" s="19" t="s">
        <v>91</v>
      </c>
      <c r="BK2176" s="148">
        <f>ROUND(I2176*H2176,2)</f>
        <v>0</v>
      </c>
      <c r="BL2176" s="19" t="s">
        <v>661</v>
      </c>
      <c r="BM2176" s="147" t="s">
        <v>3402</v>
      </c>
    </row>
    <row r="2177" spans="2:65" s="13" customFormat="1" ht="11.25">
      <c r="B2177" s="160"/>
      <c r="D2177" s="154" t="s">
        <v>169</v>
      </c>
      <c r="F2177" s="162" t="s">
        <v>3403</v>
      </c>
      <c r="H2177" s="163">
        <v>203.339</v>
      </c>
      <c r="I2177" s="164"/>
      <c r="L2177" s="160"/>
      <c r="M2177" s="165"/>
      <c r="T2177" s="166"/>
      <c r="AT2177" s="161" t="s">
        <v>169</v>
      </c>
      <c r="AU2177" s="161" t="s">
        <v>93</v>
      </c>
      <c r="AV2177" s="13" t="s">
        <v>91</v>
      </c>
      <c r="AW2177" s="13" t="s">
        <v>4</v>
      </c>
      <c r="AX2177" s="13" t="s">
        <v>84</v>
      </c>
      <c r="AY2177" s="161" t="s">
        <v>159</v>
      </c>
    </row>
    <row r="2178" spans="2:65" s="11" customFormat="1" ht="22.9" customHeight="1">
      <c r="B2178" s="123"/>
      <c r="D2178" s="124" t="s">
        <v>75</v>
      </c>
      <c r="E2178" s="133" t="s">
        <v>3404</v>
      </c>
      <c r="F2178" s="133" t="s">
        <v>3405</v>
      </c>
      <c r="I2178" s="126"/>
      <c r="J2178" s="134">
        <f>BK2178</f>
        <v>0</v>
      </c>
      <c r="L2178" s="123"/>
      <c r="M2178" s="128"/>
      <c r="P2178" s="129">
        <f>SUM(P2179:P2191)</f>
        <v>0</v>
      </c>
      <c r="R2178" s="129">
        <f>SUM(R2179:R2191)</f>
        <v>6.0939999999999994E-2</v>
      </c>
      <c r="T2178" s="130">
        <f>SUM(T2179:T2191)</f>
        <v>0</v>
      </c>
      <c r="AR2178" s="124" t="s">
        <v>91</v>
      </c>
      <c r="AT2178" s="131" t="s">
        <v>75</v>
      </c>
      <c r="AU2178" s="131" t="s">
        <v>84</v>
      </c>
      <c r="AY2178" s="124" t="s">
        <v>159</v>
      </c>
      <c r="BK2178" s="132">
        <f>SUM(BK2179:BK2191)</f>
        <v>0</v>
      </c>
    </row>
    <row r="2179" spans="2:65" s="1" customFormat="1" ht="33" customHeight="1">
      <c r="B2179" s="35"/>
      <c r="C2179" s="135" t="s">
        <v>3406</v>
      </c>
      <c r="D2179" s="135" t="s">
        <v>162</v>
      </c>
      <c r="E2179" s="136" t="s">
        <v>3407</v>
      </c>
      <c r="F2179" s="137" t="s">
        <v>3408</v>
      </c>
      <c r="G2179" s="138" t="s">
        <v>783</v>
      </c>
      <c r="H2179" s="139">
        <v>7</v>
      </c>
      <c r="I2179" s="140"/>
      <c r="J2179" s="141">
        <f>ROUND(I2179*H2179,2)</f>
        <v>0</v>
      </c>
      <c r="K2179" s="142"/>
      <c r="L2179" s="35"/>
      <c r="M2179" s="143" t="s">
        <v>32</v>
      </c>
      <c r="N2179" s="144" t="s">
        <v>48</v>
      </c>
      <c r="P2179" s="145">
        <f>O2179*H2179</f>
        <v>0</v>
      </c>
      <c r="Q2179" s="145">
        <v>0</v>
      </c>
      <c r="R2179" s="145">
        <f>Q2179*H2179</f>
        <v>0</v>
      </c>
      <c r="S2179" s="145">
        <v>0</v>
      </c>
      <c r="T2179" s="146">
        <f>S2179*H2179</f>
        <v>0</v>
      </c>
      <c r="AR2179" s="147" t="s">
        <v>661</v>
      </c>
      <c r="AT2179" s="147" t="s">
        <v>162</v>
      </c>
      <c r="AU2179" s="147" t="s">
        <v>91</v>
      </c>
      <c r="AY2179" s="19" t="s">
        <v>159</v>
      </c>
      <c r="BE2179" s="148">
        <f>IF(N2179="základní",J2179,0)</f>
        <v>0</v>
      </c>
      <c r="BF2179" s="148">
        <f>IF(N2179="snížená",J2179,0)</f>
        <v>0</v>
      </c>
      <c r="BG2179" s="148">
        <f>IF(N2179="zákl. přenesená",J2179,0)</f>
        <v>0</v>
      </c>
      <c r="BH2179" s="148">
        <f>IF(N2179="sníž. přenesená",J2179,0)</f>
        <v>0</v>
      </c>
      <c r="BI2179" s="148">
        <f>IF(N2179="nulová",J2179,0)</f>
        <v>0</v>
      </c>
      <c r="BJ2179" s="19" t="s">
        <v>91</v>
      </c>
      <c r="BK2179" s="148">
        <f>ROUND(I2179*H2179,2)</f>
        <v>0</v>
      </c>
      <c r="BL2179" s="19" t="s">
        <v>661</v>
      </c>
      <c r="BM2179" s="147" t="s">
        <v>3409</v>
      </c>
    </row>
    <row r="2180" spans="2:65" s="1" customFormat="1" ht="11.25">
      <c r="B2180" s="35"/>
      <c r="D2180" s="149" t="s">
        <v>167</v>
      </c>
      <c r="F2180" s="150" t="s">
        <v>3410</v>
      </c>
      <c r="I2180" s="151"/>
      <c r="L2180" s="35"/>
      <c r="M2180" s="152"/>
      <c r="T2180" s="56"/>
      <c r="AT2180" s="19" t="s">
        <v>167</v>
      </c>
      <c r="AU2180" s="19" t="s">
        <v>91</v>
      </c>
    </row>
    <row r="2181" spans="2:65" s="13" customFormat="1" ht="11.25">
      <c r="B2181" s="160"/>
      <c r="D2181" s="154" t="s">
        <v>169</v>
      </c>
      <c r="E2181" s="161" t="s">
        <v>32</v>
      </c>
      <c r="F2181" s="162" t="s">
        <v>3411</v>
      </c>
      <c r="H2181" s="163">
        <v>7</v>
      </c>
      <c r="I2181" s="164"/>
      <c r="L2181" s="160"/>
      <c r="M2181" s="165"/>
      <c r="T2181" s="166"/>
      <c r="AT2181" s="161" t="s">
        <v>169</v>
      </c>
      <c r="AU2181" s="161" t="s">
        <v>91</v>
      </c>
      <c r="AV2181" s="13" t="s">
        <v>91</v>
      </c>
      <c r="AW2181" s="13" t="s">
        <v>38</v>
      </c>
      <c r="AX2181" s="13" t="s">
        <v>84</v>
      </c>
      <c r="AY2181" s="161" t="s">
        <v>159</v>
      </c>
    </row>
    <row r="2182" spans="2:65" s="1" customFormat="1" ht="21.75" customHeight="1">
      <c r="B2182" s="35"/>
      <c r="C2182" s="182" t="s">
        <v>3412</v>
      </c>
      <c r="D2182" s="182" t="s">
        <v>668</v>
      </c>
      <c r="E2182" s="183" t="s">
        <v>3413</v>
      </c>
      <c r="F2182" s="184" t="s">
        <v>3414</v>
      </c>
      <c r="G2182" s="185" t="s">
        <v>783</v>
      </c>
      <c r="H2182" s="186">
        <v>7.7</v>
      </c>
      <c r="I2182" s="187"/>
      <c r="J2182" s="188">
        <f>ROUND(I2182*H2182,2)</f>
        <v>0</v>
      </c>
      <c r="K2182" s="189"/>
      <c r="L2182" s="190"/>
      <c r="M2182" s="191" t="s">
        <v>32</v>
      </c>
      <c r="N2182" s="192" t="s">
        <v>48</v>
      </c>
      <c r="P2182" s="145">
        <f>O2182*H2182</f>
        <v>0</v>
      </c>
      <c r="Q2182" s="145">
        <v>2.0000000000000001E-4</v>
      </c>
      <c r="R2182" s="145">
        <f>Q2182*H2182</f>
        <v>1.5400000000000001E-3</v>
      </c>
      <c r="S2182" s="145">
        <v>0</v>
      </c>
      <c r="T2182" s="146">
        <f>S2182*H2182</f>
        <v>0</v>
      </c>
      <c r="AR2182" s="147" t="s">
        <v>780</v>
      </c>
      <c r="AT2182" s="147" t="s">
        <v>668</v>
      </c>
      <c r="AU2182" s="147" t="s">
        <v>91</v>
      </c>
      <c r="AY2182" s="19" t="s">
        <v>159</v>
      </c>
      <c r="BE2182" s="148">
        <f>IF(N2182="základní",J2182,0)</f>
        <v>0</v>
      </c>
      <c r="BF2182" s="148">
        <f>IF(N2182="snížená",J2182,0)</f>
        <v>0</v>
      </c>
      <c r="BG2182" s="148">
        <f>IF(N2182="zákl. přenesená",J2182,0)</f>
        <v>0</v>
      </c>
      <c r="BH2182" s="148">
        <f>IF(N2182="sníž. přenesená",J2182,0)</f>
        <v>0</v>
      </c>
      <c r="BI2182" s="148">
        <f>IF(N2182="nulová",J2182,0)</f>
        <v>0</v>
      </c>
      <c r="BJ2182" s="19" t="s">
        <v>91</v>
      </c>
      <c r="BK2182" s="148">
        <f>ROUND(I2182*H2182,2)</f>
        <v>0</v>
      </c>
      <c r="BL2182" s="19" t="s">
        <v>661</v>
      </c>
      <c r="BM2182" s="147" t="s">
        <v>3415</v>
      </c>
    </row>
    <row r="2183" spans="2:65" s="13" customFormat="1" ht="11.25">
      <c r="B2183" s="160"/>
      <c r="D2183" s="154" t="s">
        <v>169</v>
      </c>
      <c r="F2183" s="162" t="s">
        <v>3416</v>
      </c>
      <c r="H2183" s="163">
        <v>7.7</v>
      </c>
      <c r="I2183" s="164"/>
      <c r="L2183" s="160"/>
      <c r="M2183" s="165"/>
      <c r="T2183" s="166"/>
      <c r="AT2183" s="161" t="s">
        <v>169</v>
      </c>
      <c r="AU2183" s="161" t="s">
        <v>91</v>
      </c>
      <c r="AV2183" s="13" t="s">
        <v>91</v>
      </c>
      <c r="AW2183" s="13" t="s">
        <v>4</v>
      </c>
      <c r="AX2183" s="13" t="s">
        <v>84</v>
      </c>
      <c r="AY2183" s="161" t="s">
        <v>159</v>
      </c>
    </row>
    <row r="2184" spans="2:65" s="1" customFormat="1" ht="24.2" customHeight="1">
      <c r="B2184" s="35"/>
      <c r="C2184" s="135" t="s">
        <v>3417</v>
      </c>
      <c r="D2184" s="135" t="s">
        <v>162</v>
      </c>
      <c r="E2184" s="136" t="s">
        <v>3418</v>
      </c>
      <c r="F2184" s="137" t="s">
        <v>3419</v>
      </c>
      <c r="G2184" s="138" t="s">
        <v>165</v>
      </c>
      <c r="H2184" s="139">
        <v>3</v>
      </c>
      <c r="I2184" s="140"/>
      <c r="J2184" s="141">
        <f>ROUND(I2184*H2184,2)</f>
        <v>0</v>
      </c>
      <c r="K2184" s="142"/>
      <c r="L2184" s="35"/>
      <c r="M2184" s="143" t="s">
        <v>32</v>
      </c>
      <c r="N2184" s="144" t="s">
        <v>48</v>
      </c>
      <c r="P2184" s="145">
        <f>O2184*H2184</f>
        <v>0</v>
      </c>
      <c r="Q2184" s="145">
        <v>0</v>
      </c>
      <c r="R2184" s="145">
        <f>Q2184*H2184</f>
        <v>0</v>
      </c>
      <c r="S2184" s="145">
        <v>0</v>
      </c>
      <c r="T2184" s="146">
        <f>S2184*H2184</f>
        <v>0</v>
      </c>
      <c r="AR2184" s="147" t="s">
        <v>661</v>
      </c>
      <c r="AT2184" s="147" t="s">
        <v>162</v>
      </c>
      <c r="AU2184" s="147" t="s">
        <v>91</v>
      </c>
      <c r="AY2184" s="19" t="s">
        <v>159</v>
      </c>
      <c r="BE2184" s="148">
        <f>IF(N2184="základní",J2184,0)</f>
        <v>0</v>
      </c>
      <c r="BF2184" s="148">
        <f>IF(N2184="snížená",J2184,0)</f>
        <v>0</v>
      </c>
      <c r="BG2184" s="148">
        <f>IF(N2184="zákl. přenesená",J2184,0)</f>
        <v>0</v>
      </c>
      <c r="BH2184" s="148">
        <f>IF(N2184="sníž. přenesená",J2184,0)</f>
        <v>0</v>
      </c>
      <c r="BI2184" s="148">
        <f>IF(N2184="nulová",J2184,0)</f>
        <v>0</v>
      </c>
      <c r="BJ2184" s="19" t="s">
        <v>91</v>
      </c>
      <c r="BK2184" s="148">
        <f>ROUND(I2184*H2184,2)</f>
        <v>0</v>
      </c>
      <c r="BL2184" s="19" t="s">
        <v>661</v>
      </c>
      <c r="BM2184" s="147" t="s">
        <v>3420</v>
      </c>
    </row>
    <row r="2185" spans="2:65" s="1" customFormat="1" ht="11.25">
      <c r="B2185" s="35"/>
      <c r="D2185" s="149" t="s">
        <v>167</v>
      </c>
      <c r="F2185" s="150" t="s">
        <v>3421</v>
      </c>
      <c r="I2185" s="151"/>
      <c r="L2185" s="35"/>
      <c r="M2185" s="152"/>
      <c r="T2185" s="56"/>
      <c r="AT2185" s="19" t="s">
        <v>167</v>
      </c>
      <c r="AU2185" s="19" t="s">
        <v>91</v>
      </c>
    </row>
    <row r="2186" spans="2:65" s="13" customFormat="1" ht="11.25">
      <c r="B2186" s="160"/>
      <c r="D2186" s="154" t="s">
        <v>169</v>
      </c>
      <c r="E2186" s="161" t="s">
        <v>32</v>
      </c>
      <c r="F2186" s="162" t="s">
        <v>3422</v>
      </c>
      <c r="H2186" s="163">
        <v>3</v>
      </c>
      <c r="I2186" s="164"/>
      <c r="L2186" s="160"/>
      <c r="M2186" s="165"/>
      <c r="T2186" s="166"/>
      <c r="AT2186" s="161" t="s">
        <v>169</v>
      </c>
      <c r="AU2186" s="161" t="s">
        <v>91</v>
      </c>
      <c r="AV2186" s="13" t="s">
        <v>91</v>
      </c>
      <c r="AW2186" s="13" t="s">
        <v>38</v>
      </c>
      <c r="AX2186" s="13" t="s">
        <v>84</v>
      </c>
      <c r="AY2186" s="161" t="s">
        <v>159</v>
      </c>
    </row>
    <row r="2187" spans="2:65" s="1" customFormat="1" ht="16.5" customHeight="1">
      <c r="B2187" s="35"/>
      <c r="C2187" s="182" t="s">
        <v>3423</v>
      </c>
      <c r="D2187" s="182" t="s">
        <v>668</v>
      </c>
      <c r="E2187" s="183" t="s">
        <v>3424</v>
      </c>
      <c r="F2187" s="184" t="s">
        <v>3425</v>
      </c>
      <c r="G2187" s="185" t="s">
        <v>165</v>
      </c>
      <c r="H2187" s="186">
        <v>3.3</v>
      </c>
      <c r="I2187" s="187"/>
      <c r="J2187" s="188">
        <f>ROUND(I2187*H2187,2)</f>
        <v>0</v>
      </c>
      <c r="K2187" s="189"/>
      <c r="L2187" s="190"/>
      <c r="M2187" s="191" t="s">
        <v>32</v>
      </c>
      <c r="N2187" s="192" t="s">
        <v>48</v>
      </c>
      <c r="P2187" s="145">
        <f>O2187*H2187</f>
        <v>0</v>
      </c>
      <c r="Q2187" s="145">
        <v>1.7999999999999999E-2</v>
      </c>
      <c r="R2187" s="145">
        <f>Q2187*H2187</f>
        <v>5.9399999999999994E-2</v>
      </c>
      <c r="S2187" s="145">
        <v>0</v>
      </c>
      <c r="T2187" s="146">
        <f>S2187*H2187</f>
        <v>0</v>
      </c>
      <c r="AR2187" s="147" t="s">
        <v>780</v>
      </c>
      <c r="AT2187" s="147" t="s">
        <v>668</v>
      </c>
      <c r="AU2187" s="147" t="s">
        <v>91</v>
      </c>
      <c r="AY2187" s="19" t="s">
        <v>159</v>
      </c>
      <c r="BE2187" s="148">
        <f>IF(N2187="základní",J2187,0)</f>
        <v>0</v>
      </c>
      <c r="BF2187" s="148">
        <f>IF(N2187="snížená",J2187,0)</f>
        <v>0</v>
      </c>
      <c r="BG2187" s="148">
        <f>IF(N2187="zákl. přenesená",J2187,0)</f>
        <v>0</v>
      </c>
      <c r="BH2187" s="148">
        <f>IF(N2187="sníž. přenesená",J2187,0)</f>
        <v>0</v>
      </c>
      <c r="BI2187" s="148">
        <f>IF(N2187="nulová",J2187,0)</f>
        <v>0</v>
      </c>
      <c r="BJ2187" s="19" t="s">
        <v>91</v>
      </c>
      <c r="BK2187" s="148">
        <f>ROUND(I2187*H2187,2)</f>
        <v>0</v>
      </c>
      <c r="BL2187" s="19" t="s">
        <v>661</v>
      </c>
      <c r="BM2187" s="147" t="s">
        <v>3426</v>
      </c>
    </row>
    <row r="2188" spans="2:65" s="13" customFormat="1" ht="11.25">
      <c r="B2188" s="160"/>
      <c r="D2188" s="154" t="s">
        <v>169</v>
      </c>
      <c r="E2188" s="161" t="s">
        <v>32</v>
      </c>
      <c r="F2188" s="162" t="s">
        <v>93</v>
      </c>
      <c r="H2188" s="163">
        <v>3</v>
      </c>
      <c r="I2188" s="164"/>
      <c r="L2188" s="160"/>
      <c r="M2188" s="165"/>
      <c r="T2188" s="166"/>
      <c r="AT2188" s="161" t="s">
        <v>169</v>
      </c>
      <c r="AU2188" s="161" t="s">
        <v>91</v>
      </c>
      <c r="AV2188" s="13" t="s">
        <v>91</v>
      </c>
      <c r="AW2188" s="13" t="s">
        <v>38</v>
      </c>
      <c r="AX2188" s="13" t="s">
        <v>84</v>
      </c>
      <c r="AY2188" s="161" t="s">
        <v>159</v>
      </c>
    </row>
    <row r="2189" spans="2:65" s="13" customFormat="1" ht="11.25">
      <c r="B2189" s="160"/>
      <c r="D2189" s="154" t="s">
        <v>169</v>
      </c>
      <c r="F2189" s="162" t="s">
        <v>3427</v>
      </c>
      <c r="H2189" s="163">
        <v>3.3</v>
      </c>
      <c r="I2189" s="164"/>
      <c r="L2189" s="160"/>
      <c r="M2189" s="165"/>
      <c r="T2189" s="166"/>
      <c r="AT2189" s="161" t="s">
        <v>169</v>
      </c>
      <c r="AU2189" s="161" t="s">
        <v>91</v>
      </c>
      <c r="AV2189" s="13" t="s">
        <v>91</v>
      </c>
      <c r="AW2189" s="13" t="s">
        <v>4</v>
      </c>
      <c r="AX2189" s="13" t="s">
        <v>84</v>
      </c>
      <c r="AY2189" s="161" t="s">
        <v>159</v>
      </c>
    </row>
    <row r="2190" spans="2:65" s="1" customFormat="1" ht="49.15" customHeight="1">
      <c r="B2190" s="35"/>
      <c r="C2190" s="135" t="s">
        <v>3428</v>
      </c>
      <c r="D2190" s="135" t="s">
        <v>162</v>
      </c>
      <c r="E2190" s="136" t="s">
        <v>3429</v>
      </c>
      <c r="F2190" s="137" t="s">
        <v>3430</v>
      </c>
      <c r="G2190" s="138" t="s">
        <v>180</v>
      </c>
      <c r="H2190" s="139">
        <v>6.0999999999999999E-2</v>
      </c>
      <c r="I2190" s="140"/>
      <c r="J2190" s="141">
        <f>ROUND(I2190*H2190,2)</f>
        <v>0</v>
      </c>
      <c r="K2190" s="142"/>
      <c r="L2190" s="35"/>
      <c r="M2190" s="143" t="s">
        <v>32</v>
      </c>
      <c r="N2190" s="144" t="s">
        <v>48</v>
      </c>
      <c r="P2190" s="145">
        <f>O2190*H2190</f>
        <v>0</v>
      </c>
      <c r="Q2190" s="145">
        <v>0</v>
      </c>
      <c r="R2190" s="145">
        <f>Q2190*H2190</f>
        <v>0</v>
      </c>
      <c r="S2190" s="145">
        <v>0</v>
      </c>
      <c r="T2190" s="146">
        <f>S2190*H2190</f>
        <v>0</v>
      </c>
      <c r="AR2190" s="147" t="s">
        <v>661</v>
      </c>
      <c r="AT2190" s="147" t="s">
        <v>162</v>
      </c>
      <c r="AU2190" s="147" t="s">
        <v>91</v>
      </c>
      <c r="AY2190" s="19" t="s">
        <v>159</v>
      </c>
      <c r="BE2190" s="148">
        <f>IF(N2190="základní",J2190,0)</f>
        <v>0</v>
      </c>
      <c r="BF2190" s="148">
        <f>IF(N2190="snížená",J2190,0)</f>
        <v>0</v>
      </c>
      <c r="BG2190" s="148">
        <f>IF(N2190="zákl. přenesená",J2190,0)</f>
        <v>0</v>
      </c>
      <c r="BH2190" s="148">
        <f>IF(N2190="sníž. přenesená",J2190,0)</f>
        <v>0</v>
      </c>
      <c r="BI2190" s="148">
        <f>IF(N2190="nulová",J2190,0)</f>
        <v>0</v>
      </c>
      <c r="BJ2190" s="19" t="s">
        <v>91</v>
      </c>
      <c r="BK2190" s="148">
        <f>ROUND(I2190*H2190,2)</f>
        <v>0</v>
      </c>
      <c r="BL2190" s="19" t="s">
        <v>661</v>
      </c>
      <c r="BM2190" s="147" t="s">
        <v>3431</v>
      </c>
    </row>
    <row r="2191" spans="2:65" s="1" customFormat="1" ht="11.25">
      <c r="B2191" s="35"/>
      <c r="D2191" s="149" t="s">
        <v>167</v>
      </c>
      <c r="F2191" s="150" t="s">
        <v>3432</v>
      </c>
      <c r="I2191" s="151"/>
      <c r="L2191" s="35"/>
      <c r="M2191" s="152"/>
      <c r="T2191" s="56"/>
      <c r="AT2191" s="19" t="s">
        <v>167</v>
      </c>
      <c r="AU2191" s="19" t="s">
        <v>91</v>
      </c>
    </row>
    <row r="2192" spans="2:65" s="11" customFormat="1" ht="22.9" customHeight="1">
      <c r="B2192" s="123"/>
      <c r="D2192" s="124" t="s">
        <v>75</v>
      </c>
      <c r="E2192" s="133" t="s">
        <v>3433</v>
      </c>
      <c r="F2192" s="133" t="s">
        <v>3434</v>
      </c>
      <c r="I2192" s="126"/>
      <c r="J2192" s="134">
        <f>BK2192</f>
        <v>0</v>
      </c>
      <c r="L2192" s="123"/>
      <c r="M2192" s="128"/>
      <c r="P2192" s="129">
        <f>SUM(P2193:P2216)</f>
        <v>0</v>
      </c>
      <c r="R2192" s="129">
        <f>SUM(R2193:R2216)</f>
        <v>2.9225510000000003E-2</v>
      </c>
      <c r="T2192" s="130">
        <f>SUM(T2193:T2216)</f>
        <v>0</v>
      </c>
      <c r="AR2192" s="124" t="s">
        <v>91</v>
      </c>
      <c r="AT2192" s="131" t="s">
        <v>75</v>
      </c>
      <c r="AU2192" s="131" t="s">
        <v>84</v>
      </c>
      <c r="AY2192" s="124" t="s">
        <v>159</v>
      </c>
      <c r="BK2192" s="132">
        <f>SUM(BK2193:BK2216)</f>
        <v>0</v>
      </c>
    </row>
    <row r="2193" spans="2:65" s="1" customFormat="1" ht="37.9" customHeight="1">
      <c r="B2193" s="35"/>
      <c r="C2193" s="135" t="s">
        <v>3435</v>
      </c>
      <c r="D2193" s="135" t="s">
        <v>162</v>
      </c>
      <c r="E2193" s="136" t="s">
        <v>3436</v>
      </c>
      <c r="F2193" s="137" t="s">
        <v>3437</v>
      </c>
      <c r="G2193" s="138" t="s">
        <v>165</v>
      </c>
      <c r="H2193" s="139">
        <v>11.1</v>
      </c>
      <c r="I2193" s="140"/>
      <c r="J2193" s="141">
        <f>ROUND(I2193*H2193,2)</f>
        <v>0</v>
      </c>
      <c r="K2193" s="142"/>
      <c r="L2193" s="35"/>
      <c r="M2193" s="143" t="s">
        <v>32</v>
      </c>
      <c r="N2193" s="144" t="s">
        <v>48</v>
      </c>
      <c r="P2193" s="145">
        <f>O2193*H2193</f>
        <v>0</v>
      </c>
      <c r="Q2193" s="145">
        <v>9.7999999999999997E-5</v>
      </c>
      <c r="R2193" s="145">
        <f>Q2193*H2193</f>
        <v>1.0877999999999999E-3</v>
      </c>
      <c r="S2193" s="145">
        <v>0</v>
      </c>
      <c r="T2193" s="146">
        <f>S2193*H2193</f>
        <v>0</v>
      </c>
      <c r="AR2193" s="147" t="s">
        <v>661</v>
      </c>
      <c r="AT2193" s="147" t="s">
        <v>162</v>
      </c>
      <c r="AU2193" s="147" t="s">
        <v>91</v>
      </c>
      <c r="AY2193" s="19" t="s">
        <v>159</v>
      </c>
      <c r="BE2193" s="148">
        <f>IF(N2193="základní",J2193,0)</f>
        <v>0</v>
      </c>
      <c r="BF2193" s="148">
        <f>IF(N2193="snížená",J2193,0)</f>
        <v>0</v>
      </c>
      <c r="BG2193" s="148">
        <f>IF(N2193="zákl. přenesená",J2193,0)</f>
        <v>0</v>
      </c>
      <c r="BH2193" s="148">
        <f>IF(N2193="sníž. přenesená",J2193,0)</f>
        <v>0</v>
      </c>
      <c r="BI2193" s="148">
        <f>IF(N2193="nulová",J2193,0)</f>
        <v>0</v>
      </c>
      <c r="BJ2193" s="19" t="s">
        <v>91</v>
      </c>
      <c r="BK2193" s="148">
        <f>ROUND(I2193*H2193,2)</f>
        <v>0</v>
      </c>
      <c r="BL2193" s="19" t="s">
        <v>661</v>
      </c>
      <c r="BM2193" s="147" t="s">
        <v>3438</v>
      </c>
    </row>
    <row r="2194" spans="2:65" s="1" customFormat="1" ht="11.25">
      <c r="B2194" s="35"/>
      <c r="D2194" s="149" t="s">
        <v>167</v>
      </c>
      <c r="F2194" s="150" t="s">
        <v>3439</v>
      </c>
      <c r="I2194" s="151"/>
      <c r="L2194" s="35"/>
      <c r="M2194" s="152"/>
      <c r="T2194" s="56"/>
      <c r="AT2194" s="19" t="s">
        <v>167</v>
      </c>
      <c r="AU2194" s="19" t="s">
        <v>91</v>
      </c>
    </row>
    <row r="2195" spans="2:65" s="13" customFormat="1" ht="11.25">
      <c r="B2195" s="160"/>
      <c r="D2195" s="154" t="s">
        <v>169</v>
      </c>
      <c r="E2195" s="161" t="s">
        <v>32</v>
      </c>
      <c r="F2195" s="162" t="s">
        <v>252</v>
      </c>
      <c r="H2195" s="163">
        <v>11.1</v>
      </c>
      <c r="I2195" s="164"/>
      <c r="L2195" s="160"/>
      <c r="M2195" s="165"/>
      <c r="T2195" s="166"/>
      <c r="AT2195" s="161" t="s">
        <v>169</v>
      </c>
      <c r="AU2195" s="161" t="s">
        <v>91</v>
      </c>
      <c r="AV2195" s="13" t="s">
        <v>91</v>
      </c>
      <c r="AW2195" s="13" t="s">
        <v>38</v>
      </c>
      <c r="AX2195" s="13" t="s">
        <v>84</v>
      </c>
      <c r="AY2195" s="161" t="s">
        <v>159</v>
      </c>
    </row>
    <row r="2196" spans="2:65" s="1" customFormat="1" ht="37.9" customHeight="1">
      <c r="B2196" s="35"/>
      <c r="C2196" s="182" t="s">
        <v>3440</v>
      </c>
      <c r="D2196" s="182" t="s">
        <v>668</v>
      </c>
      <c r="E2196" s="183" t="s">
        <v>3441</v>
      </c>
      <c r="F2196" s="184" t="s">
        <v>3442</v>
      </c>
      <c r="G2196" s="185" t="s">
        <v>165</v>
      </c>
      <c r="H2196" s="186">
        <v>11.988</v>
      </c>
      <c r="I2196" s="187"/>
      <c r="J2196" s="188">
        <f>ROUND(I2196*H2196,2)</f>
        <v>0</v>
      </c>
      <c r="K2196" s="189"/>
      <c r="L2196" s="190"/>
      <c r="M2196" s="191" t="s">
        <v>32</v>
      </c>
      <c r="N2196" s="192" t="s">
        <v>48</v>
      </c>
      <c r="P2196" s="145">
        <f>O2196*H2196</f>
        <v>0</v>
      </c>
      <c r="Q2196" s="145">
        <v>8.4000000000000003E-4</v>
      </c>
      <c r="R2196" s="145">
        <f>Q2196*H2196</f>
        <v>1.006992E-2</v>
      </c>
      <c r="S2196" s="145">
        <v>0</v>
      </c>
      <c r="T2196" s="146">
        <f>S2196*H2196</f>
        <v>0</v>
      </c>
      <c r="AR2196" s="147" t="s">
        <v>780</v>
      </c>
      <c r="AT2196" s="147" t="s">
        <v>668</v>
      </c>
      <c r="AU2196" s="147" t="s">
        <v>91</v>
      </c>
      <c r="AY2196" s="19" t="s">
        <v>159</v>
      </c>
      <c r="BE2196" s="148">
        <f>IF(N2196="základní",J2196,0)</f>
        <v>0</v>
      </c>
      <c r="BF2196" s="148">
        <f>IF(N2196="snížená",J2196,0)</f>
        <v>0</v>
      </c>
      <c r="BG2196" s="148">
        <f>IF(N2196="zákl. přenesená",J2196,0)</f>
        <v>0</v>
      </c>
      <c r="BH2196" s="148">
        <f>IF(N2196="sníž. přenesená",J2196,0)</f>
        <v>0</v>
      </c>
      <c r="BI2196" s="148">
        <f>IF(N2196="nulová",J2196,0)</f>
        <v>0</v>
      </c>
      <c r="BJ2196" s="19" t="s">
        <v>91</v>
      </c>
      <c r="BK2196" s="148">
        <f>ROUND(I2196*H2196,2)</f>
        <v>0</v>
      </c>
      <c r="BL2196" s="19" t="s">
        <v>661</v>
      </c>
      <c r="BM2196" s="147" t="s">
        <v>3443</v>
      </c>
    </row>
    <row r="2197" spans="2:65" s="13" customFormat="1" ht="11.25">
      <c r="B2197" s="160"/>
      <c r="D2197" s="154" t="s">
        <v>169</v>
      </c>
      <c r="F2197" s="162" t="s">
        <v>3444</v>
      </c>
      <c r="H2197" s="163">
        <v>11.988</v>
      </c>
      <c r="I2197" s="164"/>
      <c r="L2197" s="160"/>
      <c r="M2197" s="165"/>
      <c r="T2197" s="166"/>
      <c r="AT2197" s="161" t="s">
        <v>169</v>
      </c>
      <c r="AU2197" s="161" t="s">
        <v>91</v>
      </c>
      <c r="AV2197" s="13" t="s">
        <v>91</v>
      </c>
      <c r="AW2197" s="13" t="s">
        <v>4</v>
      </c>
      <c r="AX2197" s="13" t="s">
        <v>84</v>
      </c>
      <c r="AY2197" s="161" t="s">
        <v>159</v>
      </c>
    </row>
    <row r="2198" spans="2:65" s="1" customFormat="1" ht="24.2" customHeight="1">
      <c r="B2198" s="35"/>
      <c r="C2198" s="135" t="s">
        <v>3445</v>
      </c>
      <c r="D2198" s="135" t="s">
        <v>162</v>
      </c>
      <c r="E2198" s="136" t="s">
        <v>3446</v>
      </c>
      <c r="F2198" s="137" t="s">
        <v>3447</v>
      </c>
      <c r="G2198" s="138" t="s">
        <v>165</v>
      </c>
      <c r="H2198" s="139">
        <v>11.1</v>
      </c>
      <c r="I2198" s="140"/>
      <c r="J2198" s="141">
        <f>ROUND(I2198*H2198,2)</f>
        <v>0</v>
      </c>
      <c r="K2198" s="142"/>
      <c r="L2198" s="35"/>
      <c r="M2198" s="143" t="s">
        <v>32</v>
      </c>
      <c r="N2198" s="144" t="s">
        <v>48</v>
      </c>
      <c r="P2198" s="145">
        <f>O2198*H2198</f>
        <v>0</v>
      </c>
      <c r="Q2198" s="145">
        <v>1.5E-6</v>
      </c>
      <c r="R2198" s="145">
        <f>Q2198*H2198</f>
        <v>1.6650000000000002E-5</v>
      </c>
      <c r="S2198" s="145">
        <v>0</v>
      </c>
      <c r="T2198" s="146">
        <f>S2198*H2198</f>
        <v>0</v>
      </c>
      <c r="AR2198" s="147" t="s">
        <v>661</v>
      </c>
      <c r="AT2198" s="147" t="s">
        <v>162</v>
      </c>
      <c r="AU2198" s="147" t="s">
        <v>91</v>
      </c>
      <c r="AY2198" s="19" t="s">
        <v>159</v>
      </c>
      <c r="BE2198" s="148">
        <f>IF(N2198="základní",J2198,0)</f>
        <v>0</v>
      </c>
      <c r="BF2198" s="148">
        <f>IF(N2198="snížená",J2198,0)</f>
        <v>0</v>
      </c>
      <c r="BG2198" s="148">
        <f>IF(N2198="zákl. přenesená",J2198,0)</f>
        <v>0</v>
      </c>
      <c r="BH2198" s="148">
        <f>IF(N2198="sníž. přenesená",J2198,0)</f>
        <v>0</v>
      </c>
      <c r="BI2198" s="148">
        <f>IF(N2198="nulová",J2198,0)</f>
        <v>0</v>
      </c>
      <c r="BJ2198" s="19" t="s">
        <v>91</v>
      </c>
      <c r="BK2198" s="148">
        <f>ROUND(I2198*H2198,2)</f>
        <v>0</v>
      </c>
      <c r="BL2198" s="19" t="s">
        <v>661</v>
      </c>
      <c r="BM2198" s="147" t="s">
        <v>3448</v>
      </c>
    </row>
    <row r="2199" spans="2:65" s="1" customFormat="1" ht="11.25">
      <c r="B2199" s="35"/>
      <c r="D2199" s="149" t="s">
        <v>167</v>
      </c>
      <c r="F2199" s="150" t="s">
        <v>3449</v>
      </c>
      <c r="I2199" s="151"/>
      <c r="L2199" s="35"/>
      <c r="M2199" s="152"/>
      <c r="T2199" s="56"/>
      <c r="AT2199" s="19" t="s">
        <v>167</v>
      </c>
      <c r="AU2199" s="19" t="s">
        <v>91</v>
      </c>
    </row>
    <row r="2200" spans="2:65" s="13" customFormat="1" ht="11.25">
      <c r="B2200" s="160"/>
      <c r="D2200" s="154" t="s">
        <v>169</v>
      </c>
      <c r="E2200" s="161" t="s">
        <v>32</v>
      </c>
      <c r="F2200" s="162" t="s">
        <v>252</v>
      </c>
      <c r="H2200" s="163">
        <v>11.1</v>
      </c>
      <c r="I2200" s="164"/>
      <c r="L2200" s="160"/>
      <c r="M2200" s="165"/>
      <c r="T2200" s="166"/>
      <c r="AT2200" s="161" t="s">
        <v>169</v>
      </c>
      <c r="AU2200" s="161" t="s">
        <v>91</v>
      </c>
      <c r="AV2200" s="13" t="s">
        <v>91</v>
      </c>
      <c r="AW2200" s="13" t="s">
        <v>38</v>
      </c>
      <c r="AX2200" s="13" t="s">
        <v>84</v>
      </c>
      <c r="AY2200" s="161" t="s">
        <v>159</v>
      </c>
    </row>
    <row r="2201" spans="2:65" s="1" customFormat="1" ht="37.9" customHeight="1">
      <c r="B2201" s="35"/>
      <c r="C2201" s="182" t="s">
        <v>3450</v>
      </c>
      <c r="D2201" s="182" t="s">
        <v>668</v>
      </c>
      <c r="E2201" s="183" t="s">
        <v>3451</v>
      </c>
      <c r="F2201" s="184" t="s">
        <v>3452</v>
      </c>
      <c r="G2201" s="185" t="s">
        <v>165</v>
      </c>
      <c r="H2201" s="186">
        <v>12.21</v>
      </c>
      <c r="I2201" s="187"/>
      <c r="J2201" s="188">
        <f>ROUND(I2201*H2201,2)</f>
        <v>0</v>
      </c>
      <c r="K2201" s="189"/>
      <c r="L2201" s="190"/>
      <c r="M2201" s="191" t="s">
        <v>32</v>
      </c>
      <c r="N2201" s="192" t="s">
        <v>48</v>
      </c>
      <c r="P2201" s="145">
        <f>O2201*H2201</f>
        <v>0</v>
      </c>
      <c r="Q2201" s="145">
        <v>1.15E-3</v>
      </c>
      <c r="R2201" s="145">
        <f>Q2201*H2201</f>
        <v>1.40415E-2</v>
      </c>
      <c r="S2201" s="145">
        <v>0</v>
      </c>
      <c r="T2201" s="146">
        <f>S2201*H2201</f>
        <v>0</v>
      </c>
      <c r="AR2201" s="147" t="s">
        <v>780</v>
      </c>
      <c r="AT2201" s="147" t="s">
        <v>668</v>
      </c>
      <c r="AU2201" s="147" t="s">
        <v>91</v>
      </c>
      <c r="AY2201" s="19" t="s">
        <v>159</v>
      </c>
      <c r="BE2201" s="148">
        <f>IF(N2201="základní",J2201,0)</f>
        <v>0</v>
      </c>
      <c r="BF2201" s="148">
        <f>IF(N2201="snížená",J2201,0)</f>
        <v>0</v>
      </c>
      <c r="BG2201" s="148">
        <f>IF(N2201="zákl. přenesená",J2201,0)</f>
        <v>0</v>
      </c>
      <c r="BH2201" s="148">
        <f>IF(N2201="sníž. přenesená",J2201,0)</f>
        <v>0</v>
      </c>
      <c r="BI2201" s="148">
        <f>IF(N2201="nulová",J2201,0)</f>
        <v>0</v>
      </c>
      <c r="BJ2201" s="19" t="s">
        <v>91</v>
      </c>
      <c r="BK2201" s="148">
        <f>ROUND(I2201*H2201,2)</f>
        <v>0</v>
      </c>
      <c r="BL2201" s="19" t="s">
        <v>661</v>
      </c>
      <c r="BM2201" s="147" t="s">
        <v>3453</v>
      </c>
    </row>
    <row r="2202" spans="2:65" s="13" customFormat="1" ht="11.25">
      <c r="B2202" s="160"/>
      <c r="D2202" s="154" t="s">
        <v>169</v>
      </c>
      <c r="F2202" s="162" t="s">
        <v>3454</v>
      </c>
      <c r="H2202" s="163">
        <v>12.21</v>
      </c>
      <c r="I2202" s="164"/>
      <c r="L2202" s="160"/>
      <c r="M2202" s="165"/>
      <c r="T2202" s="166"/>
      <c r="AT2202" s="161" t="s">
        <v>169</v>
      </c>
      <c r="AU2202" s="161" t="s">
        <v>91</v>
      </c>
      <c r="AV2202" s="13" t="s">
        <v>91</v>
      </c>
      <c r="AW2202" s="13" t="s">
        <v>4</v>
      </c>
      <c r="AX2202" s="13" t="s">
        <v>84</v>
      </c>
      <c r="AY2202" s="161" t="s">
        <v>159</v>
      </c>
    </row>
    <row r="2203" spans="2:65" s="1" customFormat="1" ht="24.2" customHeight="1">
      <c r="B2203" s="35"/>
      <c r="C2203" s="135" t="s">
        <v>3455</v>
      </c>
      <c r="D2203" s="135" t="s">
        <v>162</v>
      </c>
      <c r="E2203" s="136" t="s">
        <v>3456</v>
      </c>
      <c r="F2203" s="137" t="s">
        <v>3457</v>
      </c>
      <c r="G2203" s="138" t="s">
        <v>165</v>
      </c>
      <c r="H2203" s="139">
        <v>1.18</v>
      </c>
      <c r="I2203" s="140"/>
      <c r="J2203" s="141">
        <f>ROUND(I2203*H2203,2)</f>
        <v>0</v>
      </c>
      <c r="K2203" s="142"/>
      <c r="L2203" s="35"/>
      <c r="M2203" s="143" t="s">
        <v>32</v>
      </c>
      <c r="N2203" s="144" t="s">
        <v>48</v>
      </c>
      <c r="P2203" s="145">
        <f>O2203*H2203</f>
        <v>0</v>
      </c>
      <c r="Q2203" s="145">
        <v>3.3000000000000003E-5</v>
      </c>
      <c r="R2203" s="145">
        <f>Q2203*H2203</f>
        <v>3.8940000000000003E-5</v>
      </c>
      <c r="S2203" s="145">
        <v>0</v>
      </c>
      <c r="T2203" s="146">
        <f>S2203*H2203</f>
        <v>0</v>
      </c>
      <c r="AR2203" s="147" t="s">
        <v>661</v>
      </c>
      <c r="AT2203" s="147" t="s">
        <v>162</v>
      </c>
      <c r="AU2203" s="147" t="s">
        <v>91</v>
      </c>
      <c r="AY2203" s="19" t="s">
        <v>159</v>
      </c>
      <c r="BE2203" s="148">
        <f>IF(N2203="základní",J2203,0)</f>
        <v>0</v>
      </c>
      <c r="BF2203" s="148">
        <f>IF(N2203="snížená",J2203,0)</f>
        <v>0</v>
      </c>
      <c r="BG2203" s="148">
        <f>IF(N2203="zákl. přenesená",J2203,0)</f>
        <v>0</v>
      </c>
      <c r="BH2203" s="148">
        <f>IF(N2203="sníž. přenesená",J2203,0)</f>
        <v>0</v>
      </c>
      <c r="BI2203" s="148">
        <f>IF(N2203="nulová",J2203,0)</f>
        <v>0</v>
      </c>
      <c r="BJ2203" s="19" t="s">
        <v>91</v>
      </c>
      <c r="BK2203" s="148">
        <f>ROUND(I2203*H2203,2)</f>
        <v>0</v>
      </c>
      <c r="BL2203" s="19" t="s">
        <v>661</v>
      </c>
      <c r="BM2203" s="147" t="s">
        <v>3458</v>
      </c>
    </row>
    <row r="2204" spans="2:65" s="1" customFormat="1" ht="11.25">
      <c r="B2204" s="35"/>
      <c r="D2204" s="149" t="s">
        <v>167</v>
      </c>
      <c r="F2204" s="150" t="s">
        <v>3459</v>
      </c>
      <c r="I2204" s="151"/>
      <c r="L2204" s="35"/>
      <c r="M2204" s="152"/>
      <c r="T2204" s="56"/>
      <c r="AT2204" s="19" t="s">
        <v>167</v>
      </c>
      <c r="AU2204" s="19" t="s">
        <v>91</v>
      </c>
    </row>
    <row r="2205" spans="2:65" s="13" customFormat="1" ht="11.25">
      <c r="B2205" s="160"/>
      <c r="D2205" s="154" t="s">
        <v>169</v>
      </c>
      <c r="E2205" s="161" t="s">
        <v>32</v>
      </c>
      <c r="F2205" s="162" t="s">
        <v>3460</v>
      </c>
      <c r="H2205" s="163">
        <v>1.18</v>
      </c>
      <c r="I2205" s="164"/>
      <c r="L2205" s="160"/>
      <c r="M2205" s="165"/>
      <c r="T2205" s="166"/>
      <c r="AT2205" s="161" t="s">
        <v>169</v>
      </c>
      <c r="AU2205" s="161" t="s">
        <v>91</v>
      </c>
      <c r="AV2205" s="13" t="s">
        <v>91</v>
      </c>
      <c r="AW2205" s="13" t="s">
        <v>38</v>
      </c>
      <c r="AX2205" s="13" t="s">
        <v>84</v>
      </c>
      <c r="AY2205" s="161" t="s">
        <v>159</v>
      </c>
    </row>
    <row r="2206" spans="2:65" s="1" customFormat="1" ht="37.9" customHeight="1">
      <c r="B2206" s="35"/>
      <c r="C2206" s="182" t="s">
        <v>3461</v>
      </c>
      <c r="D2206" s="182" t="s">
        <v>668</v>
      </c>
      <c r="E2206" s="183" t="s">
        <v>3451</v>
      </c>
      <c r="F2206" s="184" t="s">
        <v>3452</v>
      </c>
      <c r="G2206" s="185" t="s">
        <v>165</v>
      </c>
      <c r="H2206" s="186">
        <v>1.298</v>
      </c>
      <c r="I2206" s="187"/>
      <c r="J2206" s="188">
        <f>ROUND(I2206*H2206,2)</f>
        <v>0</v>
      </c>
      <c r="K2206" s="189"/>
      <c r="L2206" s="190"/>
      <c r="M2206" s="191" t="s">
        <v>32</v>
      </c>
      <c r="N2206" s="192" t="s">
        <v>48</v>
      </c>
      <c r="P2206" s="145">
        <f>O2206*H2206</f>
        <v>0</v>
      </c>
      <c r="Q2206" s="145">
        <v>1.15E-3</v>
      </c>
      <c r="R2206" s="145">
        <f>Q2206*H2206</f>
        <v>1.4927E-3</v>
      </c>
      <c r="S2206" s="145">
        <v>0</v>
      </c>
      <c r="T2206" s="146">
        <f>S2206*H2206</f>
        <v>0</v>
      </c>
      <c r="AR2206" s="147" t="s">
        <v>780</v>
      </c>
      <c r="AT2206" s="147" t="s">
        <v>668</v>
      </c>
      <c r="AU2206" s="147" t="s">
        <v>91</v>
      </c>
      <c r="AY2206" s="19" t="s">
        <v>159</v>
      </c>
      <c r="BE2206" s="148">
        <f>IF(N2206="základní",J2206,0)</f>
        <v>0</v>
      </c>
      <c r="BF2206" s="148">
        <f>IF(N2206="snížená",J2206,0)</f>
        <v>0</v>
      </c>
      <c r="BG2206" s="148">
        <f>IF(N2206="zákl. přenesená",J2206,0)</f>
        <v>0</v>
      </c>
      <c r="BH2206" s="148">
        <f>IF(N2206="sníž. přenesená",J2206,0)</f>
        <v>0</v>
      </c>
      <c r="BI2206" s="148">
        <f>IF(N2206="nulová",J2206,0)</f>
        <v>0</v>
      </c>
      <c r="BJ2206" s="19" t="s">
        <v>91</v>
      </c>
      <c r="BK2206" s="148">
        <f>ROUND(I2206*H2206,2)</f>
        <v>0</v>
      </c>
      <c r="BL2206" s="19" t="s">
        <v>661</v>
      </c>
      <c r="BM2206" s="147" t="s">
        <v>3462</v>
      </c>
    </row>
    <row r="2207" spans="2:65" s="13" customFormat="1" ht="11.25">
      <c r="B2207" s="160"/>
      <c r="D2207" s="154" t="s">
        <v>169</v>
      </c>
      <c r="F2207" s="162" t="s">
        <v>3463</v>
      </c>
      <c r="H2207" s="163">
        <v>1.298</v>
      </c>
      <c r="I2207" s="164"/>
      <c r="L2207" s="160"/>
      <c r="M2207" s="165"/>
      <c r="T2207" s="166"/>
      <c r="AT2207" s="161" t="s">
        <v>169</v>
      </c>
      <c r="AU2207" s="161" t="s">
        <v>91</v>
      </c>
      <c r="AV2207" s="13" t="s">
        <v>91</v>
      </c>
      <c r="AW2207" s="13" t="s">
        <v>4</v>
      </c>
      <c r="AX2207" s="13" t="s">
        <v>84</v>
      </c>
      <c r="AY2207" s="161" t="s">
        <v>159</v>
      </c>
    </row>
    <row r="2208" spans="2:65" s="1" customFormat="1" ht="24.2" customHeight="1">
      <c r="B2208" s="35"/>
      <c r="C2208" s="135" t="s">
        <v>3464</v>
      </c>
      <c r="D2208" s="135" t="s">
        <v>162</v>
      </c>
      <c r="E2208" s="136" t="s">
        <v>3465</v>
      </c>
      <c r="F2208" s="137" t="s">
        <v>3466</v>
      </c>
      <c r="G2208" s="138" t="s">
        <v>783</v>
      </c>
      <c r="H2208" s="139">
        <v>11.8</v>
      </c>
      <c r="I2208" s="140"/>
      <c r="J2208" s="141">
        <f>ROUND(I2208*H2208,2)</f>
        <v>0</v>
      </c>
      <c r="K2208" s="142"/>
      <c r="L2208" s="35"/>
      <c r="M2208" s="143" t="s">
        <v>32</v>
      </c>
      <c r="N2208" s="144" t="s">
        <v>48</v>
      </c>
      <c r="P2208" s="145">
        <f>O2208*H2208</f>
        <v>0</v>
      </c>
      <c r="Q2208" s="145">
        <v>0</v>
      </c>
      <c r="R2208" s="145">
        <f>Q2208*H2208</f>
        <v>0</v>
      </c>
      <c r="S2208" s="145">
        <v>0</v>
      </c>
      <c r="T2208" s="146">
        <f>S2208*H2208</f>
        <v>0</v>
      </c>
      <c r="AR2208" s="147" t="s">
        <v>661</v>
      </c>
      <c r="AT2208" s="147" t="s">
        <v>162</v>
      </c>
      <c r="AU2208" s="147" t="s">
        <v>91</v>
      </c>
      <c r="AY2208" s="19" t="s">
        <v>159</v>
      </c>
      <c r="BE2208" s="148">
        <f>IF(N2208="základní",J2208,0)</f>
        <v>0</v>
      </c>
      <c r="BF2208" s="148">
        <f>IF(N2208="snížená",J2208,0)</f>
        <v>0</v>
      </c>
      <c r="BG2208" s="148">
        <f>IF(N2208="zákl. přenesená",J2208,0)</f>
        <v>0</v>
      </c>
      <c r="BH2208" s="148">
        <f>IF(N2208="sníž. přenesená",J2208,0)</f>
        <v>0</v>
      </c>
      <c r="BI2208" s="148">
        <f>IF(N2208="nulová",J2208,0)</f>
        <v>0</v>
      </c>
      <c r="BJ2208" s="19" t="s">
        <v>91</v>
      </c>
      <c r="BK2208" s="148">
        <f>ROUND(I2208*H2208,2)</f>
        <v>0</v>
      </c>
      <c r="BL2208" s="19" t="s">
        <v>661</v>
      </c>
      <c r="BM2208" s="147" t="s">
        <v>3467</v>
      </c>
    </row>
    <row r="2209" spans="2:65" s="1" customFormat="1" ht="11.25">
      <c r="B2209" s="35"/>
      <c r="D2209" s="149" t="s">
        <v>167</v>
      </c>
      <c r="F2209" s="150" t="s">
        <v>3468</v>
      </c>
      <c r="I2209" s="151"/>
      <c r="L2209" s="35"/>
      <c r="M2209" s="152"/>
      <c r="T2209" s="56"/>
      <c r="AT2209" s="19" t="s">
        <v>167</v>
      </c>
      <c r="AU2209" s="19" t="s">
        <v>91</v>
      </c>
    </row>
    <row r="2210" spans="2:65" s="13" customFormat="1" ht="11.25">
      <c r="B2210" s="160"/>
      <c r="D2210" s="154" t="s">
        <v>169</v>
      </c>
      <c r="E2210" s="161" t="s">
        <v>32</v>
      </c>
      <c r="F2210" s="162" t="s">
        <v>3469</v>
      </c>
      <c r="H2210" s="163">
        <v>11.8</v>
      </c>
      <c r="I2210" s="164"/>
      <c r="L2210" s="160"/>
      <c r="M2210" s="165"/>
      <c r="T2210" s="166"/>
      <c r="AT2210" s="161" t="s">
        <v>169</v>
      </c>
      <c r="AU2210" s="161" t="s">
        <v>91</v>
      </c>
      <c r="AV2210" s="13" t="s">
        <v>91</v>
      </c>
      <c r="AW2210" s="13" t="s">
        <v>38</v>
      </c>
      <c r="AX2210" s="13" t="s">
        <v>84</v>
      </c>
      <c r="AY2210" s="161" t="s">
        <v>159</v>
      </c>
    </row>
    <row r="2211" spans="2:65" s="1" customFormat="1" ht="24.2" customHeight="1">
      <c r="B2211" s="35"/>
      <c r="C2211" s="182" t="s">
        <v>3470</v>
      </c>
      <c r="D2211" s="182" t="s">
        <v>668</v>
      </c>
      <c r="E2211" s="183" t="s">
        <v>3471</v>
      </c>
      <c r="F2211" s="184" t="s">
        <v>3472</v>
      </c>
      <c r="G2211" s="185" t="s">
        <v>783</v>
      </c>
      <c r="H2211" s="186">
        <v>12.39</v>
      </c>
      <c r="I2211" s="187"/>
      <c r="J2211" s="188">
        <f>ROUND(I2211*H2211,2)</f>
        <v>0</v>
      </c>
      <c r="K2211" s="189"/>
      <c r="L2211" s="190"/>
      <c r="M2211" s="191" t="s">
        <v>32</v>
      </c>
      <c r="N2211" s="192" t="s">
        <v>48</v>
      </c>
      <c r="P2211" s="145">
        <f>O2211*H2211</f>
        <v>0</v>
      </c>
      <c r="Q2211" s="145">
        <v>2.0000000000000001E-4</v>
      </c>
      <c r="R2211" s="145">
        <f>Q2211*H2211</f>
        <v>2.4780000000000002E-3</v>
      </c>
      <c r="S2211" s="145">
        <v>0</v>
      </c>
      <c r="T2211" s="146">
        <f>S2211*H2211</f>
        <v>0</v>
      </c>
      <c r="AR2211" s="147" t="s">
        <v>780</v>
      </c>
      <c r="AT2211" s="147" t="s">
        <v>668</v>
      </c>
      <c r="AU2211" s="147" t="s">
        <v>91</v>
      </c>
      <c r="AY2211" s="19" t="s">
        <v>159</v>
      </c>
      <c r="BE2211" s="148">
        <f>IF(N2211="základní",J2211,0)</f>
        <v>0</v>
      </c>
      <c r="BF2211" s="148">
        <f>IF(N2211="snížená",J2211,0)</f>
        <v>0</v>
      </c>
      <c r="BG2211" s="148">
        <f>IF(N2211="zákl. přenesená",J2211,0)</f>
        <v>0</v>
      </c>
      <c r="BH2211" s="148">
        <f>IF(N2211="sníž. přenesená",J2211,0)</f>
        <v>0</v>
      </c>
      <c r="BI2211" s="148">
        <f>IF(N2211="nulová",J2211,0)</f>
        <v>0</v>
      </c>
      <c r="BJ2211" s="19" t="s">
        <v>91</v>
      </c>
      <c r="BK2211" s="148">
        <f>ROUND(I2211*H2211,2)</f>
        <v>0</v>
      </c>
      <c r="BL2211" s="19" t="s">
        <v>661</v>
      </c>
      <c r="BM2211" s="147" t="s">
        <v>3473</v>
      </c>
    </row>
    <row r="2212" spans="2:65" s="13" customFormat="1" ht="11.25">
      <c r="B2212" s="160"/>
      <c r="D2212" s="154" t="s">
        <v>169</v>
      </c>
      <c r="F2212" s="162" t="s">
        <v>3474</v>
      </c>
      <c r="H2212" s="163">
        <v>12.39</v>
      </c>
      <c r="I2212" s="164"/>
      <c r="L2212" s="160"/>
      <c r="M2212" s="165"/>
      <c r="T2212" s="166"/>
      <c r="AT2212" s="161" t="s">
        <v>169</v>
      </c>
      <c r="AU2212" s="161" t="s">
        <v>91</v>
      </c>
      <c r="AV2212" s="13" t="s">
        <v>91</v>
      </c>
      <c r="AW2212" s="13" t="s">
        <v>4</v>
      </c>
      <c r="AX2212" s="13" t="s">
        <v>84</v>
      </c>
      <c r="AY2212" s="161" t="s">
        <v>159</v>
      </c>
    </row>
    <row r="2213" spans="2:65" s="1" customFormat="1" ht="49.15" customHeight="1">
      <c r="B2213" s="35"/>
      <c r="C2213" s="135" t="s">
        <v>3475</v>
      </c>
      <c r="D2213" s="135" t="s">
        <v>162</v>
      </c>
      <c r="E2213" s="136" t="s">
        <v>3476</v>
      </c>
      <c r="F2213" s="137" t="s">
        <v>3477</v>
      </c>
      <c r="G2213" s="138" t="s">
        <v>180</v>
      </c>
      <c r="H2213" s="139">
        <v>2.9000000000000001E-2</v>
      </c>
      <c r="I2213" s="140"/>
      <c r="J2213" s="141">
        <f>ROUND(I2213*H2213,2)</f>
        <v>0</v>
      </c>
      <c r="K2213" s="142"/>
      <c r="L2213" s="35"/>
      <c r="M2213" s="143" t="s">
        <v>32</v>
      </c>
      <c r="N2213" s="144" t="s">
        <v>48</v>
      </c>
      <c r="P2213" s="145">
        <f>O2213*H2213</f>
        <v>0</v>
      </c>
      <c r="Q2213" s="145">
        <v>0</v>
      </c>
      <c r="R2213" s="145">
        <f>Q2213*H2213</f>
        <v>0</v>
      </c>
      <c r="S2213" s="145">
        <v>0</v>
      </c>
      <c r="T2213" s="146">
        <f>S2213*H2213</f>
        <v>0</v>
      </c>
      <c r="AR2213" s="147" t="s">
        <v>661</v>
      </c>
      <c r="AT2213" s="147" t="s">
        <v>162</v>
      </c>
      <c r="AU2213" s="147" t="s">
        <v>91</v>
      </c>
      <c r="AY2213" s="19" t="s">
        <v>159</v>
      </c>
      <c r="BE2213" s="148">
        <f>IF(N2213="základní",J2213,0)</f>
        <v>0</v>
      </c>
      <c r="BF2213" s="148">
        <f>IF(N2213="snížená",J2213,0)</f>
        <v>0</v>
      </c>
      <c r="BG2213" s="148">
        <f>IF(N2213="zákl. přenesená",J2213,0)</f>
        <v>0</v>
      </c>
      <c r="BH2213" s="148">
        <f>IF(N2213="sníž. přenesená",J2213,0)</f>
        <v>0</v>
      </c>
      <c r="BI2213" s="148">
        <f>IF(N2213="nulová",J2213,0)</f>
        <v>0</v>
      </c>
      <c r="BJ2213" s="19" t="s">
        <v>91</v>
      </c>
      <c r="BK2213" s="148">
        <f>ROUND(I2213*H2213,2)</f>
        <v>0</v>
      </c>
      <c r="BL2213" s="19" t="s">
        <v>661</v>
      </c>
      <c r="BM2213" s="147" t="s">
        <v>3478</v>
      </c>
    </row>
    <row r="2214" spans="2:65" s="1" customFormat="1" ht="11.25">
      <c r="B2214" s="35"/>
      <c r="D2214" s="149" t="s">
        <v>167</v>
      </c>
      <c r="F2214" s="150" t="s">
        <v>3479</v>
      </c>
      <c r="I2214" s="151"/>
      <c r="L2214" s="35"/>
      <c r="M2214" s="152"/>
      <c r="T2214" s="56"/>
      <c r="AT2214" s="19" t="s">
        <v>167</v>
      </c>
      <c r="AU2214" s="19" t="s">
        <v>91</v>
      </c>
    </row>
    <row r="2215" spans="2:65" s="1" customFormat="1" ht="49.15" customHeight="1">
      <c r="B2215" s="35"/>
      <c r="C2215" s="135" t="s">
        <v>3480</v>
      </c>
      <c r="D2215" s="135" t="s">
        <v>162</v>
      </c>
      <c r="E2215" s="136" t="s">
        <v>3481</v>
      </c>
      <c r="F2215" s="137" t="s">
        <v>3482</v>
      </c>
      <c r="G2215" s="138" t="s">
        <v>180</v>
      </c>
      <c r="H2215" s="139">
        <v>2.9000000000000001E-2</v>
      </c>
      <c r="I2215" s="140"/>
      <c r="J2215" s="141">
        <f>ROUND(I2215*H2215,2)</f>
        <v>0</v>
      </c>
      <c r="K2215" s="142"/>
      <c r="L2215" s="35"/>
      <c r="M2215" s="143" t="s">
        <v>32</v>
      </c>
      <c r="N2215" s="144" t="s">
        <v>48</v>
      </c>
      <c r="P2215" s="145">
        <f>O2215*H2215</f>
        <v>0</v>
      </c>
      <c r="Q2215" s="145">
        <v>0</v>
      </c>
      <c r="R2215" s="145">
        <f>Q2215*H2215</f>
        <v>0</v>
      </c>
      <c r="S2215" s="145">
        <v>0</v>
      </c>
      <c r="T2215" s="146">
        <f>S2215*H2215</f>
        <v>0</v>
      </c>
      <c r="AR2215" s="147" t="s">
        <v>661</v>
      </c>
      <c r="AT2215" s="147" t="s">
        <v>162</v>
      </c>
      <c r="AU2215" s="147" t="s">
        <v>91</v>
      </c>
      <c r="AY2215" s="19" t="s">
        <v>159</v>
      </c>
      <c r="BE2215" s="148">
        <f>IF(N2215="základní",J2215,0)</f>
        <v>0</v>
      </c>
      <c r="BF2215" s="148">
        <f>IF(N2215="snížená",J2215,0)</f>
        <v>0</v>
      </c>
      <c r="BG2215" s="148">
        <f>IF(N2215="zákl. přenesená",J2215,0)</f>
        <v>0</v>
      </c>
      <c r="BH2215" s="148">
        <f>IF(N2215="sníž. přenesená",J2215,0)</f>
        <v>0</v>
      </c>
      <c r="BI2215" s="148">
        <f>IF(N2215="nulová",J2215,0)</f>
        <v>0</v>
      </c>
      <c r="BJ2215" s="19" t="s">
        <v>91</v>
      </c>
      <c r="BK2215" s="148">
        <f>ROUND(I2215*H2215,2)</f>
        <v>0</v>
      </c>
      <c r="BL2215" s="19" t="s">
        <v>661</v>
      </c>
      <c r="BM2215" s="147" t="s">
        <v>3483</v>
      </c>
    </row>
    <row r="2216" spans="2:65" s="1" customFormat="1" ht="11.25">
      <c r="B2216" s="35"/>
      <c r="D2216" s="149" t="s">
        <v>167</v>
      </c>
      <c r="F2216" s="150" t="s">
        <v>3484</v>
      </c>
      <c r="I2216" s="151"/>
      <c r="L2216" s="35"/>
      <c r="M2216" s="152"/>
      <c r="T2216" s="56"/>
      <c r="AT2216" s="19" t="s">
        <v>167</v>
      </c>
      <c r="AU2216" s="19" t="s">
        <v>91</v>
      </c>
    </row>
    <row r="2217" spans="2:65" s="11" customFormat="1" ht="22.9" customHeight="1">
      <c r="B2217" s="123"/>
      <c r="D2217" s="124" t="s">
        <v>75</v>
      </c>
      <c r="E2217" s="133" t="s">
        <v>3485</v>
      </c>
      <c r="F2217" s="133" t="s">
        <v>3486</v>
      </c>
      <c r="I2217" s="126"/>
      <c r="J2217" s="134">
        <f>BK2217</f>
        <v>0</v>
      </c>
      <c r="L2217" s="123"/>
      <c r="M2217" s="128"/>
      <c r="P2217" s="129">
        <f>SUM(P2218:P2287)</f>
        <v>0</v>
      </c>
      <c r="R2217" s="129">
        <f>SUM(R2218:R2287)</f>
        <v>1.4159461953000001</v>
      </c>
      <c r="T2217" s="130">
        <f>SUM(T2218:T2287)</f>
        <v>0</v>
      </c>
      <c r="AR2217" s="124" t="s">
        <v>91</v>
      </c>
      <c r="AT2217" s="131" t="s">
        <v>75</v>
      </c>
      <c r="AU2217" s="131" t="s">
        <v>84</v>
      </c>
      <c r="AY2217" s="124" t="s">
        <v>159</v>
      </c>
      <c r="BK2217" s="132">
        <f>SUM(BK2218:BK2287)</f>
        <v>0</v>
      </c>
    </row>
    <row r="2218" spans="2:65" s="1" customFormat="1" ht="21.75" customHeight="1">
      <c r="B2218" s="35"/>
      <c r="C2218" s="135" t="s">
        <v>3487</v>
      </c>
      <c r="D2218" s="135" t="s">
        <v>162</v>
      </c>
      <c r="E2218" s="136" t="s">
        <v>3488</v>
      </c>
      <c r="F2218" s="137" t="s">
        <v>3489</v>
      </c>
      <c r="G2218" s="138" t="s">
        <v>165</v>
      </c>
      <c r="H2218" s="139">
        <v>574.35</v>
      </c>
      <c r="I2218" s="140"/>
      <c r="J2218" s="141">
        <f>ROUND(I2218*H2218,2)</f>
        <v>0</v>
      </c>
      <c r="K2218" s="142"/>
      <c r="L2218" s="35"/>
      <c r="M2218" s="143" t="s">
        <v>32</v>
      </c>
      <c r="N2218" s="144" t="s">
        <v>48</v>
      </c>
      <c r="P2218" s="145">
        <f>O2218*H2218</f>
        <v>0</v>
      </c>
      <c r="Q2218" s="145">
        <v>0</v>
      </c>
      <c r="R2218" s="145">
        <f>Q2218*H2218</f>
        <v>0</v>
      </c>
      <c r="S2218" s="145">
        <v>0</v>
      </c>
      <c r="T2218" s="146">
        <f>S2218*H2218</f>
        <v>0</v>
      </c>
      <c r="AR2218" s="147" t="s">
        <v>661</v>
      </c>
      <c r="AT2218" s="147" t="s">
        <v>162</v>
      </c>
      <c r="AU2218" s="147" t="s">
        <v>91</v>
      </c>
      <c r="AY2218" s="19" t="s">
        <v>159</v>
      </c>
      <c r="BE2218" s="148">
        <f>IF(N2218="základní",J2218,0)</f>
        <v>0</v>
      </c>
      <c r="BF2218" s="148">
        <f>IF(N2218="snížená",J2218,0)</f>
        <v>0</v>
      </c>
      <c r="BG2218" s="148">
        <f>IF(N2218="zákl. přenesená",J2218,0)</f>
        <v>0</v>
      </c>
      <c r="BH2218" s="148">
        <f>IF(N2218="sníž. přenesená",J2218,0)</f>
        <v>0</v>
      </c>
      <c r="BI2218" s="148">
        <f>IF(N2218="nulová",J2218,0)</f>
        <v>0</v>
      </c>
      <c r="BJ2218" s="19" t="s">
        <v>91</v>
      </c>
      <c r="BK2218" s="148">
        <f>ROUND(I2218*H2218,2)</f>
        <v>0</v>
      </c>
      <c r="BL2218" s="19" t="s">
        <v>661</v>
      </c>
      <c r="BM2218" s="147" t="s">
        <v>3490</v>
      </c>
    </row>
    <row r="2219" spans="2:65" s="1" customFormat="1" ht="11.25">
      <c r="B2219" s="35"/>
      <c r="D2219" s="149" t="s">
        <v>167</v>
      </c>
      <c r="F2219" s="150" t="s">
        <v>3491</v>
      </c>
      <c r="I2219" s="151"/>
      <c r="L2219" s="35"/>
      <c r="M2219" s="152"/>
      <c r="T2219" s="56"/>
      <c r="AT2219" s="19" t="s">
        <v>167</v>
      </c>
      <c r="AU2219" s="19" t="s">
        <v>91</v>
      </c>
    </row>
    <row r="2220" spans="2:65" s="13" customFormat="1" ht="11.25">
      <c r="B2220" s="160"/>
      <c r="D2220" s="154" t="s">
        <v>169</v>
      </c>
      <c r="E2220" s="161" t="s">
        <v>32</v>
      </c>
      <c r="F2220" s="162" t="s">
        <v>1677</v>
      </c>
      <c r="H2220" s="163">
        <v>521.524</v>
      </c>
      <c r="I2220" s="164"/>
      <c r="L2220" s="160"/>
      <c r="M2220" s="165"/>
      <c r="T2220" s="166"/>
      <c r="AT2220" s="161" t="s">
        <v>169</v>
      </c>
      <c r="AU2220" s="161" t="s">
        <v>91</v>
      </c>
      <c r="AV2220" s="13" t="s">
        <v>91</v>
      </c>
      <c r="AW2220" s="13" t="s">
        <v>38</v>
      </c>
      <c r="AX2220" s="13" t="s">
        <v>76</v>
      </c>
      <c r="AY2220" s="161" t="s">
        <v>159</v>
      </c>
    </row>
    <row r="2221" spans="2:65" s="13" customFormat="1" ht="11.25">
      <c r="B2221" s="160"/>
      <c r="D2221" s="154" t="s">
        <v>169</v>
      </c>
      <c r="E2221" s="161" t="s">
        <v>32</v>
      </c>
      <c r="F2221" s="162" t="s">
        <v>3492</v>
      </c>
      <c r="H2221" s="163">
        <v>55.566000000000003</v>
      </c>
      <c r="I2221" s="164"/>
      <c r="L2221" s="160"/>
      <c r="M2221" s="165"/>
      <c r="T2221" s="166"/>
      <c r="AT2221" s="161" t="s">
        <v>169</v>
      </c>
      <c r="AU2221" s="161" t="s">
        <v>91</v>
      </c>
      <c r="AV2221" s="13" t="s">
        <v>91</v>
      </c>
      <c r="AW2221" s="13" t="s">
        <v>38</v>
      </c>
      <c r="AX2221" s="13" t="s">
        <v>76</v>
      </c>
      <c r="AY2221" s="161" t="s">
        <v>159</v>
      </c>
    </row>
    <row r="2222" spans="2:65" s="12" customFormat="1" ht="11.25">
      <c r="B2222" s="153"/>
      <c r="D2222" s="154" t="s">
        <v>169</v>
      </c>
      <c r="E2222" s="155" t="s">
        <v>32</v>
      </c>
      <c r="F2222" s="156" t="s">
        <v>3383</v>
      </c>
      <c r="H2222" s="155" t="s">
        <v>32</v>
      </c>
      <c r="I2222" s="157"/>
      <c r="L2222" s="153"/>
      <c r="M2222" s="158"/>
      <c r="T2222" s="159"/>
      <c r="AT2222" s="155" t="s">
        <v>169</v>
      </c>
      <c r="AU2222" s="155" t="s">
        <v>91</v>
      </c>
      <c r="AV2222" s="12" t="s">
        <v>84</v>
      </c>
      <c r="AW2222" s="12" t="s">
        <v>38</v>
      </c>
      <c r="AX2222" s="12" t="s">
        <v>76</v>
      </c>
      <c r="AY2222" s="155" t="s">
        <v>159</v>
      </c>
    </row>
    <row r="2223" spans="2:65" s="13" customFormat="1" ht="11.25">
      <c r="B2223" s="160"/>
      <c r="D2223" s="154" t="s">
        <v>169</v>
      </c>
      <c r="E2223" s="161" t="s">
        <v>32</v>
      </c>
      <c r="F2223" s="162" t="s">
        <v>3493</v>
      </c>
      <c r="H2223" s="163">
        <v>-1.96</v>
      </c>
      <c r="I2223" s="164"/>
      <c r="L2223" s="160"/>
      <c r="M2223" s="165"/>
      <c r="T2223" s="166"/>
      <c r="AT2223" s="161" t="s">
        <v>169</v>
      </c>
      <c r="AU2223" s="161" t="s">
        <v>91</v>
      </c>
      <c r="AV2223" s="13" t="s">
        <v>91</v>
      </c>
      <c r="AW2223" s="13" t="s">
        <v>38</v>
      </c>
      <c r="AX2223" s="13" t="s">
        <v>76</v>
      </c>
      <c r="AY2223" s="161" t="s">
        <v>159</v>
      </c>
    </row>
    <row r="2224" spans="2:65" s="13" customFormat="1" ht="11.25">
      <c r="B2224" s="160"/>
      <c r="D2224" s="154" t="s">
        <v>169</v>
      </c>
      <c r="E2224" s="161" t="s">
        <v>32</v>
      </c>
      <c r="F2224" s="162" t="s">
        <v>3494</v>
      </c>
      <c r="H2224" s="163">
        <v>-0.78</v>
      </c>
      <c r="I2224" s="164"/>
      <c r="L2224" s="160"/>
      <c r="M2224" s="165"/>
      <c r="T2224" s="166"/>
      <c r="AT2224" s="161" t="s">
        <v>169</v>
      </c>
      <c r="AU2224" s="161" t="s">
        <v>91</v>
      </c>
      <c r="AV2224" s="13" t="s">
        <v>91</v>
      </c>
      <c r="AW2224" s="13" t="s">
        <v>38</v>
      </c>
      <c r="AX2224" s="13" t="s">
        <v>76</v>
      </c>
      <c r="AY2224" s="161" t="s">
        <v>159</v>
      </c>
    </row>
    <row r="2225" spans="2:65" s="14" customFormat="1" ht="11.25">
      <c r="B2225" s="175"/>
      <c r="D2225" s="154" t="s">
        <v>169</v>
      </c>
      <c r="E2225" s="176" t="s">
        <v>32</v>
      </c>
      <c r="F2225" s="177" t="s">
        <v>581</v>
      </c>
      <c r="H2225" s="178">
        <v>574.35</v>
      </c>
      <c r="I2225" s="179"/>
      <c r="L2225" s="175"/>
      <c r="M2225" s="180"/>
      <c r="T2225" s="181"/>
      <c r="AT2225" s="176" t="s">
        <v>169</v>
      </c>
      <c r="AU2225" s="176" t="s">
        <v>91</v>
      </c>
      <c r="AV2225" s="14" t="s">
        <v>96</v>
      </c>
      <c r="AW2225" s="14" t="s">
        <v>38</v>
      </c>
      <c r="AX2225" s="14" t="s">
        <v>84</v>
      </c>
      <c r="AY2225" s="176" t="s">
        <v>159</v>
      </c>
    </row>
    <row r="2226" spans="2:65" s="1" customFormat="1" ht="44.25" customHeight="1">
      <c r="B2226" s="35"/>
      <c r="C2226" s="135" t="s">
        <v>3495</v>
      </c>
      <c r="D2226" s="135" t="s">
        <v>162</v>
      </c>
      <c r="E2226" s="136" t="s">
        <v>3496</v>
      </c>
      <c r="F2226" s="137" t="s">
        <v>3497</v>
      </c>
      <c r="G2226" s="138" t="s">
        <v>165</v>
      </c>
      <c r="H2226" s="139">
        <v>574.35</v>
      </c>
      <c r="I2226" s="140"/>
      <c r="J2226" s="141">
        <f>ROUND(I2226*H2226,2)</f>
        <v>0</v>
      </c>
      <c r="K2226" s="142"/>
      <c r="L2226" s="35"/>
      <c r="M2226" s="143" t="s">
        <v>32</v>
      </c>
      <c r="N2226" s="144" t="s">
        <v>48</v>
      </c>
      <c r="P2226" s="145">
        <f>O2226*H2226</f>
        <v>0</v>
      </c>
      <c r="Q2226" s="145">
        <v>0</v>
      </c>
      <c r="R2226" s="145">
        <f>Q2226*H2226</f>
        <v>0</v>
      </c>
      <c r="S2226" s="145">
        <v>0</v>
      </c>
      <c r="T2226" s="146">
        <f>S2226*H2226</f>
        <v>0</v>
      </c>
      <c r="AR2226" s="147" t="s">
        <v>661</v>
      </c>
      <c r="AT2226" s="147" t="s">
        <v>162</v>
      </c>
      <c r="AU2226" s="147" t="s">
        <v>91</v>
      </c>
      <c r="AY2226" s="19" t="s">
        <v>159</v>
      </c>
      <c r="BE2226" s="148">
        <f>IF(N2226="základní",J2226,0)</f>
        <v>0</v>
      </c>
      <c r="BF2226" s="148">
        <f>IF(N2226="snížená",J2226,0)</f>
        <v>0</v>
      </c>
      <c r="BG2226" s="148">
        <f>IF(N2226="zákl. přenesená",J2226,0)</f>
        <v>0</v>
      </c>
      <c r="BH2226" s="148">
        <f>IF(N2226="sníž. přenesená",J2226,0)</f>
        <v>0</v>
      </c>
      <c r="BI2226" s="148">
        <f>IF(N2226="nulová",J2226,0)</f>
        <v>0</v>
      </c>
      <c r="BJ2226" s="19" t="s">
        <v>91</v>
      </c>
      <c r="BK2226" s="148">
        <f>ROUND(I2226*H2226,2)</f>
        <v>0</v>
      </c>
      <c r="BL2226" s="19" t="s">
        <v>661</v>
      </c>
      <c r="BM2226" s="147" t="s">
        <v>3498</v>
      </c>
    </row>
    <row r="2227" spans="2:65" s="13" customFormat="1" ht="11.25">
      <c r="B2227" s="160"/>
      <c r="D2227" s="154" t="s">
        <v>169</v>
      </c>
      <c r="E2227" s="161" t="s">
        <v>32</v>
      </c>
      <c r="F2227" s="162" t="s">
        <v>1677</v>
      </c>
      <c r="H2227" s="163">
        <v>521.524</v>
      </c>
      <c r="I2227" s="164"/>
      <c r="L2227" s="160"/>
      <c r="M2227" s="165"/>
      <c r="T2227" s="166"/>
      <c r="AT2227" s="161" t="s">
        <v>169</v>
      </c>
      <c r="AU2227" s="161" t="s">
        <v>91</v>
      </c>
      <c r="AV2227" s="13" t="s">
        <v>91</v>
      </c>
      <c r="AW2227" s="13" t="s">
        <v>38</v>
      </c>
      <c r="AX2227" s="13" t="s">
        <v>76</v>
      </c>
      <c r="AY2227" s="161" t="s">
        <v>159</v>
      </c>
    </row>
    <row r="2228" spans="2:65" s="13" customFormat="1" ht="11.25">
      <c r="B2228" s="160"/>
      <c r="D2228" s="154" t="s">
        <v>169</v>
      </c>
      <c r="E2228" s="161" t="s">
        <v>32</v>
      </c>
      <c r="F2228" s="162" t="s">
        <v>3492</v>
      </c>
      <c r="H2228" s="163">
        <v>55.566000000000003</v>
      </c>
      <c r="I2228" s="164"/>
      <c r="L2228" s="160"/>
      <c r="M2228" s="165"/>
      <c r="T2228" s="166"/>
      <c r="AT2228" s="161" t="s">
        <v>169</v>
      </c>
      <c r="AU2228" s="161" t="s">
        <v>91</v>
      </c>
      <c r="AV2228" s="13" t="s">
        <v>91</v>
      </c>
      <c r="AW2228" s="13" t="s">
        <v>38</v>
      </c>
      <c r="AX2228" s="13" t="s">
        <v>76</v>
      </c>
      <c r="AY2228" s="161" t="s">
        <v>159</v>
      </c>
    </row>
    <row r="2229" spans="2:65" s="12" customFormat="1" ht="11.25">
      <c r="B2229" s="153"/>
      <c r="D2229" s="154" t="s">
        <v>169</v>
      </c>
      <c r="E2229" s="155" t="s">
        <v>32</v>
      </c>
      <c r="F2229" s="156" t="s">
        <v>3383</v>
      </c>
      <c r="H2229" s="155" t="s">
        <v>32</v>
      </c>
      <c r="I2229" s="157"/>
      <c r="L2229" s="153"/>
      <c r="M2229" s="158"/>
      <c r="T2229" s="159"/>
      <c r="AT2229" s="155" t="s">
        <v>169</v>
      </c>
      <c r="AU2229" s="155" t="s">
        <v>91</v>
      </c>
      <c r="AV2229" s="12" t="s">
        <v>84</v>
      </c>
      <c r="AW2229" s="12" t="s">
        <v>38</v>
      </c>
      <c r="AX2229" s="12" t="s">
        <v>76</v>
      </c>
      <c r="AY2229" s="155" t="s">
        <v>159</v>
      </c>
    </row>
    <row r="2230" spans="2:65" s="13" customFormat="1" ht="11.25">
      <c r="B2230" s="160"/>
      <c r="D2230" s="154" t="s">
        <v>169</v>
      </c>
      <c r="E2230" s="161" t="s">
        <v>32</v>
      </c>
      <c r="F2230" s="162" t="s">
        <v>3493</v>
      </c>
      <c r="H2230" s="163">
        <v>-1.96</v>
      </c>
      <c r="I2230" s="164"/>
      <c r="L2230" s="160"/>
      <c r="M2230" s="165"/>
      <c r="T2230" s="166"/>
      <c r="AT2230" s="161" t="s">
        <v>169</v>
      </c>
      <c r="AU2230" s="161" t="s">
        <v>91</v>
      </c>
      <c r="AV2230" s="13" t="s">
        <v>91</v>
      </c>
      <c r="AW2230" s="13" t="s">
        <v>38</v>
      </c>
      <c r="AX2230" s="13" t="s">
        <v>76</v>
      </c>
      <c r="AY2230" s="161" t="s">
        <v>159</v>
      </c>
    </row>
    <row r="2231" spans="2:65" s="13" customFormat="1" ht="11.25">
      <c r="B2231" s="160"/>
      <c r="D2231" s="154" t="s">
        <v>169</v>
      </c>
      <c r="E2231" s="161" t="s">
        <v>32</v>
      </c>
      <c r="F2231" s="162" t="s">
        <v>3494</v>
      </c>
      <c r="H2231" s="163">
        <v>-0.78</v>
      </c>
      <c r="I2231" s="164"/>
      <c r="L2231" s="160"/>
      <c r="M2231" s="165"/>
      <c r="T2231" s="166"/>
      <c r="AT2231" s="161" t="s">
        <v>169</v>
      </c>
      <c r="AU2231" s="161" t="s">
        <v>91</v>
      </c>
      <c r="AV2231" s="13" t="s">
        <v>91</v>
      </c>
      <c r="AW2231" s="13" t="s">
        <v>38</v>
      </c>
      <c r="AX2231" s="13" t="s">
        <v>76</v>
      </c>
      <c r="AY2231" s="161" t="s">
        <v>159</v>
      </c>
    </row>
    <row r="2232" spans="2:65" s="14" customFormat="1" ht="11.25">
      <c r="B2232" s="175"/>
      <c r="D2232" s="154" t="s">
        <v>169</v>
      </c>
      <c r="E2232" s="176" t="s">
        <v>32</v>
      </c>
      <c r="F2232" s="177" t="s">
        <v>581</v>
      </c>
      <c r="H2232" s="178">
        <v>574.35</v>
      </c>
      <c r="I2232" s="179"/>
      <c r="L2232" s="175"/>
      <c r="M2232" s="180"/>
      <c r="T2232" s="181"/>
      <c r="AT2232" s="176" t="s">
        <v>169</v>
      </c>
      <c r="AU2232" s="176" t="s">
        <v>91</v>
      </c>
      <c r="AV2232" s="14" t="s">
        <v>96</v>
      </c>
      <c r="AW2232" s="14" t="s">
        <v>38</v>
      </c>
      <c r="AX2232" s="14" t="s">
        <v>84</v>
      </c>
      <c r="AY2232" s="176" t="s">
        <v>159</v>
      </c>
    </row>
    <row r="2233" spans="2:65" s="1" customFormat="1" ht="16.5" customHeight="1">
      <c r="B2233" s="35"/>
      <c r="C2233" s="135" t="s">
        <v>3499</v>
      </c>
      <c r="D2233" s="135" t="s">
        <v>162</v>
      </c>
      <c r="E2233" s="136" t="s">
        <v>3500</v>
      </c>
      <c r="F2233" s="137" t="s">
        <v>3501</v>
      </c>
      <c r="G2233" s="138" t="s">
        <v>258</v>
      </c>
      <c r="H2233" s="139">
        <v>77.433999999999997</v>
      </c>
      <c r="I2233" s="140"/>
      <c r="J2233" s="141">
        <f>ROUND(I2233*H2233,2)</f>
        <v>0</v>
      </c>
      <c r="K2233" s="142"/>
      <c r="L2233" s="35"/>
      <c r="M2233" s="143" t="s">
        <v>32</v>
      </c>
      <c r="N2233" s="144" t="s">
        <v>48</v>
      </c>
      <c r="P2233" s="145">
        <f>O2233*H2233</f>
        <v>0</v>
      </c>
      <c r="Q2233" s="145">
        <v>0</v>
      </c>
      <c r="R2233" s="145">
        <f>Q2233*H2233</f>
        <v>0</v>
      </c>
      <c r="S2233" s="145">
        <v>0</v>
      </c>
      <c r="T2233" s="146">
        <f>S2233*H2233</f>
        <v>0</v>
      </c>
      <c r="AR2233" s="147" t="s">
        <v>661</v>
      </c>
      <c r="AT2233" s="147" t="s">
        <v>162</v>
      </c>
      <c r="AU2233" s="147" t="s">
        <v>91</v>
      </c>
      <c r="AY2233" s="19" t="s">
        <v>159</v>
      </c>
      <c r="BE2233" s="148">
        <f>IF(N2233="základní",J2233,0)</f>
        <v>0</v>
      </c>
      <c r="BF2233" s="148">
        <f>IF(N2233="snížená",J2233,0)</f>
        <v>0</v>
      </c>
      <c r="BG2233" s="148">
        <f>IF(N2233="zákl. přenesená",J2233,0)</f>
        <v>0</v>
      </c>
      <c r="BH2233" s="148">
        <f>IF(N2233="sníž. přenesená",J2233,0)</f>
        <v>0</v>
      </c>
      <c r="BI2233" s="148">
        <f>IF(N2233="nulová",J2233,0)</f>
        <v>0</v>
      </c>
      <c r="BJ2233" s="19" t="s">
        <v>91</v>
      </c>
      <c r="BK2233" s="148">
        <f>ROUND(I2233*H2233,2)</f>
        <v>0</v>
      </c>
      <c r="BL2233" s="19" t="s">
        <v>661</v>
      </c>
      <c r="BM2233" s="147" t="s">
        <v>3502</v>
      </c>
    </row>
    <row r="2234" spans="2:65" s="13" customFormat="1" ht="11.25">
      <c r="B2234" s="160"/>
      <c r="D2234" s="154" t="s">
        <v>169</v>
      </c>
      <c r="E2234" s="161" t="s">
        <v>32</v>
      </c>
      <c r="F2234" s="162" t="s">
        <v>3503</v>
      </c>
      <c r="H2234" s="163">
        <v>54.23</v>
      </c>
      <c r="I2234" s="164"/>
      <c r="L2234" s="160"/>
      <c r="M2234" s="165"/>
      <c r="T2234" s="166"/>
      <c r="AT2234" s="161" t="s">
        <v>169</v>
      </c>
      <c r="AU2234" s="161" t="s">
        <v>91</v>
      </c>
      <c r="AV2234" s="13" t="s">
        <v>91</v>
      </c>
      <c r="AW2234" s="13" t="s">
        <v>38</v>
      </c>
      <c r="AX2234" s="13" t="s">
        <v>76</v>
      </c>
      <c r="AY2234" s="161" t="s">
        <v>159</v>
      </c>
    </row>
    <row r="2235" spans="2:65" s="12" customFormat="1" ht="11.25">
      <c r="B2235" s="153"/>
      <c r="D2235" s="154" t="s">
        <v>169</v>
      </c>
      <c r="E2235" s="155" t="s">
        <v>32</v>
      </c>
      <c r="F2235" s="156" t="s">
        <v>3383</v>
      </c>
      <c r="H2235" s="155" t="s">
        <v>32</v>
      </c>
      <c r="I2235" s="157"/>
      <c r="L2235" s="153"/>
      <c r="M2235" s="158"/>
      <c r="T2235" s="159"/>
      <c r="AT2235" s="155" t="s">
        <v>169</v>
      </c>
      <c r="AU2235" s="155" t="s">
        <v>91</v>
      </c>
      <c r="AV2235" s="12" t="s">
        <v>84</v>
      </c>
      <c r="AW2235" s="12" t="s">
        <v>38</v>
      </c>
      <c r="AX2235" s="12" t="s">
        <v>76</v>
      </c>
      <c r="AY2235" s="155" t="s">
        <v>159</v>
      </c>
    </row>
    <row r="2236" spans="2:65" s="13" customFormat="1" ht="11.25">
      <c r="B2236" s="160"/>
      <c r="D2236" s="154" t="s">
        <v>169</v>
      </c>
      <c r="E2236" s="161" t="s">
        <v>32</v>
      </c>
      <c r="F2236" s="162" t="s">
        <v>3493</v>
      </c>
      <c r="H2236" s="163">
        <v>-1.96</v>
      </c>
      <c r="I2236" s="164"/>
      <c r="L2236" s="160"/>
      <c r="M2236" s="165"/>
      <c r="T2236" s="166"/>
      <c r="AT2236" s="161" t="s">
        <v>169</v>
      </c>
      <c r="AU2236" s="161" t="s">
        <v>91</v>
      </c>
      <c r="AV2236" s="13" t="s">
        <v>91</v>
      </c>
      <c r="AW2236" s="13" t="s">
        <v>38</v>
      </c>
      <c r="AX2236" s="13" t="s">
        <v>76</v>
      </c>
      <c r="AY2236" s="161" t="s">
        <v>159</v>
      </c>
    </row>
    <row r="2237" spans="2:65" s="13" customFormat="1" ht="11.25">
      <c r="B2237" s="160"/>
      <c r="D2237" s="154" t="s">
        <v>169</v>
      </c>
      <c r="E2237" s="161" t="s">
        <v>32</v>
      </c>
      <c r="F2237" s="162" t="s">
        <v>3494</v>
      </c>
      <c r="H2237" s="163">
        <v>-0.78</v>
      </c>
      <c r="I2237" s="164"/>
      <c r="L2237" s="160"/>
      <c r="M2237" s="165"/>
      <c r="T2237" s="166"/>
      <c r="AT2237" s="161" t="s">
        <v>169</v>
      </c>
      <c r="AU2237" s="161" t="s">
        <v>91</v>
      </c>
      <c r="AV2237" s="13" t="s">
        <v>91</v>
      </c>
      <c r="AW2237" s="13" t="s">
        <v>38</v>
      </c>
      <c r="AX2237" s="13" t="s">
        <v>76</v>
      </c>
      <c r="AY2237" s="161" t="s">
        <v>159</v>
      </c>
    </row>
    <row r="2238" spans="2:65" s="13" customFormat="1" ht="11.25">
      <c r="B2238" s="160"/>
      <c r="D2238" s="154" t="s">
        <v>169</v>
      </c>
      <c r="E2238" s="161" t="s">
        <v>32</v>
      </c>
      <c r="F2238" s="162" t="s">
        <v>3504</v>
      </c>
      <c r="H2238" s="163">
        <v>17.143999999999998</v>
      </c>
      <c r="I2238" s="164"/>
      <c r="L2238" s="160"/>
      <c r="M2238" s="165"/>
      <c r="T2238" s="166"/>
      <c r="AT2238" s="161" t="s">
        <v>169</v>
      </c>
      <c r="AU2238" s="161" t="s">
        <v>91</v>
      </c>
      <c r="AV2238" s="13" t="s">
        <v>91</v>
      </c>
      <c r="AW2238" s="13" t="s">
        <v>38</v>
      </c>
      <c r="AX2238" s="13" t="s">
        <v>76</v>
      </c>
      <c r="AY2238" s="161" t="s">
        <v>159</v>
      </c>
    </row>
    <row r="2239" spans="2:65" s="13" customFormat="1" ht="11.25">
      <c r="B2239" s="160"/>
      <c r="D2239" s="154" t="s">
        <v>169</v>
      </c>
      <c r="E2239" s="161" t="s">
        <v>32</v>
      </c>
      <c r="F2239" s="162" t="s">
        <v>3505</v>
      </c>
      <c r="H2239" s="163">
        <v>8.8000000000000007</v>
      </c>
      <c r="I2239" s="164"/>
      <c r="L2239" s="160"/>
      <c r="M2239" s="165"/>
      <c r="T2239" s="166"/>
      <c r="AT2239" s="161" t="s">
        <v>169</v>
      </c>
      <c r="AU2239" s="161" t="s">
        <v>91</v>
      </c>
      <c r="AV2239" s="13" t="s">
        <v>91</v>
      </c>
      <c r="AW2239" s="13" t="s">
        <v>38</v>
      </c>
      <c r="AX2239" s="13" t="s">
        <v>76</v>
      </c>
      <c r="AY2239" s="161" t="s">
        <v>159</v>
      </c>
    </row>
    <row r="2240" spans="2:65" s="14" customFormat="1" ht="11.25">
      <c r="B2240" s="175"/>
      <c r="D2240" s="154" t="s">
        <v>169</v>
      </c>
      <c r="E2240" s="176" t="s">
        <v>32</v>
      </c>
      <c r="F2240" s="177" t="s">
        <v>581</v>
      </c>
      <c r="H2240" s="178">
        <v>77.433999999999997</v>
      </c>
      <c r="I2240" s="179"/>
      <c r="L2240" s="175"/>
      <c r="M2240" s="180"/>
      <c r="T2240" s="181"/>
      <c r="AT2240" s="176" t="s">
        <v>169</v>
      </c>
      <c r="AU2240" s="176" t="s">
        <v>91</v>
      </c>
      <c r="AV2240" s="14" t="s">
        <v>96</v>
      </c>
      <c r="AW2240" s="14" t="s">
        <v>38</v>
      </c>
      <c r="AX2240" s="14" t="s">
        <v>84</v>
      </c>
      <c r="AY2240" s="176" t="s">
        <v>159</v>
      </c>
    </row>
    <row r="2241" spans="2:65" s="1" customFormat="1" ht="16.5" customHeight="1">
      <c r="B2241" s="35"/>
      <c r="C2241" s="135" t="s">
        <v>3506</v>
      </c>
      <c r="D2241" s="135" t="s">
        <v>162</v>
      </c>
      <c r="E2241" s="136" t="s">
        <v>3507</v>
      </c>
      <c r="F2241" s="137" t="s">
        <v>3508</v>
      </c>
      <c r="G2241" s="138" t="s">
        <v>165</v>
      </c>
      <c r="H2241" s="139">
        <v>24.234999999999999</v>
      </c>
      <c r="I2241" s="140"/>
      <c r="J2241" s="141">
        <f>ROUND(I2241*H2241,2)</f>
        <v>0</v>
      </c>
      <c r="K2241" s="142"/>
      <c r="L2241" s="35"/>
      <c r="M2241" s="143" t="s">
        <v>32</v>
      </c>
      <c r="N2241" s="144" t="s">
        <v>48</v>
      </c>
      <c r="P2241" s="145">
        <f>O2241*H2241</f>
        <v>0</v>
      </c>
      <c r="Q2241" s="145">
        <v>0</v>
      </c>
      <c r="R2241" s="145">
        <f>Q2241*H2241</f>
        <v>0</v>
      </c>
      <c r="S2241" s="145">
        <v>0</v>
      </c>
      <c r="T2241" s="146">
        <f>S2241*H2241</f>
        <v>0</v>
      </c>
      <c r="AR2241" s="147" t="s">
        <v>661</v>
      </c>
      <c r="AT2241" s="147" t="s">
        <v>162</v>
      </c>
      <c r="AU2241" s="147" t="s">
        <v>91</v>
      </c>
      <c r="AY2241" s="19" t="s">
        <v>159</v>
      </c>
      <c r="BE2241" s="148">
        <f>IF(N2241="základní",J2241,0)</f>
        <v>0</v>
      </c>
      <c r="BF2241" s="148">
        <f>IF(N2241="snížená",J2241,0)</f>
        <v>0</v>
      </c>
      <c r="BG2241" s="148">
        <f>IF(N2241="zákl. přenesená",J2241,0)</f>
        <v>0</v>
      </c>
      <c r="BH2241" s="148">
        <f>IF(N2241="sníž. přenesená",J2241,0)</f>
        <v>0</v>
      </c>
      <c r="BI2241" s="148">
        <f>IF(N2241="nulová",J2241,0)</f>
        <v>0</v>
      </c>
      <c r="BJ2241" s="19" t="s">
        <v>91</v>
      </c>
      <c r="BK2241" s="148">
        <f>ROUND(I2241*H2241,2)</f>
        <v>0</v>
      </c>
      <c r="BL2241" s="19" t="s">
        <v>661</v>
      </c>
      <c r="BM2241" s="147" t="s">
        <v>3509</v>
      </c>
    </row>
    <row r="2242" spans="2:65" s="13" customFormat="1" ht="11.25">
      <c r="B2242" s="160"/>
      <c r="D2242" s="154" t="s">
        <v>169</v>
      </c>
      <c r="E2242" s="161" t="s">
        <v>32</v>
      </c>
      <c r="F2242" s="162" t="s">
        <v>3510</v>
      </c>
      <c r="H2242" s="163">
        <v>10.715999999999999</v>
      </c>
      <c r="I2242" s="164"/>
      <c r="L2242" s="160"/>
      <c r="M2242" s="165"/>
      <c r="T2242" s="166"/>
      <c r="AT2242" s="161" t="s">
        <v>169</v>
      </c>
      <c r="AU2242" s="161" t="s">
        <v>91</v>
      </c>
      <c r="AV2242" s="13" t="s">
        <v>91</v>
      </c>
      <c r="AW2242" s="13" t="s">
        <v>38</v>
      </c>
      <c r="AX2242" s="13" t="s">
        <v>76</v>
      </c>
      <c r="AY2242" s="161" t="s">
        <v>159</v>
      </c>
    </row>
    <row r="2243" spans="2:65" s="13" customFormat="1" ht="11.25">
      <c r="B2243" s="160"/>
      <c r="D2243" s="154" t="s">
        <v>169</v>
      </c>
      <c r="E2243" s="161" t="s">
        <v>32</v>
      </c>
      <c r="F2243" s="162" t="s">
        <v>3511</v>
      </c>
      <c r="H2243" s="163">
        <v>9.0579999999999998</v>
      </c>
      <c r="I2243" s="164"/>
      <c r="L2243" s="160"/>
      <c r="M2243" s="165"/>
      <c r="T2243" s="166"/>
      <c r="AT2243" s="161" t="s">
        <v>169</v>
      </c>
      <c r="AU2243" s="161" t="s">
        <v>91</v>
      </c>
      <c r="AV2243" s="13" t="s">
        <v>91</v>
      </c>
      <c r="AW2243" s="13" t="s">
        <v>38</v>
      </c>
      <c r="AX2243" s="13" t="s">
        <v>76</v>
      </c>
      <c r="AY2243" s="161" t="s">
        <v>159</v>
      </c>
    </row>
    <row r="2244" spans="2:65" s="13" customFormat="1" ht="11.25">
      <c r="B2244" s="160"/>
      <c r="D2244" s="154" t="s">
        <v>169</v>
      </c>
      <c r="E2244" s="161" t="s">
        <v>32</v>
      </c>
      <c r="F2244" s="162" t="s">
        <v>1241</v>
      </c>
      <c r="H2244" s="163">
        <v>1.0860000000000001</v>
      </c>
      <c r="I2244" s="164"/>
      <c r="L2244" s="160"/>
      <c r="M2244" s="165"/>
      <c r="T2244" s="166"/>
      <c r="AT2244" s="161" t="s">
        <v>169</v>
      </c>
      <c r="AU2244" s="161" t="s">
        <v>91</v>
      </c>
      <c r="AV2244" s="13" t="s">
        <v>91</v>
      </c>
      <c r="AW2244" s="13" t="s">
        <v>38</v>
      </c>
      <c r="AX2244" s="13" t="s">
        <v>76</v>
      </c>
      <c r="AY2244" s="161" t="s">
        <v>159</v>
      </c>
    </row>
    <row r="2245" spans="2:65" s="13" customFormat="1" ht="11.25">
      <c r="B2245" s="160"/>
      <c r="D2245" s="154" t="s">
        <v>169</v>
      </c>
      <c r="E2245" s="161" t="s">
        <v>32</v>
      </c>
      <c r="F2245" s="162" t="s">
        <v>3512</v>
      </c>
      <c r="H2245" s="163">
        <v>3.375</v>
      </c>
      <c r="I2245" s="164"/>
      <c r="L2245" s="160"/>
      <c r="M2245" s="165"/>
      <c r="T2245" s="166"/>
      <c r="AT2245" s="161" t="s">
        <v>169</v>
      </c>
      <c r="AU2245" s="161" t="s">
        <v>91</v>
      </c>
      <c r="AV2245" s="13" t="s">
        <v>91</v>
      </c>
      <c r="AW2245" s="13" t="s">
        <v>38</v>
      </c>
      <c r="AX2245" s="13" t="s">
        <v>76</v>
      </c>
      <c r="AY2245" s="161" t="s">
        <v>159</v>
      </c>
    </row>
    <row r="2246" spans="2:65" s="14" customFormat="1" ht="11.25">
      <c r="B2246" s="175"/>
      <c r="D2246" s="154" t="s">
        <v>169</v>
      </c>
      <c r="E2246" s="176" t="s">
        <v>32</v>
      </c>
      <c r="F2246" s="177" t="s">
        <v>581</v>
      </c>
      <c r="H2246" s="178">
        <v>24.234999999999999</v>
      </c>
      <c r="I2246" s="179"/>
      <c r="L2246" s="175"/>
      <c r="M2246" s="180"/>
      <c r="T2246" s="181"/>
      <c r="AT2246" s="176" t="s">
        <v>169</v>
      </c>
      <c r="AU2246" s="176" t="s">
        <v>91</v>
      </c>
      <c r="AV2246" s="14" t="s">
        <v>96</v>
      </c>
      <c r="AW2246" s="14" t="s">
        <v>38</v>
      </c>
      <c r="AX2246" s="14" t="s">
        <v>84</v>
      </c>
      <c r="AY2246" s="176" t="s">
        <v>159</v>
      </c>
    </row>
    <row r="2247" spans="2:65" s="1" customFormat="1" ht="24.2" customHeight="1">
      <c r="B2247" s="35"/>
      <c r="C2247" s="135" t="s">
        <v>3513</v>
      </c>
      <c r="D2247" s="135" t="s">
        <v>162</v>
      </c>
      <c r="E2247" s="136" t="s">
        <v>3514</v>
      </c>
      <c r="F2247" s="137" t="s">
        <v>3515</v>
      </c>
      <c r="G2247" s="138" t="s">
        <v>783</v>
      </c>
      <c r="H2247" s="139">
        <v>453.81</v>
      </c>
      <c r="I2247" s="140"/>
      <c r="J2247" s="141">
        <f>ROUND(I2247*H2247,2)</f>
        <v>0</v>
      </c>
      <c r="K2247" s="142"/>
      <c r="L2247" s="35"/>
      <c r="M2247" s="143" t="s">
        <v>32</v>
      </c>
      <c r="N2247" s="144" t="s">
        <v>48</v>
      </c>
      <c r="P2247" s="145">
        <f>O2247*H2247</f>
        <v>0</v>
      </c>
      <c r="Q2247" s="145">
        <v>3.12013E-3</v>
      </c>
      <c r="R2247" s="145">
        <f>Q2247*H2247</f>
        <v>1.4159461953000001</v>
      </c>
      <c r="S2247" s="145">
        <v>0</v>
      </c>
      <c r="T2247" s="146">
        <f>S2247*H2247</f>
        <v>0</v>
      </c>
      <c r="AR2247" s="147" t="s">
        <v>661</v>
      </c>
      <c r="AT2247" s="147" t="s">
        <v>162</v>
      </c>
      <c r="AU2247" s="147" t="s">
        <v>91</v>
      </c>
      <c r="AY2247" s="19" t="s">
        <v>159</v>
      </c>
      <c r="BE2247" s="148">
        <f>IF(N2247="základní",J2247,0)</f>
        <v>0</v>
      </c>
      <c r="BF2247" s="148">
        <f>IF(N2247="snížená",J2247,0)</f>
        <v>0</v>
      </c>
      <c r="BG2247" s="148">
        <f>IF(N2247="zákl. přenesená",J2247,0)</f>
        <v>0</v>
      </c>
      <c r="BH2247" s="148">
        <f>IF(N2247="sníž. přenesená",J2247,0)</f>
        <v>0</v>
      </c>
      <c r="BI2247" s="148">
        <f>IF(N2247="nulová",J2247,0)</f>
        <v>0</v>
      </c>
      <c r="BJ2247" s="19" t="s">
        <v>91</v>
      </c>
      <c r="BK2247" s="148">
        <f>ROUND(I2247*H2247,2)</f>
        <v>0</v>
      </c>
      <c r="BL2247" s="19" t="s">
        <v>661</v>
      </c>
      <c r="BM2247" s="147" t="s">
        <v>3516</v>
      </c>
    </row>
    <row r="2248" spans="2:65" s="1" customFormat="1" ht="11.25">
      <c r="B2248" s="35"/>
      <c r="D2248" s="149" t="s">
        <v>167</v>
      </c>
      <c r="F2248" s="150" t="s">
        <v>3517</v>
      </c>
      <c r="I2248" s="151"/>
      <c r="L2248" s="35"/>
      <c r="M2248" s="152"/>
      <c r="T2248" s="56"/>
      <c r="AT2248" s="19" t="s">
        <v>167</v>
      </c>
      <c r="AU2248" s="19" t="s">
        <v>91</v>
      </c>
    </row>
    <row r="2249" spans="2:65" s="13" customFormat="1" ht="11.25">
      <c r="B2249" s="160"/>
      <c r="D2249" s="154" t="s">
        <v>169</v>
      </c>
      <c r="E2249" s="161" t="s">
        <v>32</v>
      </c>
      <c r="F2249" s="162" t="s">
        <v>3518</v>
      </c>
      <c r="H2249" s="163">
        <v>369.4</v>
      </c>
      <c r="I2249" s="164"/>
      <c r="L2249" s="160"/>
      <c r="M2249" s="165"/>
      <c r="T2249" s="166"/>
      <c r="AT2249" s="161" t="s">
        <v>169</v>
      </c>
      <c r="AU2249" s="161" t="s">
        <v>91</v>
      </c>
      <c r="AV2249" s="13" t="s">
        <v>91</v>
      </c>
      <c r="AW2249" s="13" t="s">
        <v>38</v>
      </c>
      <c r="AX2249" s="13" t="s">
        <v>76</v>
      </c>
      <c r="AY2249" s="161" t="s">
        <v>159</v>
      </c>
    </row>
    <row r="2250" spans="2:65" s="13" customFormat="1" ht="11.25">
      <c r="B2250" s="160"/>
      <c r="D2250" s="154" t="s">
        <v>169</v>
      </c>
      <c r="E2250" s="161" t="s">
        <v>32</v>
      </c>
      <c r="F2250" s="162" t="s">
        <v>3519</v>
      </c>
      <c r="H2250" s="163">
        <v>172.9</v>
      </c>
      <c r="I2250" s="164"/>
      <c r="L2250" s="160"/>
      <c r="M2250" s="165"/>
      <c r="T2250" s="166"/>
      <c r="AT2250" s="161" t="s">
        <v>169</v>
      </c>
      <c r="AU2250" s="161" t="s">
        <v>91</v>
      </c>
      <c r="AV2250" s="13" t="s">
        <v>91</v>
      </c>
      <c r="AW2250" s="13" t="s">
        <v>38</v>
      </c>
      <c r="AX2250" s="13" t="s">
        <v>76</v>
      </c>
      <c r="AY2250" s="161" t="s">
        <v>159</v>
      </c>
    </row>
    <row r="2251" spans="2:65" s="13" customFormat="1" ht="11.25">
      <c r="B2251" s="160"/>
      <c r="D2251" s="154" t="s">
        <v>169</v>
      </c>
      <c r="E2251" s="161" t="s">
        <v>32</v>
      </c>
      <c r="F2251" s="162" t="s">
        <v>3520</v>
      </c>
      <c r="H2251" s="163">
        <v>13.36</v>
      </c>
      <c r="I2251" s="164"/>
      <c r="L2251" s="160"/>
      <c r="M2251" s="165"/>
      <c r="T2251" s="166"/>
      <c r="AT2251" s="161" t="s">
        <v>169</v>
      </c>
      <c r="AU2251" s="161" t="s">
        <v>91</v>
      </c>
      <c r="AV2251" s="13" t="s">
        <v>91</v>
      </c>
      <c r="AW2251" s="13" t="s">
        <v>38</v>
      </c>
      <c r="AX2251" s="13" t="s">
        <v>76</v>
      </c>
      <c r="AY2251" s="161" t="s">
        <v>159</v>
      </c>
    </row>
    <row r="2252" spans="2:65" s="12" customFormat="1" ht="11.25">
      <c r="B2252" s="153"/>
      <c r="D2252" s="154" t="s">
        <v>169</v>
      </c>
      <c r="E2252" s="155" t="s">
        <v>32</v>
      </c>
      <c r="F2252" s="156" t="s">
        <v>3521</v>
      </c>
      <c r="H2252" s="155" t="s">
        <v>32</v>
      </c>
      <c r="I2252" s="157"/>
      <c r="L2252" s="153"/>
      <c r="M2252" s="158"/>
      <c r="T2252" s="159"/>
      <c r="AT2252" s="155" t="s">
        <v>169</v>
      </c>
      <c r="AU2252" s="155" t="s">
        <v>91</v>
      </c>
      <c r="AV2252" s="12" t="s">
        <v>84</v>
      </c>
      <c r="AW2252" s="12" t="s">
        <v>38</v>
      </c>
      <c r="AX2252" s="12" t="s">
        <v>76</v>
      </c>
      <c r="AY2252" s="155" t="s">
        <v>159</v>
      </c>
    </row>
    <row r="2253" spans="2:65" s="13" customFormat="1" ht="11.25">
      <c r="B2253" s="160"/>
      <c r="D2253" s="154" t="s">
        <v>169</v>
      </c>
      <c r="E2253" s="161" t="s">
        <v>32</v>
      </c>
      <c r="F2253" s="162" t="s">
        <v>3522</v>
      </c>
      <c r="H2253" s="163">
        <v>-6.9</v>
      </c>
      <c r="I2253" s="164"/>
      <c r="L2253" s="160"/>
      <c r="M2253" s="165"/>
      <c r="T2253" s="166"/>
      <c r="AT2253" s="161" t="s">
        <v>169</v>
      </c>
      <c r="AU2253" s="161" t="s">
        <v>91</v>
      </c>
      <c r="AV2253" s="13" t="s">
        <v>91</v>
      </c>
      <c r="AW2253" s="13" t="s">
        <v>38</v>
      </c>
      <c r="AX2253" s="13" t="s">
        <v>76</v>
      </c>
      <c r="AY2253" s="161" t="s">
        <v>159</v>
      </c>
    </row>
    <row r="2254" spans="2:65" s="13" customFormat="1" ht="11.25">
      <c r="B2254" s="160"/>
      <c r="D2254" s="154" t="s">
        <v>169</v>
      </c>
      <c r="E2254" s="161" t="s">
        <v>32</v>
      </c>
      <c r="F2254" s="162" t="s">
        <v>3523</v>
      </c>
      <c r="H2254" s="163">
        <v>-5</v>
      </c>
      <c r="I2254" s="164"/>
      <c r="L2254" s="160"/>
      <c r="M2254" s="165"/>
      <c r="T2254" s="166"/>
      <c r="AT2254" s="161" t="s">
        <v>169</v>
      </c>
      <c r="AU2254" s="161" t="s">
        <v>91</v>
      </c>
      <c r="AV2254" s="13" t="s">
        <v>91</v>
      </c>
      <c r="AW2254" s="13" t="s">
        <v>38</v>
      </c>
      <c r="AX2254" s="13" t="s">
        <v>76</v>
      </c>
      <c r="AY2254" s="161" t="s">
        <v>159</v>
      </c>
    </row>
    <row r="2255" spans="2:65" s="12" customFormat="1" ht="11.25">
      <c r="B2255" s="153"/>
      <c r="D2255" s="154" t="s">
        <v>169</v>
      </c>
      <c r="E2255" s="155" t="s">
        <v>32</v>
      </c>
      <c r="F2255" s="156" t="s">
        <v>3524</v>
      </c>
      <c r="H2255" s="155" t="s">
        <v>32</v>
      </c>
      <c r="I2255" s="157"/>
      <c r="L2255" s="153"/>
      <c r="M2255" s="158"/>
      <c r="T2255" s="159"/>
      <c r="AT2255" s="155" t="s">
        <v>169</v>
      </c>
      <c r="AU2255" s="155" t="s">
        <v>91</v>
      </c>
      <c r="AV2255" s="12" t="s">
        <v>84</v>
      </c>
      <c r="AW2255" s="12" t="s">
        <v>38</v>
      </c>
      <c r="AX2255" s="12" t="s">
        <v>76</v>
      </c>
      <c r="AY2255" s="155" t="s">
        <v>159</v>
      </c>
    </row>
    <row r="2256" spans="2:65" s="13" customFormat="1" ht="11.25">
      <c r="B2256" s="160"/>
      <c r="D2256" s="154" t="s">
        <v>169</v>
      </c>
      <c r="E2256" s="161" t="s">
        <v>32</v>
      </c>
      <c r="F2256" s="162" t="s">
        <v>3525</v>
      </c>
      <c r="H2256" s="163">
        <v>-2</v>
      </c>
      <c r="I2256" s="164"/>
      <c r="L2256" s="160"/>
      <c r="M2256" s="165"/>
      <c r="T2256" s="166"/>
      <c r="AT2256" s="161" t="s">
        <v>169</v>
      </c>
      <c r="AU2256" s="161" t="s">
        <v>91</v>
      </c>
      <c r="AV2256" s="13" t="s">
        <v>91</v>
      </c>
      <c r="AW2256" s="13" t="s">
        <v>38</v>
      </c>
      <c r="AX2256" s="13" t="s">
        <v>76</v>
      </c>
      <c r="AY2256" s="161" t="s">
        <v>159</v>
      </c>
    </row>
    <row r="2257" spans="2:51" s="13" customFormat="1" ht="11.25">
      <c r="B2257" s="160"/>
      <c r="D2257" s="154" t="s">
        <v>169</v>
      </c>
      <c r="E2257" s="161" t="s">
        <v>32</v>
      </c>
      <c r="F2257" s="162" t="s">
        <v>3526</v>
      </c>
      <c r="H2257" s="163">
        <v>-3</v>
      </c>
      <c r="I2257" s="164"/>
      <c r="L2257" s="160"/>
      <c r="M2257" s="165"/>
      <c r="T2257" s="166"/>
      <c r="AT2257" s="161" t="s">
        <v>169</v>
      </c>
      <c r="AU2257" s="161" t="s">
        <v>91</v>
      </c>
      <c r="AV2257" s="13" t="s">
        <v>91</v>
      </c>
      <c r="AW2257" s="13" t="s">
        <v>38</v>
      </c>
      <c r="AX2257" s="13" t="s">
        <v>76</v>
      </c>
      <c r="AY2257" s="161" t="s">
        <v>159</v>
      </c>
    </row>
    <row r="2258" spans="2:51" s="13" customFormat="1" ht="11.25">
      <c r="B2258" s="160"/>
      <c r="D2258" s="154" t="s">
        <v>169</v>
      </c>
      <c r="E2258" s="161" t="s">
        <v>32</v>
      </c>
      <c r="F2258" s="162" t="s">
        <v>3527</v>
      </c>
      <c r="H2258" s="163">
        <v>-1</v>
      </c>
      <c r="I2258" s="164"/>
      <c r="L2258" s="160"/>
      <c r="M2258" s="165"/>
      <c r="T2258" s="166"/>
      <c r="AT2258" s="161" t="s">
        <v>169</v>
      </c>
      <c r="AU2258" s="161" t="s">
        <v>91</v>
      </c>
      <c r="AV2258" s="13" t="s">
        <v>91</v>
      </c>
      <c r="AW2258" s="13" t="s">
        <v>38</v>
      </c>
      <c r="AX2258" s="13" t="s">
        <v>76</v>
      </c>
      <c r="AY2258" s="161" t="s">
        <v>159</v>
      </c>
    </row>
    <row r="2259" spans="2:51" s="13" customFormat="1" ht="11.25">
      <c r="B2259" s="160"/>
      <c r="D2259" s="154" t="s">
        <v>169</v>
      </c>
      <c r="E2259" s="161" t="s">
        <v>32</v>
      </c>
      <c r="F2259" s="162" t="s">
        <v>3528</v>
      </c>
      <c r="H2259" s="163">
        <v>-1</v>
      </c>
      <c r="I2259" s="164"/>
      <c r="L2259" s="160"/>
      <c r="M2259" s="165"/>
      <c r="T2259" s="166"/>
      <c r="AT2259" s="161" t="s">
        <v>169</v>
      </c>
      <c r="AU2259" s="161" t="s">
        <v>91</v>
      </c>
      <c r="AV2259" s="13" t="s">
        <v>91</v>
      </c>
      <c r="AW2259" s="13" t="s">
        <v>38</v>
      </c>
      <c r="AX2259" s="13" t="s">
        <v>76</v>
      </c>
      <c r="AY2259" s="161" t="s">
        <v>159</v>
      </c>
    </row>
    <row r="2260" spans="2:51" s="13" customFormat="1" ht="11.25">
      <c r="B2260" s="160"/>
      <c r="D2260" s="154" t="s">
        <v>169</v>
      </c>
      <c r="E2260" s="161" t="s">
        <v>32</v>
      </c>
      <c r="F2260" s="162" t="s">
        <v>3529</v>
      </c>
      <c r="H2260" s="163">
        <v>-15.35</v>
      </c>
      <c r="I2260" s="164"/>
      <c r="L2260" s="160"/>
      <c r="M2260" s="165"/>
      <c r="T2260" s="166"/>
      <c r="AT2260" s="161" t="s">
        <v>169</v>
      </c>
      <c r="AU2260" s="161" t="s">
        <v>91</v>
      </c>
      <c r="AV2260" s="13" t="s">
        <v>91</v>
      </c>
      <c r="AW2260" s="13" t="s">
        <v>38</v>
      </c>
      <c r="AX2260" s="13" t="s">
        <v>76</v>
      </c>
      <c r="AY2260" s="161" t="s">
        <v>159</v>
      </c>
    </row>
    <row r="2261" spans="2:51" s="13" customFormat="1" ht="11.25">
      <c r="B2261" s="160"/>
      <c r="D2261" s="154" t="s">
        <v>169</v>
      </c>
      <c r="E2261" s="161" t="s">
        <v>32</v>
      </c>
      <c r="F2261" s="162" t="s">
        <v>3530</v>
      </c>
      <c r="H2261" s="163">
        <v>-2</v>
      </c>
      <c r="I2261" s="164"/>
      <c r="L2261" s="160"/>
      <c r="M2261" s="165"/>
      <c r="T2261" s="166"/>
      <c r="AT2261" s="161" t="s">
        <v>169</v>
      </c>
      <c r="AU2261" s="161" t="s">
        <v>91</v>
      </c>
      <c r="AV2261" s="13" t="s">
        <v>91</v>
      </c>
      <c r="AW2261" s="13" t="s">
        <v>38</v>
      </c>
      <c r="AX2261" s="13" t="s">
        <v>76</v>
      </c>
      <c r="AY2261" s="161" t="s">
        <v>159</v>
      </c>
    </row>
    <row r="2262" spans="2:51" s="13" customFormat="1" ht="11.25">
      <c r="B2262" s="160"/>
      <c r="D2262" s="154" t="s">
        <v>169</v>
      </c>
      <c r="E2262" s="161" t="s">
        <v>32</v>
      </c>
      <c r="F2262" s="162" t="s">
        <v>3531</v>
      </c>
      <c r="H2262" s="163">
        <v>-3</v>
      </c>
      <c r="I2262" s="164"/>
      <c r="L2262" s="160"/>
      <c r="M2262" s="165"/>
      <c r="T2262" s="166"/>
      <c r="AT2262" s="161" t="s">
        <v>169</v>
      </c>
      <c r="AU2262" s="161" t="s">
        <v>91</v>
      </c>
      <c r="AV2262" s="13" t="s">
        <v>91</v>
      </c>
      <c r="AW2262" s="13" t="s">
        <v>38</v>
      </c>
      <c r="AX2262" s="13" t="s">
        <v>76</v>
      </c>
      <c r="AY2262" s="161" t="s">
        <v>159</v>
      </c>
    </row>
    <row r="2263" spans="2:51" s="13" customFormat="1" ht="11.25">
      <c r="B2263" s="160"/>
      <c r="D2263" s="154" t="s">
        <v>169</v>
      </c>
      <c r="E2263" s="161" t="s">
        <v>32</v>
      </c>
      <c r="F2263" s="162" t="s">
        <v>3532</v>
      </c>
      <c r="H2263" s="163">
        <v>-2</v>
      </c>
      <c r="I2263" s="164"/>
      <c r="L2263" s="160"/>
      <c r="M2263" s="165"/>
      <c r="T2263" s="166"/>
      <c r="AT2263" s="161" t="s">
        <v>169</v>
      </c>
      <c r="AU2263" s="161" t="s">
        <v>91</v>
      </c>
      <c r="AV2263" s="13" t="s">
        <v>91</v>
      </c>
      <c r="AW2263" s="13" t="s">
        <v>38</v>
      </c>
      <c r="AX2263" s="13" t="s">
        <v>76</v>
      </c>
      <c r="AY2263" s="161" t="s">
        <v>159</v>
      </c>
    </row>
    <row r="2264" spans="2:51" s="13" customFormat="1" ht="11.25">
      <c r="B2264" s="160"/>
      <c r="D2264" s="154" t="s">
        <v>169</v>
      </c>
      <c r="E2264" s="161" t="s">
        <v>32</v>
      </c>
      <c r="F2264" s="162" t="s">
        <v>3533</v>
      </c>
      <c r="H2264" s="163">
        <v>-3</v>
      </c>
      <c r="I2264" s="164"/>
      <c r="L2264" s="160"/>
      <c r="M2264" s="165"/>
      <c r="T2264" s="166"/>
      <c r="AT2264" s="161" t="s">
        <v>169</v>
      </c>
      <c r="AU2264" s="161" t="s">
        <v>91</v>
      </c>
      <c r="AV2264" s="13" t="s">
        <v>91</v>
      </c>
      <c r="AW2264" s="13" t="s">
        <v>38</v>
      </c>
      <c r="AX2264" s="13" t="s">
        <v>76</v>
      </c>
      <c r="AY2264" s="161" t="s">
        <v>159</v>
      </c>
    </row>
    <row r="2265" spans="2:51" s="13" customFormat="1" ht="11.25">
      <c r="B2265" s="160"/>
      <c r="D2265" s="154" t="s">
        <v>169</v>
      </c>
      <c r="E2265" s="161" t="s">
        <v>32</v>
      </c>
      <c r="F2265" s="162" t="s">
        <v>3534</v>
      </c>
      <c r="H2265" s="163">
        <v>-2</v>
      </c>
      <c r="I2265" s="164"/>
      <c r="L2265" s="160"/>
      <c r="M2265" s="165"/>
      <c r="T2265" s="166"/>
      <c r="AT2265" s="161" t="s">
        <v>169</v>
      </c>
      <c r="AU2265" s="161" t="s">
        <v>91</v>
      </c>
      <c r="AV2265" s="13" t="s">
        <v>91</v>
      </c>
      <c r="AW2265" s="13" t="s">
        <v>38</v>
      </c>
      <c r="AX2265" s="13" t="s">
        <v>76</v>
      </c>
      <c r="AY2265" s="161" t="s">
        <v>159</v>
      </c>
    </row>
    <row r="2266" spans="2:51" s="13" customFormat="1" ht="11.25">
      <c r="B2266" s="160"/>
      <c r="D2266" s="154" t="s">
        <v>169</v>
      </c>
      <c r="E2266" s="161" t="s">
        <v>32</v>
      </c>
      <c r="F2266" s="162" t="s">
        <v>3535</v>
      </c>
      <c r="H2266" s="163">
        <v>-2.65</v>
      </c>
      <c r="I2266" s="164"/>
      <c r="L2266" s="160"/>
      <c r="M2266" s="165"/>
      <c r="T2266" s="166"/>
      <c r="AT2266" s="161" t="s">
        <v>169</v>
      </c>
      <c r="AU2266" s="161" t="s">
        <v>91</v>
      </c>
      <c r="AV2266" s="13" t="s">
        <v>91</v>
      </c>
      <c r="AW2266" s="13" t="s">
        <v>38</v>
      </c>
      <c r="AX2266" s="13" t="s">
        <v>76</v>
      </c>
      <c r="AY2266" s="161" t="s">
        <v>159</v>
      </c>
    </row>
    <row r="2267" spans="2:51" s="13" customFormat="1" ht="11.25">
      <c r="B2267" s="160"/>
      <c r="D2267" s="154" t="s">
        <v>169</v>
      </c>
      <c r="E2267" s="161" t="s">
        <v>32</v>
      </c>
      <c r="F2267" s="162" t="s">
        <v>3536</v>
      </c>
      <c r="H2267" s="163">
        <v>-2</v>
      </c>
      <c r="I2267" s="164"/>
      <c r="L2267" s="160"/>
      <c r="M2267" s="165"/>
      <c r="T2267" s="166"/>
      <c r="AT2267" s="161" t="s">
        <v>169</v>
      </c>
      <c r="AU2267" s="161" t="s">
        <v>91</v>
      </c>
      <c r="AV2267" s="13" t="s">
        <v>91</v>
      </c>
      <c r="AW2267" s="13" t="s">
        <v>38</v>
      </c>
      <c r="AX2267" s="13" t="s">
        <v>76</v>
      </c>
      <c r="AY2267" s="161" t="s">
        <v>159</v>
      </c>
    </row>
    <row r="2268" spans="2:51" s="13" customFormat="1" ht="11.25">
      <c r="B2268" s="160"/>
      <c r="D2268" s="154" t="s">
        <v>169</v>
      </c>
      <c r="E2268" s="161" t="s">
        <v>32</v>
      </c>
      <c r="F2268" s="162" t="s">
        <v>3537</v>
      </c>
      <c r="H2268" s="163">
        <v>-2.65</v>
      </c>
      <c r="I2268" s="164"/>
      <c r="L2268" s="160"/>
      <c r="M2268" s="165"/>
      <c r="T2268" s="166"/>
      <c r="AT2268" s="161" t="s">
        <v>169</v>
      </c>
      <c r="AU2268" s="161" t="s">
        <v>91</v>
      </c>
      <c r="AV2268" s="13" t="s">
        <v>91</v>
      </c>
      <c r="AW2268" s="13" t="s">
        <v>38</v>
      </c>
      <c r="AX2268" s="13" t="s">
        <v>76</v>
      </c>
      <c r="AY2268" s="161" t="s">
        <v>159</v>
      </c>
    </row>
    <row r="2269" spans="2:51" s="13" customFormat="1" ht="11.25">
      <c r="B2269" s="160"/>
      <c r="D2269" s="154" t="s">
        <v>169</v>
      </c>
      <c r="E2269" s="161" t="s">
        <v>32</v>
      </c>
      <c r="F2269" s="162" t="s">
        <v>3538</v>
      </c>
      <c r="H2269" s="163">
        <v>-2</v>
      </c>
      <c r="I2269" s="164"/>
      <c r="L2269" s="160"/>
      <c r="M2269" s="165"/>
      <c r="T2269" s="166"/>
      <c r="AT2269" s="161" t="s">
        <v>169</v>
      </c>
      <c r="AU2269" s="161" t="s">
        <v>91</v>
      </c>
      <c r="AV2269" s="13" t="s">
        <v>91</v>
      </c>
      <c r="AW2269" s="13" t="s">
        <v>38</v>
      </c>
      <c r="AX2269" s="13" t="s">
        <v>76</v>
      </c>
      <c r="AY2269" s="161" t="s">
        <v>159</v>
      </c>
    </row>
    <row r="2270" spans="2:51" s="13" customFormat="1" ht="11.25">
      <c r="B2270" s="160"/>
      <c r="D2270" s="154" t="s">
        <v>169</v>
      </c>
      <c r="E2270" s="161" t="s">
        <v>32</v>
      </c>
      <c r="F2270" s="162" t="s">
        <v>3539</v>
      </c>
      <c r="H2270" s="163">
        <v>-2.65</v>
      </c>
      <c r="I2270" s="164"/>
      <c r="L2270" s="160"/>
      <c r="M2270" s="165"/>
      <c r="T2270" s="166"/>
      <c r="AT2270" s="161" t="s">
        <v>169</v>
      </c>
      <c r="AU2270" s="161" t="s">
        <v>91</v>
      </c>
      <c r="AV2270" s="13" t="s">
        <v>91</v>
      </c>
      <c r="AW2270" s="13" t="s">
        <v>38</v>
      </c>
      <c r="AX2270" s="13" t="s">
        <v>76</v>
      </c>
      <c r="AY2270" s="161" t="s">
        <v>159</v>
      </c>
    </row>
    <row r="2271" spans="2:51" s="13" customFormat="1" ht="11.25">
      <c r="B2271" s="160"/>
      <c r="D2271" s="154" t="s">
        <v>169</v>
      </c>
      <c r="E2271" s="161" t="s">
        <v>32</v>
      </c>
      <c r="F2271" s="162" t="s">
        <v>3540</v>
      </c>
      <c r="H2271" s="163">
        <v>-2</v>
      </c>
      <c r="I2271" s="164"/>
      <c r="L2271" s="160"/>
      <c r="M2271" s="165"/>
      <c r="T2271" s="166"/>
      <c r="AT2271" s="161" t="s">
        <v>169</v>
      </c>
      <c r="AU2271" s="161" t="s">
        <v>91</v>
      </c>
      <c r="AV2271" s="13" t="s">
        <v>91</v>
      </c>
      <c r="AW2271" s="13" t="s">
        <v>38</v>
      </c>
      <c r="AX2271" s="13" t="s">
        <v>76</v>
      </c>
      <c r="AY2271" s="161" t="s">
        <v>159</v>
      </c>
    </row>
    <row r="2272" spans="2:51" s="13" customFormat="1" ht="11.25">
      <c r="B2272" s="160"/>
      <c r="D2272" s="154" t="s">
        <v>169</v>
      </c>
      <c r="E2272" s="161" t="s">
        <v>32</v>
      </c>
      <c r="F2272" s="162" t="s">
        <v>3541</v>
      </c>
      <c r="H2272" s="163">
        <v>-2.65</v>
      </c>
      <c r="I2272" s="164"/>
      <c r="L2272" s="160"/>
      <c r="M2272" s="165"/>
      <c r="T2272" s="166"/>
      <c r="AT2272" s="161" t="s">
        <v>169</v>
      </c>
      <c r="AU2272" s="161" t="s">
        <v>91</v>
      </c>
      <c r="AV2272" s="13" t="s">
        <v>91</v>
      </c>
      <c r="AW2272" s="13" t="s">
        <v>38</v>
      </c>
      <c r="AX2272" s="13" t="s">
        <v>76</v>
      </c>
      <c r="AY2272" s="161" t="s">
        <v>159</v>
      </c>
    </row>
    <row r="2273" spans="2:63" s="13" customFormat="1" ht="11.25">
      <c r="B2273" s="160"/>
      <c r="D2273" s="154" t="s">
        <v>169</v>
      </c>
      <c r="E2273" s="161" t="s">
        <v>32</v>
      </c>
      <c r="F2273" s="162" t="s">
        <v>3542</v>
      </c>
      <c r="H2273" s="163">
        <v>-1</v>
      </c>
      <c r="I2273" s="164"/>
      <c r="L2273" s="160"/>
      <c r="M2273" s="165"/>
      <c r="T2273" s="166"/>
      <c r="AT2273" s="161" t="s">
        <v>169</v>
      </c>
      <c r="AU2273" s="161" t="s">
        <v>91</v>
      </c>
      <c r="AV2273" s="13" t="s">
        <v>91</v>
      </c>
      <c r="AW2273" s="13" t="s">
        <v>38</v>
      </c>
      <c r="AX2273" s="13" t="s">
        <v>76</v>
      </c>
      <c r="AY2273" s="161" t="s">
        <v>159</v>
      </c>
    </row>
    <row r="2274" spans="2:63" s="12" customFormat="1" ht="11.25">
      <c r="B2274" s="153"/>
      <c r="D2274" s="154" t="s">
        <v>169</v>
      </c>
      <c r="E2274" s="155" t="s">
        <v>32</v>
      </c>
      <c r="F2274" s="156" t="s">
        <v>809</v>
      </c>
      <c r="H2274" s="155" t="s">
        <v>32</v>
      </c>
      <c r="I2274" s="157"/>
      <c r="L2274" s="153"/>
      <c r="M2274" s="158"/>
      <c r="T2274" s="159"/>
      <c r="AT2274" s="155" t="s">
        <v>169</v>
      </c>
      <c r="AU2274" s="155" t="s">
        <v>91</v>
      </c>
      <c r="AV2274" s="12" t="s">
        <v>84</v>
      </c>
      <c r="AW2274" s="12" t="s">
        <v>38</v>
      </c>
      <c r="AX2274" s="12" t="s">
        <v>76</v>
      </c>
      <c r="AY2274" s="155" t="s">
        <v>159</v>
      </c>
    </row>
    <row r="2275" spans="2:63" s="13" customFormat="1" ht="11.25">
      <c r="B2275" s="160"/>
      <c r="D2275" s="154" t="s">
        <v>169</v>
      </c>
      <c r="E2275" s="161" t="s">
        <v>32</v>
      </c>
      <c r="F2275" s="162" t="s">
        <v>3543</v>
      </c>
      <c r="H2275" s="163">
        <v>-6.9</v>
      </c>
      <c r="I2275" s="164"/>
      <c r="L2275" s="160"/>
      <c r="M2275" s="165"/>
      <c r="T2275" s="166"/>
      <c r="AT2275" s="161" t="s">
        <v>169</v>
      </c>
      <c r="AU2275" s="161" t="s">
        <v>91</v>
      </c>
      <c r="AV2275" s="13" t="s">
        <v>91</v>
      </c>
      <c r="AW2275" s="13" t="s">
        <v>38</v>
      </c>
      <c r="AX2275" s="13" t="s">
        <v>76</v>
      </c>
      <c r="AY2275" s="161" t="s">
        <v>159</v>
      </c>
    </row>
    <row r="2276" spans="2:63" s="13" customFormat="1" ht="11.25">
      <c r="B2276" s="160"/>
      <c r="D2276" s="154" t="s">
        <v>169</v>
      </c>
      <c r="E2276" s="161" t="s">
        <v>32</v>
      </c>
      <c r="F2276" s="162" t="s">
        <v>3544</v>
      </c>
      <c r="H2276" s="163">
        <v>-6.9</v>
      </c>
      <c r="I2276" s="164"/>
      <c r="L2276" s="160"/>
      <c r="M2276" s="165"/>
      <c r="T2276" s="166"/>
      <c r="AT2276" s="161" t="s">
        <v>169</v>
      </c>
      <c r="AU2276" s="161" t="s">
        <v>91</v>
      </c>
      <c r="AV2276" s="13" t="s">
        <v>91</v>
      </c>
      <c r="AW2276" s="13" t="s">
        <v>38</v>
      </c>
      <c r="AX2276" s="13" t="s">
        <v>76</v>
      </c>
      <c r="AY2276" s="161" t="s">
        <v>159</v>
      </c>
    </row>
    <row r="2277" spans="2:63" s="13" customFormat="1" ht="11.25">
      <c r="B2277" s="160"/>
      <c r="D2277" s="154" t="s">
        <v>169</v>
      </c>
      <c r="E2277" s="161" t="s">
        <v>32</v>
      </c>
      <c r="F2277" s="162" t="s">
        <v>3545</v>
      </c>
      <c r="H2277" s="163">
        <v>-4.4000000000000004</v>
      </c>
      <c r="I2277" s="164"/>
      <c r="L2277" s="160"/>
      <c r="M2277" s="165"/>
      <c r="T2277" s="166"/>
      <c r="AT2277" s="161" t="s">
        <v>169</v>
      </c>
      <c r="AU2277" s="161" t="s">
        <v>91</v>
      </c>
      <c r="AV2277" s="13" t="s">
        <v>91</v>
      </c>
      <c r="AW2277" s="13" t="s">
        <v>38</v>
      </c>
      <c r="AX2277" s="13" t="s">
        <v>76</v>
      </c>
      <c r="AY2277" s="161" t="s">
        <v>159</v>
      </c>
    </row>
    <row r="2278" spans="2:63" s="13" customFormat="1" ht="11.25">
      <c r="B2278" s="160"/>
      <c r="D2278" s="154" t="s">
        <v>169</v>
      </c>
      <c r="E2278" s="161" t="s">
        <v>32</v>
      </c>
      <c r="F2278" s="162" t="s">
        <v>3546</v>
      </c>
      <c r="H2278" s="163">
        <v>-1.2</v>
      </c>
      <c r="I2278" s="164"/>
      <c r="L2278" s="160"/>
      <c r="M2278" s="165"/>
      <c r="T2278" s="166"/>
      <c r="AT2278" s="161" t="s">
        <v>169</v>
      </c>
      <c r="AU2278" s="161" t="s">
        <v>91</v>
      </c>
      <c r="AV2278" s="13" t="s">
        <v>91</v>
      </c>
      <c r="AW2278" s="13" t="s">
        <v>38</v>
      </c>
      <c r="AX2278" s="13" t="s">
        <v>76</v>
      </c>
      <c r="AY2278" s="161" t="s">
        <v>159</v>
      </c>
    </row>
    <row r="2279" spans="2:63" s="13" customFormat="1" ht="11.25">
      <c r="B2279" s="160"/>
      <c r="D2279" s="154" t="s">
        <v>169</v>
      </c>
      <c r="E2279" s="161" t="s">
        <v>32</v>
      </c>
      <c r="F2279" s="162" t="s">
        <v>3547</v>
      </c>
      <c r="H2279" s="163">
        <v>-2</v>
      </c>
      <c r="I2279" s="164"/>
      <c r="L2279" s="160"/>
      <c r="M2279" s="165"/>
      <c r="T2279" s="166"/>
      <c r="AT2279" s="161" t="s">
        <v>169</v>
      </c>
      <c r="AU2279" s="161" t="s">
        <v>91</v>
      </c>
      <c r="AV2279" s="13" t="s">
        <v>91</v>
      </c>
      <c r="AW2279" s="13" t="s">
        <v>38</v>
      </c>
      <c r="AX2279" s="13" t="s">
        <v>76</v>
      </c>
      <c r="AY2279" s="161" t="s">
        <v>159</v>
      </c>
    </row>
    <row r="2280" spans="2:63" s="13" customFormat="1" ht="11.25">
      <c r="B2280" s="160"/>
      <c r="D2280" s="154" t="s">
        <v>169</v>
      </c>
      <c r="E2280" s="161" t="s">
        <v>32</v>
      </c>
      <c r="F2280" s="162" t="s">
        <v>3548</v>
      </c>
      <c r="H2280" s="163">
        <v>-2.65</v>
      </c>
      <c r="I2280" s="164"/>
      <c r="L2280" s="160"/>
      <c r="M2280" s="165"/>
      <c r="T2280" s="166"/>
      <c r="AT2280" s="161" t="s">
        <v>169</v>
      </c>
      <c r="AU2280" s="161" t="s">
        <v>91</v>
      </c>
      <c r="AV2280" s="13" t="s">
        <v>91</v>
      </c>
      <c r="AW2280" s="13" t="s">
        <v>38</v>
      </c>
      <c r="AX2280" s="13" t="s">
        <v>76</v>
      </c>
      <c r="AY2280" s="161" t="s">
        <v>159</v>
      </c>
    </row>
    <row r="2281" spans="2:63" s="13" customFormat="1" ht="11.25">
      <c r="B2281" s="160"/>
      <c r="D2281" s="154" t="s">
        <v>169</v>
      </c>
      <c r="E2281" s="161" t="s">
        <v>32</v>
      </c>
      <c r="F2281" s="162" t="s">
        <v>3549</v>
      </c>
      <c r="H2281" s="163">
        <v>-2</v>
      </c>
      <c r="I2281" s="164"/>
      <c r="L2281" s="160"/>
      <c r="M2281" s="165"/>
      <c r="T2281" s="166"/>
      <c r="AT2281" s="161" t="s">
        <v>169</v>
      </c>
      <c r="AU2281" s="161" t="s">
        <v>91</v>
      </c>
      <c r="AV2281" s="13" t="s">
        <v>91</v>
      </c>
      <c r="AW2281" s="13" t="s">
        <v>38</v>
      </c>
      <c r="AX2281" s="13" t="s">
        <v>76</v>
      </c>
      <c r="AY2281" s="161" t="s">
        <v>159</v>
      </c>
    </row>
    <row r="2282" spans="2:63" s="13" customFormat="1" ht="11.25">
      <c r="B2282" s="160"/>
      <c r="D2282" s="154" t="s">
        <v>169</v>
      </c>
      <c r="E2282" s="161" t="s">
        <v>32</v>
      </c>
      <c r="F2282" s="162" t="s">
        <v>3550</v>
      </c>
      <c r="H2282" s="163">
        <v>-2.65</v>
      </c>
      <c r="I2282" s="164"/>
      <c r="L2282" s="160"/>
      <c r="M2282" s="165"/>
      <c r="T2282" s="166"/>
      <c r="AT2282" s="161" t="s">
        <v>169</v>
      </c>
      <c r="AU2282" s="161" t="s">
        <v>91</v>
      </c>
      <c r="AV2282" s="13" t="s">
        <v>91</v>
      </c>
      <c r="AW2282" s="13" t="s">
        <v>38</v>
      </c>
      <c r="AX2282" s="13" t="s">
        <v>76</v>
      </c>
      <c r="AY2282" s="161" t="s">
        <v>159</v>
      </c>
    </row>
    <row r="2283" spans="2:63" s="13" customFormat="1" ht="11.25">
      <c r="B2283" s="160"/>
      <c r="D2283" s="154" t="s">
        <v>169</v>
      </c>
      <c r="E2283" s="161" t="s">
        <v>32</v>
      </c>
      <c r="F2283" s="162" t="s">
        <v>3551</v>
      </c>
      <c r="H2283" s="163">
        <v>-2</v>
      </c>
      <c r="I2283" s="164"/>
      <c r="L2283" s="160"/>
      <c r="M2283" s="165"/>
      <c r="T2283" s="166"/>
      <c r="AT2283" s="161" t="s">
        <v>169</v>
      </c>
      <c r="AU2283" s="161" t="s">
        <v>91</v>
      </c>
      <c r="AV2283" s="13" t="s">
        <v>91</v>
      </c>
      <c r="AW2283" s="13" t="s">
        <v>38</v>
      </c>
      <c r="AX2283" s="13" t="s">
        <v>76</v>
      </c>
      <c r="AY2283" s="161" t="s">
        <v>159</v>
      </c>
    </row>
    <row r="2284" spans="2:63" s="13" customFormat="1" ht="11.25">
      <c r="B2284" s="160"/>
      <c r="D2284" s="154" t="s">
        <v>169</v>
      </c>
      <c r="E2284" s="161" t="s">
        <v>32</v>
      </c>
      <c r="F2284" s="162" t="s">
        <v>3552</v>
      </c>
      <c r="H2284" s="163">
        <v>-2.65</v>
      </c>
      <c r="I2284" s="164"/>
      <c r="L2284" s="160"/>
      <c r="M2284" s="165"/>
      <c r="T2284" s="166"/>
      <c r="AT2284" s="161" t="s">
        <v>169</v>
      </c>
      <c r="AU2284" s="161" t="s">
        <v>91</v>
      </c>
      <c r="AV2284" s="13" t="s">
        <v>91</v>
      </c>
      <c r="AW2284" s="13" t="s">
        <v>38</v>
      </c>
      <c r="AX2284" s="13" t="s">
        <v>76</v>
      </c>
      <c r="AY2284" s="161" t="s">
        <v>159</v>
      </c>
    </row>
    <row r="2285" spans="2:63" s="13" customFormat="1" ht="11.25">
      <c r="B2285" s="160"/>
      <c r="D2285" s="154" t="s">
        <v>169</v>
      </c>
      <c r="E2285" s="161" t="s">
        <v>32</v>
      </c>
      <c r="F2285" s="162" t="s">
        <v>3553</v>
      </c>
      <c r="H2285" s="163">
        <v>-2</v>
      </c>
      <c r="I2285" s="164"/>
      <c r="L2285" s="160"/>
      <c r="M2285" s="165"/>
      <c r="T2285" s="166"/>
      <c r="AT2285" s="161" t="s">
        <v>169</v>
      </c>
      <c r="AU2285" s="161" t="s">
        <v>91</v>
      </c>
      <c r="AV2285" s="13" t="s">
        <v>91</v>
      </c>
      <c r="AW2285" s="13" t="s">
        <v>38</v>
      </c>
      <c r="AX2285" s="13" t="s">
        <v>76</v>
      </c>
      <c r="AY2285" s="161" t="s">
        <v>159</v>
      </c>
    </row>
    <row r="2286" spans="2:63" s="13" customFormat="1" ht="11.25">
      <c r="B2286" s="160"/>
      <c r="D2286" s="154" t="s">
        <v>169</v>
      </c>
      <c r="E2286" s="161" t="s">
        <v>32</v>
      </c>
      <c r="F2286" s="162" t="s">
        <v>3554</v>
      </c>
      <c r="H2286" s="163">
        <v>-2.65</v>
      </c>
      <c r="I2286" s="164"/>
      <c r="L2286" s="160"/>
      <c r="M2286" s="165"/>
      <c r="T2286" s="166"/>
      <c r="AT2286" s="161" t="s">
        <v>169</v>
      </c>
      <c r="AU2286" s="161" t="s">
        <v>91</v>
      </c>
      <c r="AV2286" s="13" t="s">
        <v>91</v>
      </c>
      <c r="AW2286" s="13" t="s">
        <v>38</v>
      </c>
      <c r="AX2286" s="13" t="s">
        <v>76</v>
      </c>
      <c r="AY2286" s="161" t="s">
        <v>159</v>
      </c>
    </row>
    <row r="2287" spans="2:63" s="14" customFormat="1" ht="11.25">
      <c r="B2287" s="175"/>
      <c r="D2287" s="154" t="s">
        <v>169</v>
      </c>
      <c r="E2287" s="176" t="s">
        <v>32</v>
      </c>
      <c r="F2287" s="177" t="s">
        <v>581</v>
      </c>
      <c r="H2287" s="178">
        <v>453.81</v>
      </c>
      <c r="I2287" s="179"/>
      <c r="L2287" s="175"/>
      <c r="M2287" s="180"/>
      <c r="T2287" s="181"/>
      <c r="AT2287" s="176" t="s">
        <v>169</v>
      </c>
      <c r="AU2287" s="176" t="s">
        <v>91</v>
      </c>
      <c r="AV2287" s="14" t="s">
        <v>96</v>
      </c>
      <c r="AW2287" s="14" t="s">
        <v>38</v>
      </c>
      <c r="AX2287" s="14" t="s">
        <v>84</v>
      </c>
      <c r="AY2287" s="176" t="s">
        <v>159</v>
      </c>
    </row>
    <row r="2288" spans="2:63" s="11" customFormat="1" ht="22.9" customHeight="1">
      <c r="B2288" s="123"/>
      <c r="D2288" s="124" t="s">
        <v>75</v>
      </c>
      <c r="E2288" s="133" t="s">
        <v>3555</v>
      </c>
      <c r="F2288" s="133" t="s">
        <v>3556</v>
      </c>
      <c r="I2288" s="126"/>
      <c r="J2288" s="134">
        <f>BK2288</f>
        <v>0</v>
      </c>
      <c r="L2288" s="123"/>
      <c r="M2288" s="128"/>
      <c r="P2288" s="129">
        <f>P2289+SUM(P2290:P2343)</f>
        <v>0</v>
      </c>
      <c r="R2288" s="129">
        <f>R2289+SUM(R2290:R2343)</f>
        <v>11.808625059999999</v>
      </c>
      <c r="T2288" s="130">
        <f>T2289+SUM(T2290:T2343)</f>
        <v>0</v>
      </c>
      <c r="AR2288" s="124" t="s">
        <v>91</v>
      </c>
      <c r="AT2288" s="131" t="s">
        <v>75</v>
      </c>
      <c r="AU2288" s="131" t="s">
        <v>84</v>
      </c>
      <c r="AY2288" s="124" t="s">
        <v>159</v>
      </c>
      <c r="BK2288" s="132">
        <f>BK2289+SUM(BK2290:BK2343)</f>
        <v>0</v>
      </c>
    </row>
    <row r="2289" spans="2:65" s="1" customFormat="1" ht="24.2" customHeight="1">
      <c r="B2289" s="35"/>
      <c r="C2289" s="135" t="s">
        <v>3557</v>
      </c>
      <c r="D2289" s="135" t="s">
        <v>162</v>
      </c>
      <c r="E2289" s="136" t="s">
        <v>3558</v>
      </c>
      <c r="F2289" s="137" t="s">
        <v>3559</v>
      </c>
      <c r="G2289" s="138" t="s">
        <v>165</v>
      </c>
      <c r="H2289" s="139">
        <v>370.89499999999998</v>
      </c>
      <c r="I2289" s="140"/>
      <c r="J2289" s="141">
        <f>ROUND(I2289*H2289,2)</f>
        <v>0</v>
      </c>
      <c r="K2289" s="142"/>
      <c r="L2289" s="35"/>
      <c r="M2289" s="143" t="s">
        <v>32</v>
      </c>
      <c r="N2289" s="144" t="s">
        <v>48</v>
      </c>
      <c r="P2289" s="145">
        <f>O2289*H2289</f>
        <v>0</v>
      </c>
      <c r="Q2289" s="145">
        <v>2.9999999999999997E-4</v>
      </c>
      <c r="R2289" s="145">
        <f>Q2289*H2289</f>
        <v>0.11126849999999998</v>
      </c>
      <c r="S2289" s="145">
        <v>0</v>
      </c>
      <c r="T2289" s="146">
        <f>S2289*H2289</f>
        <v>0</v>
      </c>
      <c r="AR2289" s="147" t="s">
        <v>661</v>
      </c>
      <c r="AT2289" s="147" t="s">
        <v>162</v>
      </c>
      <c r="AU2289" s="147" t="s">
        <v>91</v>
      </c>
      <c r="AY2289" s="19" t="s">
        <v>159</v>
      </c>
      <c r="BE2289" s="148">
        <f>IF(N2289="základní",J2289,0)</f>
        <v>0</v>
      </c>
      <c r="BF2289" s="148">
        <f>IF(N2289="snížená",J2289,0)</f>
        <v>0</v>
      </c>
      <c r="BG2289" s="148">
        <f>IF(N2289="zákl. přenesená",J2289,0)</f>
        <v>0</v>
      </c>
      <c r="BH2289" s="148">
        <f>IF(N2289="sníž. přenesená",J2289,0)</f>
        <v>0</v>
      </c>
      <c r="BI2289" s="148">
        <f>IF(N2289="nulová",J2289,0)</f>
        <v>0</v>
      </c>
      <c r="BJ2289" s="19" t="s">
        <v>91</v>
      </c>
      <c r="BK2289" s="148">
        <f>ROUND(I2289*H2289,2)</f>
        <v>0</v>
      </c>
      <c r="BL2289" s="19" t="s">
        <v>661</v>
      </c>
      <c r="BM2289" s="147" t="s">
        <v>3560</v>
      </c>
    </row>
    <row r="2290" spans="2:65" s="1" customFormat="1" ht="11.25">
      <c r="B2290" s="35"/>
      <c r="D2290" s="149" t="s">
        <v>167</v>
      </c>
      <c r="F2290" s="150" t="s">
        <v>3561</v>
      </c>
      <c r="I2290" s="151"/>
      <c r="L2290" s="35"/>
      <c r="M2290" s="152"/>
      <c r="T2290" s="56"/>
      <c r="AT2290" s="19" t="s">
        <v>167</v>
      </c>
      <c r="AU2290" s="19" t="s">
        <v>91</v>
      </c>
    </row>
    <row r="2291" spans="2:65" s="13" customFormat="1" ht="11.25">
      <c r="B2291" s="160"/>
      <c r="D2291" s="154" t="s">
        <v>169</v>
      </c>
      <c r="E2291" s="161" t="s">
        <v>32</v>
      </c>
      <c r="F2291" s="162" t="s">
        <v>337</v>
      </c>
      <c r="H2291" s="163">
        <v>370.89499999999998</v>
      </c>
      <c r="I2291" s="164"/>
      <c r="L2291" s="160"/>
      <c r="M2291" s="165"/>
      <c r="T2291" s="166"/>
      <c r="AT2291" s="161" t="s">
        <v>169</v>
      </c>
      <c r="AU2291" s="161" t="s">
        <v>91</v>
      </c>
      <c r="AV2291" s="13" t="s">
        <v>91</v>
      </c>
      <c r="AW2291" s="13" t="s">
        <v>38</v>
      </c>
      <c r="AX2291" s="13" t="s">
        <v>84</v>
      </c>
      <c r="AY2291" s="161" t="s">
        <v>159</v>
      </c>
    </row>
    <row r="2292" spans="2:65" s="1" customFormat="1" ht="37.9" customHeight="1">
      <c r="B2292" s="35"/>
      <c r="C2292" s="135" t="s">
        <v>3562</v>
      </c>
      <c r="D2292" s="135" t="s">
        <v>162</v>
      </c>
      <c r="E2292" s="136" t="s">
        <v>3563</v>
      </c>
      <c r="F2292" s="137" t="s">
        <v>3564</v>
      </c>
      <c r="G2292" s="138" t="s">
        <v>165</v>
      </c>
      <c r="H2292" s="139">
        <v>370.89499999999998</v>
      </c>
      <c r="I2292" s="140"/>
      <c r="J2292" s="141">
        <f>ROUND(I2292*H2292,2)</f>
        <v>0</v>
      </c>
      <c r="K2292" s="142"/>
      <c r="L2292" s="35"/>
      <c r="M2292" s="143" t="s">
        <v>32</v>
      </c>
      <c r="N2292" s="144" t="s">
        <v>48</v>
      </c>
      <c r="P2292" s="145">
        <f>O2292*H2292</f>
        <v>0</v>
      </c>
      <c r="Q2292" s="145">
        <v>8.9680000000000003E-3</v>
      </c>
      <c r="R2292" s="145">
        <f>Q2292*H2292</f>
        <v>3.3261863599999999</v>
      </c>
      <c r="S2292" s="145">
        <v>0</v>
      </c>
      <c r="T2292" s="146">
        <f>S2292*H2292</f>
        <v>0</v>
      </c>
      <c r="AR2292" s="147" t="s">
        <v>661</v>
      </c>
      <c r="AT2292" s="147" t="s">
        <v>162</v>
      </c>
      <c r="AU2292" s="147" t="s">
        <v>91</v>
      </c>
      <c r="AY2292" s="19" t="s">
        <v>159</v>
      </c>
      <c r="BE2292" s="148">
        <f>IF(N2292="základní",J2292,0)</f>
        <v>0</v>
      </c>
      <c r="BF2292" s="148">
        <f>IF(N2292="snížená",J2292,0)</f>
        <v>0</v>
      </c>
      <c r="BG2292" s="148">
        <f>IF(N2292="zákl. přenesená",J2292,0)</f>
        <v>0</v>
      </c>
      <c r="BH2292" s="148">
        <f>IF(N2292="sníž. přenesená",J2292,0)</f>
        <v>0</v>
      </c>
      <c r="BI2292" s="148">
        <f>IF(N2292="nulová",J2292,0)</f>
        <v>0</v>
      </c>
      <c r="BJ2292" s="19" t="s">
        <v>91</v>
      </c>
      <c r="BK2292" s="148">
        <f>ROUND(I2292*H2292,2)</f>
        <v>0</v>
      </c>
      <c r="BL2292" s="19" t="s">
        <v>661</v>
      </c>
      <c r="BM2292" s="147" t="s">
        <v>3565</v>
      </c>
    </row>
    <row r="2293" spans="2:65" s="1" customFormat="1" ht="11.25">
      <c r="B2293" s="35"/>
      <c r="D2293" s="149" t="s">
        <v>167</v>
      </c>
      <c r="F2293" s="150" t="s">
        <v>3566</v>
      </c>
      <c r="I2293" s="151"/>
      <c r="L2293" s="35"/>
      <c r="M2293" s="152"/>
      <c r="T2293" s="56"/>
      <c r="AT2293" s="19" t="s">
        <v>167</v>
      </c>
      <c r="AU2293" s="19" t="s">
        <v>91</v>
      </c>
    </row>
    <row r="2294" spans="2:65" s="1" customFormat="1" ht="37.9" customHeight="1">
      <c r="B2294" s="35"/>
      <c r="C2294" s="182" t="s">
        <v>3567</v>
      </c>
      <c r="D2294" s="182" t="s">
        <v>668</v>
      </c>
      <c r="E2294" s="183" t="s">
        <v>3568</v>
      </c>
      <c r="F2294" s="184" t="s">
        <v>3569</v>
      </c>
      <c r="G2294" s="185" t="s">
        <v>165</v>
      </c>
      <c r="H2294" s="186">
        <v>407.98500000000001</v>
      </c>
      <c r="I2294" s="187"/>
      <c r="J2294" s="188">
        <f>ROUND(I2294*H2294,2)</f>
        <v>0</v>
      </c>
      <c r="K2294" s="189"/>
      <c r="L2294" s="190"/>
      <c r="M2294" s="191" t="s">
        <v>32</v>
      </c>
      <c r="N2294" s="192" t="s">
        <v>48</v>
      </c>
      <c r="P2294" s="145">
        <f>O2294*H2294</f>
        <v>0</v>
      </c>
      <c r="Q2294" s="145">
        <v>2.01E-2</v>
      </c>
      <c r="R2294" s="145">
        <f>Q2294*H2294</f>
        <v>8.2004985000000001</v>
      </c>
      <c r="S2294" s="145">
        <v>0</v>
      </c>
      <c r="T2294" s="146">
        <f>S2294*H2294</f>
        <v>0</v>
      </c>
      <c r="AR2294" s="147" t="s">
        <v>780</v>
      </c>
      <c r="AT2294" s="147" t="s">
        <v>668</v>
      </c>
      <c r="AU2294" s="147" t="s">
        <v>91</v>
      </c>
      <c r="AY2294" s="19" t="s">
        <v>159</v>
      </c>
      <c r="BE2294" s="148">
        <f>IF(N2294="základní",J2294,0)</f>
        <v>0</v>
      </c>
      <c r="BF2294" s="148">
        <f>IF(N2294="snížená",J2294,0)</f>
        <v>0</v>
      </c>
      <c r="BG2294" s="148">
        <f>IF(N2294="zákl. přenesená",J2294,0)</f>
        <v>0</v>
      </c>
      <c r="BH2294" s="148">
        <f>IF(N2294="sníž. přenesená",J2294,0)</f>
        <v>0</v>
      </c>
      <c r="BI2294" s="148">
        <f>IF(N2294="nulová",J2294,0)</f>
        <v>0</v>
      </c>
      <c r="BJ2294" s="19" t="s">
        <v>91</v>
      </c>
      <c r="BK2294" s="148">
        <f>ROUND(I2294*H2294,2)</f>
        <v>0</v>
      </c>
      <c r="BL2294" s="19" t="s">
        <v>661</v>
      </c>
      <c r="BM2294" s="147" t="s">
        <v>3570</v>
      </c>
    </row>
    <row r="2295" spans="2:65" s="13" customFormat="1" ht="11.25">
      <c r="B2295" s="160"/>
      <c r="D2295" s="154" t="s">
        <v>169</v>
      </c>
      <c r="F2295" s="162" t="s">
        <v>3571</v>
      </c>
      <c r="H2295" s="163">
        <v>407.98500000000001</v>
      </c>
      <c r="I2295" s="164"/>
      <c r="L2295" s="160"/>
      <c r="M2295" s="165"/>
      <c r="T2295" s="166"/>
      <c r="AT2295" s="161" t="s">
        <v>169</v>
      </c>
      <c r="AU2295" s="161" t="s">
        <v>91</v>
      </c>
      <c r="AV2295" s="13" t="s">
        <v>91</v>
      </c>
      <c r="AW2295" s="13" t="s">
        <v>4</v>
      </c>
      <c r="AX2295" s="13" t="s">
        <v>84</v>
      </c>
      <c r="AY2295" s="161" t="s">
        <v>159</v>
      </c>
    </row>
    <row r="2296" spans="2:65" s="1" customFormat="1" ht="24.2" customHeight="1">
      <c r="B2296" s="35"/>
      <c r="C2296" s="135" t="s">
        <v>3572</v>
      </c>
      <c r="D2296" s="135" t="s">
        <v>162</v>
      </c>
      <c r="E2296" s="136" t="s">
        <v>3573</v>
      </c>
      <c r="F2296" s="137" t="s">
        <v>3574</v>
      </c>
      <c r="G2296" s="138" t="s">
        <v>783</v>
      </c>
      <c r="H2296" s="139">
        <v>343.94</v>
      </c>
      <c r="I2296" s="140"/>
      <c r="J2296" s="141">
        <f>ROUND(I2296*H2296,2)</f>
        <v>0</v>
      </c>
      <c r="K2296" s="142"/>
      <c r="L2296" s="35"/>
      <c r="M2296" s="143" t="s">
        <v>32</v>
      </c>
      <c r="N2296" s="144" t="s">
        <v>48</v>
      </c>
      <c r="P2296" s="145">
        <f>O2296*H2296</f>
        <v>0</v>
      </c>
      <c r="Q2296" s="145">
        <v>9.0000000000000006E-5</v>
      </c>
      <c r="R2296" s="145">
        <f>Q2296*H2296</f>
        <v>3.0954600000000002E-2</v>
      </c>
      <c r="S2296" s="145">
        <v>0</v>
      </c>
      <c r="T2296" s="146">
        <f>S2296*H2296</f>
        <v>0</v>
      </c>
      <c r="AR2296" s="147" t="s">
        <v>661</v>
      </c>
      <c r="AT2296" s="147" t="s">
        <v>162</v>
      </c>
      <c r="AU2296" s="147" t="s">
        <v>91</v>
      </c>
      <c r="AY2296" s="19" t="s">
        <v>159</v>
      </c>
      <c r="BE2296" s="148">
        <f>IF(N2296="základní",J2296,0)</f>
        <v>0</v>
      </c>
      <c r="BF2296" s="148">
        <f>IF(N2296="snížená",J2296,0)</f>
        <v>0</v>
      </c>
      <c r="BG2296" s="148">
        <f>IF(N2296="zákl. přenesená",J2296,0)</f>
        <v>0</v>
      </c>
      <c r="BH2296" s="148">
        <f>IF(N2296="sníž. přenesená",J2296,0)</f>
        <v>0</v>
      </c>
      <c r="BI2296" s="148">
        <f>IF(N2296="nulová",J2296,0)</f>
        <v>0</v>
      </c>
      <c r="BJ2296" s="19" t="s">
        <v>91</v>
      </c>
      <c r="BK2296" s="148">
        <f>ROUND(I2296*H2296,2)</f>
        <v>0</v>
      </c>
      <c r="BL2296" s="19" t="s">
        <v>661</v>
      </c>
      <c r="BM2296" s="147" t="s">
        <v>3575</v>
      </c>
    </row>
    <row r="2297" spans="2:65" s="1" customFormat="1" ht="11.25">
      <c r="B2297" s="35"/>
      <c r="D2297" s="149" t="s">
        <v>167</v>
      </c>
      <c r="F2297" s="150" t="s">
        <v>3576</v>
      </c>
      <c r="I2297" s="151"/>
      <c r="L2297" s="35"/>
      <c r="M2297" s="152"/>
      <c r="T2297" s="56"/>
      <c r="AT2297" s="19" t="s">
        <v>167</v>
      </c>
      <c r="AU2297" s="19" t="s">
        <v>91</v>
      </c>
    </row>
    <row r="2298" spans="2:65" s="13" customFormat="1" ht="11.25">
      <c r="B2298" s="160"/>
      <c r="D2298" s="154" t="s">
        <v>169</v>
      </c>
      <c r="E2298" s="161" t="s">
        <v>32</v>
      </c>
      <c r="F2298" s="162" t="s">
        <v>340</v>
      </c>
      <c r="H2298" s="163">
        <v>128.24</v>
      </c>
      <c r="I2298" s="164"/>
      <c r="L2298" s="160"/>
      <c r="M2298" s="165"/>
      <c r="T2298" s="166"/>
      <c r="AT2298" s="161" t="s">
        <v>169</v>
      </c>
      <c r="AU2298" s="161" t="s">
        <v>91</v>
      </c>
      <c r="AV2298" s="13" t="s">
        <v>91</v>
      </c>
      <c r="AW2298" s="13" t="s">
        <v>38</v>
      </c>
      <c r="AX2298" s="13" t="s">
        <v>76</v>
      </c>
      <c r="AY2298" s="161" t="s">
        <v>159</v>
      </c>
    </row>
    <row r="2299" spans="2:65" s="13" customFormat="1" ht="11.25">
      <c r="B2299" s="160"/>
      <c r="D2299" s="154" t="s">
        <v>169</v>
      </c>
      <c r="E2299" s="161" t="s">
        <v>32</v>
      </c>
      <c r="F2299" s="162" t="s">
        <v>343</v>
      </c>
      <c r="H2299" s="163">
        <v>64.5</v>
      </c>
      <c r="I2299" s="164"/>
      <c r="L2299" s="160"/>
      <c r="M2299" s="165"/>
      <c r="T2299" s="166"/>
      <c r="AT2299" s="161" t="s">
        <v>169</v>
      </c>
      <c r="AU2299" s="161" t="s">
        <v>91</v>
      </c>
      <c r="AV2299" s="13" t="s">
        <v>91</v>
      </c>
      <c r="AW2299" s="13" t="s">
        <v>38</v>
      </c>
      <c r="AX2299" s="13" t="s">
        <v>76</v>
      </c>
      <c r="AY2299" s="161" t="s">
        <v>159</v>
      </c>
    </row>
    <row r="2300" spans="2:65" s="12" customFormat="1" ht="11.25">
      <c r="B2300" s="153"/>
      <c r="D2300" s="154" t="s">
        <v>169</v>
      </c>
      <c r="E2300" s="155" t="s">
        <v>32</v>
      </c>
      <c r="F2300" s="156" t="s">
        <v>3577</v>
      </c>
      <c r="H2300" s="155" t="s">
        <v>32</v>
      </c>
      <c r="I2300" s="157"/>
      <c r="L2300" s="153"/>
      <c r="M2300" s="158"/>
      <c r="T2300" s="159"/>
      <c r="AT2300" s="155" t="s">
        <v>169</v>
      </c>
      <c r="AU2300" s="155" t="s">
        <v>91</v>
      </c>
      <c r="AV2300" s="12" t="s">
        <v>84</v>
      </c>
      <c r="AW2300" s="12" t="s">
        <v>38</v>
      </c>
      <c r="AX2300" s="12" t="s">
        <v>76</v>
      </c>
      <c r="AY2300" s="155" t="s">
        <v>159</v>
      </c>
    </row>
    <row r="2301" spans="2:65" s="12" customFormat="1" ht="11.25">
      <c r="B2301" s="153"/>
      <c r="D2301" s="154" t="s">
        <v>169</v>
      </c>
      <c r="E2301" s="155" t="s">
        <v>32</v>
      </c>
      <c r="F2301" s="156" t="s">
        <v>803</v>
      </c>
      <c r="H2301" s="155" t="s">
        <v>32</v>
      </c>
      <c r="I2301" s="157"/>
      <c r="L2301" s="153"/>
      <c r="M2301" s="158"/>
      <c r="T2301" s="159"/>
      <c r="AT2301" s="155" t="s">
        <v>169</v>
      </c>
      <c r="AU2301" s="155" t="s">
        <v>91</v>
      </c>
      <c r="AV2301" s="12" t="s">
        <v>84</v>
      </c>
      <c r="AW2301" s="12" t="s">
        <v>38</v>
      </c>
      <c r="AX2301" s="12" t="s">
        <v>76</v>
      </c>
      <c r="AY2301" s="155" t="s">
        <v>159</v>
      </c>
    </row>
    <row r="2302" spans="2:65" s="13" customFormat="1" ht="11.25">
      <c r="B2302" s="160"/>
      <c r="D2302" s="154" t="s">
        <v>169</v>
      </c>
      <c r="E2302" s="161" t="s">
        <v>32</v>
      </c>
      <c r="F2302" s="162" t="s">
        <v>3578</v>
      </c>
      <c r="H2302" s="163">
        <v>8.4</v>
      </c>
      <c r="I2302" s="164"/>
      <c r="L2302" s="160"/>
      <c r="M2302" s="165"/>
      <c r="T2302" s="166"/>
      <c r="AT2302" s="161" t="s">
        <v>169</v>
      </c>
      <c r="AU2302" s="161" t="s">
        <v>91</v>
      </c>
      <c r="AV2302" s="13" t="s">
        <v>91</v>
      </c>
      <c r="AW2302" s="13" t="s">
        <v>38</v>
      </c>
      <c r="AX2302" s="13" t="s">
        <v>76</v>
      </c>
      <c r="AY2302" s="161" t="s">
        <v>159</v>
      </c>
    </row>
    <row r="2303" spans="2:65" s="13" customFormat="1" ht="11.25">
      <c r="B2303" s="160"/>
      <c r="D2303" s="154" t="s">
        <v>169</v>
      </c>
      <c r="E2303" s="161" t="s">
        <v>32</v>
      </c>
      <c r="F2303" s="162" t="s">
        <v>3579</v>
      </c>
      <c r="H2303" s="163">
        <v>8.4</v>
      </c>
      <c r="I2303" s="164"/>
      <c r="L2303" s="160"/>
      <c r="M2303" s="165"/>
      <c r="T2303" s="166"/>
      <c r="AT2303" s="161" t="s">
        <v>169</v>
      </c>
      <c r="AU2303" s="161" t="s">
        <v>91</v>
      </c>
      <c r="AV2303" s="13" t="s">
        <v>91</v>
      </c>
      <c r="AW2303" s="13" t="s">
        <v>38</v>
      </c>
      <c r="AX2303" s="13" t="s">
        <v>76</v>
      </c>
      <c r="AY2303" s="161" t="s">
        <v>159</v>
      </c>
    </row>
    <row r="2304" spans="2:65" s="13" customFormat="1" ht="11.25">
      <c r="B2304" s="160"/>
      <c r="D2304" s="154" t="s">
        <v>169</v>
      </c>
      <c r="E2304" s="161" t="s">
        <v>32</v>
      </c>
      <c r="F2304" s="162" t="s">
        <v>3580</v>
      </c>
      <c r="H2304" s="163">
        <v>25.2</v>
      </c>
      <c r="I2304" s="164"/>
      <c r="L2304" s="160"/>
      <c r="M2304" s="165"/>
      <c r="T2304" s="166"/>
      <c r="AT2304" s="161" t="s">
        <v>169</v>
      </c>
      <c r="AU2304" s="161" t="s">
        <v>91</v>
      </c>
      <c r="AV2304" s="13" t="s">
        <v>91</v>
      </c>
      <c r="AW2304" s="13" t="s">
        <v>38</v>
      </c>
      <c r="AX2304" s="13" t="s">
        <v>76</v>
      </c>
      <c r="AY2304" s="161" t="s">
        <v>159</v>
      </c>
    </row>
    <row r="2305" spans="2:65" s="13" customFormat="1" ht="11.25">
      <c r="B2305" s="160"/>
      <c r="D2305" s="154" t="s">
        <v>169</v>
      </c>
      <c r="E2305" s="161" t="s">
        <v>32</v>
      </c>
      <c r="F2305" s="162" t="s">
        <v>3581</v>
      </c>
      <c r="H2305" s="163">
        <v>8.4</v>
      </c>
      <c r="I2305" s="164"/>
      <c r="L2305" s="160"/>
      <c r="M2305" s="165"/>
      <c r="T2305" s="166"/>
      <c r="AT2305" s="161" t="s">
        <v>169</v>
      </c>
      <c r="AU2305" s="161" t="s">
        <v>91</v>
      </c>
      <c r="AV2305" s="13" t="s">
        <v>91</v>
      </c>
      <c r="AW2305" s="13" t="s">
        <v>38</v>
      </c>
      <c r="AX2305" s="13" t="s">
        <v>76</v>
      </c>
      <c r="AY2305" s="161" t="s">
        <v>159</v>
      </c>
    </row>
    <row r="2306" spans="2:65" s="13" customFormat="1" ht="11.25">
      <c r="B2306" s="160"/>
      <c r="D2306" s="154" t="s">
        <v>169</v>
      </c>
      <c r="E2306" s="161" t="s">
        <v>32</v>
      </c>
      <c r="F2306" s="162" t="s">
        <v>3582</v>
      </c>
      <c r="H2306" s="163">
        <v>8.4</v>
      </c>
      <c r="I2306" s="164"/>
      <c r="L2306" s="160"/>
      <c r="M2306" s="165"/>
      <c r="T2306" s="166"/>
      <c r="AT2306" s="161" t="s">
        <v>169</v>
      </c>
      <c r="AU2306" s="161" t="s">
        <v>91</v>
      </c>
      <c r="AV2306" s="13" t="s">
        <v>91</v>
      </c>
      <c r="AW2306" s="13" t="s">
        <v>38</v>
      </c>
      <c r="AX2306" s="13" t="s">
        <v>76</v>
      </c>
      <c r="AY2306" s="161" t="s">
        <v>159</v>
      </c>
    </row>
    <row r="2307" spans="2:65" s="13" customFormat="1" ht="11.25">
      <c r="B2307" s="160"/>
      <c r="D2307" s="154" t="s">
        <v>169</v>
      </c>
      <c r="E2307" s="161" t="s">
        <v>32</v>
      </c>
      <c r="F2307" s="162" t="s">
        <v>3583</v>
      </c>
      <c r="H2307" s="163">
        <v>8.4</v>
      </c>
      <c r="I2307" s="164"/>
      <c r="L2307" s="160"/>
      <c r="M2307" s="165"/>
      <c r="T2307" s="166"/>
      <c r="AT2307" s="161" t="s">
        <v>169</v>
      </c>
      <c r="AU2307" s="161" t="s">
        <v>91</v>
      </c>
      <c r="AV2307" s="13" t="s">
        <v>91</v>
      </c>
      <c r="AW2307" s="13" t="s">
        <v>38</v>
      </c>
      <c r="AX2307" s="13" t="s">
        <v>76</v>
      </c>
      <c r="AY2307" s="161" t="s">
        <v>159</v>
      </c>
    </row>
    <row r="2308" spans="2:65" s="13" customFormat="1" ht="11.25">
      <c r="B2308" s="160"/>
      <c r="D2308" s="154" t="s">
        <v>169</v>
      </c>
      <c r="E2308" s="161" t="s">
        <v>32</v>
      </c>
      <c r="F2308" s="162" t="s">
        <v>3584</v>
      </c>
      <c r="H2308" s="163">
        <v>8.4</v>
      </c>
      <c r="I2308" s="164"/>
      <c r="L2308" s="160"/>
      <c r="M2308" s="165"/>
      <c r="T2308" s="166"/>
      <c r="AT2308" s="161" t="s">
        <v>169</v>
      </c>
      <c r="AU2308" s="161" t="s">
        <v>91</v>
      </c>
      <c r="AV2308" s="13" t="s">
        <v>91</v>
      </c>
      <c r="AW2308" s="13" t="s">
        <v>38</v>
      </c>
      <c r="AX2308" s="13" t="s">
        <v>76</v>
      </c>
      <c r="AY2308" s="161" t="s">
        <v>159</v>
      </c>
    </row>
    <row r="2309" spans="2:65" s="13" customFormat="1" ht="11.25">
      <c r="B2309" s="160"/>
      <c r="D2309" s="154" t="s">
        <v>169</v>
      </c>
      <c r="E2309" s="161" t="s">
        <v>32</v>
      </c>
      <c r="F2309" s="162" t="s">
        <v>3585</v>
      </c>
      <c r="H2309" s="163">
        <v>8.4</v>
      </c>
      <c r="I2309" s="164"/>
      <c r="L2309" s="160"/>
      <c r="M2309" s="165"/>
      <c r="T2309" s="166"/>
      <c r="AT2309" s="161" t="s">
        <v>169</v>
      </c>
      <c r="AU2309" s="161" t="s">
        <v>91</v>
      </c>
      <c r="AV2309" s="13" t="s">
        <v>91</v>
      </c>
      <c r="AW2309" s="13" t="s">
        <v>38</v>
      </c>
      <c r="AX2309" s="13" t="s">
        <v>76</v>
      </c>
      <c r="AY2309" s="161" t="s">
        <v>159</v>
      </c>
    </row>
    <row r="2310" spans="2:65" s="13" customFormat="1" ht="11.25">
      <c r="B2310" s="160"/>
      <c r="D2310" s="154" t="s">
        <v>169</v>
      </c>
      <c r="E2310" s="161" t="s">
        <v>32</v>
      </c>
      <c r="F2310" s="162" t="s">
        <v>3586</v>
      </c>
      <c r="H2310" s="163">
        <v>8.4</v>
      </c>
      <c r="I2310" s="164"/>
      <c r="L2310" s="160"/>
      <c r="M2310" s="165"/>
      <c r="T2310" s="166"/>
      <c r="AT2310" s="161" t="s">
        <v>169</v>
      </c>
      <c r="AU2310" s="161" t="s">
        <v>91</v>
      </c>
      <c r="AV2310" s="13" t="s">
        <v>91</v>
      </c>
      <c r="AW2310" s="13" t="s">
        <v>38</v>
      </c>
      <c r="AX2310" s="13" t="s">
        <v>76</v>
      </c>
      <c r="AY2310" s="161" t="s">
        <v>159</v>
      </c>
    </row>
    <row r="2311" spans="2:65" s="13" customFormat="1" ht="11.25">
      <c r="B2311" s="160"/>
      <c r="D2311" s="154" t="s">
        <v>169</v>
      </c>
      <c r="E2311" s="161" t="s">
        <v>32</v>
      </c>
      <c r="F2311" s="162" t="s">
        <v>3587</v>
      </c>
      <c r="H2311" s="163">
        <v>8.4</v>
      </c>
      <c r="I2311" s="164"/>
      <c r="L2311" s="160"/>
      <c r="M2311" s="165"/>
      <c r="T2311" s="166"/>
      <c r="AT2311" s="161" t="s">
        <v>169</v>
      </c>
      <c r="AU2311" s="161" t="s">
        <v>91</v>
      </c>
      <c r="AV2311" s="13" t="s">
        <v>91</v>
      </c>
      <c r="AW2311" s="13" t="s">
        <v>38</v>
      </c>
      <c r="AX2311" s="13" t="s">
        <v>76</v>
      </c>
      <c r="AY2311" s="161" t="s">
        <v>159</v>
      </c>
    </row>
    <row r="2312" spans="2:65" s="12" customFormat="1" ht="11.25">
      <c r="B2312" s="153"/>
      <c r="D2312" s="154" t="s">
        <v>169</v>
      </c>
      <c r="E2312" s="155" t="s">
        <v>32</v>
      </c>
      <c r="F2312" s="156" t="s">
        <v>809</v>
      </c>
      <c r="H2312" s="155" t="s">
        <v>32</v>
      </c>
      <c r="I2312" s="157"/>
      <c r="L2312" s="153"/>
      <c r="M2312" s="158"/>
      <c r="T2312" s="159"/>
      <c r="AT2312" s="155" t="s">
        <v>169</v>
      </c>
      <c r="AU2312" s="155" t="s">
        <v>91</v>
      </c>
      <c r="AV2312" s="12" t="s">
        <v>84</v>
      </c>
      <c r="AW2312" s="12" t="s">
        <v>38</v>
      </c>
      <c r="AX2312" s="12" t="s">
        <v>76</v>
      </c>
      <c r="AY2312" s="155" t="s">
        <v>159</v>
      </c>
    </row>
    <row r="2313" spans="2:65" s="13" customFormat="1" ht="11.25">
      <c r="B2313" s="160"/>
      <c r="D2313" s="154" t="s">
        <v>169</v>
      </c>
      <c r="E2313" s="161" t="s">
        <v>32</v>
      </c>
      <c r="F2313" s="162" t="s">
        <v>3588</v>
      </c>
      <c r="H2313" s="163">
        <v>8.4</v>
      </c>
      <c r="I2313" s="164"/>
      <c r="L2313" s="160"/>
      <c r="M2313" s="165"/>
      <c r="T2313" s="166"/>
      <c r="AT2313" s="161" t="s">
        <v>169</v>
      </c>
      <c r="AU2313" s="161" t="s">
        <v>91</v>
      </c>
      <c r="AV2313" s="13" t="s">
        <v>91</v>
      </c>
      <c r="AW2313" s="13" t="s">
        <v>38</v>
      </c>
      <c r="AX2313" s="13" t="s">
        <v>76</v>
      </c>
      <c r="AY2313" s="161" t="s">
        <v>159</v>
      </c>
    </row>
    <row r="2314" spans="2:65" s="13" customFormat="1" ht="11.25">
      <c r="B2314" s="160"/>
      <c r="D2314" s="154" t="s">
        <v>169</v>
      </c>
      <c r="E2314" s="161" t="s">
        <v>32</v>
      </c>
      <c r="F2314" s="162" t="s">
        <v>3589</v>
      </c>
      <c r="H2314" s="163">
        <v>8.4</v>
      </c>
      <c r="I2314" s="164"/>
      <c r="L2314" s="160"/>
      <c r="M2314" s="165"/>
      <c r="T2314" s="166"/>
      <c r="AT2314" s="161" t="s">
        <v>169</v>
      </c>
      <c r="AU2314" s="161" t="s">
        <v>91</v>
      </c>
      <c r="AV2314" s="13" t="s">
        <v>91</v>
      </c>
      <c r="AW2314" s="13" t="s">
        <v>38</v>
      </c>
      <c r="AX2314" s="13" t="s">
        <v>76</v>
      </c>
      <c r="AY2314" s="161" t="s">
        <v>159</v>
      </c>
    </row>
    <row r="2315" spans="2:65" s="13" customFormat="1" ht="11.25">
      <c r="B2315" s="160"/>
      <c r="D2315" s="154" t="s">
        <v>169</v>
      </c>
      <c r="E2315" s="161" t="s">
        <v>32</v>
      </c>
      <c r="F2315" s="162" t="s">
        <v>3590</v>
      </c>
      <c r="H2315" s="163">
        <v>8.4</v>
      </c>
      <c r="I2315" s="164"/>
      <c r="L2315" s="160"/>
      <c r="M2315" s="165"/>
      <c r="T2315" s="166"/>
      <c r="AT2315" s="161" t="s">
        <v>169</v>
      </c>
      <c r="AU2315" s="161" t="s">
        <v>91</v>
      </c>
      <c r="AV2315" s="13" t="s">
        <v>91</v>
      </c>
      <c r="AW2315" s="13" t="s">
        <v>38</v>
      </c>
      <c r="AX2315" s="13" t="s">
        <v>76</v>
      </c>
      <c r="AY2315" s="161" t="s">
        <v>159</v>
      </c>
    </row>
    <row r="2316" spans="2:65" s="13" customFormat="1" ht="11.25">
      <c r="B2316" s="160"/>
      <c r="D2316" s="154" t="s">
        <v>169</v>
      </c>
      <c r="E2316" s="161" t="s">
        <v>32</v>
      </c>
      <c r="F2316" s="162" t="s">
        <v>3591</v>
      </c>
      <c r="H2316" s="163">
        <v>8.4</v>
      </c>
      <c r="I2316" s="164"/>
      <c r="L2316" s="160"/>
      <c r="M2316" s="165"/>
      <c r="T2316" s="166"/>
      <c r="AT2316" s="161" t="s">
        <v>169</v>
      </c>
      <c r="AU2316" s="161" t="s">
        <v>91</v>
      </c>
      <c r="AV2316" s="13" t="s">
        <v>91</v>
      </c>
      <c r="AW2316" s="13" t="s">
        <v>38</v>
      </c>
      <c r="AX2316" s="13" t="s">
        <v>76</v>
      </c>
      <c r="AY2316" s="161" t="s">
        <v>159</v>
      </c>
    </row>
    <row r="2317" spans="2:65" s="13" customFormat="1" ht="11.25">
      <c r="B2317" s="160"/>
      <c r="D2317" s="154" t="s">
        <v>169</v>
      </c>
      <c r="E2317" s="161" t="s">
        <v>32</v>
      </c>
      <c r="F2317" s="162" t="s">
        <v>3592</v>
      </c>
      <c r="H2317" s="163">
        <v>8.4</v>
      </c>
      <c r="I2317" s="164"/>
      <c r="L2317" s="160"/>
      <c r="M2317" s="165"/>
      <c r="T2317" s="166"/>
      <c r="AT2317" s="161" t="s">
        <v>169</v>
      </c>
      <c r="AU2317" s="161" t="s">
        <v>91</v>
      </c>
      <c r="AV2317" s="13" t="s">
        <v>91</v>
      </c>
      <c r="AW2317" s="13" t="s">
        <v>38</v>
      </c>
      <c r="AX2317" s="13" t="s">
        <v>76</v>
      </c>
      <c r="AY2317" s="161" t="s">
        <v>159</v>
      </c>
    </row>
    <row r="2318" spans="2:65" s="13" customFormat="1" ht="11.25">
      <c r="B2318" s="160"/>
      <c r="D2318" s="154" t="s">
        <v>169</v>
      </c>
      <c r="E2318" s="161" t="s">
        <v>32</v>
      </c>
      <c r="F2318" s="162" t="s">
        <v>3593</v>
      </c>
      <c r="H2318" s="163">
        <v>8.4</v>
      </c>
      <c r="I2318" s="164"/>
      <c r="L2318" s="160"/>
      <c r="M2318" s="165"/>
      <c r="T2318" s="166"/>
      <c r="AT2318" s="161" t="s">
        <v>169</v>
      </c>
      <c r="AU2318" s="161" t="s">
        <v>91</v>
      </c>
      <c r="AV2318" s="13" t="s">
        <v>91</v>
      </c>
      <c r="AW2318" s="13" t="s">
        <v>38</v>
      </c>
      <c r="AX2318" s="13" t="s">
        <v>76</v>
      </c>
      <c r="AY2318" s="161" t="s">
        <v>159</v>
      </c>
    </row>
    <row r="2319" spans="2:65" s="14" customFormat="1" ht="11.25">
      <c r="B2319" s="175"/>
      <c r="D2319" s="154" t="s">
        <v>169</v>
      </c>
      <c r="E2319" s="176" t="s">
        <v>32</v>
      </c>
      <c r="F2319" s="177" t="s">
        <v>581</v>
      </c>
      <c r="H2319" s="178">
        <v>343.94</v>
      </c>
      <c r="I2319" s="179"/>
      <c r="L2319" s="175"/>
      <c r="M2319" s="180"/>
      <c r="T2319" s="181"/>
      <c r="AT2319" s="176" t="s">
        <v>169</v>
      </c>
      <c r="AU2319" s="176" t="s">
        <v>91</v>
      </c>
      <c r="AV2319" s="14" t="s">
        <v>96</v>
      </c>
      <c r="AW2319" s="14" t="s">
        <v>38</v>
      </c>
      <c r="AX2319" s="14" t="s">
        <v>84</v>
      </c>
      <c r="AY2319" s="176" t="s">
        <v>159</v>
      </c>
    </row>
    <row r="2320" spans="2:65" s="1" customFormat="1" ht="24.2" customHeight="1">
      <c r="B2320" s="35"/>
      <c r="C2320" s="135" t="s">
        <v>3594</v>
      </c>
      <c r="D2320" s="135" t="s">
        <v>162</v>
      </c>
      <c r="E2320" s="136" t="s">
        <v>3595</v>
      </c>
      <c r="F2320" s="137" t="s">
        <v>3596</v>
      </c>
      <c r="G2320" s="138" t="s">
        <v>211</v>
      </c>
      <c r="H2320" s="139">
        <v>150</v>
      </c>
      <c r="I2320" s="140"/>
      <c r="J2320" s="141">
        <f>ROUND(I2320*H2320,2)</f>
        <v>0</v>
      </c>
      <c r="K2320" s="142"/>
      <c r="L2320" s="35"/>
      <c r="M2320" s="143" t="s">
        <v>32</v>
      </c>
      <c r="N2320" s="144" t="s">
        <v>48</v>
      </c>
      <c r="P2320" s="145">
        <f>O2320*H2320</f>
        <v>0</v>
      </c>
      <c r="Q2320" s="145">
        <v>0</v>
      </c>
      <c r="R2320" s="145">
        <f>Q2320*H2320</f>
        <v>0</v>
      </c>
      <c r="S2320" s="145">
        <v>0</v>
      </c>
      <c r="T2320" s="146">
        <f>S2320*H2320</f>
        <v>0</v>
      </c>
      <c r="AR2320" s="147" t="s">
        <v>661</v>
      </c>
      <c r="AT2320" s="147" t="s">
        <v>162</v>
      </c>
      <c r="AU2320" s="147" t="s">
        <v>91</v>
      </c>
      <c r="AY2320" s="19" t="s">
        <v>159</v>
      </c>
      <c r="BE2320" s="148">
        <f>IF(N2320="základní",J2320,0)</f>
        <v>0</v>
      </c>
      <c r="BF2320" s="148">
        <f>IF(N2320="snížená",J2320,0)</f>
        <v>0</v>
      </c>
      <c r="BG2320" s="148">
        <f>IF(N2320="zákl. přenesená",J2320,0)</f>
        <v>0</v>
      </c>
      <c r="BH2320" s="148">
        <f>IF(N2320="sníž. přenesená",J2320,0)</f>
        <v>0</v>
      </c>
      <c r="BI2320" s="148">
        <f>IF(N2320="nulová",J2320,0)</f>
        <v>0</v>
      </c>
      <c r="BJ2320" s="19" t="s">
        <v>91</v>
      </c>
      <c r="BK2320" s="148">
        <f>ROUND(I2320*H2320,2)</f>
        <v>0</v>
      </c>
      <c r="BL2320" s="19" t="s">
        <v>661</v>
      </c>
      <c r="BM2320" s="147" t="s">
        <v>3597</v>
      </c>
    </row>
    <row r="2321" spans="2:65" s="1" customFormat="1" ht="11.25">
      <c r="B2321" s="35"/>
      <c r="D2321" s="149" t="s">
        <v>167</v>
      </c>
      <c r="F2321" s="150" t="s">
        <v>3598</v>
      </c>
      <c r="I2321" s="151"/>
      <c r="L2321" s="35"/>
      <c r="M2321" s="152"/>
      <c r="T2321" s="56"/>
      <c r="AT2321" s="19" t="s">
        <v>167</v>
      </c>
      <c r="AU2321" s="19" t="s">
        <v>91</v>
      </c>
    </row>
    <row r="2322" spans="2:65" s="12" customFormat="1" ht="11.25">
      <c r="B2322" s="153"/>
      <c r="D2322" s="154" t="s">
        <v>169</v>
      </c>
      <c r="E2322" s="155" t="s">
        <v>32</v>
      </c>
      <c r="F2322" s="156" t="s">
        <v>803</v>
      </c>
      <c r="H2322" s="155" t="s">
        <v>32</v>
      </c>
      <c r="I2322" s="157"/>
      <c r="L2322" s="153"/>
      <c r="M2322" s="158"/>
      <c r="T2322" s="159"/>
      <c r="AT2322" s="155" t="s">
        <v>169</v>
      </c>
      <c r="AU2322" s="155" t="s">
        <v>91</v>
      </c>
      <c r="AV2322" s="12" t="s">
        <v>84</v>
      </c>
      <c r="AW2322" s="12" t="s">
        <v>38</v>
      </c>
      <c r="AX2322" s="12" t="s">
        <v>76</v>
      </c>
      <c r="AY2322" s="155" t="s">
        <v>159</v>
      </c>
    </row>
    <row r="2323" spans="2:65" s="13" customFormat="1" ht="11.25">
      <c r="B2323" s="160"/>
      <c r="D2323" s="154" t="s">
        <v>169</v>
      </c>
      <c r="E2323" s="161" t="s">
        <v>32</v>
      </c>
      <c r="F2323" s="162" t="s">
        <v>3599</v>
      </c>
      <c r="H2323" s="163">
        <v>30</v>
      </c>
      <c r="I2323" s="164"/>
      <c r="L2323" s="160"/>
      <c r="M2323" s="165"/>
      <c r="T2323" s="166"/>
      <c r="AT2323" s="161" t="s">
        <v>169</v>
      </c>
      <c r="AU2323" s="161" t="s">
        <v>91</v>
      </c>
      <c r="AV2323" s="13" t="s">
        <v>91</v>
      </c>
      <c r="AW2323" s="13" t="s">
        <v>38</v>
      </c>
      <c r="AX2323" s="13" t="s">
        <v>76</v>
      </c>
      <c r="AY2323" s="161" t="s">
        <v>159</v>
      </c>
    </row>
    <row r="2324" spans="2:65" s="13" customFormat="1" ht="11.25">
      <c r="B2324" s="160"/>
      <c r="D2324" s="154" t="s">
        <v>169</v>
      </c>
      <c r="E2324" s="161" t="s">
        <v>32</v>
      </c>
      <c r="F2324" s="162" t="s">
        <v>3600</v>
      </c>
      <c r="H2324" s="163">
        <v>14</v>
      </c>
      <c r="I2324" s="164"/>
      <c r="L2324" s="160"/>
      <c r="M2324" s="165"/>
      <c r="T2324" s="166"/>
      <c r="AT2324" s="161" t="s">
        <v>169</v>
      </c>
      <c r="AU2324" s="161" t="s">
        <v>91</v>
      </c>
      <c r="AV2324" s="13" t="s">
        <v>91</v>
      </c>
      <c r="AW2324" s="13" t="s">
        <v>38</v>
      </c>
      <c r="AX2324" s="13" t="s">
        <v>76</v>
      </c>
      <c r="AY2324" s="161" t="s">
        <v>159</v>
      </c>
    </row>
    <row r="2325" spans="2:65" s="13" customFormat="1" ht="11.25">
      <c r="B2325" s="160"/>
      <c r="D2325" s="154" t="s">
        <v>169</v>
      </c>
      <c r="E2325" s="161" t="s">
        <v>32</v>
      </c>
      <c r="F2325" s="162" t="s">
        <v>3601</v>
      </c>
      <c r="H2325" s="163">
        <v>48</v>
      </c>
      <c r="I2325" s="164"/>
      <c r="L2325" s="160"/>
      <c r="M2325" s="165"/>
      <c r="T2325" s="166"/>
      <c r="AT2325" s="161" t="s">
        <v>169</v>
      </c>
      <c r="AU2325" s="161" t="s">
        <v>91</v>
      </c>
      <c r="AV2325" s="13" t="s">
        <v>91</v>
      </c>
      <c r="AW2325" s="13" t="s">
        <v>38</v>
      </c>
      <c r="AX2325" s="13" t="s">
        <v>76</v>
      </c>
      <c r="AY2325" s="161" t="s">
        <v>159</v>
      </c>
    </row>
    <row r="2326" spans="2:65" s="12" customFormat="1" ht="11.25">
      <c r="B2326" s="153"/>
      <c r="D2326" s="154" t="s">
        <v>169</v>
      </c>
      <c r="E2326" s="155" t="s">
        <v>32</v>
      </c>
      <c r="F2326" s="156" t="s">
        <v>809</v>
      </c>
      <c r="H2326" s="155" t="s">
        <v>32</v>
      </c>
      <c r="I2326" s="157"/>
      <c r="L2326" s="153"/>
      <c r="M2326" s="158"/>
      <c r="T2326" s="159"/>
      <c r="AT2326" s="155" t="s">
        <v>169</v>
      </c>
      <c r="AU2326" s="155" t="s">
        <v>91</v>
      </c>
      <c r="AV2326" s="12" t="s">
        <v>84</v>
      </c>
      <c r="AW2326" s="12" t="s">
        <v>38</v>
      </c>
      <c r="AX2326" s="12" t="s">
        <v>76</v>
      </c>
      <c r="AY2326" s="155" t="s">
        <v>159</v>
      </c>
    </row>
    <row r="2327" spans="2:65" s="13" customFormat="1" ht="11.25">
      <c r="B2327" s="160"/>
      <c r="D2327" s="154" t="s">
        <v>169</v>
      </c>
      <c r="E2327" s="161" t="s">
        <v>32</v>
      </c>
      <c r="F2327" s="162" t="s">
        <v>3602</v>
      </c>
      <c r="H2327" s="163">
        <v>18</v>
      </c>
      <c r="I2327" s="164"/>
      <c r="L2327" s="160"/>
      <c r="M2327" s="165"/>
      <c r="T2327" s="166"/>
      <c r="AT2327" s="161" t="s">
        <v>169</v>
      </c>
      <c r="AU2327" s="161" t="s">
        <v>91</v>
      </c>
      <c r="AV2327" s="13" t="s">
        <v>91</v>
      </c>
      <c r="AW2327" s="13" t="s">
        <v>38</v>
      </c>
      <c r="AX2327" s="13" t="s">
        <v>76</v>
      </c>
      <c r="AY2327" s="161" t="s">
        <v>159</v>
      </c>
    </row>
    <row r="2328" spans="2:65" s="13" customFormat="1" ht="11.25">
      <c r="B2328" s="160"/>
      <c r="D2328" s="154" t="s">
        <v>169</v>
      </c>
      <c r="E2328" s="161" t="s">
        <v>32</v>
      </c>
      <c r="F2328" s="162" t="s">
        <v>3603</v>
      </c>
      <c r="H2328" s="163">
        <v>8</v>
      </c>
      <c r="I2328" s="164"/>
      <c r="L2328" s="160"/>
      <c r="M2328" s="165"/>
      <c r="T2328" s="166"/>
      <c r="AT2328" s="161" t="s">
        <v>169</v>
      </c>
      <c r="AU2328" s="161" t="s">
        <v>91</v>
      </c>
      <c r="AV2328" s="13" t="s">
        <v>91</v>
      </c>
      <c r="AW2328" s="13" t="s">
        <v>38</v>
      </c>
      <c r="AX2328" s="13" t="s">
        <v>76</v>
      </c>
      <c r="AY2328" s="161" t="s">
        <v>159</v>
      </c>
    </row>
    <row r="2329" spans="2:65" s="13" customFormat="1" ht="11.25">
      <c r="B2329" s="160"/>
      <c r="D2329" s="154" t="s">
        <v>169</v>
      </c>
      <c r="E2329" s="161" t="s">
        <v>32</v>
      </c>
      <c r="F2329" s="162" t="s">
        <v>3604</v>
      </c>
      <c r="H2329" s="163">
        <v>32</v>
      </c>
      <c r="I2329" s="164"/>
      <c r="L2329" s="160"/>
      <c r="M2329" s="165"/>
      <c r="T2329" s="166"/>
      <c r="AT2329" s="161" t="s">
        <v>169</v>
      </c>
      <c r="AU2329" s="161" t="s">
        <v>91</v>
      </c>
      <c r="AV2329" s="13" t="s">
        <v>91</v>
      </c>
      <c r="AW2329" s="13" t="s">
        <v>38</v>
      </c>
      <c r="AX2329" s="13" t="s">
        <v>76</v>
      </c>
      <c r="AY2329" s="161" t="s">
        <v>159</v>
      </c>
    </row>
    <row r="2330" spans="2:65" s="14" customFormat="1" ht="11.25">
      <c r="B2330" s="175"/>
      <c r="D2330" s="154" t="s">
        <v>169</v>
      </c>
      <c r="E2330" s="176" t="s">
        <v>32</v>
      </c>
      <c r="F2330" s="177" t="s">
        <v>581</v>
      </c>
      <c r="H2330" s="178">
        <v>150</v>
      </c>
      <c r="I2330" s="179"/>
      <c r="L2330" s="175"/>
      <c r="M2330" s="180"/>
      <c r="T2330" s="181"/>
      <c r="AT2330" s="176" t="s">
        <v>169</v>
      </c>
      <c r="AU2330" s="176" t="s">
        <v>91</v>
      </c>
      <c r="AV2330" s="14" t="s">
        <v>96</v>
      </c>
      <c r="AW2330" s="14" t="s">
        <v>38</v>
      </c>
      <c r="AX2330" s="14" t="s">
        <v>84</v>
      </c>
      <c r="AY2330" s="176" t="s">
        <v>159</v>
      </c>
    </row>
    <row r="2331" spans="2:65" s="1" customFormat="1" ht="33" customHeight="1">
      <c r="B2331" s="35"/>
      <c r="C2331" s="135" t="s">
        <v>3605</v>
      </c>
      <c r="D2331" s="135" t="s">
        <v>162</v>
      </c>
      <c r="E2331" s="136" t="s">
        <v>3606</v>
      </c>
      <c r="F2331" s="137" t="s">
        <v>3607</v>
      </c>
      <c r="G2331" s="138" t="s">
        <v>211</v>
      </c>
      <c r="H2331" s="139">
        <v>17</v>
      </c>
      <c r="I2331" s="140"/>
      <c r="J2331" s="141">
        <f>ROUND(I2331*H2331,2)</f>
        <v>0</v>
      </c>
      <c r="K2331" s="142"/>
      <c r="L2331" s="35"/>
      <c r="M2331" s="143" t="s">
        <v>32</v>
      </c>
      <c r="N2331" s="144" t="s">
        <v>48</v>
      </c>
      <c r="P2331" s="145">
        <f>O2331*H2331</f>
        <v>0</v>
      </c>
      <c r="Q2331" s="145">
        <v>0</v>
      </c>
      <c r="R2331" s="145">
        <f>Q2331*H2331</f>
        <v>0</v>
      </c>
      <c r="S2331" s="145">
        <v>0</v>
      </c>
      <c r="T2331" s="146">
        <f>S2331*H2331</f>
        <v>0</v>
      </c>
      <c r="AR2331" s="147" t="s">
        <v>661</v>
      </c>
      <c r="AT2331" s="147" t="s">
        <v>162</v>
      </c>
      <c r="AU2331" s="147" t="s">
        <v>91</v>
      </c>
      <c r="AY2331" s="19" t="s">
        <v>159</v>
      </c>
      <c r="BE2331" s="148">
        <f>IF(N2331="základní",J2331,0)</f>
        <v>0</v>
      </c>
      <c r="BF2331" s="148">
        <f>IF(N2331="snížená",J2331,0)</f>
        <v>0</v>
      </c>
      <c r="BG2331" s="148">
        <f>IF(N2331="zákl. přenesená",J2331,0)</f>
        <v>0</v>
      </c>
      <c r="BH2331" s="148">
        <f>IF(N2331="sníž. přenesená",J2331,0)</f>
        <v>0</v>
      </c>
      <c r="BI2331" s="148">
        <f>IF(N2331="nulová",J2331,0)</f>
        <v>0</v>
      </c>
      <c r="BJ2331" s="19" t="s">
        <v>91</v>
      </c>
      <c r="BK2331" s="148">
        <f>ROUND(I2331*H2331,2)</f>
        <v>0</v>
      </c>
      <c r="BL2331" s="19" t="s">
        <v>661</v>
      </c>
      <c r="BM2331" s="147" t="s">
        <v>3608</v>
      </c>
    </row>
    <row r="2332" spans="2:65" s="1" customFormat="1" ht="11.25">
      <c r="B2332" s="35"/>
      <c r="D2332" s="149" t="s">
        <v>167</v>
      </c>
      <c r="F2332" s="150" t="s">
        <v>3609</v>
      </c>
      <c r="I2332" s="151"/>
      <c r="L2332" s="35"/>
      <c r="M2332" s="152"/>
      <c r="T2332" s="56"/>
      <c r="AT2332" s="19" t="s">
        <v>167</v>
      </c>
      <c r="AU2332" s="19" t="s">
        <v>91</v>
      </c>
    </row>
    <row r="2333" spans="2:65" s="12" customFormat="1" ht="11.25">
      <c r="B2333" s="153"/>
      <c r="D2333" s="154" t="s">
        <v>169</v>
      </c>
      <c r="E2333" s="155" t="s">
        <v>32</v>
      </c>
      <c r="F2333" s="156" t="s">
        <v>3610</v>
      </c>
      <c r="H2333" s="155" t="s">
        <v>32</v>
      </c>
      <c r="I2333" s="157"/>
      <c r="L2333" s="153"/>
      <c r="M2333" s="158"/>
      <c r="T2333" s="159"/>
      <c r="AT2333" s="155" t="s">
        <v>169</v>
      </c>
      <c r="AU2333" s="155" t="s">
        <v>91</v>
      </c>
      <c r="AV2333" s="12" t="s">
        <v>84</v>
      </c>
      <c r="AW2333" s="12" t="s">
        <v>38</v>
      </c>
      <c r="AX2333" s="12" t="s">
        <v>76</v>
      </c>
      <c r="AY2333" s="155" t="s">
        <v>159</v>
      </c>
    </row>
    <row r="2334" spans="2:65" s="13" customFormat="1" ht="11.25">
      <c r="B2334" s="160"/>
      <c r="D2334" s="154" t="s">
        <v>169</v>
      </c>
      <c r="E2334" s="161" t="s">
        <v>32</v>
      </c>
      <c r="F2334" s="162" t="s">
        <v>3611</v>
      </c>
      <c r="H2334" s="163">
        <v>17</v>
      </c>
      <c r="I2334" s="164"/>
      <c r="L2334" s="160"/>
      <c r="M2334" s="165"/>
      <c r="T2334" s="166"/>
      <c r="AT2334" s="161" t="s">
        <v>169</v>
      </c>
      <c r="AU2334" s="161" t="s">
        <v>91</v>
      </c>
      <c r="AV2334" s="13" t="s">
        <v>91</v>
      </c>
      <c r="AW2334" s="13" t="s">
        <v>38</v>
      </c>
      <c r="AX2334" s="13" t="s">
        <v>76</v>
      </c>
      <c r="AY2334" s="161" t="s">
        <v>159</v>
      </c>
    </row>
    <row r="2335" spans="2:65" s="14" customFormat="1" ht="11.25">
      <c r="B2335" s="175"/>
      <c r="D2335" s="154" t="s">
        <v>169</v>
      </c>
      <c r="E2335" s="176" t="s">
        <v>32</v>
      </c>
      <c r="F2335" s="177" t="s">
        <v>581</v>
      </c>
      <c r="H2335" s="178">
        <v>17</v>
      </c>
      <c r="I2335" s="179"/>
      <c r="L2335" s="175"/>
      <c r="M2335" s="180"/>
      <c r="T2335" s="181"/>
      <c r="AT2335" s="176" t="s">
        <v>169</v>
      </c>
      <c r="AU2335" s="176" t="s">
        <v>91</v>
      </c>
      <c r="AV2335" s="14" t="s">
        <v>96</v>
      </c>
      <c r="AW2335" s="14" t="s">
        <v>38</v>
      </c>
      <c r="AX2335" s="14" t="s">
        <v>84</v>
      </c>
      <c r="AY2335" s="176" t="s">
        <v>159</v>
      </c>
    </row>
    <row r="2336" spans="2:65" s="1" customFormat="1" ht="24.2" customHeight="1">
      <c r="B2336" s="35"/>
      <c r="C2336" s="135" t="s">
        <v>3612</v>
      </c>
      <c r="D2336" s="135" t="s">
        <v>162</v>
      </c>
      <c r="E2336" s="136" t="s">
        <v>3613</v>
      </c>
      <c r="F2336" s="137" t="s">
        <v>3614</v>
      </c>
      <c r="G2336" s="138" t="s">
        <v>211</v>
      </c>
      <c r="H2336" s="139">
        <v>17</v>
      </c>
      <c r="I2336" s="140"/>
      <c r="J2336" s="141">
        <f>ROUND(I2336*H2336,2)</f>
        <v>0</v>
      </c>
      <c r="K2336" s="142"/>
      <c r="L2336" s="35"/>
      <c r="M2336" s="143" t="s">
        <v>32</v>
      </c>
      <c r="N2336" s="144" t="s">
        <v>48</v>
      </c>
      <c r="P2336" s="145">
        <f>O2336*H2336</f>
        <v>0</v>
      </c>
      <c r="Q2336" s="145">
        <v>0</v>
      </c>
      <c r="R2336" s="145">
        <f>Q2336*H2336</f>
        <v>0</v>
      </c>
      <c r="S2336" s="145">
        <v>0</v>
      </c>
      <c r="T2336" s="146">
        <f>S2336*H2336</f>
        <v>0</v>
      </c>
      <c r="AR2336" s="147" t="s">
        <v>661</v>
      </c>
      <c r="AT2336" s="147" t="s">
        <v>162</v>
      </c>
      <c r="AU2336" s="147" t="s">
        <v>91</v>
      </c>
      <c r="AY2336" s="19" t="s">
        <v>159</v>
      </c>
      <c r="BE2336" s="148">
        <f>IF(N2336="základní",J2336,0)</f>
        <v>0</v>
      </c>
      <c r="BF2336" s="148">
        <f>IF(N2336="snížená",J2336,0)</f>
        <v>0</v>
      </c>
      <c r="BG2336" s="148">
        <f>IF(N2336="zákl. přenesená",J2336,0)</f>
        <v>0</v>
      </c>
      <c r="BH2336" s="148">
        <f>IF(N2336="sníž. přenesená",J2336,0)</f>
        <v>0</v>
      </c>
      <c r="BI2336" s="148">
        <f>IF(N2336="nulová",J2336,0)</f>
        <v>0</v>
      </c>
      <c r="BJ2336" s="19" t="s">
        <v>91</v>
      </c>
      <c r="BK2336" s="148">
        <f>ROUND(I2336*H2336,2)</f>
        <v>0</v>
      </c>
      <c r="BL2336" s="19" t="s">
        <v>661</v>
      </c>
      <c r="BM2336" s="147" t="s">
        <v>3615</v>
      </c>
    </row>
    <row r="2337" spans="2:65" s="1" customFormat="1" ht="11.25">
      <c r="B2337" s="35"/>
      <c r="D2337" s="149" t="s">
        <v>167</v>
      </c>
      <c r="F2337" s="150" t="s">
        <v>3616</v>
      </c>
      <c r="I2337" s="151"/>
      <c r="L2337" s="35"/>
      <c r="M2337" s="152"/>
      <c r="T2337" s="56"/>
      <c r="AT2337" s="19" t="s">
        <v>167</v>
      </c>
      <c r="AU2337" s="19" t="s">
        <v>91</v>
      </c>
    </row>
    <row r="2338" spans="2:65" s="12" customFormat="1" ht="11.25">
      <c r="B2338" s="153"/>
      <c r="D2338" s="154" t="s">
        <v>169</v>
      </c>
      <c r="E2338" s="155" t="s">
        <v>32</v>
      </c>
      <c r="F2338" s="156" t="s">
        <v>3617</v>
      </c>
      <c r="H2338" s="155" t="s">
        <v>32</v>
      </c>
      <c r="I2338" s="157"/>
      <c r="L2338" s="153"/>
      <c r="M2338" s="158"/>
      <c r="T2338" s="159"/>
      <c r="AT2338" s="155" t="s">
        <v>169</v>
      </c>
      <c r="AU2338" s="155" t="s">
        <v>91</v>
      </c>
      <c r="AV2338" s="12" t="s">
        <v>84</v>
      </c>
      <c r="AW2338" s="12" t="s">
        <v>38</v>
      </c>
      <c r="AX2338" s="12" t="s">
        <v>76</v>
      </c>
      <c r="AY2338" s="155" t="s">
        <v>159</v>
      </c>
    </row>
    <row r="2339" spans="2:65" s="13" customFormat="1" ht="11.25">
      <c r="B2339" s="160"/>
      <c r="D2339" s="154" t="s">
        <v>169</v>
      </c>
      <c r="E2339" s="161" t="s">
        <v>32</v>
      </c>
      <c r="F2339" s="162" t="s">
        <v>3611</v>
      </c>
      <c r="H2339" s="163">
        <v>17</v>
      </c>
      <c r="I2339" s="164"/>
      <c r="L2339" s="160"/>
      <c r="M2339" s="165"/>
      <c r="T2339" s="166"/>
      <c r="AT2339" s="161" t="s">
        <v>169</v>
      </c>
      <c r="AU2339" s="161" t="s">
        <v>91</v>
      </c>
      <c r="AV2339" s="13" t="s">
        <v>91</v>
      </c>
      <c r="AW2339" s="13" t="s">
        <v>38</v>
      </c>
      <c r="AX2339" s="13" t="s">
        <v>76</v>
      </c>
      <c r="AY2339" s="161" t="s">
        <v>159</v>
      </c>
    </row>
    <row r="2340" spans="2:65" s="14" customFormat="1" ht="11.25">
      <c r="B2340" s="175"/>
      <c r="D2340" s="154" t="s">
        <v>169</v>
      </c>
      <c r="E2340" s="176" t="s">
        <v>32</v>
      </c>
      <c r="F2340" s="177" t="s">
        <v>581</v>
      </c>
      <c r="H2340" s="178">
        <v>17</v>
      </c>
      <c r="I2340" s="179"/>
      <c r="L2340" s="175"/>
      <c r="M2340" s="180"/>
      <c r="T2340" s="181"/>
      <c r="AT2340" s="176" t="s">
        <v>169</v>
      </c>
      <c r="AU2340" s="176" t="s">
        <v>91</v>
      </c>
      <c r="AV2340" s="14" t="s">
        <v>96</v>
      </c>
      <c r="AW2340" s="14" t="s">
        <v>38</v>
      </c>
      <c r="AX2340" s="14" t="s">
        <v>84</v>
      </c>
      <c r="AY2340" s="176" t="s">
        <v>159</v>
      </c>
    </row>
    <row r="2341" spans="2:65" s="1" customFormat="1" ht="49.15" customHeight="1">
      <c r="B2341" s="35"/>
      <c r="C2341" s="135" t="s">
        <v>3618</v>
      </c>
      <c r="D2341" s="135" t="s">
        <v>162</v>
      </c>
      <c r="E2341" s="136" t="s">
        <v>3619</v>
      </c>
      <c r="F2341" s="137" t="s">
        <v>3620</v>
      </c>
      <c r="G2341" s="138" t="s">
        <v>180</v>
      </c>
      <c r="H2341" s="139">
        <v>11.808999999999999</v>
      </c>
      <c r="I2341" s="140"/>
      <c r="J2341" s="141">
        <f>ROUND(I2341*H2341,2)</f>
        <v>0</v>
      </c>
      <c r="K2341" s="142"/>
      <c r="L2341" s="35"/>
      <c r="M2341" s="143" t="s">
        <v>32</v>
      </c>
      <c r="N2341" s="144" t="s">
        <v>48</v>
      </c>
      <c r="P2341" s="145">
        <f>O2341*H2341</f>
        <v>0</v>
      </c>
      <c r="Q2341" s="145">
        <v>0</v>
      </c>
      <c r="R2341" s="145">
        <f>Q2341*H2341</f>
        <v>0</v>
      </c>
      <c r="S2341" s="145">
        <v>0</v>
      </c>
      <c r="T2341" s="146">
        <f>S2341*H2341</f>
        <v>0</v>
      </c>
      <c r="AR2341" s="147" t="s">
        <v>661</v>
      </c>
      <c r="AT2341" s="147" t="s">
        <v>162</v>
      </c>
      <c r="AU2341" s="147" t="s">
        <v>91</v>
      </c>
      <c r="AY2341" s="19" t="s">
        <v>159</v>
      </c>
      <c r="BE2341" s="148">
        <f>IF(N2341="základní",J2341,0)</f>
        <v>0</v>
      </c>
      <c r="BF2341" s="148">
        <f>IF(N2341="snížená",J2341,0)</f>
        <v>0</v>
      </c>
      <c r="BG2341" s="148">
        <f>IF(N2341="zákl. přenesená",J2341,0)</f>
        <v>0</v>
      </c>
      <c r="BH2341" s="148">
        <f>IF(N2341="sníž. přenesená",J2341,0)</f>
        <v>0</v>
      </c>
      <c r="BI2341" s="148">
        <f>IF(N2341="nulová",J2341,0)</f>
        <v>0</v>
      </c>
      <c r="BJ2341" s="19" t="s">
        <v>91</v>
      </c>
      <c r="BK2341" s="148">
        <f>ROUND(I2341*H2341,2)</f>
        <v>0</v>
      </c>
      <c r="BL2341" s="19" t="s">
        <v>661</v>
      </c>
      <c r="BM2341" s="147" t="s">
        <v>3621</v>
      </c>
    </row>
    <row r="2342" spans="2:65" s="1" customFormat="1" ht="11.25">
      <c r="B2342" s="35"/>
      <c r="D2342" s="149" t="s">
        <v>167</v>
      </c>
      <c r="F2342" s="150" t="s">
        <v>3622</v>
      </c>
      <c r="I2342" s="151"/>
      <c r="L2342" s="35"/>
      <c r="M2342" s="152"/>
      <c r="T2342" s="56"/>
      <c r="AT2342" s="19" t="s">
        <v>167</v>
      </c>
      <c r="AU2342" s="19" t="s">
        <v>91</v>
      </c>
    </row>
    <row r="2343" spans="2:65" s="11" customFormat="1" ht="20.85" customHeight="1">
      <c r="B2343" s="123"/>
      <c r="D2343" s="124" t="s">
        <v>75</v>
      </c>
      <c r="E2343" s="133" t="s">
        <v>3623</v>
      </c>
      <c r="F2343" s="133" t="s">
        <v>3624</v>
      </c>
      <c r="I2343" s="126"/>
      <c r="J2343" s="134">
        <f>BK2343</f>
        <v>0</v>
      </c>
      <c r="L2343" s="123"/>
      <c r="M2343" s="128"/>
      <c r="P2343" s="129">
        <f>SUM(P2344:P2357)</f>
        <v>0</v>
      </c>
      <c r="R2343" s="129">
        <f>SUM(R2344:R2357)</f>
        <v>0.13971710000000001</v>
      </c>
      <c r="T2343" s="130">
        <f>SUM(T2344:T2357)</f>
        <v>0</v>
      </c>
      <c r="AR2343" s="124" t="s">
        <v>91</v>
      </c>
      <c r="AT2343" s="131" t="s">
        <v>75</v>
      </c>
      <c r="AU2343" s="131" t="s">
        <v>91</v>
      </c>
      <c r="AY2343" s="124" t="s">
        <v>159</v>
      </c>
      <c r="BK2343" s="132">
        <f>SUM(BK2344:BK2357)</f>
        <v>0</v>
      </c>
    </row>
    <row r="2344" spans="2:65" s="1" customFormat="1" ht="24.2" customHeight="1">
      <c r="B2344" s="35"/>
      <c r="C2344" s="135" t="s">
        <v>3625</v>
      </c>
      <c r="D2344" s="135" t="s">
        <v>162</v>
      </c>
      <c r="E2344" s="136" t="s">
        <v>3626</v>
      </c>
      <c r="F2344" s="137" t="s">
        <v>3627</v>
      </c>
      <c r="G2344" s="138" t="s">
        <v>165</v>
      </c>
      <c r="H2344" s="139">
        <v>75.111000000000004</v>
      </c>
      <c r="I2344" s="140"/>
      <c r="J2344" s="141">
        <f>ROUND(I2344*H2344,2)</f>
        <v>0</v>
      </c>
      <c r="K2344" s="142"/>
      <c r="L2344" s="35"/>
      <c r="M2344" s="143" t="s">
        <v>32</v>
      </c>
      <c r="N2344" s="144" t="s">
        <v>48</v>
      </c>
      <c r="P2344" s="145">
        <f>O2344*H2344</f>
        <v>0</v>
      </c>
      <c r="Q2344" s="145">
        <v>0</v>
      </c>
      <c r="R2344" s="145">
        <f>Q2344*H2344</f>
        <v>0</v>
      </c>
      <c r="S2344" s="145">
        <v>0</v>
      </c>
      <c r="T2344" s="146">
        <f>S2344*H2344</f>
        <v>0</v>
      </c>
      <c r="AR2344" s="147" t="s">
        <v>661</v>
      </c>
      <c r="AT2344" s="147" t="s">
        <v>162</v>
      </c>
      <c r="AU2344" s="147" t="s">
        <v>93</v>
      </c>
      <c r="AY2344" s="19" t="s">
        <v>159</v>
      </c>
      <c r="BE2344" s="148">
        <f>IF(N2344="základní",J2344,0)</f>
        <v>0</v>
      </c>
      <c r="BF2344" s="148">
        <f>IF(N2344="snížená",J2344,0)</f>
        <v>0</v>
      </c>
      <c r="BG2344" s="148">
        <f>IF(N2344="zákl. přenesená",J2344,0)</f>
        <v>0</v>
      </c>
      <c r="BH2344" s="148">
        <f>IF(N2344="sníž. přenesená",J2344,0)</f>
        <v>0</v>
      </c>
      <c r="BI2344" s="148">
        <f>IF(N2344="nulová",J2344,0)</f>
        <v>0</v>
      </c>
      <c r="BJ2344" s="19" t="s">
        <v>91</v>
      </c>
      <c r="BK2344" s="148">
        <f>ROUND(I2344*H2344,2)</f>
        <v>0</v>
      </c>
      <c r="BL2344" s="19" t="s">
        <v>661</v>
      </c>
      <c r="BM2344" s="147" t="s">
        <v>3628</v>
      </c>
    </row>
    <row r="2345" spans="2:65" s="1" customFormat="1" ht="11.25">
      <c r="B2345" s="35"/>
      <c r="D2345" s="149" t="s">
        <v>167</v>
      </c>
      <c r="F2345" s="150" t="s">
        <v>3629</v>
      </c>
      <c r="I2345" s="151"/>
      <c r="L2345" s="35"/>
      <c r="M2345" s="152"/>
      <c r="T2345" s="56"/>
      <c r="AT2345" s="19" t="s">
        <v>167</v>
      </c>
      <c r="AU2345" s="19" t="s">
        <v>93</v>
      </c>
    </row>
    <row r="2346" spans="2:65" s="13" customFormat="1" ht="11.25">
      <c r="B2346" s="160"/>
      <c r="D2346" s="154" t="s">
        <v>169</v>
      </c>
      <c r="E2346" s="161" t="s">
        <v>32</v>
      </c>
      <c r="F2346" s="162" t="s">
        <v>3630</v>
      </c>
      <c r="H2346" s="163">
        <v>28.911000000000001</v>
      </c>
      <c r="I2346" s="164"/>
      <c r="L2346" s="160"/>
      <c r="M2346" s="165"/>
      <c r="T2346" s="166"/>
      <c r="AT2346" s="161" t="s">
        <v>169</v>
      </c>
      <c r="AU2346" s="161" t="s">
        <v>93</v>
      </c>
      <c r="AV2346" s="13" t="s">
        <v>91</v>
      </c>
      <c r="AW2346" s="13" t="s">
        <v>38</v>
      </c>
      <c r="AX2346" s="13" t="s">
        <v>76</v>
      </c>
      <c r="AY2346" s="161" t="s">
        <v>159</v>
      </c>
    </row>
    <row r="2347" spans="2:65" s="13" customFormat="1" ht="11.25">
      <c r="B2347" s="160"/>
      <c r="D2347" s="154" t="s">
        <v>169</v>
      </c>
      <c r="E2347" s="161" t="s">
        <v>32</v>
      </c>
      <c r="F2347" s="162" t="s">
        <v>3631</v>
      </c>
      <c r="H2347" s="163">
        <v>46.2</v>
      </c>
      <c r="I2347" s="164"/>
      <c r="L2347" s="160"/>
      <c r="M2347" s="165"/>
      <c r="T2347" s="166"/>
      <c r="AT2347" s="161" t="s">
        <v>169</v>
      </c>
      <c r="AU2347" s="161" t="s">
        <v>93</v>
      </c>
      <c r="AV2347" s="13" t="s">
        <v>91</v>
      </c>
      <c r="AW2347" s="13" t="s">
        <v>38</v>
      </c>
      <c r="AX2347" s="13" t="s">
        <v>76</v>
      </c>
      <c r="AY2347" s="161" t="s">
        <v>159</v>
      </c>
    </row>
    <row r="2348" spans="2:65" s="14" customFormat="1" ht="11.25">
      <c r="B2348" s="175"/>
      <c r="D2348" s="154" t="s">
        <v>169</v>
      </c>
      <c r="E2348" s="176" t="s">
        <v>32</v>
      </c>
      <c r="F2348" s="177" t="s">
        <v>581</v>
      </c>
      <c r="H2348" s="178">
        <v>75.111000000000004</v>
      </c>
      <c r="I2348" s="179"/>
      <c r="L2348" s="175"/>
      <c r="M2348" s="180"/>
      <c r="T2348" s="181"/>
      <c r="AT2348" s="176" t="s">
        <v>169</v>
      </c>
      <c r="AU2348" s="176" t="s">
        <v>93</v>
      </c>
      <c r="AV2348" s="14" t="s">
        <v>96</v>
      </c>
      <c r="AW2348" s="14" t="s">
        <v>38</v>
      </c>
      <c r="AX2348" s="14" t="s">
        <v>84</v>
      </c>
      <c r="AY2348" s="176" t="s">
        <v>159</v>
      </c>
    </row>
    <row r="2349" spans="2:65" s="1" customFormat="1" ht="24.2" customHeight="1">
      <c r="B2349" s="35"/>
      <c r="C2349" s="182" t="s">
        <v>3632</v>
      </c>
      <c r="D2349" s="182" t="s">
        <v>668</v>
      </c>
      <c r="E2349" s="183" t="s">
        <v>3373</v>
      </c>
      <c r="F2349" s="184" t="s">
        <v>3374</v>
      </c>
      <c r="G2349" s="185" t="s">
        <v>3173</v>
      </c>
      <c r="H2349" s="186">
        <v>112.667</v>
      </c>
      <c r="I2349" s="187"/>
      <c r="J2349" s="188">
        <f>ROUND(I2349*H2349,2)</f>
        <v>0</v>
      </c>
      <c r="K2349" s="189"/>
      <c r="L2349" s="190"/>
      <c r="M2349" s="191" t="s">
        <v>32</v>
      </c>
      <c r="N2349" s="192" t="s">
        <v>48</v>
      </c>
      <c r="P2349" s="145">
        <f>O2349*H2349</f>
        <v>0</v>
      </c>
      <c r="Q2349" s="145">
        <v>1E-3</v>
      </c>
      <c r="R2349" s="145">
        <f>Q2349*H2349</f>
        <v>0.112667</v>
      </c>
      <c r="S2349" s="145">
        <v>0</v>
      </c>
      <c r="T2349" s="146">
        <f>S2349*H2349</f>
        <v>0</v>
      </c>
      <c r="AR2349" s="147" t="s">
        <v>780</v>
      </c>
      <c r="AT2349" s="147" t="s">
        <v>668</v>
      </c>
      <c r="AU2349" s="147" t="s">
        <v>93</v>
      </c>
      <c r="AY2349" s="19" t="s">
        <v>159</v>
      </c>
      <c r="BE2349" s="148">
        <f>IF(N2349="základní",J2349,0)</f>
        <v>0</v>
      </c>
      <c r="BF2349" s="148">
        <f>IF(N2349="snížená",J2349,0)</f>
        <v>0</v>
      </c>
      <c r="BG2349" s="148">
        <f>IF(N2349="zákl. přenesená",J2349,0)</f>
        <v>0</v>
      </c>
      <c r="BH2349" s="148">
        <f>IF(N2349="sníž. přenesená",J2349,0)</f>
        <v>0</v>
      </c>
      <c r="BI2349" s="148">
        <f>IF(N2349="nulová",J2349,0)</f>
        <v>0</v>
      </c>
      <c r="BJ2349" s="19" t="s">
        <v>91</v>
      </c>
      <c r="BK2349" s="148">
        <f>ROUND(I2349*H2349,2)</f>
        <v>0</v>
      </c>
      <c r="BL2349" s="19" t="s">
        <v>661</v>
      </c>
      <c r="BM2349" s="147" t="s">
        <v>3633</v>
      </c>
    </row>
    <row r="2350" spans="2:65" s="1" customFormat="1" ht="19.5">
      <c r="B2350" s="35"/>
      <c r="D2350" s="154" t="s">
        <v>562</v>
      </c>
      <c r="F2350" s="174" t="s">
        <v>3376</v>
      </c>
      <c r="I2350" s="151"/>
      <c r="L2350" s="35"/>
      <c r="M2350" s="152"/>
      <c r="T2350" s="56"/>
      <c r="AT2350" s="19" t="s">
        <v>562</v>
      </c>
      <c r="AU2350" s="19" t="s">
        <v>93</v>
      </c>
    </row>
    <row r="2351" spans="2:65" s="13" customFormat="1" ht="11.25">
      <c r="B2351" s="160"/>
      <c r="D2351" s="154" t="s">
        <v>169</v>
      </c>
      <c r="F2351" s="162" t="s">
        <v>3634</v>
      </c>
      <c r="H2351" s="163">
        <v>112.667</v>
      </c>
      <c r="I2351" s="164"/>
      <c r="L2351" s="160"/>
      <c r="M2351" s="165"/>
      <c r="T2351" s="166"/>
      <c r="AT2351" s="161" t="s">
        <v>169</v>
      </c>
      <c r="AU2351" s="161" t="s">
        <v>93</v>
      </c>
      <c r="AV2351" s="13" t="s">
        <v>91</v>
      </c>
      <c r="AW2351" s="13" t="s">
        <v>4</v>
      </c>
      <c r="AX2351" s="13" t="s">
        <v>84</v>
      </c>
      <c r="AY2351" s="161" t="s">
        <v>159</v>
      </c>
    </row>
    <row r="2352" spans="2:65" s="1" customFormat="1" ht="24.2" customHeight="1">
      <c r="B2352" s="35"/>
      <c r="C2352" s="135" t="s">
        <v>3635</v>
      </c>
      <c r="D2352" s="135" t="s">
        <v>162</v>
      </c>
      <c r="E2352" s="136" t="s">
        <v>3636</v>
      </c>
      <c r="F2352" s="137" t="s">
        <v>3637</v>
      </c>
      <c r="G2352" s="138" t="s">
        <v>783</v>
      </c>
      <c r="H2352" s="139">
        <v>23.1</v>
      </c>
      <c r="I2352" s="140"/>
      <c r="J2352" s="141">
        <f>ROUND(I2352*H2352,2)</f>
        <v>0</v>
      </c>
      <c r="K2352" s="142"/>
      <c r="L2352" s="35"/>
      <c r="M2352" s="143" t="s">
        <v>32</v>
      </c>
      <c r="N2352" s="144" t="s">
        <v>48</v>
      </c>
      <c r="P2352" s="145">
        <f>O2352*H2352</f>
        <v>0</v>
      </c>
      <c r="Q2352" s="145">
        <v>1.7000000000000001E-4</v>
      </c>
      <c r="R2352" s="145">
        <f>Q2352*H2352</f>
        <v>3.9270000000000008E-3</v>
      </c>
      <c r="S2352" s="145">
        <v>0</v>
      </c>
      <c r="T2352" s="146">
        <f>S2352*H2352</f>
        <v>0</v>
      </c>
      <c r="AR2352" s="147" t="s">
        <v>661</v>
      </c>
      <c r="AT2352" s="147" t="s">
        <v>162</v>
      </c>
      <c r="AU2352" s="147" t="s">
        <v>93</v>
      </c>
      <c r="AY2352" s="19" t="s">
        <v>159</v>
      </c>
      <c r="BE2352" s="148">
        <f>IF(N2352="základní",J2352,0)</f>
        <v>0</v>
      </c>
      <c r="BF2352" s="148">
        <f>IF(N2352="snížená",J2352,0)</f>
        <v>0</v>
      </c>
      <c r="BG2352" s="148">
        <f>IF(N2352="zákl. přenesená",J2352,0)</f>
        <v>0</v>
      </c>
      <c r="BH2352" s="148">
        <f>IF(N2352="sníž. přenesená",J2352,0)</f>
        <v>0</v>
      </c>
      <c r="BI2352" s="148">
        <f>IF(N2352="nulová",J2352,0)</f>
        <v>0</v>
      </c>
      <c r="BJ2352" s="19" t="s">
        <v>91</v>
      </c>
      <c r="BK2352" s="148">
        <f>ROUND(I2352*H2352,2)</f>
        <v>0</v>
      </c>
      <c r="BL2352" s="19" t="s">
        <v>661</v>
      </c>
      <c r="BM2352" s="147" t="s">
        <v>3638</v>
      </c>
    </row>
    <row r="2353" spans="2:65" s="1" customFormat="1" ht="11.25">
      <c r="B2353" s="35"/>
      <c r="D2353" s="149" t="s">
        <v>167</v>
      </c>
      <c r="F2353" s="150" t="s">
        <v>3639</v>
      </c>
      <c r="I2353" s="151"/>
      <c r="L2353" s="35"/>
      <c r="M2353" s="152"/>
      <c r="T2353" s="56"/>
      <c r="AT2353" s="19" t="s">
        <v>167</v>
      </c>
      <c r="AU2353" s="19" t="s">
        <v>93</v>
      </c>
    </row>
    <row r="2354" spans="2:65" s="13" customFormat="1" ht="11.25">
      <c r="B2354" s="160"/>
      <c r="D2354" s="154" t="s">
        <v>169</v>
      </c>
      <c r="E2354" s="161" t="s">
        <v>32</v>
      </c>
      <c r="F2354" s="162" t="s">
        <v>3640</v>
      </c>
      <c r="H2354" s="163">
        <v>23.1</v>
      </c>
      <c r="I2354" s="164"/>
      <c r="L2354" s="160"/>
      <c r="M2354" s="165"/>
      <c r="T2354" s="166"/>
      <c r="AT2354" s="161" t="s">
        <v>169</v>
      </c>
      <c r="AU2354" s="161" t="s">
        <v>93</v>
      </c>
      <c r="AV2354" s="13" t="s">
        <v>91</v>
      </c>
      <c r="AW2354" s="13" t="s">
        <v>38</v>
      </c>
      <c r="AX2354" s="13" t="s">
        <v>76</v>
      </c>
      <c r="AY2354" s="161" t="s">
        <v>159</v>
      </c>
    </row>
    <row r="2355" spans="2:65" s="14" customFormat="1" ht="11.25">
      <c r="B2355" s="175"/>
      <c r="D2355" s="154" t="s">
        <v>169</v>
      </c>
      <c r="E2355" s="176" t="s">
        <v>32</v>
      </c>
      <c r="F2355" s="177" t="s">
        <v>581</v>
      </c>
      <c r="H2355" s="178">
        <v>23.1</v>
      </c>
      <c r="I2355" s="179"/>
      <c r="L2355" s="175"/>
      <c r="M2355" s="180"/>
      <c r="T2355" s="181"/>
      <c r="AT2355" s="176" t="s">
        <v>169</v>
      </c>
      <c r="AU2355" s="176" t="s">
        <v>93</v>
      </c>
      <c r="AV2355" s="14" t="s">
        <v>96</v>
      </c>
      <c r="AW2355" s="14" t="s">
        <v>38</v>
      </c>
      <c r="AX2355" s="14" t="s">
        <v>84</v>
      </c>
      <c r="AY2355" s="176" t="s">
        <v>159</v>
      </c>
    </row>
    <row r="2356" spans="2:65" s="1" customFormat="1" ht="16.5" customHeight="1">
      <c r="B2356" s="35"/>
      <c r="C2356" s="182" t="s">
        <v>3641</v>
      </c>
      <c r="D2356" s="182" t="s">
        <v>668</v>
      </c>
      <c r="E2356" s="183" t="s">
        <v>3400</v>
      </c>
      <c r="F2356" s="184" t="s">
        <v>3401</v>
      </c>
      <c r="G2356" s="185" t="s">
        <v>783</v>
      </c>
      <c r="H2356" s="186">
        <v>25.41</v>
      </c>
      <c r="I2356" s="187"/>
      <c r="J2356" s="188">
        <f>ROUND(I2356*H2356,2)</f>
        <v>0</v>
      </c>
      <c r="K2356" s="189"/>
      <c r="L2356" s="190"/>
      <c r="M2356" s="191" t="s">
        <v>32</v>
      </c>
      <c r="N2356" s="192" t="s">
        <v>48</v>
      </c>
      <c r="P2356" s="145">
        <f>O2356*H2356</f>
        <v>0</v>
      </c>
      <c r="Q2356" s="145">
        <v>9.1E-4</v>
      </c>
      <c r="R2356" s="145">
        <f>Q2356*H2356</f>
        <v>2.3123100000000001E-2</v>
      </c>
      <c r="S2356" s="145">
        <v>0</v>
      </c>
      <c r="T2356" s="146">
        <f>S2356*H2356</f>
        <v>0</v>
      </c>
      <c r="AR2356" s="147" t="s">
        <v>780</v>
      </c>
      <c r="AT2356" s="147" t="s">
        <v>668</v>
      </c>
      <c r="AU2356" s="147" t="s">
        <v>93</v>
      </c>
      <c r="AY2356" s="19" t="s">
        <v>159</v>
      </c>
      <c r="BE2356" s="148">
        <f>IF(N2356="základní",J2356,0)</f>
        <v>0</v>
      </c>
      <c r="BF2356" s="148">
        <f>IF(N2356="snížená",J2356,0)</f>
        <v>0</v>
      </c>
      <c r="BG2356" s="148">
        <f>IF(N2356="zákl. přenesená",J2356,0)</f>
        <v>0</v>
      </c>
      <c r="BH2356" s="148">
        <f>IF(N2356="sníž. přenesená",J2356,0)</f>
        <v>0</v>
      </c>
      <c r="BI2356" s="148">
        <f>IF(N2356="nulová",J2356,0)</f>
        <v>0</v>
      </c>
      <c r="BJ2356" s="19" t="s">
        <v>91</v>
      </c>
      <c r="BK2356" s="148">
        <f>ROUND(I2356*H2356,2)</f>
        <v>0</v>
      </c>
      <c r="BL2356" s="19" t="s">
        <v>661</v>
      </c>
      <c r="BM2356" s="147" t="s">
        <v>3642</v>
      </c>
    </row>
    <row r="2357" spans="2:65" s="13" customFormat="1" ht="11.25">
      <c r="B2357" s="160"/>
      <c r="D2357" s="154" t="s">
        <v>169</v>
      </c>
      <c r="F2357" s="162" t="s">
        <v>3643</v>
      </c>
      <c r="H2357" s="163">
        <v>25.41</v>
      </c>
      <c r="I2357" s="164"/>
      <c r="L2357" s="160"/>
      <c r="M2357" s="165"/>
      <c r="T2357" s="166"/>
      <c r="AT2357" s="161" t="s">
        <v>169</v>
      </c>
      <c r="AU2357" s="161" t="s">
        <v>93</v>
      </c>
      <c r="AV2357" s="13" t="s">
        <v>91</v>
      </c>
      <c r="AW2357" s="13" t="s">
        <v>4</v>
      </c>
      <c r="AX2357" s="13" t="s">
        <v>84</v>
      </c>
      <c r="AY2357" s="161" t="s">
        <v>159</v>
      </c>
    </row>
    <row r="2358" spans="2:65" s="11" customFormat="1" ht="22.9" customHeight="1">
      <c r="B2358" s="123"/>
      <c r="D2358" s="124" t="s">
        <v>75</v>
      </c>
      <c r="E2358" s="133" t="s">
        <v>3644</v>
      </c>
      <c r="F2358" s="133" t="s">
        <v>3645</v>
      </c>
      <c r="I2358" s="126"/>
      <c r="J2358" s="134">
        <f>BK2358</f>
        <v>0</v>
      </c>
      <c r="L2358" s="123"/>
      <c r="M2358" s="128"/>
      <c r="P2358" s="129">
        <f>SUM(P2359:P2363)</f>
        <v>0</v>
      </c>
      <c r="R2358" s="129">
        <f>SUM(R2359:R2363)</f>
        <v>2.2610789999999999E-2</v>
      </c>
      <c r="T2358" s="130">
        <f>SUM(T2359:T2363)</f>
        <v>0</v>
      </c>
      <c r="AR2358" s="124" t="s">
        <v>91</v>
      </c>
      <c r="AT2358" s="131" t="s">
        <v>75</v>
      </c>
      <c r="AU2358" s="131" t="s">
        <v>84</v>
      </c>
      <c r="AY2358" s="124" t="s">
        <v>159</v>
      </c>
      <c r="BK2358" s="132">
        <f>SUM(BK2359:BK2363)</f>
        <v>0</v>
      </c>
    </row>
    <row r="2359" spans="2:65" s="1" customFormat="1" ht="24.2" customHeight="1">
      <c r="B2359" s="35"/>
      <c r="C2359" s="135" t="s">
        <v>3646</v>
      </c>
      <c r="D2359" s="135" t="s">
        <v>162</v>
      </c>
      <c r="E2359" s="136" t="s">
        <v>3647</v>
      </c>
      <c r="F2359" s="137" t="s">
        <v>3648</v>
      </c>
      <c r="G2359" s="138" t="s">
        <v>165</v>
      </c>
      <c r="H2359" s="139">
        <v>67.896000000000001</v>
      </c>
      <c r="I2359" s="140"/>
      <c r="J2359" s="141">
        <f>ROUND(I2359*H2359,2)</f>
        <v>0</v>
      </c>
      <c r="K2359" s="142"/>
      <c r="L2359" s="35"/>
      <c r="M2359" s="143" t="s">
        <v>32</v>
      </c>
      <c r="N2359" s="144" t="s">
        <v>48</v>
      </c>
      <c r="P2359" s="145">
        <f>O2359*H2359</f>
        <v>0</v>
      </c>
      <c r="Q2359" s="145">
        <v>1.55E-4</v>
      </c>
      <c r="R2359" s="145">
        <f>Q2359*H2359</f>
        <v>1.0523879999999999E-2</v>
      </c>
      <c r="S2359" s="145">
        <v>0</v>
      </c>
      <c r="T2359" s="146">
        <f>S2359*H2359</f>
        <v>0</v>
      </c>
      <c r="AR2359" s="147" t="s">
        <v>661</v>
      </c>
      <c r="AT2359" s="147" t="s">
        <v>162</v>
      </c>
      <c r="AU2359" s="147" t="s">
        <v>91</v>
      </c>
      <c r="AY2359" s="19" t="s">
        <v>159</v>
      </c>
      <c r="BE2359" s="148">
        <f>IF(N2359="základní",J2359,0)</f>
        <v>0</v>
      </c>
      <c r="BF2359" s="148">
        <f>IF(N2359="snížená",J2359,0)</f>
        <v>0</v>
      </c>
      <c r="BG2359" s="148">
        <f>IF(N2359="zákl. přenesená",J2359,0)</f>
        <v>0</v>
      </c>
      <c r="BH2359" s="148">
        <f>IF(N2359="sníž. přenesená",J2359,0)</f>
        <v>0</v>
      </c>
      <c r="BI2359" s="148">
        <f>IF(N2359="nulová",J2359,0)</f>
        <v>0</v>
      </c>
      <c r="BJ2359" s="19" t="s">
        <v>91</v>
      </c>
      <c r="BK2359" s="148">
        <f>ROUND(I2359*H2359,2)</f>
        <v>0</v>
      </c>
      <c r="BL2359" s="19" t="s">
        <v>661</v>
      </c>
      <c r="BM2359" s="147" t="s">
        <v>3649</v>
      </c>
    </row>
    <row r="2360" spans="2:65" s="1" customFormat="1" ht="11.25">
      <c r="B2360" s="35"/>
      <c r="D2360" s="149" t="s">
        <v>167</v>
      </c>
      <c r="F2360" s="150" t="s">
        <v>3650</v>
      </c>
      <c r="I2360" s="151"/>
      <c r="L2360" s="35"/>
      <c r="M2360" s="152"/>
      <c r="T2360" s="56"/>
      <c r="AT2360" s="19" t="s">
        <v>167</v>
      </c>
      <c r="AU2360" s="19" t="s">
        <v>91</v>
      </c>
    </row>
    <row r="2361" spans="2:65" s="13" customFormat="1" ht="11.25">
      <c r="B2361" s="160"/>
      <c r="D2361" s="154" t="s">
        <v>169</v>
      </c>
      <c r="E2361" s="161" t="s">
        <v>32</v>
      </c>
      <c r="F2361" s="162" t="s">
        <v>304</v>
      </c>
      <c r="H2361" s="163">
        <v>67.896000000000001</v>
      </c>
      <c r="I2361" s="164"/>
      <c r="L2361" s="160"/>
      <c r="M2361" s="165"/>
      <c r="T2361" s="166"/>
      <c r="AT2361" s="161" t="s">
        <v>169</v>
      </c>
      <c r="AU2361" s="161" t="s">
        <v>91</v>
      </c>
      <c r="AV2361" s="13" t="s">
        <v>91</v>
      </c>
      <c r="AW2361" s="13" t="s">
        <v>38</v>
      </c>
      <c r="AX2361" s="13" t="s">
        <v>84</v>
      </c>
      <c r="AY2361" s="161" t="s">
        <v>159</v>
      </c>
    </row>
    <row r="2362" spans="2:65" s="1" customFormat="1" ht="44.25" customHeight="1">
      <c r="B2362" s="35"/>
      <c r="C2362" s="135" t="s">
        <v>3651</v>
      </c>
      <c r="D2362" s="135" t="s">
        <v>162</v>
      </c>
      <c r="E2362" s="136" t="s">
        <v>3652</v>
      </c>
      <c r="F2362" s="137" t="s">
        <v>3653</v>
      </c>
      <c r="G2362" s="138" t="s">
        <v>165</v>
      </c>
      <c r="H2362" s="139">
        <v>73.254000000000005</v>
      </c>
      <c r="I2362" s="140"/>
      <c r="J2362" s="141">
        <f>ROUND(I2362*H2362,2)</f>
        <v>0</v>
      </c>
      <c r="K2362" s="142"/>
      <c r="L2362" s="35"/>
      <c r="M2362" s="143" t="s">
        <v>32</v>
      </c>
      <c r="N2362" s="144" t="s">
        <v>48</v>
      </c>
      <c r="P2362" s="145">
        <f>O2362*H2362</f>
        <v>0</v>
      </c>
      <c r="Q2362" s="145">
        <v>1.65E-4</v>
      </c>
      <c r="R2362" s="145">
        <f>Q2362*H2362</f>
        <v>1.2086910000000001E-2</v>
      </c>
      <c r="S2362" s="145">
        <v>0</v>
      </c>
      <c r="T2362" s="146">
        <f>S2362*H2362</f>
        <v>0</v>
      </c>
      <c r="AR2362" s="147" t="s">
        <v>661</v>
      </c>
      <c r="AT2362" s="147" t="s">
        <v>162</v>
      </c>
      <c r="AU2362" s="147" t="s">
        <v>91</v>
      </c>
      <c r="AY2362" s="19" t="s">
        <v>159</v>
      </c>
      <c r="BE2362" s="148">
        <f>IF(N2362="základní",J2362,0)</f>
        <v>0</v>
      </c>
      <c r="BF2362" s="148">
        <f>IF(N2362="snížená",J2362,0)</f>
        <v>0</v>
      </c>
      <c r="BG2362" s="148">
        <f>IF(N2362="zákl. přenesená",J2362,0)</f>
        <v>0</v>
      </c>
      <c r="BH2362" s="148">
        <f>IF(N2362="sníž. přenesená",J2362,0)</f>
        <v>0</v>
      </c>
      <c r="BI2362" s="148">
        <f>IF(N2362="nulová",J2362,0)</f>
        <v>0</v>
      </c>
      <c r="BJ2362" s="19" t="s">
        <v>91</v>
      </c>
      <c r="BK2362" s="148">
        <f>ROUND(I2362*H2362,2)</f>
        <v>0</v>
      </c>
      <c r="BL2362" s="19" t="s">
        <v>661</v>
      </c>
      <c r="BM2362" s="147" t="s">
        <v>3654</v>
      </c>
    </row>
    <row r="2363" spans="2:65" s="1" customFormat="1" ht="11.25">
      <c r="B2363" s="35"/>
      <c r="D2363" s="149" t="s">
        <v>167</v>
      </c>
      <c r="F2363" s="150" t="s">
        <v>3655</v>
      </c>
      <c r="I2363" s="151"/>
      <c r="L2363" s="35"/>
      <c r="M2363" s="152"/>
      <c r="T2363" s="56"/>
      <c r="AT2363" s="19" t="s">
        <v>167</v>
      </c>
      <c r="AU2363" s="19" t="s">
        <v>91</v>
      </c>
    </row>
    <row r="2364" spans="2:65" s="11" customFormat="1" ht="22.9" customHeight="1">
      <c r="B2364" s="123"/>
      <c r="D2364" s="124" t="s">
        <v>75</v>
      </c>
      <c r="E2364" s="133" t="s">
        <v>3656</v>
      </c>
      <c r="F2364" s="133" t="s">
        <v>3657</v>
      </c>
      <c r="I2364" s="126"/>
      <c r="J2364" s="134">
        <f>BK2364</f>
        <v>0</v>
      </c>
      <c r="L2364" s="123"/>
      <c r="M2364" s="128"/>
      <c r="P2364" s="129">
        <f>SUM(P2365:P2400)</f>
        <v>0</v>
      </c>
      <c r="R2364" s="129">
        <f>SUM(R2365:R2400)</f>
        <v>1.2708297916614999</v>
      </c>
      <c r="T2364" s="130">
        <f>SUM(T2365:T2400)</f>
        <v>4.7878320000000002E-2</v>
      </c>
      <c r="AR2364" s="124" t="s">
        <v>91</v>
      </c>
      <c r="AT2364" s="131" t="s">
        <v>75</v>
      </c>
      <c r="AU2364" s="131" t="s">
        <v>84</v>
      </c>
      <c r="AY2364" s="124" t="s">
        <v>159</v>
      </c>
      <c r="BK2364" s="132">
        <f>SUM(BK2365:BK2400)</f>
        <v>0</v>
      </c>
    </row>
    <row r="2365" spans="2:65" s="1" customFormat="1" ht="24.2" customHeight="1">
      <c r="B2365" s="35"/>
      <c r="C2365" s="135" t="s">
        <v>3658</v>
      </c>
      <c r="D2365" s="135" t="s">
        <v>162</v>
      </c>
      <c r="E2365" s="136" t="s">
        <v>3659</v>
      </c>
      <c r="F2365" s="137" t="s">
        <v>3660</v>
      </c>
      <c r="G2365" s="138" t="s">
        <v>165</v>
      </c>
      <c r="H2365" s="139">
        <v>2507.9189999999999</v>
      </c>
      <c r="I2365" s="140"/>
      <c r="J2365" s="141">
        <f>ROUND(I2365*H2365,2)</f>
        <v>0</v>
      </c>
      <c r="K2365" s="142"/>
      <c r="L2365" s="35"/>
      <c r="M2365" s="143" t="s">
        <v>32</v>
      </c>
      <c r="N2365" s="144" t="s">
        <v>48</v>
      </c>
      <c r="P2365" s="145">
        <f>O2365*H2365</f>
        <v>0</v>
      </c>
      <c r="Q2365" s="145">
        <v>0</v>
      </c>
      <c r="R2365" s="145">
        <f>Q2365*H2365</f>
        <v>0</v>
      </c>
      <c r="S2365" s="145">
        <v>0</v>
      </c>
      <c r="T2365" s="146">
        <f>S2365*H2365</f>
        <v>0</v>
      </c>
      <c r="AR2365" s="147" t="s">
        <v>661</v>
      </c>
      <c r="AT2365" s="147" t="s">
        <v>162</v>
      </c>
      <c r="AU2365" s="147" t="s">
        <v>91</v>
      </c>
      <c r="AY2365" s="19" t="s">
        <v>159</v>
      </c>
      <c r="BE2365" s="148">
        <f>IF(N2365="základní",J2365,0)</f>
        <v>0</v>
      </c>
      <c r="BF2365" s="148">
        <f>IF(N2365="snížená",J2365,0)</f>
        <v>0</v>
      </c>
      <c r="BG2365" s="148">
        <f>IF(N2365="zákl. přenesená",J2365,0)</f>
        <v>0</v>
      </c>
      <c r="BH2365" s="148">
        <f>IF(N2365="sníž. přenesená",J2365,0)</f>
        <v>0</v>
      </c>
      <c r="BI2365" s="148">
        <f>IF(N2365="nulová",J2365,0)</f>
        <v>0</v>
      </c>
      <c r="BJ2365" s="19" t="s">
        <v>91</v>
      </c>
      <c r="BK2365" s="148">
        <f>ROUND(I2365*H2365,2)</f>
        <v>0</v>
      </c>
      <c r="BL2365" s="19" t="s">
        <v>661</v>
      </c>
      <c r="BM2365" s="147" t="s">
        <v>3661</v>
      </c>
    </row>
    <row r="2366" spans="2:65" s="1" customFormat="1" ht="11.25">
      <c r="B2366" s="35"/>
      <c r="D2366" s="149" t="s">
        <v>167</v>
      </c>
      <c r="F2366" s="150" t="s">
        <v>3662</v>
      </c>
      <c r="I2366" s="151"/>
      <c r="L2366" s="35"/>
      <c r="M2366" s="152"/>
      <c r="T2366" s="56"/>
      <c r="AT2366" s="19" t="s">
        <v>167</v>
      </c>
      <c r="AU2366" s="19" t="s">
        <v>91</v>
      </c>
    </row>
    <row r="2367" spans="2:65" s="13" customFormat="1" ht="11.25">
      <c r="B2367" s="160"/>
      <c r="D2367" s="154" t="s">
        <v>169</v>
      </c>
      <c r="E2367" s="161" t="s">
        <v>32</v>
      </c>
      <c r="F2367" s="162" t="s">
        <v>3663</v>
      </c>
      <c r="H2367" s="163">
        <v>2116.8939999999998</v>
      </c>
      <c r="I2367" s="164"/>
      <c r="L2367" s="160"/>
      <c r="M2367" s="165"/>
      <c r="T2367" s="166"/>
      <c r="AT2367" s="161" t="s">
        <v>169</v>
      </c>
      <c r="AU2367" s="161" t="s">
        <v>91</v>
      </c>
      <c r="AV2367" s="13" t="s">
        <v>91</v>
      </c>
      <c r="AW2367" s="13" t="s">
        <v>38</v>
      </c>
      <c r="AX2367" s="13" t="s">
        <v>76</v>
      </c>
      <c r="AY2367" s="161" t="s">
        <v>159</v>
      </c>
    </row>
    <row r="2368" spans="2:65" s="13" customFormat="1" ht="11.25">
      <c r="B2368" s="160"/>
      <c r="D2368" s="154" t="s">
        <v>169</v>
      </c>
      <c r="E2368" s="161" t="s">
        <v>32</v>
      </c>
      <c r="F2368" s="162" t="s">
        <v>3664</v>
      </c>
      <c r="H2368" s="163">
        <v>295.76</v>
      </c>
      <c r="I2368" s="164"/>
      <c r="L2368" s="160"/>
      <c r="M2368" s="165"/>
      <c r="T2368" s="166"/>
      <c r="AT2368" s="161" t="s">
        <v>169</v>
      </c>
      <c r="AU2368" s="161" t="s">
        <v>91</v>
      </c>
      <c r="AV2368" s="13" t="s">
        <v>91</v>
      </c>
      <c r="AW2368" s="13" t="s">
        <v>38</v>
      </c>
      <c r="AX2368" s="13" t="s">
        <v>76</v>
      </c>
      <c r="AY2368" s="161" t="s">
        <v>159</v>
      </c>
    </row>
    <row r="2369" spans="2:65" s="13" customFormat="1" ht="11.25">
      <c r="B2369" s="160"/>
      <c r="D2369" s="154" t="s">
        <v>169</v>
      </c>
      <c r="E2369" s="161" t="s">
        <v>32</v>
      </c>
      <c r="F2369" s="162" t="s">
        <v>443</v>
      </c>
      <c r="H2369" s="163">
        <v>95.265000000000001</v>
      </c>
      <c r="I2369" s="164"/>
      <c r="L2369" s="160"/>
      <c r="M2369" s="165"/>
      <c r="T2369" s="166"/>
      <c r="AT2369" s="161" t="s">
        <v>169</v>
      </c>
      <c r="AU2369" s="161" t="s">
        <v>91</v>
      </c>
      <c r="AV2369" s="13" t="s">
        <v>91</v>
      </c>
      <c r="AW2369" s="13" t="s">
        <v>38</v>
      </c>
      <c r="AX2369" s="13" t="s">
        <v>76</v>
      </c>
      <c r="AY2369" s="161" t="s">
        <v>159</v>
      </c>
    </row>
    <row r="2370" spans="2:65" s="14" customFormat="1" ht="11.25">
      <c r="B2370" s="175"/>
      <c r="D2370" s="154" t="s">
        <v>169</v>
      </c>
      <c r="E2370" s="176" t="s">
        <v>32</v>
      </c>
      <c r="F2370" s="177" t="s">
        <v>581</v>
      </c>
      <c r="H2370" s="178">
        <v>2507.9189999999999</v>
      </c>
      <c r="I2370" s="179"/>
      <c r="L2370" s="175"/>
      <c r="M2370" s="180"/>
      <c r="T2370" s="181"/>
      <c r="AT2370" s="176" t="s">
        <v>169</v>
      </c>
      <c r="AU2370" s="176" t="s">
        <v>91</v>
      </c>
      <c r="AV2370" s="14" t="s">
        <v>96</v>
      </c>
      <c r="AW2370" s="14" t="s">
        <v>38</v>
      </c>
      <c r="AX2370" s="14" t="s">
        <v>84</v>
      </c>
      <c r="AY2370" s="176" t="s">
        <v>159</v>
      </c>
    </row>
    <row r="2371" spans="2:65" s="1" customFormat="1" ht="33" customHeight="1">
      <c r="B2371" s="35"/>
      <c r="C2371" s="135" t="s">
        <v>3665</v>
      </c>
      <c r="D2371" s="135" t="s">
        <v>162</v>
      </c>
      <c r="E2371" s="136" t="s">
        <v>3666</v>
      </c>
      <c r="F2371" s="137" t="s">
        <v>3667</v>
      </c>
      <c r="G2371" s="138" t="s">
        <v>165</v>
      </c>
      <c r="H2371" s="139">
        <v>2507.9189999999999</v>
      </c>
      <c r="I2371" s="140"/>
      <c r="J2371" s="141">
        <f>ROUND(I2371*H2371,2)</f>
        <v>0</v>
      </c>
      <c r="K2371" s="142"/>
      <c r="L2371" s="35"/>
      <c r="M2371" s="143" t="s">
        <v>32</v>
      </c>
      <c r="N2371" s="144" t="s">
        <v>48</v>
      </c>
      <c r="P2371" s="145">
        <f>O2371*H2371</f>
        <v>0</v>
      </c>
      <c r="Q2371" s="145">
        <v>2.0799999999999999E-4</v>
      </c>
      <c r="R2371" s="145">
        <f>Q2371*H2371</f>
        <v>0.52164715199999989</v>
      </c>
      <c r="S2371" s="145">
        <v>0</v>
      </c>
      <c r="T2371" s="146">
        <f>S2371*H2371</f>
        <v>0</v>
      </c>
      <c r="AR2371" s="147" t="s">
        <v>661</v>
      </c>
      <c r="AT2371" s="147" t="s">
        <v>162</v>
      </c>
      <c r="AU2371" s="147" t="s">
        <v>91</v>
      </c>
      <c r="AY2371" s="19" t="s">
        <v>159</v>
      </c>
      <c r="BE2371" s="148">
        <f>IF(N2371="základní",J2371,0)</f>
        <v>0</v>
      </c>
      <c r="BF2371" s="148">
        <f>IF(N2371="snížená",J2371,0)</f>
        <v>0</v>
      </c>
      <c r="BG2371" s="148">
        <f>IF(N2371="zákl. přenesená",J2371,0)</f>
        <v>0</v>
      </c>
      <c r="BH2371" s="148">
        <f>IF(N2371="sníž. přenesená",J2371,0)</f>
        <v>0</v>
      </c>
      <c r="BI2371" s="148">
        <f>IF(N2371="nulová",J2371,0)</f>
        <v>0</v>
      </c>
      <c r="BJ2371" s="19" t="s">
        <v>91</v>
      </c>
      <c r="BK2371" s="148">
        <f>ROUND(I2371*H2371,2)</f>
        <v>0</v>
      </c>
      <c r="BL2371" s="19" t="s">
        <v>661</v>
      </c>
      <c r="BM2371" s="147" t="s">
        <v>3668</v>
      </c>
    </row>
    <row r="2372" spans="2:65" s="1" customFormat="1" ht="11.25">
      <c r="B2372" s="35"/>
      <c r="D2372" s="149" t="s">
        <v>167</v>
      </c>
      <c r="F2372" s="150" t="s">
        <v>3669</v>
      </c>
      <c r="I2372" s="151"/>
      <c r="L2372" s="35"/>
      <c r="M2372" s="152"/>
      <c r="T2372" s="56"/>
      <c r="AT2372" s="19" t="s">
        <v>167</v>
      </c>
      <c r="AU2372" s="19" t="s">
        <v>91</v>
      </c>
    </row>
    <row r="2373" spans="2:65" s="1" customFormat="1" ht="37.9" customHeight="1">
      <c r="B2373" s="35"/>
      <c r="C2373" s="135" t="s">
        <v>3670</v>
      </c>
      <c r="D2373" s="135" t="s">
        <v>162</v>
      </c>
      <c r="E2373" s="136" t="s">
        <v>3671</v>
      </c>
      <c r="F2373" s="137" t="s">
        <v>3672</v>
      </c>
      <c r="G2373" s="138" t="s">
        <v>165</v>
      </c>
      <c r="H2373" s="139">
        <v>2507.9189999999999</v>
      </c>
      <c r="I2373" s="140"/>
      <c r="J2373" s="141">
        <f>ROUND(I2373*H2373,2)</f>
        <v>0</v>
      </c>
      <c r="K2373" s="142"/>
      <c r="L2373" s="35"/>
      <c r="M2373" s="143" t="s">
        <v>32</v>
      </c>
      <c r="N2373" s="144" t="s">
        <v>48</v>
      </c>
      <c r="P2373" s="145">
        <f>O2373*H2373</f>
        <v>0</v>
      </c>
      <c r="Q2373" s="145">
        <v>2.8499999999999999E-4</v>
      </c>
      <c r="R2373" s="145">
        <f>Q2373*H2373</f>
        <v>0.71475691499999994</v>
      </c>
      <c r="S2373" s="145">
        <v>0</v>
      </c>
      <c r="T2373" s="146">
        <f>S2373*H2373</f>
        <v>0</v>
      </c>
      <c r="AR2373" s="147" t="s">
        <v>661</v>
      </c>
      <c r="AT2373" s="147" t="s">
        <v>162</v>
      </c>
      <c r="AU2373" s="147" t="s">
        <v>91</v>
      </c>
      <c r="AY2373" s="19" t="s">
        <v>159</v>
      </c>
      <c r="BE2373" s="148">
        <f>IF(N2373="základní",J2373,0)</f>
        <v>0</v>
      </c>
      <c r="BF2373" s="148">
        <f>IF(N2373="snížená",J2373,0)</f>
        <v>0</v>
      </c>
      <c r="BG2373" s="148">
        <f>IF(N2373="zákl. přenesená",J2373,0)</f>
        <v>0</v>
      </c>
      <c r="BH2373" s="148">
        <f>IF(N2373="sníž. přenesená",J2373,0)</f>
        <v>0</v>
      </c>
      <c r="BI2373" s="148">
        <f>IF(N2373="nulová",J2373,0)</f>
        <v>0</v>
      </c>
      <c r="BJ2373" s="19" t="s">
        <v>91</v>
      </c>
      <c r="BK2373" s="148">
        <f>ROUND(I2373*H2373,2)</f>
        <v>0</v>
      </c>
      <c r="BL2373" s="19" t="s">
        <v>661</v>
      </c>
      <c r="BM2373" s="147" t="s">
        <v>3673</v>
      </c>
    </row>
    <row r="2374" spans="2:65" s="1" customFormat="1" ht="11.25">
      <c r="B2374" s="35"/>
      <c r="D2374" s="149" t="s">
        <v>167</v>
      </c>
      <c r="F2374" s="150" t="s">
        <v>3674</v>
      </c>
      <c r="I2374" s="151"/>
      <c r="L2374" s="35"/>
      <c r="M2374" s="152"/>
      <c r="T2374" s="56"/>
      <c r="AT2374" s="19" t="s">
        <v>167</v>
      </c>
      <c r="AU2374" s="19" t="s">
        <v>91</v>
      </c>
    </row>
    <row r="2375" spans="2:65" s="1" customFormat="1" ht="33" customHeight="1">
      <c r="B2375" s="35"/>
      <c r="C2375" s="135" t="s">
        <v>3675</v>
      </c>
      <c r="D2375" s="135" t="s">
        <v>162</v>
      </c>
      <c r="E2375" s="136" t="s">
        <v>3676</v>
      </c>
      <c r="F2375" s="137" t="s">
        <v>3677</v>
      </c>
      <c r="G2375" s="138" t="s">
        <v>783</v>
      </c>
      <c r="H2375" s="139">
        <v>1459.385</v>
      </c>
      <c r="I2375" s="140"/>
      <c r="J2375" s="141">
        <f>ROUND(I2375*H2375,2)</f>
        <v>0</v>
      </c>
      <c r="K2375" s="142"/>
      <c r="L2375" s="35"/>
      <c r="M2375" s="143" t="s">
        <v>32</v>
      </c>
      <c r="N2375" s="144" t="s">
        <v>48</v>
      </c>
      <c r="P2375" s="145">
        <f>O2375*H2375</f>
        <v>0</v>
      </c>
      <c r="Q2375" s="145">
        <v>1.1559899999999999E-5</v>
      </c>
      <c r="R2375" s="145">
        <f>Q2375*H2375</f>
        <v>1.68703446615E-2</v>
      </c>
      <c r="S2375" s="145">
        <v>0</v>
      </c>
      <c r="T2375" s="146">
        <f>S2375*H2375</f>
        <v>0</v>
      </c>
      <c r="AR2375" s="147" t="s">
        <v>661</v>
      </c>
      <c r="AT2375" s="147" t="s">
        <v>162</v>
      </c>
      <c r="AU2375" s="147" t="s">
        <v>91</v>
      </c>
      <c r="AY2375" s="19" t="s">
        <v>159</v>
      </c>
      <c r="BE2375" s="148">
        <f>IF(N2375="základní",J2375,0)</f>
        <v>0</v>
      </c>
      <c r="BF2375" s="148">
        <f>IF(N2375="snížená",J2375,0)</f>
        <v>0</v>
      </c>
      <c r="BG2375" s="148">
        <f>IF(N2375="zákl. přenesená",J2375,0)</f>
        <v>0</v>
      </c>
      <c r="BH2375" s="148">
        <f>IF(N2375="sníž. přenesená",J2375,0)</f>
        <v>0</v>
      </c>
      <c r="BI2375" s="148">
        <f>IF(N2375="nulová",J2375,0)</f>
        <v>0</v>
      </c>
      <c r="BJ2375" s="19" t="s">
        <v>91</v>
      </c>
      <c r="BK2375" s="148">
        <f>ROUND(I2375*H2375,2)</f>
        <v>0</v>
      </c>
      <c r="BL2375" s="19" t="s">
        <v>661</v>
      </c>
      <c r="BM2375" s="147" t="s">
        <v>3678</v>
      </c>
    </row>
    <row r="2376" spans="2:65" s="1" customFormat="1" ht="11.25">
      <c r="B2376" s="35"/>
      <c r="D2376" s="149" t="s">
        <v>167</v>
      </c>
      <c r="F2376" s="150" t="s">
        <v>3679</v>
      </c>
      <c r="I2376" s="151"/>
      <c r="L2376" s="35"/>
      <c r="M2376" s="152"/>
      <c r="T2376" s="56"/>
      <c r="AT2376" s="19" t="s">
        <v>167</v>
      </c>
      <c r="AU2376" s="19" t="s">
        <v>91</v>
      </c>
    </row>
    <row r="2377" spans="2:65" s="13" customFormat="1" ht="11.25">
      <c r="B2377" s="160"/>
      <c r="D2377" s="154" t="s">
        <v>169</v>
      </c>
      <c r="E2377" s="161" t="s">
        <v>32</v>
      </c>
      <c r="F2377" s="162" t="s">
        <v>3680</v>
      </c>
      <c r="H2377" s="163">
        <v>907.1</v>
      </c>
      <c r="I2377" s="164"/>
      <c r="L2377" s="160"/>
      <c r="M2377" s="165"/>
      <c r="T2377" s="166"/>
      <c r="AT2377" s="161" t="s">
        <v>169</v>
      </c>
      <c r="AU2377" s="161" t="s">
        <v>91</v>
      </c>
      <c r="AV2377" s="13" t="s">
        <v>91</v>
      </c>
      <c r="AW2377" s="13" t="s">
        <v>38</v>
      </c>
      <c r="AX2377" s="13" t="s">
        <v>76</v>
      </c>
      <c r="AY2377" s="161" t="s">
        <v>159</v>
      </c>
    </row>
    <row r="2378" spans="2:65" s="13" customFormat="1" ht="11.25">
      <c r="B2378" s="160"/>
      <c r="D2378" s="154" t="s">
        <v>169</v>
      </c>
      <c r="E2378" s="161" t="s">
        <v>32</v>
      </c>
      <c r="F2378" s="162" t="s">
        <v>3681</v>
      </c>
      <c r="H2378" s="163">
        <v>451.05</v>
      </c>
      <c r="I2378" s="164"/>
      <c r="L2378" s="160"/>
      <c r="M2378" s="165"/>
      <c r="T2378" s="166"/>
      <c r="AT2378" s="161" t="s">
        <v>169</v>
      </c>
      <c r="AU2378" s="161" t="s">
        <v>91</v>
      </c>
      <c r="AV2378" s="13" t="s">
        <v>91</v>
      </c>
      <c r="AW2378" s="13" t="s">
        <v>38</v>
      </c>
      <c r="AX2378" s="13" t="s">
        <v>76</v>
      </c>
      <c r="AY2378" s="161" t="s">
        <v>159</v>
      </c>
    </row>
    <row r="2379" spans="2:65" s="13" customFormat="1" ht="11.25">
      <c r="B2379" s="160"/>
      <c r="D2379" s="154" t="s">
        <v>169</v>
      </c>
      <c r="E2379" s="161" t="s">
        <v>32</v>
      </c>
      <c r="F2379" s="162" t="s">
        <v>3682</v>
      </c>
      <c r="H2379" s="163">
        <v>101.235</v>
      </c>
      <c r="I2379" s="164"/>
      <c r="L2379" s="160"/>
      <c r="M2379" s="165"/>
      <c r="T2379" s="166"/>
      <c r="AT2379" s="161" t="s">
        <v>169</v>
      </c>
      <c r="AU2379" s="161" t="s">
        <v>91</v>
      </c>
      <c r="AV2379" s="13" t="s">
        <v>91</v>
      </c>
      <c r="AW2379" s="13" t="s">
        <v>38</v>
      </c>
      <c r="AX2379" s="13" t="s">
        <v>76</v>
      </c>
      <c r="AY2379" s="161" t="s">
        <v>159</v>
      </c>
    </row>
    <row r="2380" spans="2:65" s="14" customFormat="1" ht="11.25">
      <c r="B2380" s="175"/>
      <c r="D2380" s="154" t="s">
        <v>169</v>
      </c>
      <c r="E2380" s="176" t="s">
        <v>32</v>
      </c>
      <c r="F2380" s="177" t="s">
        <v>581</v>
      </c>
      <c r="H2380" s="178">
        <v>1459.385</v>
      </c>
      <c r="I2380" s="179"/>
      <c r="L2380" s="175"/>
      <c r="M2380" s="180"/>
      <c r="T2380" s="181"/>
      <c r="AT2380" s="176" t="s">
        <v>169</v>
      </c>
      <c r="AU2380" s="176" t="s">
        <v>91</v>
      </c>
      <c r="AV2380" s="14" t="s">
        <v>96</v>
      </c>
      <c r="AW2380" s="14" t="s">
        <v>38</v>
      </c>
      <c r="AX2380" s="14" t="s">
        <v>84</v>
      </c>
      <c r="AY2380" s="176" t="s">
        <v>159</v>
      </c>
    </row>
    <row r="2381" spans="2:65" s="1" customFormat="1" ht="37.9" customHeight="1">
      <c r="B2381" s="35"/>
      <c r="C2381" s="135" t="s">
        <v>3683</v>
      </c>
      <c r="D2381" s="135" t="s">
        <v>162</v>
      </c>
      <c r="E2381" s="136" t="s">
        <v>3684</v>
      </c>
      <c r="F2381" s="137" t="s">
        <v>3685</v>
      </c>
      <c r="G2381" s="138" t="s">
        <v>783</v>
      </c>
      <c r="H2381" s="139">
        <v>168.72499999999999</v>
      </c>
      <c r="I2381" s="140"/>
      <c r="J2381" s="141">
        <f>ROUND(I2381*H2381,2)</f>
        <v>0</v>
      </c>
      <c r="K2381" s="142"/>
      <c r="L2381" s="35"/>
      <c r="M2381" s="143" t="s">
        <v>32</v>
      </c>
      <c r="N2381" s="144" t="s">
        <v>48</v>
      </c>
      <c r="P2381" s="145">
        <f>O2381*H2381</f>
        <v>0</v>
      </c>
      <c r="Q2381" s="145">
        <v>0</v>
      </c>
      <c r="R2381" s="145">
        <f>Q2381*H2381</f>
        <v>0</v>
      </c>
      <c r="S2381" s="145">
        <v>0</v>
      </c>
      <c r="T2381" s="146">
        <f>S2381*H2381</f>
        <v>0</v>
      </c>
      <c r="AR2381" s="147" t="s">
        <v>661</v>
      </c>
      <c r="AT2381" s="147" t="s">
        <v>162</v>
      </c>
      <c r="AU2381" s="147" t="s">
        <v>91</v>
      </c>
      <c r="AY2381" s="19" t="s">
        <v>159</v>
      </c>
      <c r="BE2381" s="148">
        <f>IF(N2381="základní",J2381,0)</f>
        <v>0</v>
      </c>
      <c r="BF2381" s="148">
        <f>IF(N2381="snížená",J2381,0)</f>
        <v>0</v>
      </c>
      <c r="BG2381" s="148">
        <f>IF(N2381="zákl. přenesená",J2381,0)</f>
        <v>0</v>
      </c>
      <c r="BH2381" s="148">
        <f>IF(N2381="sníž. přenesená",J2381,0)</f>
        <v>0</v>
      </c>
      <c r="BI2381" s="148">
        <f>IF(N2381="nulová",J2381,0)</f>
        <v>0</v>
      </c>
      <c r="BJ2381" s="19" t="s">
        <v>91</v>
      </c>
      <c r="BK2381" s="148">
        <f>ROUND(I2381*H2381,2)</f>
        <v>0</v>
      </c>
      <c r="BL2381" s="19" t="s">
        <v>661</v>
      </c>
      <c r="BM2381" s="147" t="s">
        <v>3686</v>
      </c>
    </row>
    <row r="2382" spans="2:65" s="1" customFormat="1" ht="11.25">
      <c r="B2382" s="35"/>
      <c r="D2382" s="149" t="s">
        <v>167</v>
      </c>
      <c r="F2382" s="150" t="s">
        <v>3687</v>
      </c>
      <c r="I2382" s="151"/>
      <c r="L2382" s="35"/>
      <c r="M2382" s="152"/>
      <c r="T2382" s="56"/>
      <c r="AT2382" s="19" t="s">
        <v>167</v>
      </c>
      <c r="AU2382" s="19" t="s">
        <v>91</v>
      </c>
    </row>
    <row r="2383" spans="2:65" s="13" customFormat="1" ht="11.25">
      <c r="B2383" s="160"/>
      <c r="D2383" s="154" t="s">
        <v>169</v>
      </c>
      <c r="E2383" s="161" t="s">
        <v>32</v>
      </c>
      <c r="F2383" s="162" t="s">
        <v>3688</v>
      </c>
      <c r="H2383" s="163">
        <v>168.72499999999999</v>
      </c>
      <c r="I2383" s="164"/>
      <c r="L2383" s="160"/>
      <c r="M2383" s="165"/>
      <c r="T2383" s="166"/>
      <c r="AT2383" s="161" t="s">
        <v>169</v>
      </c>
      <c r="AU2383" s="161" t="s">
        <v>91</v>
      </c>
      <c r="AV2383" s="13" t="s">
        <v>91</v>
      </c>
      <c r="AW2383" s="13" t="s">
        <v>38</v>
      </c>
      <c r="AX2383" s="13" t="s">
        <v>84</v>
      </c>
      <c r="AY2383" s="161" t="s">
        <v>159</v>
      </c>
    </row>
    <row r="2384" spans="2:65" s="1" customFormat="1" ht="24.2" customHeight="1">
      <c r="B2384" s="35"/>
      <c r="C2384" s="182" t="s">
        <v>3689</v>
      </c>
      <c r="D2384" s="182" t="s">
        <v>668</v>
      </c>
      <c r="E2384" s="183" t="s">
        <v>3690</v>
      </c>
      <c r="F2384" s="184" t="s">
        <v>3691</v>
      </c>
      <c r="G2384" s="185" t="s">
        <v>783</v>
      </c>
      <c r="H2384" s="186">
        <v>185.59800000000001</v>
      </c>
      <c r="I2384" s="187"/>
      <c r="J2384" s="188">
        <f>ROUND(I2384*H2384,2)</f>
        <v>0</v>
      </c>
      <c r="K2384" s="189"/>
      <c r="L2384" s="190"/>
      <c r="M2384" s="191" t="s">
        <v>32</v>
      </c>
      <c r="N2384" s="192" t="s">
        <v>48</v>
      </c>
      <c r="P2384" s="145">
        <f>O2384*H2384</f>
        <v>0</v>
      </c>
      <c r="Q2384" s="145">
        <v>0</v>
      </c>
      <c r="R2384" s="145">
        <f>Q2384*H2384</f>
        <v>0</v>
      </c>
      <c r="S2384" s="145">
        <v>0</v>
      </c>
      <c r="T2384" s="146">
        <f>S2384*H2384</f>
        <v>0</v>
      </c>
      <c r="AR2384" s="147" t="s">
        <v>780</v>
      </c>
      <c r="AT2384" s="147" t="s">
        <v>668</v>
      </c>
      <c r="AU2384" s="147" t="s">
        <v>91</v>
      </c>
      <c r="AY2384" s="19" t="s">
        <v>159</v>
      </c>
      <c r="BE2384" s="148">
        <f>IF(N2384="základní",J2384,0)</f>
        <v>0</v>
      </c>
      <c r="BF2384" s="148">
        <f>IF(N2384="snížená",J2384,0)</f>
        <v>0</v>
      </c>
      <c r="BG2384" s="148">
        <f>IF(N2384="zákl. přenesená",J2384,0)</f>
        <v>0</v>
      </c>
      <c r="BH2384" s="148">
        <f>IF(N2384="sníž. přenesená",J2384,0)</f>
        <v>0</v>
      </c>
      <c r="BI2384" s="148">
        <f>IF(N2384="nulová",J2384,0)</f>
        <v>0</v>
      </c>
      <c r="BJ2384" s="19" t="s">
        <v>91</v>
      </c>
      <c r="BK2384" s="148">
        <f>ROUND(I2384*H2384,2)</f>
        <v>0</v>
      </c>
      <c r="BL2384" s="19" t="s">
        <v>661</v>
      </c>
      <c r="BM2384" s="147" t="s">
        <v>3692</v>
      </c>
    </row>
    <row r="2385" spans="2:65" s="13" customFormat="1" ht="11.25">
      <c r="B2385" s="160"/>
      <c r="D2385" s="154" t="s">
        <v>169</v>
      </c>
      <c r="F2385" s="162" t="s">
        <v>3693</v>
      </c>
      <c r="H2385" s="163">
        <v>185.59800000000001</v>
      </c>
      <c r="I2385" s="164"/>
      <c r="L2385" s="160"/>
      <c r="M2385" s="165"/>
      <c r="T2385" s="166"/>
      <c r="AT2385" s="161" t="s">
        <v>169</v>
      </c>
      <c r="AU2385" s="161" t="s">
        <v>91</v>
      </c>
      <c r="AV2385" s="13" t="s">
        <v>91</v>
      </c>
      <c r="AW2385" s="13" t="s">
        <v>4</v>
      </c>
      <c r="AX2385" s="13" t="s">
        <v>84</v>
      </c>
      <c r="AY2385" s="161" t="s">
        <v>159</v>
      </c>
    </row>
    <row r="2386" spans="2:65" s="1" customFormat="1" ht="24.2" customHeight="1">
      <c r="B2386" s="35"/>
      <c r="C2386" s="135" t="s">
        <v>3694</v>
      </c>
      <c r="D2386" s="135" t="s">
        <v>162</v>
      </c>
      <c r="E2386" s="136" t="s">
        <v>3695</v>
      </c>
      <c r="F2386" s="137" t="s">
        <v>3696</v>
      </c>
      <c r="G2386" s="138" t="s">
        <v>165</v>
      </c>
      <c r="H2386" s="139">
        <v>674.9</v>
      </c>
      <c r="I2386" s="140"/>
      <c r="J2386" s="141">
        <f>ROUND(I2386*H2386,2)</f>
        <v>0</v>
      </c>
      <c r="K2386" s="142"/>
      <c r="L2386" s="35"/>
      <c r="M2386" s="143" t="s">
        <v>32</v>
      </c>
      <c r="N2386" s="144" t="s">
        <v>48</v>
      </c>
      <c r="P2386" s="145">
        <f>O2386*H2386</f>
        <v>0</v>
      </c>
      <c r="Q2386" s="145">
        <v>0</v>
      </c>
      <c r="R2386" s="145">
        <f>Q2386*H2386</f>
        <v>0</v>
      </c>
      <c r="S2386" s="145">
        <v>3.0000000000000001E-5</v>
      </c>
      <c r="T2386" s="146">
        <f>S2386*H2386</f>
        <v>2.0247000000000001E-2</v>
      </c>
      <c r="AR2386" s="147" t="s">
        <v>661</v>
      </c>
      <c r="AT2386" s="147" t="s">
        <v>162</v>
      </c>
      <c r="AU2386" s="147" t="s">
        <v>91</v>
      </c>
      <c r="AY2386" s="19" t="s">
        <v>159</v>
      </c>
      <c r="BE2386" s="148">
        <f>IF(N2386="základní",J2386,0)</f>
        <v>0</v>
      </c>
      <c r="BF2386" s="148">
        <f>IF(N2386="snížená",J2386,0)</f>
        <v>0</v>
      </c>
      <c r="BG2386" s="148">
        <f>IF(N2386="zákl. přenesená",J2386,0)</f>
        <v>0</v>
      </c>
      <c r="BH2386" s="148">
        <f>IF(N2386="sníž. přenesená",J2386,0)</f>
        <v>0</v>
      </c>
      <c r="BI2386" s="148">
        <f>IF(N2386="nulová",J2386,0)</f>
        <v>0</v>
      </c>
      <c r="BJ2386" s="19" t="s">
        <v>91</v>
      </c>
      <c r="BK2386" s="148">
        <f>ROUND(I2386*H2386,2)</f>
        <v>0</v>
      </c>
      <c r="BL2386" s="19" t="s">
        <v>661</v>
      </c>
      <c r="BM2386" s="147" t="s">
        <v>3697</v>
      </c>
    </row>
    <row r="2387" spans="2:65" s="1" customFormat="1" ht="11.25">
      <c r="B2387" s="35"/>
      <c r="D2387" s="149" t="s">
        <v>167</v>
      </c>
      <c r="F2387" s="150" t="s">
        <v>3698</v>
      </c>
      <c r="I2387" s="151"/>
      <c r="L2387" s="35"/>
      <c r="M2387" s="152"/>
      <c r="T2387" s="56"/>
      <c r="AT2387" s="19" t="s">
        <v>167</v>
      </c>
      <c r="AU2387" s="19" t="s">
        <v>91</v>
      </c>
    </row>
    <row r="2388" spans="2:65" s="13" customFormat="1" ht="11.25">
      <c r="B2388" s="160"/>
      <c r="D2388" s="154" t="s">
        <v>169</v>
      </c>
      <c r="E2388" s="161" t="s">
        <v>32</v>
      </c>
      <c r="F2388" s="162" t="s">
        <v>1820</v>
      </c>
      <c r="H2388" s="163">
        <v>674.9</v>
      </c>
      <c r="I2388" s="164"/>
      <c r="L2388" s="160"/>
      <c r="M2388" s="165"/>
      <c r="T2388" s="166"/>
      <c r="AT2388" s="161" t="s">
        <v>169</v>
      </c>
      <c r="AU2388" s="161" t="s">
        <v>91</v>
      </c>
      <c r="AV2388" s="13" t="s">
        <v>91</v>
      </c>
      <c r="AW2388" s="13" t="s">
        <v>38</v>
      </c>
      <c r="AX2388" s="13" t="s">
        <v>84</v>
      </c>
      <c r="AY2388" s="161" t="s">
        <v>159</v>
      </c>
    </row>
    <row r="2389" spans="2:65" s="1" customFormat="1" ht="16.5" customHeight="1">
      <c r="B2389" s="35"/>
      <c r="C2389" s="182" t="s">
        <v>3699</v>
      </c>
      <c r="D2389" s="182" t="s">
        <v>668</v>
      </c>
      <c r="E2389" s="183" t="s">
        <v>3700</v>
      </c>
      <c r="F2389" s="184" t="s">
        <v>3701</v>
      </c>
      <c r="G2389" s="185" t="s">
        <v>165</v>
      </c>
      <c r="H2389" s="186">
        <v>742.39</v>
      </c>
      <c r="I2389" s="187"/>
      <c r="J2389" s="188">
        <f>ROUND(I2389*H2389,2)</f>
        <v>0</v>
      </c>
      <c r="K2389" s="189"/>
      <c r="L2389" s="190"/>
      <c r="M2389" s="191" t="s">
        <v>32</v>
      </c>
      <c r="N2389" s="192" t="s">
        <v>48</v>
      </c>
      <c r="P2389" s="145">
        <f>O2389*H2389</f>
        <v>0</v>
      </c>
      <c r="Q2389" s="145">
        <v>1.0000000000000001E-5</v>
      </c>
      <c r="R2389" s="145">
        <f>Q2389*H2389</f>
        <v>7.4239000000000006E-3</v>
      </c>
      <c r="S2389" s="145">
        <v>0</v>
      </c>
      <c r="T2389" s="146">
        <f>S2389*H2389</f>
        <v>0</v>
      </c>
      <c r="AR2389" s="147" t="s">
        <v>780</v>
      </c>
      <c r="AT2389" s="147" t="s">
        <v>668</v>
      </c>
      <c r="AU2389" s="147" t="s">
        <v>91</v>
      </c>
      <c r="AY2389" s="19" t="s">
        <v>159</v>
      </c>
      <c r="BE2389" s="148">
        <f>IF(N2389="základní",J2389,0)</f>
        <v>0</v>
      </c>
      <c r="BF2389" s="148">
        <f>IF(N2389="snížená",J2389,0)</f>
        <v>0</v>
      </c>
      <c r="BG2389" s="148">
        <f>IF(N2389="zákl. přenesená",J2389,0)</f>
        <v>0</v>
      </c>
      <c r="BH2389" s="148">
        <f>IF(N2389="sníž. přenesená",J2389,0)</f>
        <v>0</v>
      </c>
      <c r="BI2389" s="148">
        <f>IF(N2389="nulová",J2389,0)</f>
        <v>0</v>
      </c>
      <c r="BJ2389" s="19" t="s">
        <v>91</v>
      </c>
      <c r="BK2389" s="148">
        <f>ROUND(I2389*H2389,2)</f>
        <v>0</v>
      </c>
      <c r="BL2389" s="19" t="s">
        <v>661</v>
      </c>
      <c r="BM2389" s="147" t="s">
        <v>3702</v>
      </c>
    </row>
    <row r="2390" spans="2:65" s="13" customFormat="1" ht="11.25">
      <c r="B2390" s="160"/>
      <c r="D2390" s="154" t="s">
        <v>169</v>
      </c>
      <c r="F2390" s="162" t="s">
        <v>3703</v>
      </c>
      <c r="H2390" s="163">
        <v>742.39</v>
      </c>
      <c r="I2390" s="164"/>
      <c r="L2390" s="160"/>
      <c r="M2390" s="165"/>
      <c r="T2390" s="166"/>
      <c r="AT2390" s="161" t="s">
        <v>169</v>
      </c>
      <c r="AU2390" s="161" t="s">
        <v>91</v>
      </c>
      <c r="AV2390" s="13" t="s">
        <v>91</v>
      </c>
      <c r="AW2390" s="13" t="s">
        <v>4</v>
      </c>
      <c r="AX2390" s="13" t="s">
        <v>84</v>
      </c>
      <c r="AY2390" s="161" t="s">
        <v>159</v>
      </c>
    </row>
    <row r="2391" spans="2:65" s="1" customFormat="1" ht="55.5" customHeight="1">
      <c r="B2391" s="35"/>
      <c r="C2391" s="135" t="s">
        <v>3704</v>
      </c>
      <c r="D2391" s="135" t="s">
        <v>162</v>
      </c>
      <c r="E2391" s="136" t="s">
        <v>3705</v>
      </c>
      <c r="F2391" s="137" t="s">
        <v>3706</v>
      </c>
      <c r="G2391" s="138" t="s">
        <v>165</v>
      </c>
      <c r="H2391" s="139">
        <v>921.04399999999998</v>
      </c>
      <c r="I2391" s="140"/>
      <c r="J2391" s="141">
        <f>ROUND(I2391*H2391,2)</f>
        <v>0</v>
      </c>
      <c r="K2391" s="142"/>
      <c r="L2391" s="35"/>
      <c r="M2391" s="143" t="s">
        <v>32</v>
      </c>
      <c r="N2391" s="144" t="s">
        <v>48</v>
      </c>
      <c r="P2391" s="145">
        <f>O2391*H2391</f>
        <v>0</v>
      </c>
      <c r="Q2391" s="145">
        <v>0</v>
      </c>
      <c r="R2391" s="145">
        <f>Q2391*H2391</f>
        <v>0</v>
      </c>
      <c r="S2391" s="145">
        <v>3.0000000000000001E-5</v>
      </c>
      <c r="T2391" s="146">
        <f>S2391*H2391</f>
        <v>2.7631320000000001E-2</v>
      </c>
      <c r="AR2391" s="147" t="s">
        <v>661</v>
      </c>
      <c r="AT2391" s="147" t="s">
        <v>162</v>
      </c>
      <c r="AU2391" s="147" t="s">
        <v>91</v>
      </c>
      <c r="AY2391" s="19" t="s">
        <v>159</v>
      </c>
      <c r="BE2391" s="148">
        <f>IF(N2391="základní",J2391,0)</f>
        <v>0</v>
      </c>
      <c r="BF2391" s="148">
        <f>IF(N2391="snížená",J2391,0)</f>
        <v>0</v>
      </c>
      <c r="BG2391" s="148">
        <f>IF(N2391="zákl. přenesená",J2391,0)</f>
        <v>0</v>
      </c>
      <c r="BH2391" s="148">
        <f>IF(N2391="sníž. přenesená",J2391,0)</f>
        <v>0</v>
      </c>
      <c r="BI2391" s="148">
        <f>IF(N2391="nulová",J2391,0)</f>
        <v>0</v>
      </c>
      <c r="BJ2391" s="19" t="s">
        <v>91</v>
      </c>
      <c r="BK2391" s="148">
        <f>ROUND(I2391*H2391,2)</f>
        <v>0</v>
      </c>
      <c r="BL2391" s="19" t="s">
        <v>661</v>
      </c>
      <c r="BM2391" s="147" t="s">
        <v>3707</v>
      </c>
    </row>
    <row r="2392" spans="2:65" s="1" customFormat="1" ht="11.25">
      <c r="B2392" s="35"/>
      <c r="D2392" s="149" t="s">
        <v>167</v>
      </c>
      <c r="F2392" s="150" t="s">
        <v>3708</v>
      </c>
      <c r="I2392" s="151"/>
      <c r="L2392" s="35"/>
      <c r="M2392" s="152"/>
      <c r="T2392" s="56"/>
      <c r="AT2392" s="19" t="s">
        <v>167</v>
      </c>
      <c r="AU2392" s="19" t="s">
        <v>91</v>
      </c>
    </row>
    <row r="2393" spans="2:65" s="12" customFormat="1" ht="11.25">
      <c r="B2393" s="153"/>
      <c r="D2393" s="154" t="s">
        <v>169</v>
      </c>
      <c r="E2393" s="155" t="s">
        <v>32</v>
      </c>
      <c r="F2393" s="156" t="s">
        <v>3709</v>
      </c>
      <c r="H2393" s="155" t="s">
        <v>32</v>
      </c>
      <c r="I2393" s="157"/>
      <c r="L2393" s="153"/>
      <c r="M2393" s="158"/>
      <c r="T2393" s="159"/>
      <c r="AT2393" s="155" t="s">
        <v>169</v>
      </c>
      <c r="AU2393" s="155" t="s">
        <v>91</v>
      </c>
      <c r="AV2393" s="12" t="s">
        <v>84</v>
      </c>
      <c r="AW2393" s="12" t="s">
        <v>38</v>
      </c>
      <c r="AX2393" s="12" t="s">
        <v>76</v>
      </c>
      <c r="AY2393" s="155" t="s">
        <v>159</v>
      </c>
    </row>
    <row r="2394" spans="2:65" s="13" customFormat="1" ht="11.25">
      <c r="B2394" s="160"/>
      <c r="D2394" s="154" t="s">
        <v>169</v>
      </c>
      <c r="E2394" s="161" t="s">
        <v>32</v>
      </c>
      <c r="F2394" s="162" t="s">
        <v>3710</v>
      </c>
      <c r="H2394" s="163">
        <v>269.95999999999998</v>
      </c>
      <c r="I2394" s="164"/>
      <c r="L2394" s="160"/>
      <c r="M2394" s="165"/>
      <c r="T2394" s="166"/>
      <c r="AT2394" s="161" t="s">
        <v>169</v>
      </c>
      <c r="AU2394" s="161" t="s">
        <v>91</v>
      </c>
      <c r="AV2394" s="13" t="s">
        <v>91</v>
      </c>
      <c r="AW2394" s="13" t="s">
        <v>38</v>
      </c>
      <c r="AX2394" s="13" t="s">
        <v>76</v>
      </c>
      <c r="AY2394" s="161" t="s">
        <v>159</v>
      </c>
    </row>
    <row r="2395" spans="2:65" s="12" customFormat="1" ht="11.25">
      <c r="B2395" s="153"/>
      <c r="D2395" s="154" t="s">
        <v>169</v>
      </c>
      <c r="E2395" s="155" t="s">
        <v>32</v>
      </c>
      <c r="F2395" s="156" t="s">
        <v>3711</v>
      </c>
      <c r="H2395" s="155" t="s">
        <v>32</v>
      </c>
      <c r="I2395" s="157"/>
      <c r="L2395" s="153"/>
      <c r="M2395" s="158"/>
      <c r="T2395" s="159"/>
      <c r="AT2395" s="155" t="s">
        <v>169</v>
      </c>
      <c r="AU2395" s="155" t="s">
        <v>91</v>
      </c>
      <c r="AV2395" s="12" t="s">
        <v>84</v>
      </c>
      <c r="AW2395" s="12" t="s">
        <v>38</v>
      </c>
      <c r="AX2395" s="12" t="s">
        <v>76</v>
      </c>
      <c r="AY2395" s="155" t="s">
        <v>159</v>
      </c>
    </row>
    <row r="2396" spans="2:65" s="13" customFormat="1" ht="11.25">
      <c r="B2396" s="160"/>
      <c r="D2396" s="154" t="s">
        <v>169</v>
      </c>
      <c r="E2396" s="161" t="s">
        <v>32</v>
      </c>
      <c r="F2396" s="162" t="s">
        <v>3712</v>
      </c>
      <c r="H2396" s="163">
        <v>311.64400000000001</v>
      </c>
      <c r="I2396" s="164"/>
      <c r="L2396" s="160"/>
      <c r="M2396" s="165"/>
      <c r="T2396" s="166"/>
      <c r="AT2396" s="161" t="s">
        <v>169</v>
      </c>
      <c r="AU2396" s="161" t="s">
        <v>91</v>
      </c>
      <c r="AV2396" s="13" t="s">
        <v>91</v>
      </c>
      <c r="AW2396" s="13" t="s">
        <v>38</v>
      </c>
      <c r="AX2396" s="13" t="s">
        <v>76</v>
      </c>
      <c r="AY2396" s="161" t="s">
        <v>159</v>
      </c>
    </row>
    <row r="2397" spans="2:65" s="13" customFormat="1" ht="11.25">
      <c r="B2397" s="160"/>
      <c r="D2397" s="154" t="s">
        <v>169</v>
      </c>
      <c r="E2397" s="161" t="s">
        <v>32</v>
      </c>
      <c r="F2397" s="162" t="s">
        <v>234</v>
      </c>
      <c r="H2397" s="163">
        <v>339.44</v>
      </c>
      <c r="I2397" s="164"/>
      <c r="L2397" s="160"/>
      <c r="M2397" s="165"/>
      <c r="T2397" s="166"/>
      <c r="AT2397" s="161" t="s">
        <v>169</v>
      </c>
      <c r="AU2397" s="161" t="s">
        <v>91</v>
      </c>
      <c r="AV2397" s="13" t="s">
        <v>91</v>
      </c>
      <c r="AW2397" s="13" t="s">
        <v>38</v>
      </c>
      <c r="AX2397" s="13" t="s">
        <v>76</v>
      </c>
      <c r="AY2397" s="161" t="s">
        <v>159</v>
      </c>
    </row>
    <row r="2398" spans="2:65" s="14" customFormat="1" ht="11.25">
      <c r="B2398" s="175"/>
      <c r="D2398" s="154" t="s">
        <v>169</v>
      </c>
      <c r="E2398" s="176" t="s">
        <v>32</v>
      </c>
      <c r="F2398" s="177" t="s">
        <v>581</v>
      </c>
      <c r="H2398" s="178">
        <v>921.04399999999998</v>
      </c>
      <c r="I2398" s="179"/>
      <c r="L2398" s="175"/>
      <c r="M2398" s="180"/>
      <c r="T2398" s="181"/>
      <c r="AT2398" s="176" t="s">
        <v>169</v>
      </c>
      <c r="AU2398" s="176" t="s">
        <v>91</v>
      </c>
      <c r="AV2398" s="14" t="s">
        <v>96</v>
      </c>
      <c r="AW2398" s="14" t="s">
        <v>38</v>
      </c>
      <c r="AX2398" s="14" t="s">
        <v>84</v>
      </c>
      <c r="AY2398" s="176" t="s">
        <v>159</v>
      </c>
    </row>
    <row r="2399" spans="2:65" s="1" customFormat="1" ht="16.5" customHeight="1">
      <c r="B2399" s="35"/>
      <c r="C2399" s="182" t="s">
        <v>3713</v>
      </c>
      <c r="D2399" s="182" t="s">
        <v>668</v>
      </c>
      <c r="E2399" s="183" t="s">
        <v>3700</v>
      </c>
      <c r="F2399" s="184" t="s">
        <v>3701</v>
      </c>
      <c r="G2399" s="185" t="s">
        <v>165</v>
      </c>
      <c r="H2399" s="186">
        <v>1013.148</v>
      </c>
      <c r="I2399" s="187"/>
      <c r="J2399" s="188">
        <f>ROUND(I2399*H2399,2)</f>
        <v>0</v>
      </c>
      <c r="K2399" s="189"/>
      <c r="L2399" s="190"/>
      <c r="M2399" s="191" t="s">
        <v>32</v>
      </c>
      <c r="N2399" s="192" t="s">
        <v>48</v>
      </c>
      <c r="P2399" s="145">
        <f>O2399*H2399</f>
        <v>0</v>
      </c>
      <c r="Q2399" s="145">
        <v>1.0000000000000001E-5</v>
      </c>
      <c r="R2399" s="145">
        <f>Q2399*H2399</f>
        <v>1.0131480000000002E-2</v>
      </c>
      <c r="S2399" s="145">
        <v>0</v>
      </c>
      <c r="T2399" s="146">
        <f>S2399*H2399</f>
        <v>0</v>
      </c>
      <c r="AR2399" s="147" t="s">
        <v>780</v>
      </c>
      <c r="AT2399" s="147" t="s">
        <v>668</v>
      </c>
      <c r="AU2399" s="147" t="s">
        <v>91</v>
      </c>
      <c r="AY2399" s="19" t="s">
        <v>159</v>
      </c>
      <c r="BE2399" s="148">
        <f>IF(N2399="základní",J2399,0)</f>
        <v>0</v>
      </c>
      <c r="BF2399" s="148">
        <f>IF(N2399="snížená",J2399,0)</f>
        <v>0</v>
      </c>
      <c r="BG2399" s="148">
        <f>IF(N2399="zákl. přenesená",J2399,0)</f>
        <v>0</v>
      </c>
      <c r="BH2399" s="148">
        <f>IF(N2399="sníž. přenesená",J2399,0)</f>
        <v>0</v>
      </c>
      <c r="BI2399" s="148">
        <f>IF(N2399="nulová",J2399,0)</f>
        <v>0</v>
      </c>
      <c r="BJ2399" s="19" t="s">
        <v>91</v>
      </c>
      <c r="BK2399" s="148">
        <f>ROUND(I2399*H2399,2)</f>
        <v>0</v>
      </c>
      <c r="BL2399" s="19" t="s">
        <v>661</v>
      </c>
      <c r="BM2399" s="147" t="s">
        <v>3714</v>
      </c>
    </row>
    <row r="2400" spans="2:65" s="13" customFormat="1" ht="11.25">
      <c r="B2400" s="160"/>
      <c r="D2400" s="154" t="s">
        <v>169</v>
      </c>
      <c r="F2400" s="162" t="s">
        <v>3715</v>
      </c>
      <c r="H2400" s="163">
        <v>1013.148</v>
      </c>
      <c r="I2400" s="164"/>
      <c r="L2400" s="160"/>
      <c r="M2400" s="165"/>
      <c r="T2400" s="166"/>
      <c r="AT2400" s="161" t="s">
        <v>169</v>
      </c>
      <c r="AU2400" s="161" t="s">
        <v>91</v>
      </c>
      <c r="AV2400" s="13" t="s">
        <v>91</v>
      </c>
      <c r="AW2400" s="13" t="s">
        <v>4</v>
      </c>
      <c r="AX2400" s="13" t="s">
        <v>84</v>
      </c>
      <c r="AY2400" s="161" t="s">
        <v>159</v>
      </c>
    </row>
    <row r="2401" spans="2:65" s="11" customFormat="1" ht="22.9" customHeight="1">
      <c r="B2401" s="123"/>
      <c r="D2401" s="124" t="s">
        <v>75</v>
      </c>
      <c r="E2401" s="133" t="s">
        <v>3716</v>
      </c>
      <c r="F2401" s="133" t="s">
        <v>3717</v>
      </c>
      <c r="I2401" s="126"/>
      <c r="J2401" s="134">
        <f>BK2401</f>
        <v>0</v>
      </c>
      <c r="L2401" s="123"/>
      <c r="M2401" s="128"/>
      <c r="P2401" s="129">
        <f>SUM(P2402:P2432)</f>
        <v>0</v>
      </c>
      <c r="R2401" s="129">
        <f>SUM(R2402:R2432)</f>
        <v>4.2150000000000007E-2</v>
      </c>
      <c r="T2401" s="130">
        <f>SUM(T2402:T2432)</f>
        <v>0</v>
      </c>
      <c r="AR2401" s="124" t="s">
        <v>91</v>
      </c>
      <c r="AT2401" s="131" t="s">
        <v>75</v>
      </c>
      <c r="AU2401" s="131" t="s">
        <v>84</v>
      </c>
      <c r="AY2401" s="124" t="s">
        <v>159</v>
      </c>
      <c r="BK2401" s="132">
        <f>SUM(BK2402:BK2432)</f>
        <v>0</v>
      </c>
    </row>
    <row r="2402" spans="2:65" s="1" customFormat="1" ht="44.25" customHeight="1">
      <c r="B2402" s="35"/>
      <c r="C2402" s="135" t="s">
        <v>3718</v>
      </c>
      <c r="D2402" s="135" t="s">
        <v>162</v>
      </c>
      <c r="E2402" s="136" t="s">
        <v>3719</v>
      </c>
      <c r="F2402" s="137" t="s">
        <v>3720</v>
      </c>
      <c r="G2402" s="138" t="s">
        <v>211</v>
      </c>
      <c r="H2402" s="139">
        <v>8</v>
      </c>
      <c r="I2402" s="140"/>
      <c r="J2402" s="141">
        <f>ROUND(I2402*H2402,2)</f>
        <v>0</v>
      </c>
      <c r="K2402" s="142"/>
      <c r="L2402" s="35"/>
      <c r="M2402" s="143" t="s">
        <v>32</v>
      </c>
      <c r="N2402" s="144" t="s">
        <v>48</v>
      </c>
      <c r="P2402" s="145">
        <f>O2402*H2402</f>
        <v>0</v>
      </c>
      <c r="Q2402" s="145">
        <v>0</v>
      </c>
      <c r="R2402" s="145">
        <f>Q2402*H2402</f>
        <v>0</v>
      </c>
      <c r="S2402" s="145">
        <v>0</v>
      </c>
      <c r="T2402" s="146">
        <f>S2402*H2402</f>
        <v>0</v>
      </c>
      <c r="AR2402" s="147" t="s">
        <v>661</v>
      </c>
      <c r="AT2402" s="147" t="s">
        <v>162</v>
      </c>
      <c r="AU2402" s="147" t="s">
        <v>91</v>
      </c>
      <c r="AY2402" s="19" t="s">
        <v>159</v>
      </c>
      <c r="BE2402" s="148">
        <f>IF(N2402="základní",J2402,0)</f>
        <v>0</v>
      </c>
      <c r="BF2402" s="148">
        <f>IF(N2402="snížená",J2402,0)</f>
        <v>0</v>
      </c>
      <c r="BG2402" s="148">
        <f>IF(N2402="zákl. přenesená",J2402,0)</f>
        <v>0</v>
      </c>
      <c r="BH2402" s="148">
        <f>IF(N2402="sníž. přenesená",J2402,0)</f>
        <v>0</v>
      </c>
      <c r="BI2402" s="148">
        <f>IF(N2402="nulová",J2402,0)</f>
        <v>0</v>
      </c>
      <c r="BJ2402" s="19" t="s">
        <v>91</v>
      </c>
      <c r="BK2402" s="148">
        <f>ROUND(I2402*H2402,2)</f>
        <v>0</v>
      </c>
      <c r="BL2402" s="19" t="s">
        <v>661</v>
      </c>
      <c r="BM2402" s="147" t="s">
        <v>3721</v>
      </c>
    </row>
    <row r="2403" spans="2:65" s="1" customFormat="1" ht="11.25">
      <c r="B2403" s="35"/>
      <c r="D2403" s="149" t="s">
        <v>167</v>
      </c>
      <c r="F2403" s="150" t="s">
        <v>3722</v>
      </c>
      <c r="I2403" s="151"/>
      <c r="L2403" s="35"/>
      <c r="M2403" s="152"/>
      <c r="T2403" s="56"/>
      <c r="AT2403" s="19" t="s">
        <v>167</v>
      </c>
      <c r="AU2403" s="19" t="s">
        <v>91</v>
      </c>
    </row>
    <row r="2404" spans="2:65" s="12" customFormat="1" ht="11.25">
      <c r="B2404" s="153"/>
      <c r="D2404" s="154" t="s">
        <v>169</v>
      </c>
      <c r="E2404" s="155" t="s">
        <v>32</v>
      </c>
      <c r="F2404" s="156" t="s">
        <v>3723</v>
      </c>
      <c r="H2404" s="155" t="s">
        <v>32</v>
      </c>
      <c r="I2404" s="157"/>
      <c r="L2404" s="153"/>
      <c r="M2404" s="158"/>
      <c r="T2404" s="159"/>
      <c r="AT2404" s="155" t="s">
        <v>169</v>
      </c>
      <c r="AU2404" s="155" t="s">
        <v>91</v>
      </c>
      <c r="AV2404" s="12" t="s">
        <v>84</v>
      </c>
      <c r="AW2404" s="12" t="s">
        <v>38</v>
      </c>
      <c r="AX2404" s="12" t="s">
        <v>76</v>
      </c>
      <c r="AY2404" s="155" t="s">
        <v>159</v>
      </c>
    </row>
    <row r="2405" spans="2:65" s="13" customFormat="1" ht="11.25">
      <c r="B2405" s="160"/>
      <c r="D2405" s="154" t="s">
        <v>169</v>
      </c>
      <c r="E2405" s="161" t="s">
        <v>32</v>
      </c>
      <c r="F2405" s="162" t="s">
        <v>3724</v>
      </c>
      <c r="H2405" s="163">
        <v>8</v>
      </c>
      <c r="I2405" s="164"/>
      <c r="L2405" s="160"/>
      <c r="M2405" s="165"/>
      <c r="T2405" s="166"/>
      <c r="AT2405" s="161" t="s">
        <v>169</v>
      </c>
      <c r="AU2405" s="161" t="s">
        <v>91</v>
      </c>
      <c r="AV2405" s="13" t="s">
        <v>91</v>
      </c>
      <c r="AW2405" s="13" t="s">
        <v>38</v>
      </c>
      <c r="AX2405" s="13" t="s">
        <v>84</v>
      </c>
      <c r="AY2405" s="161" t="s">
        <v>159</v>
      </c>
    </row>
    <row r="2406" spans="2:65" s="1" customFormat="1" ht="24.2" customHeight="1">
      <c r="B2406" s="35"/>
      <c r="C2406" s="182" t="s">
        <v>3725</v>
      </c>
      <c r="D2406" s="182" t="s">
        <v>668</v>
      </c>
      <c r="E2406" s="183" t="s">
        <v>3726</v>
      </c>
      <c r="F2406" s="184" t="s">
        <v>3727</v>
      </c>
      <c r="G2406" s="185" t="s">
        <v>165</v>
      </c>
      <c r="H2406" s="186">
        <v>19.61</v>
      </c>
      <c r="I2406" s="187"/>
      <c r="J2406" s="188">
        <f>ROUND(I2406*H2406,2)</f>
        <v>0</v>
      </c>
      <c r="K2406" s="189"/>
      <c r="L2406" s="190"/>
      <c r="M2406" s="191" t="s">
        <v>32</v>
      </c>
      <c r="N2406" s="192" t="s">
        <v>48</v>
      </c>
      <c r="P2406" s="145">
        <f>O2406*H2406</f>
        <v>0</v>
      </c>
      <c r="Q2406" s="145">
        <v>1E-3</v>
      </c>
      <c r="R2406" s="145">
        <f>Q2406*H2406</f>
        <v>1.9609999999999999E-2</v>
      </c>
      <c r="S2406" s="145">
        <v>0</v>
      </c>
      <c r="T2406" s="146">
        <f>S2406*H2406</f>
        <v>0</v>
      </c>
      <c r="AR2406" s="147" t="s">
        <v>780</v>
      </c>
      <c r="AT2406" s="147" t="s">
        <v>668</v>
      </c>
      <c r="AU2406" s="147" t="s">
        <v>91</v>
      </c>
      <c r="AY2406" s="19" t="s">
        <v>159</v>
      </c>
      <c r="BE2406" s="148">
        <f>IF(N2406="základní",J2406,0)</f>
        <v>0</v>
      </c>
      <c r="BF2406" s="148">
        <f>IF(N2406="snížená",J2406,0)</f>
        <v>0</v>
      </c>
      <c r="BG2406" s="148">
        <f>IF(N2406="zákl. přenesená",J2406,0)</f>
        <v>0</v>
      </c>
      <c r="BH2406" s="148">
        <f>IF(N2406="sníž. přenesená",J2406,0)</f>
        <v>0</v>
      </c>
      <c r="BI2406" s="148">
        <f>IF(N2406="nulová",J2406,0)</f>
        <v>0</v>
      </c>
      <c r="BJ2406" s="19" t="s">
        <v>91</v>
      </c>
      <c r="BK2406" s="148">
        <f>ROUND(I2406*H2406,2)</f>
        <v>0</v>
      </c>
      <c r="BL2406" s="19" t="s">
        <v>661</v>
      </c>
      <c r="BM2406" s="147" t="s">
        <v>3728</v>
      </c>
    </row>
    <row r="2407" spans="2:65" s="12" customFormat="1" ht="11.25">
      <c r="B2407" s="153"/>
      <c r="D2407" s="154" t="s">
        <v>169</v>
      </c>
      <c r="E2407" s="155" t="s">
        <v>32</v>
      </c>
      <c r="F2407" s="156" t="s">
        <v>3723</v>
      </c>
      <c r="H2407" s="155" t="s">
        <v>32</v>
      </c>
      <c r="I2407" s="157"/>
      <c r="L2407" s="153"/>
      <c r="M2407" s="158"/>
      <c r="T2407" s="159"/>
      <c r="AT2407" s="155" t="s">
        <v>169</v>
      </c>
      <c r="AU2407" s="155" t="s">
        <v>91</v>
      </c>
      <c r="AV2407" s="12" t="s">
        <v>84</v>
      </c>
      <c r="AW2407" s="12" t="s">
        <v>38</v>
      </c>
      <c r="AX2407" s="12" t="s">
        <v>76</v>
      </c>
      <c r="AY2407" s="155" t="s">
        <v>159</v>
      </c>
    </row>
    <row r="2408" spans="2:65" s="13" customFormat="1" ht="11.25">
      <c r="B2408" s="160"/>
      <c r="D2408" s="154" t="s">
        <v>169</v>
      </c>
      <c r="E2408" s="161" t="s">
        <v>32</v>
      </c>
      <c r="F2408" s="162" t="s">
        <v>3729</v>
      </c>
      <c r="H2408" s="163">
        <v>19.61</v>
      </c>
      <c r="I2408" s="164"/>
      <c r="L2408" s="160"/>
      <c r="M2408" s="165"/>
      <c r="T2408" s="166"/>
      <c r="AT2408" s="161" t="s">
        <v>169</v>
      </c>
      <c r="AU2408" s="161" t="s">
        <v>91</v>
      </c>
      <c r="AV2408" s="13" t="s">
        <v>91</v>
      </c>
      <c r="AW2408" s="13" t="s">
        <v>38</v>
      </c>
      <c r="AX2408" s="13" t="s">
        <v>84</v>
      </c>
      <c r="AY2408" s="161" t="s">
        <v>159</v>
      </c>
    </row>
    <row r="2409" spans="2:65" s="1" customFormat="1" ht="44.25" customHeight="1">
      <c r="B2409" s="35"/>
      <c r="C2409" s="135" t="s">
        <v>3730</v>
      </c>
      <c r="D2409" s="135" t="s">
        <v>162</v>
      </c>
      <c r="E2409" s="136" t="s">
        <v>3719</v>
      </c>
      <c r="F2409" s="137" t="s">
        <v>3720</v>
      </c>
      <c r="G2409" s="138" t="s">
        <v>211</v>
      </c>
      <c r="H2409" s="139">
        <v>2</v>
      </c>
      <c r="I2409" s="140"/>
      <c r="J2409" s="141">
        <f>ROUND(I2409*H2409,2)</f>
        <v>0</v>
      </c>
      <c r="K2409" s="142"/>
      <c r="L2409" s="35"/>
      <c r="M2409" s="143" t="s">
        <v>32</v>
      </c>
      <c r="N2409" s="144" t="s">
        <v>48</v>
      </c>
      <c r="P2409" s="145">
        <f>O2409*H2409</f>
        <v>0</v>
      </c>
      <c r="Q2409" s="145">
        <v>0</v>
      </c>
      <c r="R2409" s="145">
        <f>Q2409*H2409</f>
        <v>0</v>
      </c>
      <c r="S2409" s="145">
        <v>0</v>
      </c>
      <c r="T2409" s="146">
        <f>S2409*H2409</f>
        <v>0</v>
      </c>
      <c r="AR2409" s="147" t="s">
        <v>661</v>
      </c>
      <c r="AT2409" s="147" t="s">
        <v>162</v>
      </c>
      <c r="AU2409" s="147" t="s">
        <v>91</v>
      </c>
      <c r="AY2409" s="19" t="s">
        <v>159</v>
      </c>
      <c r="BE2409" s="148">
        <f>IF(N2409="základní",J2409,0)</f>
        <v>0</v>
      </c>
      <c r="BF2409" s="148">
        <f>IF(N2409="snížená",J2409,0)</f>
        <v>0</v>
      </c>
      <c r="BG2409" s="148">
        <f>IF(N2409="zákl. přenesená",J2409,0)</f>
        <v>0</v>
      </c>
      <c r="BH2409" s="148">
        <f>IF(N2409="sníž. přenesená",J2409,0)</f>
        <v>0</v>
      </c>
      <c r="BI2409" s="148">
        <f>IF(N2409="nulová",J2409,0)</f>
        <v>0</v>
      </c>
      <c r="BJ2409" s="19" t="s">
        <v>91</v>
      </c>
      <c r="BK2409" s="148">
        <f>ROUND(I2409*H2409,2)</f>
        <v>0</v>
      </c>
      <c r="BL2409" s="19" t="s">
        <v>661</v>
      </c>
      <c r="BM2409" s="147" t="s">
        <v>3731</v>
      </c>
    </row>
    <row r="2410" spans="2:65" s="1" customFormat="1" ht="11.25">
      <c r="B2410" s="35"/>
      <c r="D2410" s="149" t="s">
        <v>167</v>
      </c>
      <c r="F2410" s="150" t="s">
        <v>3722</v>
      </c>
      <c r="I2410" s="151"/>
      <c r="L2410" s="35"/>
      <c r="M2410" s="152"/>
      <c r="T2410" s="56"/>
      <c r="AT2410" s="19" t="s">
        <v>167</v>
      </c>
      <c r="AU2410" s="19" t="s">
        <v>91</v>
      </c>
    </row>
    <row r="2411" spans="2:65" s="12" customFormat="1" ht="11.25">
      <c r="B2411" s="153"/>
      <c r="D2411" s="154" t="s">
        <v>169</v>
      </c>
      <c r="E2411" s="155" t="s">
        <v>32</v>
      </c>
      <c r="F2411" s="156" t="s">
        <v>3732</v>
      </c>
      <c r="H2411" s="155" t="s">
        <v>32</v>
      </c>
      <c r="I2411" s="157"/>
      <c r="L2411" s="153"/>
      <c r="M2411" s="158"/>
      <c r="T2411" s="159"/>
      <c r="AT2411" s="155" t="s">
        <v>169</v>
      </c>
      <c r="AU2411" s="155" t="s">
        <v>91</v>
      </c>
      <c r="AV2411" s="12" t="s">
        <v>84</v>
      </c>
      <c r="AW2411" s="12" t="s">
        <v>38</v>
      </c>
      <c r="AX2411" s="12" t="s">
        <v>76</v>
      </c>
      <c r="AY2411" s="155" t="s">
        <v>159</v>
      </c>
    </row>
    <row r="2412" spans="2:65" s="13" customFormat="1" ht="11.25">
      <c r="B2412" s="160"/>
      <c r="D2412" s="154" t="s">
        <v>169</v>
      </c>
      <c r="E2412" s="161" t="s">
        <v>32</v>
      </c>
      <c r="F2412" s="162" t="s">
        <v>91</v>
      </c>
      <c r="H2412" s="163">
        <v>2</v>
      </c>
      <c r="I2412" s="164"/>
      <c r="L2412" s="160"/>
      <c r="M2412" s="165"/>
      <c r="T2412" s="166"/>
      <c r="AT2412" s="161" t="s">
        <v>169</v>
      </c>
      <c r="AU2412" s="161" t="s">
        <v>91</v>
      </c>
      <c r="AV2412" s="13" t="s">
        <v>91</v>
      </c>
      <c r="AW2412" s="13" t="s">
        <v>38</v>
      </c>
      <c r="AX2412" s="13" t="s">
        <v>84</v>
      </c>
      <c r="AY2412" s="161" t="s">
        <v>159</v>
      </c>
    </row>
    <row r="2413" spans="2:65" s="1" customFormat="1" ht="24.2" customHeight="1">
      <c r="B2413" s="35"/>
      <c r="C2413" s="182" t="s">
        <v>3733</v>
      </c>
      <c r="D2413" s="182" t="s">
        <v>668</v>
      </c>
      <c r="E2413" s="183" t="s">
        <v>3734</v>
      </c>
      <c r="F2413" s="184" t="s">
        <v>3735</v>
      </c>
      <c r="G2413" s="185" t="s">
        <v>165</v>
      </c>
      <c r="H2413" s="186">
        <v>11.1</v>
      </c>
      <c r="I2413" s="187"/>
      <c r="J2413" s="188">
        <f>ROUND(I2413*H2413,2)</f>
        <v>0</v>
      </c>
      <c r="K2413" s="189"/>
      <c r="L2413" s="190"/>
      <c r="M2413" s="191" t="s">
        <v>32</v>
      </c>
      <c r="N2413" s="192" t="s">
        <v>48</v>
      </c>
      <c r="P2413" s="145">
        <f>O2413*H2413</f>
        <v>0</v>
      </c>
      <c r="Q2413" s="145">
        <v>1E-3</v>
      </c>
      <c r="R2413" s="145">
        <f>Q2413*H2413</f>
        <v>1.11E-2</v>
      </c>
      <c r="S2413" s="145">
        <v>0</v>
      </c>
      <c r="T2413" s="146">
        <f>S2413*H2413</f>
        <v>0</v>
      </c>
      <c r="AR2413" s="147" t="s">
        <v>780</v>
      </c>
      <c r="AT2413" s="147" t="s">
        <v>668</v>
      </c>
      <c r="AU2413" s="147" t="s">
        <v>91</v>
      </c>
      <c r="AY2413" s="19" t="s">
        <v>159</v>
      </c>
      <c r="BE2413" s="148">
        <f>IF(N2413="základní",J2413,0)</f>
        <v>0</v>
      </c>
      <c r="BF2413" s="148">
        <f>IF(N2413="snížená",J2413,0)</f>
        <v>0</v>
      </c>
      <c r="BG2413" s="148">
        <f>IF(N2413="zákl. přenesená",J2413,0)</f>
        <v>0</v>
      </c>
      <c r="BH2413" s="148">
        <f>IF(N2413="sníž. přenesená",J2413,0)</f>
        <v>0</v>
      </c>
      <c r="BI2413" s="148">
        <f>IF(N2413="nulová",J2413,0)</f>
        <v>0</v>
      </c>
      <c r="BJ2413" s="19" t="s">
        <v>91</v>
      </c>
      <c r="BK2413" s="148">
        <f>ROUND(I2413*H2413,2)</f>
        <v>0</v>
      </c>
      <c r="BL2413" s="19" t="s">
        <v>661</v>
      </c>
      <c r="BM2413" s="147" t="s">
        <v>3736</v>
      </c>
    </row>
    <row r="2414" spans="2:65" s="12" customFormat="1" ht="11.25">
      <c r="B2414" s="153"/>
      <c r="D2414" s="154" t="s">
        <v>169</v>
      </c>
      <c r="E2414" s="155" t="s">
        <v>32</v>
      </c>
      <c r="F2414" s="156" t="s">
        <v>3732</v>
      </c>
      <c r="H2414" s="155" t="s">
        <v>32</v>
      </c>
      <c r="I2414" s="157"/>
      <c r="L2414" s="153"/>
      <c r="M2414" s="158"/>
      <c r="T2414" s="159"/>
      <c r="AT2414" s="155" t="s">
        <v>169</v>
      </c>
      <c r="AU2414" s="155" t="s">
        <v>91</v>
      </c>
      <c r="AV2414" s="12" t="s">
        <v>84</v>
      </c>
      <c r="AW2414" s="12" t="s">
        <v>38</v>
      </c>
      <c r="AX2414" s="12" t="s">
        <v>76</v>
      </c>
      <c r="AY2414" s="155" t="s">
        <v>159</v>
      </c>
    </row>
    <row r="2415" spans="2:65" s="13" customFormat="1" ht="11.25">
      <c r="B2415" s="160"/>
      <c r="D2415" s="154" t="s">
        <v>169</v>
      </c>
      <c r="E2415" s="161" t="s">
        <v>32</v>
      </c>
      <c r="F2415" s="162" t="s">
        <v>3737</v>
      </c>
      <c r="H2415" s="163">
        <v>11.1</v>
      </c>
      <c r="I2415" s="164"/>
      <c r="L2415" s="160"/>
      <c r="M2415" s="165"/>
      <c r="T2415" s="166"/>
      <c r="AT2415" s="161" t="s">
        <v>169</v>
      </c>
      <c r="AU2415" s="161" t="s">
        <v>91</v>
      </c>
      <c r="AV2415" s="13" t="s">
        <v>91</v>
      </c>
      <c r="AW2415" s="13" t="s">
        <v>38</v>
      </c>
      <c r="AX2415" s="13" t="s">
        <v>84</v>
      </c>
      <c r="AY2415" s="161" t="s">
        <v>159</v>
      </c>
    </row>
    <row r="2416" spans="2:65" s="1" customFormat="1" ht="37.9" customHeight="1">
      <c r="B2416" s="35"/>
      <c r="C2416" s="135" t="s">
        <v>3738</v>
      </c>
      <c r="D2416" s="135" t="s">
        <v>162</v>
      </c>
      <c r="E2416" s="136" t="s">
        <v>3739</v>
      </c>
      <c r="F2416" s="137" t="s">
        <v>3740</v>
      </c>
      <c r="G2416" s="138" t="s">
        <v>211</v>
      </c>
      <c r="H2416" s="139">
        <v>8</v>
      </c>
      <c r="I2416" s="140"/>
      <c r="J2416" s="141">
        <f>ROUND(I2416*H2416,2)</f>
        <v>0</v>
      </c>
      <c r="K2416" s="142"/>
      <c r="L2416" s="35"/>
      <c r="M2416" s="143" t="s">
        <v>32</v>
      </c>
      <c r="N2416" s="144" t="s">
        <v>48</v>
      </c>
      <c r="P2416" s="145">
        <f>O2416*H2416</f>
        <v>0</v>
      </c>
      <c r="Q2416" s="145">
        <v>0</v>
      </c>
      <c r="R2416" s="145">
        <f>Q2416*H2416</f>
        <v>0</v>
      </c>
      <c r="S2416" s="145">
        <v>0</v>
      </c>
      <c r="T2416" s="146">
        <f>S2416*H2416</f>
        <v>0</v>
      </c>
      <c r="AR2416" s="147" t="s">
        <v>661</v>
      </c>
      <c r="AT2416" s="147" t="s">
        <v>162</v>
      </c>
      <c r="AU2416" s="147" t="s">
        <v>91</v>
      </c>
      <c r="AY2416" s="19" t="s">
        <v>159</v>
      </c>
      <c r="BE2416" s="148">
        <f>IF(N2416="základní",J2416,0)</f>
        <v>0</v>
      </c>
      <c r="BF2416" s="148">
        <f>IF(N2416="snížená",J2416,0)</f>
        <v>0</v>
      </c>
      <c r="BG2416" s="148">
        <f>IF(N2416="zákl. přenesená",J2416,0)</f>
        <v>0</v>
      </c>
      <c r="BH2416" s="148">
        <f>IF(N2416="sníž. přenesená",J2416,0)</f>
        <v>0</v>
      </c>
      <c r="BI2416" s="148">
        <f>IF(N2416="nulová",J2416,0)</f>
        <v>0</v>
      </c>
      <c r="BJ2416" s="19" t="s">
        <v>91</v>
      </c>
      <c r="BK2416" s="148">
        <f>ROUND(I2416*H2416,2)</f>
        <v>0</v>
      </c>
      <c r="BL2416" s="19" t="s">
        <v>661</v>
      </c>
      <c r="BM2416" s="147" t="s">
        <v>3741</v>
      </c>
    </row>
    <row r="2417" spans="2:65" s="1" customFormat="1" ht="11.25">
      <c r="B2417" s="35"/>
      <c r="D2417" s="149" t="s">
        <v>167</v>
      </c>
      <c r="F2417" s="150" t="s">
        <v>3742</v>
      </c>
      <c r="I2417" s="151"/>
      <c r="L2417" s="35"/>
      <c r="M2417" s="152"/>
      <c r="T2417" s="56"/>
      <c r="AT2417" s="19" t="s">
        <v>167</v>
      </c>
      <c r="AU2417" s="19" t="s">
        <v>91</v>
      </c>
    </row>
    <row r="2418" spans="2:65" s="12" customFormat="1" ht="11.25">
      <c r="B2418" s="153"/>
      <c r="D2418" s="154" t="s">
        <v>169</v>
      </c>
      <c r="E2418" s="155" t="s">
        <v>32</v>
      </c>
      <c r="F2418" s="156" t="s">
        <v>3723</v>
      </c>
      <c r="H2418" s="155" t="s">
        <v>32</v>
      </c>
      <c r="I2418" s="157"/>
      <c r="L2418" s="153"/>
      <c r="M2418" s="158"/>
      <c r="T2418" s="159"/>
      <c r="AT2418" s="155" t="s">
        <v>169</v>
      </c>
      <c r="AU2418" s="155" t="s">
        <v>91</v>
      </c>
      <c r="AV2418" s="12" t="s">
        <v>84</v>
      </c>
      <c r="AW2418" s="12" t="s">
        <v>38</v>
      </c>
      <c r="AX2418" s="12" t="s">
        <v>76</v>
      </c>
      <c r="AY2418" s="155" t="s">
        <v>159</v>
      </c>
    </row>
    <row r="2419" spans="2:65" s="13" customFormat="1" ht="11.25">
      <c r="B2419" s="160"/>
      <c r="D2419" s="154" t="s">
        <v>169</v>
      </c>
      <c r="E2419" s="161" t="s">
        <v>32</v>
      </c>
      <c r="F2419" s="162" t="s">
        <v>108</v>
      </c>
      <c r="H2419" s="163">
        <v>8</v>
      </c>
      <c r="I2419" s="164"/>
      <c r="L2419" s="160"/>
      <c r="M2419" s="165"/>
      <c r="T2419" s="166"/>
      <c r="AT2419" s="161" t="s">
        <v>169</v>
      </c>
      <c r="AU2419" s="161" t="s">
        <v>91</v>
      </c>
      <c r="AV2419" s="13" t="s">
        <v>91</v>
      </c>
      <c r="AW2419" s="13" t="s">
        <v>38</v>
      </c>
      <c r="AX2419" s="13" t="s">
        <v>76</v>
      </c>
      <c r="AY2419" s="161" t="s">
        <v>159</v>
      </c>
    </row>
    <row r="2420" spans="2:65" s="14" customFormat="1" ht="11.25">
      <c r="B2420" s="175"/>
      <c r="D2420" s="154" t="s">
        <v>169</v>
      </c>
      <c r="E2420" s="176" t="s">
        <v>32</v>
      </c>
      <c r="F2420" s="177" t="s">
        <v>581</v>
      </c>
      <c r="H2420" s="178">
        <v>8</v>
      </c>
      <c r="I2420" s="179"/>
      <c r="L2420" s="175"/>
      <c r="M2420" s="180"/>
      <c r="T2420" s="181"/>
      <c r="AT2420" s="176" t="s">
        <v>169</v>
      </c>
      <c r="AU2420" s="176" t="s">
        <v>91</v>
      </c>
      <c r="AV2420" s="14" t="s">
        <v>96</v>
      </c>
      <c r="AW2420" s="14" t="s">
        <v>38</v>
      </c>
      <c r="AX2420" s="14" t="s">
        <v>84</v>
      </c>
      <c r="AY2420" s="176" t="s">
        <v>159</v>
      </c>
    </row>
    <row r="2421" spans="2:65" s="1" customFormat="1" ht="24.2" customHeight="1">
      <c r="B2421" s="35"/>
      <c r="C2421" s="182" t="s">
        <v>3743</v>
      </c>
      <c r="D2421" s="182" t="s">
        <v>668</v>
      </c>
      <c r="E2421" s="183" t="s">
        <v>3744</v>
      </c>
      <c r="F2421" s="184" t="s">
        <v>3745</v>
      </c>
      <c r="G2421" s="185" t="s">
        <v>211</v>
      </c>
      <c r="H2421" s="186">
        <v>8</v>
      </c>
      <c r="I2421" s="187"/>
      <c r="J2421" s="188">
        <f>ROUND(I2421*H2421,2)</f>
        <v>0</v>
      </c>
      <c r="K2421" s="189"/>
      <c r="L2421" s="190"/>
      <c r="M2421" s="191" t="s">
        <v>32</v>
      </c>
      <c r="N2421" s="192" t="s">
        <v>48</v>
      </c>
      <c r="P2421" s="145">
        <f>O2421*H2421</f>
        <v>0</v>
      </c>
      <c r="Q2421" s="145">
        <v>1E-3</v>
      </c>
      <c r="R2421" s="145">
        <f>Q2421*H2421</f>
        <v>8.0000000000000002E-3</v>
      </c>
      <c r="S2421" s="145">
        <v>0</v>
      </c>
      <c r="T2421" s="146">
        <f>S2421*H2421</f>
        <v>0</v>
      </c>
      <c r="AR2421" s="147" t="s">
        <v>780</v>
      </c>
      <c r="AT2421" s="147" t="s">
        <v>668</v>
      </c>
      <c r="AU2421" s="147" t="s">
        <v>91</v>
      </c>
      <c r="AY2421" s="19" t="s">
        <v>159</v>
      </c>
      <c r="BE2421" s="148">
        <f>IF(N2421="základní",J2421,0)</f>
        <v>0</v>
      </c>
      <c r="BF2421" s="148">
        <f>IF(N2421="snížená",J2421,0)</f>
        <v>0</v>
      </c>
      <c r="BG2421" s="148">
        <f>IF(N2421="zákl. přenesená",J2421,0)</f>
        <v>0</v>
      </c>
      <c r="BH2421" s="148">
        <f>IF(N2421="sníž. přenesená",J2421,0)</f>
        <v>0</v>
      </c>
      <c r="BI2421" s="148">
        <f>IF(N2421="nulová",J2421,0)</f>
        <v>0</v>
      </c>
      <c r="BJ2421" s="19" t="s">
        <v>91</v>
      </c>
      <c r="BK2421" s="148">
        <f>ROUND(I2421*H2421,2)</f>
        <v>0</v>
      </c>
      <c r="BL2421" s="19" t="s">
        <v>661</v>
      </c>
      <c r="BM2421" s="147" t="s">
        <v>3746</v>
      </c>
    </row>
    <row r="2422" spans="2:65" s="1" customFormat="1" ht="37.9" customHeight="1">
      <c r="B2422" s="35"/>
      <c r="C2422" s="135" t="s">
        <v>3747</v>
      </c>
      <c r="D2422" s="135" t="s">
        <v>162</v>
      </c>
      <c r="E2422" s="136" t="s">
        <v>3739</v>
      </c>
      <c r="F2422" s="137" t="s">
        <v>3740</v>
      </c>
      <c r="G2422" s="138" t="s">
        <v>211</v>
      </c>
      <c r="H2422" s="139">
        <v>2</v>
      </c>
      <c r="I2422" s="140"/>
      <c r="J2422" s="141">
        <f>ROUND(I2422*H2422,2)</f>
        <v>0</v>
      </c>
      <c r="K2422" s="142"/>
      <c r="L2422" s="35"/>
      <c r="M2422" s="143" t="s">
        <v>32</v>
      </c>
      <c r="N2422" s="144" t="s">
        <v>48</v>
      </c>
      <c r="P2422" s="145">
        <f>O2422*H2422</f>
        <v>0</v>
      </c>
      <c r="Q2422" s="145">
        <v>0</v>
      </c>
      <c r="R2422" s="145">
        <f>Q2422*H2422</f>
        <v>0</v>
      </c>
      <c r="S2422" s="145">
        <v>0</v>
      </c>
      <c r="T2422" s="146">
        <f>S2422*H2422</f>
        <v>0</v>
      </c>
      <c r="AR2422" s="147" t="s">
        <v>661</v>
      </c>
      <c r="AT2422" s="147" t="s">
        <v>162</v>
      </c>
      <c r="AU2422" s="147" t="s">
        <v>91</v>
      </c>
      <c r="AY2422" s="19" t="s">
        <v>159</v>
      </c>
      <c r="BE2422" s="148">
        <f>IF(N2422="základní",J2422,0)</f>
        <v>0</v>
      </c>
      <c r="BF2422" s="148">
        <f>IF(N2422="snížená",J2422,0)</f>
        <v>0</v>
      </c>
      <c r="BG2422" s="148">
        <f>IF(N2422="zákl. přenesená",J2422,0)</f>
        <v>0</v>
      </c>
      <c r="BH2422" s="148">
        <f>IF(N2422="sníž. přenesená",J2422,0)</f>
        <v>0</v>
      </c>
      <c r="BI2422" s="148">
        <f>IF(N2422="nulová",J2422,0)</f>
        <v>0</v>
      </c>
      <c r="BJ2422" s="19" t="s">
        <v>91</v>
      </c>
      <c r="BK2422" s="148">
        <f>ROUND(I2422*H2422,2)</f>
        <v>0</v>
      </c>
      <c r="BL2422" s="19" t="s">
        <v>661</v>
      </c>
      <c r="BM2422" s="147" t="s">
        <v>3748</v>
      </c>
    </row>
    <row r="2423" spans="2:65" s="1" customFormat="1" ht="11.25">
      <c r="B2423" s="35"/>
      <c r="D2423" s="149" t="s">
        <v>167</v>
      </c>
      <c r="F2423" s="150" t="s">
        <v>3742</v>
      </c>
      <c r="I2423" s="151"/>
      <c r="L2423" s="35"/>
      <c r="M2423" s="152"/>
      <c r="T2423" s="56"/>
      <c r="AT2423" s="19" t="s">
        <v>167</v>
      </c>
      <c r="AU2423" s="19" t="s">
        <v>91</v>
      </c>
    </row>
    <row r="2424" spans="2:65" s="13" customFormat="1" ht="11.25">
      <c r="B2424" s="160"/>
      <c r="D2424" s="154" t="s">
        <v>169</v>
      </c>
      <c r="E2424" s="161" t="s">
        <v>32</v>
      </c>
      <c r="F2424" s="162" t="s">
        <v>3749</v>
      </c>
      <c r="H2424" s="163">
        <v>2</v>
      </c>
      <c r="I2424" s="164"/>
      <c r="L2424" s="160"/>
      <c r="M2424" s="165"/>
      <c r="T2424" s="166"/>
      <c r="AT2424" s="161" t="s">
        <v>169</v>
      </c>
      <c r="AU2424" s="161" t="s">
        <v>91</v>
      </c>
      <c r="AV2424" s="13" t="s">
        <v>91</v>
      </c>
      <c r="AW2424" s="13" t="s">
        <v>38</v>
      </c>
      <c r="AX2424" s="13" t="s">
        <v>84</v>
      </c>
      <c r="AY2424" s="161" t="s">
        <v>159</v>
      </c>
    </row>
    <row r="2425" spans="2:65" s="1" customFormat="1" ht="24.2" customHeight="1">
      <c r="B2425" s="35"/>
      <c r="C2425" s="182" t="s">
        <v>3750</v>
      </c>
      <c r="D2425" s="182" t="s">
        <v>668</v>
      </c>
      <c r="E2425" s="183" t="s">
        <v>3751</v>
      </c>
      <c r="F2425" s="184" t="s">
        <v>3752</v>
      </c>
      <c r="G2425" s="185" t="s">
        <v>211</v>
      </c>
      <c r="H2425" s="186">
        <v>2</v>
      </c>
      <c r="I2425" s="187"/>
      <c r="J2425" s="188">
        <f>ROUND(I2425*H2425,2)</f>
        <v>0</v>
      </c>
      <c r="K2425" s="189"/>
      <c r="L2425" s="190"/>
      <c r="M2425" s="191" t="s">
        <v>32</v>
      </c>
      <c r="N2425" s="192" t="s">
        <v>48</v>
      </c>
      <c r="P2425" s="145">
        <f>O2425*H2425</f>
        <v>0</v>
      </c>
      <c r="Q2425" s="145">
        <v>1E-3</v>
      </c>
      <c r="R2425" s="145">
        <f>Q2425*H2425</f>
        <v>2E-3</v>
      </c>
      <c r="S2425" s="145">
        <v>0</v>
      </c>
      <c r="T2425" s="146">
        <f>S2425*H2425</f>
        <v>0</v>
      </c>
      <c r="AR2425" s="147" t="s">
        <v>780</v>
      </c>
      <c r="AT2425" s="147" t="s">
        <v>668</v>
      </c>
      <c r="AU2425" s="147" t="s">
        <v>91</v>
      </c>
      <c r="AY2425" s="19" t="s">
        <v>159</v>
      </c>
      <c r="BE2425" s="148">
        <f>IF(N2425="základní",J2425,0)</f>
        <v>0</v>
      </c>
      <c r="BF2425" s="148">
        <f>IF(N2425="snížená",J2425,0)</f>
        <v>0</v>
      </c>
      <c r="BG2425" s="148">
        <f>IF(N2425="zákl. přenesená",J2425,0)</f>
        <v>0</v>
      </c>
      <c r="BH2425" s="148">
        <f>IF(N2425="sníž. přenesená",J2425,0)</f>
        <v>0</v>
      </c>
      <c r="BI2425" s="148">
        <f>IF(N2425="nulová",J2425,0)</f>
        <v>0</v>
      </c>
      <c r="BJ2425" s="19" t="s">
        <v>91</v>
      </c>
      <c r="BK2425" s="148">
        <f>ROUND(I2425*H2425,2)</f>
        <v>0</v>
      </c>
      <c r="BL2425" s="19" t="s">
        <v>661</v>
      </c>
      <c r="BM2425" s="147" t="s">
        <v>3753</v>
      </c>
    </row>
    <row r="2426" spans="2:65" s="1" customFormat="1" ht="49.15" customHeight="1">
      <c r="B2426" s="35"/>
      <c r="C2426" s="135" t="s">
        <v>3754</v>
      </c>
      <c r="D2426" s="135" t="s">
        <v>162</v>
      </c>
      <c r="E2426" s="136" t="s">
        <v>3755</v>
      </c>
      <c r="F2426" s="137" t="s">
        <v>3756</v>
      </c>
      <c r="G2426" s="138" t="s">
        <v>180</v>
      </c>
      <c r="H2426" s="139">
        <v>4.2000000000000003E-2</v>
      </c>
      <c r="I2426" s="140"/>
      <c r="J2426" s="141">
        <f>ROUND(I2426*H2426,2)</f>
        <v>0</v>
      </c>
      <c r="K2426" s="142"/>
      <c r="L2426" s="35"/>
      <c r="M2426" s="143" t="s">
        <v>32</v>
      </c>
      <c r="N2426" s="144" t="s">
        <v>48</v>
      </c>
      <c r="P2426" s="145">
        <f>O2426*H2426</f>
        <v>0</v>
      </c>
      <c r="Q2426" s="145">
        <v>0</v>
      </c>
      <c r="R2426" s="145">
        <f>Q2426*H2426</f>
        <v>0</v>
      </c>
      <c r="S2426" s="145">
        <v>0</v>
      </c>
      <c r="T2426" s="146">
        <f>S2426*H2426</f>
        <v>0</v>
      </c>
      <c r="AR2426" s="147" t="s">
        <v>661</v>
      </c>
      <c r="AT2426" s="147" t="s">
        <v>162</v>
      </c>
      <c r="AU2426" s="147" t="s">
        <v>91</v>
      </c>
      <c r="AY2426" s="19" t="s">
        <v>159</v>
      </c>
      <c r="BE2426" s="148">
        <f>IF(N2426="základní",J2426,0)</f>
        <v>0</v>
      </c>
      <c r="BF2426" s="148">
        <f>IF(N2426="snížená",J2426,0)</f>
        <v>0</v>
      </c>
      <c r="BG2426" s="148">
        <f>IF(N2426="zákl. přenesená",J2426,0)</f>
        <v>0</v>
      </c>
      <c r="BH2426" s="148">
        <f>IF(N2426="sníž. přenesená",J2426,0)</f>
        <v>0</v>
      </c>
      <c r="BI2426" s="148">
        <f>IF(N2426="nulová",J2426,0)</f>
        <v>0</v>
      </c>
      <c r="BJ2426" s="19" t="s">
        <v>91</v>
      </c>
      <c r="BK2426" s="148">
        <f>ROUND(I2426*H2426,2)</f>
        <v>0</v>
      </c>
      <c r="BL2426" s="19" t="s">
        <v>661</v>
      </c>
      <c r="BM2426" s="147" t="s">
        <v>3757</v>
      </c>
    </row>
    <row r="2427" spans="2:65" s="1" customFormat="1" ht="11.25">
      <c r="B2427" s="35"/>
      <c r="D2427" s="149" t="s">
        <v>167</v>
      </c>
      <c r="F2427" s="150" t="s">
        <v>3758</v>
      </c>
      <c r="I2427" s="151"/>
      <c r="L2427" s="35"/>
      <c r="M2427" s="152"/>
      <c r="T2427" s="56"/>
      <c r="AT2427" s="19" t="s">
        <v>167</v>
      </c>
      <c r="AU2427" s="19" t="s">
        <v>91</v>
      </c>
    </row>
    <row r="2428" spans="2:65" s="1" customFormat="1" ht="24.2" customHeight="1">
      <c r="B2428" s="35"/>
      <c r="C2428" s="135" t="s">
        <v>3759</v>
      </c>
      <c r="D2428" s="135" t="s">
        <v>162</v>
      </c>
      <c r="E2428" s="136" t="s">
        <v>3760</v>
      </c>
      <c r="F2428" s="137" t="s">
        <v>3761</v>
      </c>
      <c r="G2428" s="138" t="s">
        <v>3762</v>
      </c>
      <c r="H2428" s="139">
        <v>6</v>
      </c>
      <c r="I2428" s="140"/>
      <c r="J2428" s="141">
        <f>ROUND(I2428*H2428,2)</f>
        <v>0</v>
      </c>
      <c r="K2428" s="142"/>
      <c r="L2428" s="35"/>
      <c r="M2428" s="143" t="s">
        <v>32</v>
      </c>
      <c r="N2428" s="144" t="s">
        <v>48</v>
      </c>
      <c r="P2428" s="145">
        <f>O2428*H2428</f>
        <v>0</v>
      </c>
      <c r="Q2428" s="145">
        <v>0</v>
      </c>
      <c r="R2428" s="145">
        <f>Q2428*H2428</f>
        <v>0</v>
      </c>
      <c r="S2428" s="145">
        <v>0</v>
      </c>
      <c r="T2428" s="146">
        <f>S2428*H2428</f>
        <v>0</v>
      </c>
      <c r="AR2428" s="147" t="s">
        <v>661</v>
      </c>
      <c r="AT2428" s="147" t="s">
        <v>162</v>
      </c>
      <c r="AU2428" s="147" t="s">
        <v>91</v>
      </c>
      <c r="AY2428" s="19" t="s">
        <v>159</v>
      </c>
      <c r="BE2428" s="148">
        <f>IF(N2428="základní",J2428,0)</f>
        <v>0</v>
      </c>
      <c r="BF2428" s="148">
        <f>IF(N2428="snížená",J2428,0)</f>
        <v>0</v>
      </c>
      <c r="BG2428" s="148">
        <f>IF(N2428="zákl. přenesená",J2428,0)</f>
        <v>0</v>
      </c>
      <c r="BH2428" s="148">
        <f>IF(N2428="sníž. přenesená",J2428,0)</f>
        <v>0</v>
      </c>
      <c r="BI2428" s="148">
        <f>IF(N2428="nulová",J2428,0)</f>
        <v>0</v>
      </c>
      <c r="BJ2428" s="19" t="s">
        <v>91</v>
      </c>
      <c r="BK2428" s="148">
        <f>ROUND(I2428*H2428,2)</f>
        <v>0</v>
      </c>
      <c r="BL2428" s="19" t="s">
        <v>661</v>
      </c>
      <c r="BM2428" s="147" t="s">
        <v>3763</v>
      </c>
    </row>
    <row r="2429" spans="2:65" s="1" customFormat="1" ht="11.25">
      <c r="B2429" s="35"/>
      <c r="D2429" s="149" t="s">
        <v>167</v>
      </c>
      <c r="F2429" s="150" t="s">
        <v>3764</v>
      </c>
      <c r="I2429" s="151"/>
      <c r="L2429" s="35"/>
      <c r="M2429" s="152"/>
      <c r="T2429" s="56"/>
      <c r="AT2429" s="19" t="s">
        <v>167</v>
      </c>
      <c r="AU2429" s="19" t="s">
        <v>91</v>
      </c>
    </row>
    <row r="2430" spans="2:65" s="13" customFormat="1" ht="11.25">
      <c r="B2430" s="160"/>
      <c r="D2430" s="154" t="s">
        <v>169</v>
      </c>
      <c r="E2430" s="161" t="s">
        <v>32</v>
      </c>
      <c r="F2430" s="162" t="s">
        <v>3765</v>
      </c>
      <c r="H2430" s="163">
        <v>6</v>
      </c>
      <c r="I2430" s="164"/>
      <c r="L2430" s="160"/>
      <c r="M2430" s="165"/>
      <c r="T2430" s="166"/>
      <c r="AT2430" s="161" t="s">
        <v>169</v>
      </c>
      <c r="AU2430" s="161" t="s">
        <v>91</v>
      </c>
      <c r="AV2430" s="13" t="s">
        <v>91</v>
      </c>
      <c r="AW2430" s="13" t="s">
        <v>38</v>
      </c>
      <c r="AX2430" s="13" t="s">
        <v>84</v>
      </c>
      <c r="AY2430" s="161" t="s">
        <v>159</v>
      </c>
    </row>
    <row r="2431" spans="2:65" s="1" customFormat="1" ht="24.2" customHeight="1">
      <c r="B2431" s="35"/>
      <c r="C2431" s="182" t="s">
        <v>3766</v>
      </c>
      <c r="D2431" s="182" t="s">
        <v>668</v>
      </c>
      <c r="E2431" s="183" t="s">
        <v>3767</v>
      </c>
      <c r="F2431" s="184" t="s">
        <v>3768</v>
      </c>
      <c r="G2431" s="185" t="s">
        <v>211</v>
      </c>
      <c r="H2431" s="186">
        <v>2</v>
      </c>
      <c r="I2431" s="187"/>
      <c r="J2431" s="188">
        <f>ROUND(I2431*H2431,2)</f>
        <v>0</v>
      </c>
      <c r="K2431" s="189"/>
      <c r="L2431" s="190"/>
      <c r="M2431" s="191" t="s">
        <v>32</v>
      </c>
      <c r="N2431" s="192" t="s">
        <v>48</v>
      </c>
      <c r="P2431" s="145">
        <f>O2431*H2431</f>
        <v>0</v>
      </c>
      <c r="Q2431" s="145">
        <v>2.2000000000000001E-4</v>
      </c>
      <c r="R2431" s="145">
        <f>Q2431*H2431</f>
        <v>4.4000000000000002E-4</v>
      </c>
      <c r="S2431" s="145">
        <v>0</v>
      </c>
      <c r="T2431" s="146">
        <f>S2431*H2431</f>
        <v>0</v>
      </c>
      <c r="AR2431" s="147" t="s">
        <v>780</v>
      </c>
      <c r="AT2431" s="147" t="s">
        <v>668</v>
      </c>
      <c r="AU2431" s="147" t="s">
        <v>91</v>
      </c>
      <c r="AY2431" s="19" t="s">
        <v>159</v>
      </c>
      <c r="BE2431" s="148">
        <f>IF(N2431="základní",J2431,0)</f>
        <v>0</v>
      </c>
      <c r="BF2431" s="148">
        <f>IF(N2431="snížená",J2431,0)</f>
        <v>0</v>
      </c>
      <c r="BG2431" s="148">
        <f>IF(N2431="zákl. přenesená",J2431,0)</f>
        <v>0</v>
      </c>
      <c r="BH2431" s="148">
        <f>IF(N2431="sníž. přenesená",J2431,0)</f>
        <v>0</v>
      </c>
      <c r="BI2431" s="148">
        <f>IF(N2431="nulová",J2431,0)</f>
        <v>0</v>
      </c>
      <c r="BJ2431" s="19" t="s">
        <v>91</v>
      </c>
      <c r="BK2431" s="148">
        <f>ROUND(I2431*H2431,2)</f>
        <v>0</v>
      </c>
      <c r="BL2431" s="19" t="s">
        <v>661</v>
      </c>
      <c r="BM2431" s="147" t="s">
        <v>3769</v>
      </c>
    </row>
    <row r="2432" spans="2:65" s="1" customFormat="1" ht="44.25" customHeight="1">
      <c r="B2432" s="35"/>
      <c r="C2432" s="182" t="s">
        <v>3770</v>
      </c>
      <c r="D2432" s="182" t="s">
        <v>668</v>
      </c>
      <c r="E2432" s="183" t="s">
        <v>3771</v>
      </c>
      <c r="F2432" s="184" t="s">
        <v>3772</v>
      </c>
      <c r="G2432" s="185" t="s">
        <v>211</v>
      </c>
      <c r="H2432" s="186">
        <v>2</v>
      </c>
      <c r="I2432" s="187"/>
      <c r="J2432" s="188">
        <f>ROUND(I2432*H2432,2)</f>
        <v>0</v>
      </c>
      <c r="K2432" s="189"/>
      <c r="L2432" s="190"/>
      <c r="M2432" s="209" t="s">
        <v>32</v>
      </c>
      <c r="N2432" s="210" t="s">
        <v>48</v>
      </c>
      <c r="O2432" s="168"/>
      <c r="P2432" s="211">
        <f>O2432*H2432</f>
        <v>0</v>
      </c>
      <c r="Q2432" s="211">
        <v>5.0000000000000001E-4</v>
      </c>
      <c r="R2432" s="211">
        <f>Q2432*H2432</f>
        <v>1E-3</v>
      </c>
      <c r="S2432" s="211">
        <v>0</v>
      </c>
      <c r="T2432" s="212">
        <f>S2432*H2432</f>
        <v>0</v>
      </c>
      <c r="AR2432" s="147" t="s">
        <v>780</v>
      </c>
      <c r="AT2432" s="147" t="s">
        <v>668</v>
      </c>
      <c r="AU2432" s="147" t="s">
        <v>91</v>
      </c>
      <c r="AY2432" s="19" t="s">
        <v>159</v>
      </c>
      <c r="BE2432" s="148">
        <f>IF(N2432="základní",J2432,0)</f>
        <v>0</v>
      </c>
      <c r="BF2432" s="148">
        <f>IF(N2432="snížená",J2432,0)</f>
        <v>0</v>
      </c>
      <c r="BG2432" s="148">
        <f>IF(N2432="zákl. přenesená",J2432,0)</f>
        <v>0</v>
      </c>
      <c r="BH2432" s="148">
        <f>IF(N2432="sníž. přenesená",J2432,0)</f>
        <v>0</v>
      </c>
      <c r="BI2432" s="148">
        <f>IF(N2432="nulová",J2432,0)</f>
        <v>0</v>
      </c>
      <c r="BJ2432" s="19" t="s">
        <v>91</v>
      </c>
      <c r="BK2432" s="148">
        <f>ROUND(I2432*H2432,2)</f>
        <v>0</v>
      </c>
      <c r="BL2432" s="19" t="s">
        <v>661</v>
      </c>
      <c r="BM2432" s="147" t="s">
        <v>3773</v>
      </c>
    </row>
    <row r="2433" spans="2:12" s="1" customFormat="1" ht="6.95" customHeight="1">
      <c r="B2433" s="44"/>
      <c r="C2433" s="45"/>
      <c r="D2433" s="45"/>
      <c r="E2433" s="45"/>
      <c r="F2433" s="45"/>
      <c r="G2433" s="45"/>
      <c r="H2433" s="45"/>
      <c r="I2433" s="45"/>
      <c r="J2433" s="45"/>
      <c r="K2433" s="45"/>
      <c r="L2433" s="35"/>
    </row>
  </sheetData>
  <sheetProtection algorithmName="SHA-512" hashValue="dWhio0nFUyn5/sPcc5igUY2pZQ7/Mbo4ZJfkacfj+6JLsw4Dof1e292oEZ6fHPfmLykvnTIVr9DdGeggn2SDOw==" saltValue="Y5piO+rQ6ZynfFHOCald7MFEQcRRgBI29XGJHV9kOi7MNVNuwAEvGfW6MOfoTGikVrdUCX9l/1tQ++qce2sdRg==" spinCount="100000" sheet="1" objects="1" scenarios="1" formatColumns="0" formatRows="0" autoFilter="0"/>
  <autoFilter ref="C168:K2432" xr:uid="{00000000-0009-0000-0000-000002000000}"/>
  <mergeCells count="12">
    <mergeCell ref="E161:H161"/>
    <mergeCell ref="L2:V2"/>
    <mergeCell ref="E50:H50"/>
    <mergeCell ref="E52:H52"/>
    <mergeCell ref="E54:H54"/>
    <mergeCell ref="E157:H157"/>
    <mergeCell ref="E159:H159"/>
    <mergeCell ref="E7:H7"/>
    <mergeCell ref="E9:H9"/>
    <mergeCell ref="E11:H11"/>
    <mergeCell ref="E20:H20"/>
    <mergeCell ref="E29:H29"/>
  </mergeCells>
  <hyperlinks>
    <hyperlink ref="F174" r:id="rId1" xr:uid="{00000000-0004-0000-0200-000000000000}"/>
    <hyperlink ref="F177" r:id="rId2" xr:uid="{00000000-0004-0000-0200-000001000000}"/>
    <hyperlink ref="F181" r:id="rId3" xr:uid="{00000000-0004-0000-0200-000002000000}"/>
    <hyperlink ref="F183" r:id="rId4" xr:uid="{00000000-0004-0000-0200-000003000000}"/>
    <hyperlink ref="F186" r:id="rId5" xr:uid="{00000000-0004-0000-0200-000004000000}"/>
    <hyperlink ref="F192" r:id="rId6" xr:uid="{00000000-0004-0000-0200-000005000000}"/>
    <hyperlink ref="F196" r:id="rId7" xr:uid="{00000000-0004-0000-0200-000006000000}"/>
    <hyperlink ref="F203" r:id="rId8" xr:uid="{00000000-0004-0000-0200-000007000000}"/>
    <hyperlink ref="F209" r:id="rId9" xr:uid="{00000000-0004-0000-0200-000008000000}"/>
    <hyperlink ref="F226" r:id="rId10" xr:uid="{00000000-0004-0000-0200-000009000000}"/>
    <hyperlink ref="F228" r:id="rId11" xr:uid="{00000000-0004-0000-0200-00000A000000}"/>
    <hyperlink ref="F231" r:id="rId12" xr:uid="{00000000-0004-0000-0200-00000B000000}"/>
    <hyperlink ref="F238" r:id="rId13" xr:uid="{00000000-0004-0000-0200-00000C000000}"/>
    <hyperlink ref="F242" r:id="rId14" xr:uid="{00000000-0004-0000-0200-00000D000000}"/>
    <hyperlink ref="F247" r:id="rId15" xr:uid="{00000000-0004-0000-0200-00000E000000}"/>
    <hyperlink ref="F260" r:id="rId16" xr:uid="{00000000-0004-0000-0200-00000F000000}"/>
    <hyperlink ref="F267" r:id="rId17" xr:uid="{00000000-0004-0000-0200-000010000000}"/>
    <hyperlink ref="F291" r:id="rId18" xr:uid="{00000000-0004-0000-0200-000011000000}"/>
    <hyperlink ref="F307" r:id="rId19" xr:uid="{00000000-0004-0000-0200-000012000000}"/>
    <hyperlink ref="F314" r:id="rId20" xr:uid="{00000000-0004-0000-0200-000013000000}"/>
    <hyperlink ref="F317" r:id="rId21" xr:uid="{00000000-0004-0000-0200-000014000000}"/>
    <hyperlink ref="F319" r:id="rId22" xr:uid="{00000000-0004-0000-0200-000015000000}"/>
    <hyperlink ref="F321" r:id="rId23" xr:uid="{00000000-0004-0000-0200-000016000000}"/>
    <hyperlink ref="F324" r:id="rId24" xr:uid="{00000000-0004-0000-0200-000017000000}"/>
    <hyperlink ref="F326" r:id="rId25" xr:uid="{00000000-0004-0000-0200-000018000000}"/>
    <hyperlink ref="F334" r:id="rId26" xr:uid="{00000000-0004-0000-0200-000019000000}"/>
    <hyperlink ref="F341" r:id="rId27" xr:uid="{00000000-0004-0000-0200-00001A000000}"/>
    <hyperlink ref="F344" r:id="rId28" xr:uid="{00000000-0004-0000-0200-00001B000000}"/>
    <hyperlink ref="F347" r:id="rId29" xr:uid="{00000000-0004-0000-0200-00001C000000}"/>
    <hyperlink ref="F351" r:id="rId30" xr:uid="{00000000-0004-0000-0200-00001D000000}"/>
    <hyperlink ref="F366" r:id="rId31" xr:uid="{00000000-0004-0000-0200-00001E000000}"/>
    <hyperlink ref="F378" r:id="rId32" xr:uid="{00000000-0004-0000-0200-00001F000000}"/>
    <hyperlink ref="F397" r:id="rId33" xr:uid="{00000000-0004-0000-0200-000020000000}"/>
    <hyperlink ref="F414" r:id="rId34" xr:uid="{00000000-0004-0000-0200-000021000000}"/>
    <hyperlink ref="F422" r:id="rId35" xr:uid="{00000000-0004-0000-0200-000022000000}"/>
    <hyperlink ref="F430" r:id="rId36" xr:uid="{00000000-0004-0000-0200-000023000000}"/>
    <hyperlink ref="F432" r:id="rId37" xr:uid="{00000000-0004-0000-0200-000024000000}"/>
    <hyperlink ref="F443" r:id="rId38" xr:uid="{00000000-0004-0000-0200-000025000000}"/>
    <hyperlink ref="F450" r:id="rId39" xr:uid="{00000000-0004-0000-0200-000026000000}"/>
    <hyperlink ref="F452" r:id="rId40" xr:uid="{00000000-0004-0000-0200-000027000000}"/>
    <hyperlink ref="F466" r:id="rId41" xr:uid="{00000000-0004-0000-0200-000028000000}"/>
    <hyperlink ref="F511" r:id="rId42" xr:uid="{00000000-0004-0000-0200-000029000000}"/>
    <hyperlink ref="F555" r:id="rId43" xr:uid="{00000000-0004-0000-0200-00002A000000}"/>
    <hyperlink ref="F564" r:id="rId44" xr:uid="{00000000-0004-0000-0200-00002B000000}"/>
    <hyperlink ref="F573" r:id="rId45" xr:uid="{00000000-0004-0000-0200-00002C000000}"/>
    <hyperlink ref="F581" r:id="rId46" xr:uid="{00000000-0004-0000-0200-00002D000000}"/>
    <hyperlink ref="F624" r:id="rId47" xr:uid="{00000000-0004-0000-0200-00002E000000}"/>
    <hyperlink ref="F632" r:id="rId48" xr:uid="{00000000-0004-0000-0200-00002F000000}"/>
    <hyperlink ref="F641" r:id="rId49" xr:uid="{00000000-0004-0000-0200-000030000000}"/>
    <hyperlink ref="F656" r:id="rId50" xr:uid="{00000000-0004-0000-0200-000031000000}"/>
    <hyperlink ref="F663" r:id="rId51" xr:uid="{00000000-0004-0000-0200-000032000000}"/>
    <hyperlink ref="F699" r:id="rId52" xr:uid="{00000000-0004-0000-0200-000033000000}"/>
    <hyperlink ref="F701" r:id="rId53" xr:uid="{00000000-0004-0000-0200-000034000000}"/>
    <hyperlink ref="F729" r:id="rId54" xr:uid="{00000000-0004-0000-0200-000035000000}"/>
    <hyperlink ref="F734" r:id="rId55" xr:uid="{00000000-0004-0000-0200-000036000000}"/>
    <hyperlink ref="F741" r:id="rId56" xr:uid="{00000000-0004-0000-0200-000037000000}"/>
    <hyperlink ref="F748" r:id="rId57" xr:uid="{00000000-0004-0000-0200-000038000000}"/>
    <hyperlink ref="F769" r:id="rId58" xr:uid="{00000000-0004-0000-0200-000039000000}"/>
    <hyperlink ref="F773" r:id="rId59" xr:uid="{00000000-0004-0000-0200-00003A000000}"/>
    <hyperlink ref="F792" r:id="rId60" xr:uid="{00000000-0004-0000-0200-00003B000000}"/>
    <hyperlink ref="F794" r:id="rId61" xr:uid="{00000000-0004-0000-0200-00003C000000}"/>
    <hyperlink ref="F797" r:id="rId62" xr:uid="{00000000-0004-0000-0200-00003D000000}"/>
    <hyperlink ref="F812" r:id="rId63" xr:uid="{00000000-0004-0000-0200-00003E000000}"/>
    <hyperlink ref="F826" r:id="rId64" xr:uid="{00000000-0004-0000-0200-00003F000000}"/>
    <hyperlink ref="F828" r:id="rId65" xr:uid="{00000000-0004-0000-0200-000040000000}"/>
    <hyperlink ref="F831" r:id="rId66" xr:uid="{00000000-0004-0000-0200-000041000000}"/>
    <hyperlink ref="F833" r:id="rId67" xr:uid="{00000000-0004-0000-0200-000042000000}"/>
    <hyperlink ref="F835" r:id="rId68" xr:uid="{00000000-0004-0000-0200-000043000000}"/>
    <hyperlink ref="F838" r:id="rId69" xr:uid="{00000000-0004-0000-0200-000044000000}"/>
    <hyperlink ref="F842" r:id="rId70" xr:uid="{00000000-0004-0000-0200-000045000000}"/>
    <hyperlink ref="F847" r:id="rId71" xr:uid="{00000000-0004-0000-0200-000046000000}"/>
    <hyperlink ref="F854" r:id="rId72" xr:uid="{00000000-0004-0000-0200-000047000000}"/>
    <hyperlink ref="F865" r:id="rId73" xr:uid="{00000000-0004-0000-0200-000048000000}"/>
    <hyperlink ref="F871" r:id="rId74" xr:uid="{00000000-0004-0000-0200-000049000000}"/>
    <hyperlink ref="F876" r:id="rId75" xr:uid="{00000000-0004-0000-0200-00004A000000}"/>
    <hyperlink ref="F879" r:id="rId76" xr:uid="{00000000-0004-0000-0200-00004B000000}"/>
    <hyperlink ref="F886" r:id="rId77" xr:uid="{00000000-0004-0000-0200-00004C000000}"/>
    <hyperlink ref="F889" r:id="rId78" xr:uid="{00000000-0004-0000-0200-00004D000000}"/>
    <hyperlink ref="F907" r:id="rId79" xr:uid="{00000000-0004-0000-0200-00004E000000}"/>
    <hyperlink ref="F910" r:id="rId80" xr:uid="{00000000-0004-0000-0200-00004F000000}"/>
    <hyperlink ref="F916" r:id="rId81" xr:uid="{00000000-0004-0000-0200-000050000000}"/>
    <hyperlink ref="F921" r:id="rId82" xr:uid="{00000000-0004-0000-0200-000051000000}"/>
    <hyperlink ref="F926" r:id="rId83" xr:uid="{00000000-0004-0000-0200-000052000000}"/>
    <hyperlink ref="F929" r:id="rId84" xr:uid="{00000000-0004-0000-0200-000053000000}"/>
    <hyperlink ref="F935" r:id="rId85" xr:uid="{00000000-0004-0000-0200-000054000000}"/>
    <hyperlink ref="F943" r:id="rId86" xr:uid="{00000000-0004-0000-0200-000055000000}"/>
    <hyperlink ref="F951" r:id="rId87" xr:uid="{00000000-0004-0000-0200-000056000000}"/>
    <hyperlink ref="F955" r:id="rId88" xr:uid="{00000000-0004-0000-0200-000057000000}"/>
    <hyperlink ref="F976" r:id="rId89" xr:uid="{00000000-0004-0000-0200-000058000000}"/>
    <hyperlink ref="F983" r:id="rId90" xr:uid="{00000000-0004-0000-0200-000059000000}"/>
    <hyperlink ref="F988" r:id="rId91" xr:uid="{00000000-0004-0000-0200-00005A000000}"/>
    <hyperlink ref="F993" r:id="rId92" xr:uid="{00000000-0004-0000-0200-00005B000000}"/>
    <hyperlink ref="F996" r:id="rId93" xr:uid="{00000000-0004-0000-0200-00005C000000}"/>
    <hyperlink ref="F1015" r:id="rId94" xr:uid="{00000000-0004-0000-0200-00005D000000}"/>
    <hyperlink ref="F1021" r:id="rId95" xr:uid="{00000000-0004-0000-0200-00005E000000}"/>
    <hyperlink ref="F1024" r:id="rId96" xr:uid="{00000000-0004-0000-0200-00005F000000}"/>
    <hyperlink ref="F1030" r:id="rId97" xr:uid="{00000000-0004-0000-0200-000060000000}"/>
    <hyperlink ref="F1036" r:id="rId98" xr:uid="{00000000-0004-0000-0200-000061000000}"/>
    <hyperlink ref="F1042" r:id="rId99" xr:uid="{00000000-0004-0000-0200-000062000000}"/>
    <hyperlink ref="F1044" r:id="rId100" xr:uid="{00000000-0004-0000-0200-000063000000}"/>
    <hyperlink ref="F1050" r:id="rId101" xr:uid="{00000000-0004-0000-0200-000064000000}"/>
    <hyperlink ref="F1052" r:id="rId102" xr:uid="{00000000-0004-0000-0200-000065000000}"/>
    <hyperlink ref="F1058" r:id="rId103" xr:uid="{00000000-0004-0000-0200-000066000000}"/>
    <hyperlink ref="F1067" r:id="rId104" xr:uid="{00000000-0004-0000-0200-000067000000}"/>
    <hyperlink ref="F1084" r:id="rId105" xr:uid="{00000000-0004-0000-0200-000068000000}"/>
    <hyperlink ref="F1087" r:id="rId106" xr:uid="{00000000-0004-0000-0200-000069000000}"/>
    <hyperlink ref="F1092" r:id="rId107" xr:uid="{00000000-0004-0000-0200-00006A000000}"/>
    <hyperlink ref="F1097" r:id="rId108" xr:uid="{00000000-0004-0000-0200-00006B000000}"/>
    <hyperlink ref="F1102" r:id="rId109" xr:uid="{00000000-0004-0000-0200-00006C000000}"/>
    <hyperlink ref="F1104" r:id="rId110" xr:uid="{00000000-0004-0000-0200-00006D000000}"/>
    <hyperlink ref="F1106" r:id="rId111" xr:uid="{00000000-0004-0000-0200-00006E000000}"/>
    <hyperlink ref="F1111" r:id="rId112" xr:uid="{00000000-0004-0000-0200-00006F000000}"/>
    <hyperlink ref="F1114" r:id="rId113" xr:uid="{00000000-0004-0000-0200-000070000000}"/>
    <hyperlink ref="F1117" r:id="rId114" xr:uid="{00000000-0004-0000-0200-000071000000}"/>
    <hyperlink ref="F1120" r:id="rId115" xr:uid="{00000000-0004-0000-0200-000072000000}"/>
    <hyperlink ref="F1124" r:id="rId116" xr:uid="{00000000-0004-0000-0200-000073000000}"/>
    <hyperlink ref="F1127" r:id="rId117" xr:uid="{00000000-0004-0000-0200-000074000000}"/>
    <hyperlink ref="F1130" r:id="rId118" xr:uid="{00000000-0004-0000-0200-000075000000}"/>
    <hyperlink ref="F1134" r:id="rId119" xr:uid="{00000000-0004-0000-0200-000076000000}"/>
    <hyperlink ref="F1144" r:id="rId120" xr:uid="{00000000-0004-0000-0200-000077000000}"/>
    <hyperlink ref="F1147" r:id="rId121" xr:uid="{00000000-0004-0000-0200-000078000000}"/>
    <hyperlink ref="F1151" r:id="rId122" xr:uid="{00000000-0004-0000-0200-000079000000}"/>
    <hyperlink ref="F1154" r:id="rId123" xr:uid="{00000000-0004-0000-0200-00007A000000}"/>
    <hyperlink ref="F1157" r:id="rId124" xr:uid="{00000000-0004-0000-0200-00007B000000}"/>
    <hyperlink ref="F1167" r:id="rId125" xr:uid="{00000000-0004-0000-0200-00007C000000}"/>
    <hyperlink ref="F1171" r:id="rId126" xr:uid="{00000000-0004-0000-0200-00007D000000}"/>
    <hyperlink ref="F1174" r:id="rId127" xr:uid="{00000000-0004-0000-0200-00007E000000}"/>
    <hyperlink ref="F1177" r:id="rId128" xr:uid="{00000000-0004-0000-0200-00007F000000}"/>
    <hyperlink ref="F1179" r:id="rId129" xr:uid="{00000000-0004-0000-0200-000080000000}"/>
    <hyperlink ref="F1183" r:id="rId130" xr:uid="{00000000-0004-0000-0200-000081000000}"/>
    <hyperlink ref="F1188" r:id="rId131" xr:uid="{00000000-0004-0000-0200-000082000000}"/>
    <hyperlink ref="F1191" r:id="rId132" xr:uid="{00000000-0004-0000-0200-000083000000}"/>
    <hyperlink ref="F1194" r:id="rId133" xr:uid="{00000000-0004-0000-0200-000084000000}"/>
    <hyperlink ref="F1198" r:id="rId134" xr:uid="{00000000-0004-0000-0200-000085000000}"/>
    <hyperlink ref="F1201" r:id="rId135" xr:uid="{00000000-0004-0000-0200-000086000000}"/>
    <hyperlink ref="F1204" r:id="rId136" xr:uid="{00000000-0004-0000-0200-000087000000}"/>
    <hyperlink ref="F1207" r:id="rId137" xr:uid="{00000000-0004-0000-0200-000088000000}"/>
    <hyperlink ref="F1211" r:id="rId138" xr:uid="{00000000-0004-0000-0200-000089000000}"/>
    <hyperlink ref="F1215" r:id="rId139" xr:uid="{00000000-0004-0000-0200-00008A000000}"/>
    <hyperlink ref="F1218" r:id="rId140" xr:uid="{00000000-0004-0000-0200-00008B000000}"/>
    <hyperlink ref="F1221" r:id="rId141" xr:uid="{00000000-0004-0000-0200-00008C000000}"/>
    <hyperlink ref="F1224" r:id="rId142" xr:uid="{00000000-0004-0000-0200-00008D000000}"/>
    <hyperlink ref="F1227" r:id="rId143" xr:uid="{00000000-0004-0000-0200-00008E000000}"/>
    <hyperlink ref="F1230" r:id="rId144" xr:uid="{00000000-0004-0000-0200-00008F000000}"/>
    <hyperlink ref="F1235" r:id="rId145" xr:uid="{00000000-0004-0000-0200-000090000000}"/>
    <hyperlink ref="F1239" r:id="rId146" xr:uid="{00000000-0004-0000-0200-000091000000}"/>
    <hyperlink ref="F1249" r:id="rId147" xr:uid="{00000000-0004-0000-0200-000092000000}"/>
    <hyperlink ref="F1252" r:id="rId148" xr:uid="{00000000-0004-0000-0200-000093000000}"/>
    <hyperlink ref="F1257" r:id="rId149" xr:uid="{00000000-0004-0000-0200-000094000000}"/>
    <hyperlink ref="F1260" r:id="rId150" xr:uid="{00000000-0004-0000-0200-000095000000}"/>
    <hyperlink ref="F1266" r:id="rId151" xr:uid="{00000000-0004-0000-0200-000096000000}"/>
    <hyperlink ref="F1284" r:id="rId152" xr:uid="{00000000-0004-0000-0200-000097000000}"/>
    <hyperlink ref="F1292" r:id="rId153" xr:uid="{00000000-0004-0000-0200-000098000000}"/>
    <hyperlink ref="F1305" r:id="rId154" xr:uid="{00000000-0004-0000-0200-000099000000}"/>
    <hyperlink ref="F1314" r:id="rId155" xr:uid="{00000000-0004-0000-0200-00009A000000}"/>
    <hyperlink ref="F1320" r:id="rId156" xr:uid="{00000000-0004-0000-0200-00009B000000}"/>
    <hyperlink ref="F1346" r:id="rId157" xr:uid="{00000000-0004-0000-0200-00009C000000}"/>
    <hyperlink ref="F1360" r:id="rId158" xr:uid="{00000000-0004-0000-0200-00009D000000}"/>
    <hyperlink ref="F1373" r:id="rId159" xr:uid="{00000000-0004-0000-0200-00009E000000}"/>
    <hyperlink ref="F1386" r:id="rId160" xr:uid="{00000000-0004-0000-0200-00009F000000}"/>
    <hyperlink ref="F1393" r:id="rId161" xr:uid="{00000000-0004-0000-0200-0000A0000000}"/>
    <hyperlink ref="F1395" r:id="rId162" xr:uid="{00000000-0004-0000-0200-0000A1000000}"/>
    <hyperlink ref="F1398" r:id="rId163" xr:uid="{00000000-0004-0000-0200-0000A2000000}"/>
    <hyperlink ref="F1403" r:id="rId164" xr:uid="{00000000-0004-0000-0200-0000A3000000}"/>
    <hyperlink ref="F1406" r:id="rId165" xr:uid="{00000000-0004-0000-0200-0000A4000000}"/>
    <hyperlink ref="F1409" r:id="rId166" xr:uid="{00000000-0004-0000-0200-0000A5000000}"/>
    <hyperlink ref="F1412" r:id="rId167" xr:uid="{00000000-0004-0000-0200-0000A6000000}"/>
    <hyperlink ref="F1415" r:id="rId168" xr:uid="{00000000-0004-0000-0200-0000A7000000}"/>
    <hyperlink ref="F1419" r:id="rId169" xr:uid="{00000000-0004-0000-0200-0000A8000000}"/>
    <hyperlink ref="F1426" r:id="rId170" xr:uid="{00000000-0004-0000-0200-0000A9000000}"/>
    <hyperlink ref="F1431" r:id="rId171" xr:uid="{00000000-0004-0000-0200-0000AA000000}"/>
    <hyperlink ref="F1434" r:id="rId172" xr:uid="{00000000-0004-0000-0200-0000AB000000}"/>
    <hyperlink ref="F1437" r:id="rId173" xr:uid="{00000000-0004-0000-0200-0000AC000000}"/>
    <hyperlink ref="F1442" r:id="rId174" xr:uid="{00000000-0004-0000-0200-0000AD000000}"/>
    <hyperlink ref="F1450" r:id="rId175" xr:uid="{00000000-0004-0000-0200-0000AE000000}"/>
    <hyperlink ref="F1462" r:id="rId176" xr:uid="{00000000-0004-0000-0200-0000AF000000}"/>
    <hyperlink ref="F1471" r:id="rId177" xr:uid="{00000000-0004-0000-0200-0000B0000000}"/>
    <hyperlink ref="F1474" r:id="rId178" xr:uid="{00000000-0004-0000-0200-0000B1000000}"/>
    <hyperlink ref="F1486" r:id="rId179" xr:uid="{00000000-0004-0000-0200-0000B2000000}"/>
    <hyperlink ref="F1501" r:id="rId180" xr:uid="{00000000-0004-0000-0200-0000B3000000}"/>
    <hyperlink ref="F1511" r:id="rId181" xr:uid="{00000000-0004-0000-0200-0000B4000000}"/>
    <hyperlink ref="F1535" r:id="rId182" xr:uid="{00000000-0004-0000-0200-0000B5000000}"/>
    <hyperlink ref="F1546" r:id="rId183" xr:uid="{00000000-0004-0000-0200-0000B6000000}"/>
    <hyperlink ref="F1564" r:id="rId184" xr:uid="{00000000-0004-0000-0200-0000B7000000}"/>
    <hyperlink ref="F1586" r:id="rId185" xr:uid="{00000000-0004-0000-0200-0000B8000000}"/>
    <hyperlink ref="F1592" r:id="rId186" xr:uid="{00000000-0004-0000-0200-0000B9000000}"/>
    <hyperlink ref="F1595" r:id="rId187" xr:uid="{00000000-0004-0000-0200-0000BA000000}"/>
    <hyperlink ref="F1597" r:id="rId188" xr:uid="{00000000-0004-0000-0200-0000BB000000}"/>
    <hyperlink ref="F1600" r:id="rId189" xr:uid="{00000000-0004-0000-0200-0000BC000000}"/>
    <hyperlink ref="F1603" r:id="rId190" xr:uid="{00000000-0004-0000-0200-0000BD000000}"/>
    <hyperlink ref="F1607" r:id="rId191" xr:uid="{00000000-0004-0000-0200-0000BE000000}"/>
    <hyperlink ref="F1611" r:id="rId192" xr:uid="{00000000-0004-0000-0200-0000BF000000}"/>
    <hyperlink ref="F1615" r:id="rId193" xr:uid="{00000000-0004-0000-0200-0000C0000000}"/>
    <hyperlink ref="F1618" r:id="rId194" xr:uid="{00000000-0004-0000-0200-0000C1000000}"/>
    <hyperlink ref="F1622" r:id="rId195" xr:uid="{00000000-0004-0000-0200-0000C2000000}"/>
    <hyperlink ref="F1626" r:id="rId196" xr:uid="{00000000-0004-0000-0200-0000C3000000}"/>
    <hyperlink ref="F1629" r:id="rId197" xr:uid="{00000000-0004-0000-0200-0000C4000000}"/>
    <hyperlink ref="F1633" r:id="rId198" xr:uid="{00000000-0004-0000-0200-0000C5000000}"/>
    <hyperlink ref="F1637" r:id="rId199" xr:uid="{00000000-0004-0000-0200-0000C6000000}"/>
    <hyperlink ref="F1639" r:id="rId200" xr:uid="{00000000-0004-0000-0200-0000C7000000}"/>
    <hyperlink ref="F1641" r:id="rId201" xr:uid="{00000000-0004-0000-0200-0000C8000000}"/>
    <hyperlink ref="F1643" r:id="rId202" xr:uid="{00000000-0004-0000-0200-0000C9000000}"/>
    <hyperlink ref="F1645" r:id="rId203" xr:uid="{00000000-0004-0000-0200-0000CA000000}"/>
    <hyperlink ref="F1647" r:id="rId204" xr:uid="{00000000-0004-0000-0200-0000CB000000}"/>
    <hyperlink ref="F1650" r:id="rId205" xr:uid="{00000000-0004-0000-0200-0000CC000000}"/>
    <hyperlink ref="F1664" r:id="rId206" xr:uid="{00000000-0004-0000-0200-0000CD000000}"/>
    <hyperlink ref="F1667" r:id="rId207" xr:uid="{00000000-0004-0000-0200-0000CE000000}"/>
    <hyperlink ref="F1674" r:id="rId208" xr:uid="{00000000-0004-0000-0200-0000CF000000}"/>
    <hyperlink ref="F1684" r:id="rId209" xr:uid="{00000000-0004-0000-0200-0000D0000000}"/>
    <hyperlink ref="F1689" r:id="rId210" xr:uid="{00000000-0004-0000-0200-0000D1000000}"/>
    <hyperlink ref="F1694" r:id="rId211" xr:uid="{00000000-0004-0000-0200-0000D2000000}"/>
    <hyperlink ref="F1699" r:id="rId212" xr:uid="{00000000-0004-0000-0200-0000D3000000}"/>
    <hyperlink ref="F1705" r:id="rId213" xr:uid="{00000000-0004-0000-0200-0000D4000000}"/>
    <hyperlink ref="F1708" r:id="rId214" xr:uid="{00000000-0004-0000-0200-0000D5000000}"/>
    <hyperlink ref="F1711" r:id="rId215" xr:uid="{00000000-0004-0000-0200-0000D6000000}"/>
    <hyperlink ref="F1719" r:id="rId216" xr:uid="{00000000-0004-0000-0200-0000D7000000}"/>
    <hyperlink ref="F1722" r:id="rId217" xr:uid="{00000000-0004-0000-0200-0000D8000000}"/>
    <hyperlink ref="F1724" r:id="rId218" xr:uid="{00000000-0004-0000-0200-0000D9000000}"/>
    <hyperlink ref="F1735" r:id="rId219" xr:uid="{00000000-0004-0000-0200-0000DA000000}"/>
    <hyperlink ref="F1738" r:id="rId220" xr:uid="{00000000-0004-0000-0200-0000DB000000}"/>
    <hyperlink ref="F1741" r:id="rId221" xr:uid="{00000000-0004-0000-0200-0000DC000000}"/>
    <hyperlink ref="F1744" r:id="rId222" xr:uid="{00000000-0004-0000-0200-0000DD000000}"/>
    <hyperlink ref="F1747" r:id="rId223" xr:uid="{00000000-0004-0000-0200-0000DE000000}"/>
    <hyperlink ref="F1750" r:id="rId224" xr:uid="{00000000-0004-0000-0200-0000DF000000}"/>
    <hyperlink ref="F1754" r:id="rId225" xr:uid="{00000000-0004-0000-0200-0000E0000000}"/>
    <hyperlink ref="F1758" r:id="rId226" xr:uid="{00000000-0004-0000-0200-0000E1000000}"/>
    <hyperlink ref="F1763" r:id="rId227" xr:uid="{00000000-0004-0000-0200-0000E2000000}"/>
    <hyperlink ref="F1766" r:id="rId228" xr:uid="{00000000-0004-0000-0200-0000E3000000}"/>
    <hyperlink ref="F1771" r:id="rId229" xr:uid="{00000000-0004-0000-0200-0000E4000000}"/>
    <hyperlink ref="F1776" r:id="rId230" xr:uid="{00000000-0004-0000-0200-0000E5000000}"/>
    <hyperlink ref="F1780" r:id="rId231" xr:uid="{00000000-0004-0000-0200-0000E6000000}"/>
    <hyperlink ref="F1783" r:id="rId232" xr:uid="{00000000-0004-0000-0200-0000E7000000}"/>
    <hyperlink ref="F1785" r:id="rId233" xr:uid="{00000000-0004-0000-0200-0000E8000000}"/>
    <hyperlink ref="F1798" r:id="rId234" xr:uid="{00000000-0004-0000-0200-0000E9000000}"/>
    <hyperlink ref="F1804" r:id="rId235" xr:uid="{00000000-0004-0000-0200-0000EA000000}"/>
    <hyperlink ref="F1811" r:id="rId236" xr:uid="{00000000-0004-0000-0200-0000EB000000}"/>
    <hyperlink ref="F1816" r:id="rId237" xr:uid="{00000000-0004-0000-0200-0000EC000000}"/>
    <hyperlink ref="F1823" r:id="rId238" xr:uid="{00000000-0004-0000-0200-0000ED000000}"/>
    <hyperlink ref="F1836" r:id="rId239" xr:uid="{00000000-0004-0000-0200-0000EE000000}"/>
    <hyperlink ref="F1845" r:id="rId240" xr:uid="{00000000-0004-0000-0200-0000EF000000}"/>
    <hyperlink ref="F1851" r:id="rId241" xr:uid="{00000000-0004-0000-0200-0000F0000000}"/>
    <hyperlink ref="F1854" r:id="rId242" xr:uid="{00000000-0004-0000-0200-0000F1000000}"/>
    <hyperlink ref="F1858" r:id="rId243" xr:uid="{00000000-0004-0000-0200-0000F2000000}"/>
    <hyperlink ref="F1868" r:id="rId244" xr:uid="{00000000-0004-0000-0200-0000F3000000}"/>
    <hyperlink ref="F1872" r:id="rId245" xr:uid="{00000000-0004-0000-0200-0000F4000000}"/>
    <hyperlink ref="F1877" r:id="rId246" xr:uid="{00000000-0004-0000-0200-0000F5000000}"/>
    <hyperlink ref="F1879" r:id="rId247" xr:uid="{00000000-0004-0000-0200-0000F6000000}"/>
    <hyperlink ref="F1928" r:id="rId248" xr:uid="{00000000-0004-0000-0200-0000F7000000}"/>
    <hyperlink ref="F1957" r:id="rId249" xr:uid="{00000000-0004-0000-0200-0000F8000000}"/>
    <hyperlink ref="F1985" r:id="rId250" xr:uid="{00000000-0004-0000-0200-0000F9000000}"/>
    <hyperlink ref="F1994" r:id="rId251" xr:uid="{00000000-0004-0000-0200-0000FA000000}"/>
    <hyperlink ref="F1999" r:id="rId252" xr:uid="{00000000-0004-0000-0200-0000FB000000}"/>
    <hyperlink ref="F2011" r:id="rId253" xr:uid="{00000000-0004-0000-0200-0000FC000000}"/>
    <hyperlink ref="F2016" r:id="rId254" xr:uid="{00000000-0004-0000-0200-0000FD000000}"/>
    <hyperlink ref="F2020" r:id="rId255" xr:uid="{00000000-0004-0000-0200-0000FE000000}"/>
    <hyperlink ref="F2023" r:id="rId256" xr:uid="{00000000-0004-0000-0200-0000FF000000}"/>
    <hyperlink ref="F2026" r:id="rId257" xr:uid="{00000000-0004-0000-0200-000000010000}"/>
    <hyperlink ref="F2035" r:id="rId258" xr:uid="{00000000-0004-0000-0200-000001010000}"/>
    <hyperlink ref="F2038" r:id="rId259" xr:uid="{00000000-0004-0000-0200-000002010000}"/>
    <hyperlink ref="F2042" r:id="rId260" xr:uid="{00000000-0004-0000-0200-000003010000}"/>
    <hyperlink ref="F2047" r:id="rId261" xr:uid="{00000000-0004-0000-0200-000004010000}"/>
    <hyperlink ref="F2051" r:id="rId262" xr:uid="{00000000-0004-0000-0200-000005010000}"/>
    <hyperlink ref="F2056" r:id="rId263" xr:uid="{00000000-0004-0000-0200-000006010000}"/>
    <hyperlink ref="F2063" r:id="rId264" xr:uid="{00000000-0004-0000-0200-000007010000}"/>
    <hyperlink ref="F2066" r:id="rId265" xr:uid="{00000000-0004-0000-0200-000008010000}"/>
    <hyperlink ref="F2072" r:id="rId266" xr:uid="{00000000-0004-0000-0200-000009010000}"/>
    <hyperlink ref="F2078" r:id="rId267" xr:uid="{00000000-0004-0000-0200-00000A010000}"/>
    <hyperlink ref="F2081" r:id="rId268" xr:uid="{00000000-0004-0000-0200-00000B010000}"/>
    <hyperlink ref="F2085" r:id="rId269" xr:uid="{00000000-0004-0000-0200-00000C010000}"/>
    <hyperlink ref="F2092" r:id="rId270" xr:uid="{00000000-0004-0000-0200-00000D010000}"/>
    <hyperlink ref="F2118" r:id="rId271" xr:uid="{00000000-0004-0000-0200-00000E010000}"/>
    <hyperlink ref="F2120" r:id="rId272" xr:uid="{00000000-0004-0000-0200-00000F010000}"/>
    <hyperlink ref="F2124" r:id="rId273" xr:uid="{00000000-0004-0000-0200-000010010000}"/>
    <hyperlink ref="F2127" r:id="rId274" xr:uid="{00000000-0004-0000-0200-000011010000}"/>
    <hyperlink ref="F2154" r:id="rId275" xr:uid="{00000000-0004-0000-0200-000012010000}"/>
    <hyperlink ref="F2180" r:id="rId276" xr:uid="{00000000-0004-0000-0200-000013010000}"/>
    <hyperlink ref="F2185" r:id="rId277" xr:uid="{00000000-0004-0000-0200-000014010000}"/>
    <hyperlink ref="F2191" r:id="rId278" xr:uid="{00000000-0004-0000-0200-000015010000}"/>
    <hyperlink ref="F2194" r:id="rId279" xr:uid="{00000000-0004-0000-0200-000016010000}"/>
    <hyperlink ref="F2199" r:id="rId280" xr:uid="{00000000-0004-0000-0200-000017010000}"/>
    <hyperlink ref="F2204" r:id="rId281" xr:uid="{00000000-0004-0000-0200-000018010000}"/>
    <hyperlink ref="F2209" r:id="rId282" xr:uid="{00000000-0004-0000-0200-000019010000}"/>
    <hyperlink ref="F2214" r:id="rId283" xr:uid="{00000000-0004-0000-0200-00001A010000}"/>
    <hyperlink ref="F2216" r:id="rId284" xr:uid="{00000000-0004-0000-0200-00001B010000}"/>
    <hyperlink ref="F2219" r:id="rId285" xr:uid="{00000000-0004-0000-0200-00001C010000}"/>
    <hyperlink ref="F2248" r:id="rId286" xr:uid="{00000000-0004-0000-0200-00001D010000}"/>
    <hyperlink ref="F2290" r:id="rId287" xr:uid="{00000000-0004-0000-0200-00001E010000}"/>
    <hyperlink ref="F2293" r:id="rId288" xr:uid="{00000000-0004-0000-0200-00001F010000}"/>
    <hyperlink ref="F2297" r:id="rId289" xr:uid="{00000000-0004-0000-0200-000020010000}"/>
    <hyperlink ref="F2321" r:id="rId290" xr:uid="{00000000-0004-0000-0200-000021010000}"/>
    <hyperlink ref="F2332" r:id="rId291" xr:uid="{00000000-0004-0000-0200-000022010000}"/>
    <hyperlink ref="F2337" r:id="rId292" xr:uid="{00000000-0004-0000-0200-000023010000}"/>
    <hyperlink ref="F2342" r:id="rId293" xr:uid="{00000000-0004-0000-0200-000024010000}"/>
    <hyperlink ref="F2345" r:id="rId294" xr:uid="{00000000-0004-0000-0200-000025010000}"/>
    <hyperlink ref="F2353" r:id="rId295" xr:uid="{00000000-0004-0000-0200-000026010000}"/>
    <hyperlink ref="F2360" r:id="rId296" xr:uid="{00000000-0004-0000-0200-000027010000}"/>
    <hyperlink ref="F2363" r:id="rId297" xr:uid="{00000000-0004-0000-0200-000028010000}"/>
    <hyperlink ref="F2366" r:id="rId298" xr:uid="{00000000-0004-0000-0200-000029010000}"/>
    <hyperlink ref="F2372" r:id="rId299" xr:uid="{00000000-0004-0000-0200-00002A010000}"/>
    <hyperlink ref="F2374" r:id="rId300" xr:uid="{00000000-0004-0000-0200-00002B010000}"/>
    <hyperlink ref="F2376" r:id="rId301" xr:uid="{00000000-0004-0000-0200-00002C010000}"/>
    <hyperlink ref="F2382" r:id="rId302" xr:uid="{00000000-0004-0000-0200-00002D010000}"/>
    <hyperlink ref="F2387" r:id="rId303" xr:uid="{00000000-0004-0000-0200-00002E010000}"/>
    <hyperlink ref="F2392" r:id="rId304" xr:uid="{00000000-0004-0000-0200-00002F010000}"/>
    <hyperlink ref="F2403" r:id="rId305" xr:uid="{00000000-0004-0000-0200-000030010000}"/>
    <hyperlink ref="F2410" r:id="rId306" xr:uid="{00000000-0004-0000-0200-000031010000}"/>
    <hyperlink ref="F2417" r:id="rId307" xr:uid="{00000000-0004-0000-0200-000032010000}"/>
    <hyperlink ref="F2423" r:id="rId308" xr:uid="{00000000-0004-0000-0200-000033010000}"/>
    <hyperlink ref="F2427" r:id="rId309" xr:uid="{00000000-0004-0000-0200-000034010000}"/>
    <hyperlink ref="F2429" r:id="rId310" xr:uid="{00000000-0004-0000-0200-00003501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95</v>
      </c>
      <c r="AZ2" s="170" t="s">
        <v>3774</v>
      </c>
      <c r="BA2" s="170" t="s">
        <v>3775</v>
      </c>
      <c r="BB2" s="170" t="s">
        <v>757</v>
      </c>
      <c r="BC2" s="170" t="s">
        <v>940</v>
      </c>
      <c r="BD2" s="170" t="s">
        <v>93</v>
      </c>
    </row>
    <row r="3" spans="2:5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  <c r="AZ3" s="170" t="s">
        <v>3776</v>
      </c>
      <c r="BA3" s="170" t="s">
        <v>3777</v>
      </c>
      <c r="BB3" s="170" t="s">
        <v>757</v>
      </c>
      <c r="BC3" s="170" t="s">
        <v>661</v>
      </c>
      <c r="BD3" s="170" t="s">
        <v>93</v>
      </c>
    </row>
    <row r="4" spans="2:56" ht="24.95" customHeight="1">
      <c r="B4" s="22"/>
      <c r="D4" s="23" t="s">
        <v>131</v>
      </c>
      <c r="L4" s="22"/>
      <c r="M4" s="93" t="s">
        <v>10</v>
      </c>
      <c r="AT4" s="19" t="s">
        <v>4</v>
      </c>
      <c r="AZ4" s="170" t="s">
        <v>3778</v>
      </c>
      <c r="BA4" s="170" t="s">
        <v>3779</v>
      </c>
      <c r="BB4" s="170" t="s">
        <v>258</v>
      </c>
      <c r="BC4" s="170" t="s">
        <v>3780</v>
      </c>
      <c r="BD4" s="170" t="s">
        <v>93</v>
      </c>
    </row>
    <row r="5" spans="2:56" ht="6.95" customHeight="1">
      <c r="B5" s="22"/>
      <c r="L5" s="22"/>
      <c r="AZ5" s="170" t="s">
        <v>3781</v>
      </c>
      <c r="BA5" s="170" t="s">
        <v>3782</v>
      </c>
      <c r="BB5" s="170" t="s">
        <v>258</v>
      </c>
      <c r="BC5" s="170" t="s">
        <v>3783</v>
      </c>
      <c r="BD5" s="170" t="s">
        <v>93</v>
      </c>
    </row>
    <row r="6" spans="2:56" ht="12" customHeight="1">
      <c r="B6" s="22"/>
      <c r="D6" s="29" t="s">
        <v>16</v>
      </c>
      <c r="L6" s="22"/>
      <c r="AZ6" s="170" t="s">
        <v>3784</v>
      </c>
      <c r="BA6" s="170" t="s">
        <v>3785</v>
      </c>
      <c r="BB6" s="170" t="s">
        <v>258</v>
      </c>
      <c r="BC6" s="170" t="s">
        <v>3786</v>
      </c>
      <c r="BD6" s="170" t="s">
        <v>93</v>
      </c>
    </row>
    <row r="7" spans="2:5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56" ht="12" customHeight="1">
      <c r="B8" s="22"/>
      <c r="D8" s="29" t="s">
        <v>132</v>
      </c>
      <c r="L8" s="22"/>
    </row>
    <row r="9" spans="2:56" s="1" customFormat="1" ht="16.5" customHeight="1">
      <c r="B9" s="35"/>
      <c r="E9" s="350" t="s">
        <v>255</v>
      </c>
      <c r="F9" s="352"/>
      <c r="G9" s="352"/>
      <c r="H9" s="352"/>
      <c r="L9" s="35"/>
    </row>
    <row r="10" spans="2:56" s="1" customFormat="1" ht="12" customHeight="1">
      <c r="B10" s="35"/>
      <c r="D10" s="29" t="s">
        <v>260</v>
      </c>
      <c r="L10" s="35"/>
    </row>
    <row r="11" spans="2:56" s="1" customFormat="1" ht="16.5" customHeight="1">
      <c r="B11" s="35"/>
      <c r="E11" s="314" t="s">
        <v>3787</v>
      </c>
      <c r="F11" s="352"/>
      <c r="G11" s="352"/>
      <c r="H11" s="352"/>
      <c r="L11" s="35"/>
    </row>
    <row r="12" spans="2:56" s="1" customFormat="1" ht="11.25">
      <c r="B12" s="35"/>
      <c r="L12" s="35"/>
    </row>
    <row r="13" spans="2:5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5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56" s="1" customFormat="1" ht="10.9" customHeight="1">
      <c r="B15" s="35"/>
      <c r="L15" s="35"/>
    </row>
    <row r="16" spans="2:56" s="1" customFormat="1" ht="12" customHeight="1">
      <c r="B16" s="35"/>
      <c r="D16" s="29" t="s">
        <v>30</v>
      </c>
      <c r="I16" s="29" t="s">
        <v>31</v>
      </c>
      <c r="J16" s="27" t="str">
        <f>IF('Rekapitulace stavby'!AN10="","",'Rekapitulace stavby'!AN10)</f>
        <v/>
      </c>
      <c r="L16" s="35"/>
    </row>
    <row r="17" spans="2:12" s="1" customFormat="1" ht="18" customHeight="1">
      <c r="B17" s="35"/>
      <c r="E17" s="27" t="str">
        <f>IF('Rekapitulace stavby'!E11="","",'Rekapitulace stavby'!E11)</f>
        <v xml:space="preserve"> </v>
      </c>
      <c r="I17" s="29" t="s">
        <v>34</v>
      </c>
      <c r="J17" s="27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tr">
        <f>IF('Rekapitulace stavby'!AN16="","",'Rekapitulace stavby'!AN16)</f>
        <v/>
      </c>
      <c r="L22" s="35"/>
    </row>
    <row r="23" spans="2:12" s="1" customFormat="1" ht="18" customHeight="1">
      <c r="B23" s="35"/>
      <c r="E23" s="27" t="str">
        <f>IF('Rekapitulace stavby'!E17="","",'Rekapitulace stavby'!E17)</f>
        <v xml:space="preserve"> </v>
      </c>
      <c r="I23" s="29" t="s">
        <v>34</v>
      </c>
      <c r="J23" s="27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tr">
        <f>IF('Rekapitulace stavby'!AN19="","",'Rekapitulace stavby'!AN19)</f>
        <v/>
      </c>
      <c r="L25" s="35"/>
    </row>
    <row r="26" spans="2:12" s="1" customFormat="1" ht="18" customHeight="1">
      <c r="B26" s="35"/>
      <c r="E26" s="27" t="str">
        <f>IF('Rekapitulace stavby'!E20="","",'Rekapitulace stavby'!E20)</f>
        <v xml:space="preserve"> </v>
      </c>
      <c r="I26" s="29" t="s">
        <v>34</v>
      </c>
      <c r="J26" s="27" t="str">
        <f>IF('Rekapitulace stavby'!AN20="","",'Rekapitulace stavby'!AN20)</f>
        <v/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ROUND(J96,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ROUND((SUM(BE96:BE227)),  2)</f>
        <v>0</v>
      </c>
      <c r="I35" s="96">
        <v>0.21</v>
      </c>
      <c r="J35" s="86">
        <f>ROUND(((SUM(BE96:BE227))*I35),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ROUND((SUM(BF96:BF227)),  2)</f>
        <v>0</v>
      </c>
      <c r="I36" s="96">
        <v>0.12</v>
      </c>
      <c r="J36" s="86">
        <f>ROUND(((SUM(BF96:BF227))*I36),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ROUND((SUM(BG96:BG227)),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ROUND((SUM(BH96:BH227)),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ROUND((SUM(BI96:BI227)),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3 - Oplocení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J96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141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10"/>
      <c r="D65" s="111" t="s">
        <v>142</v>
      </c>
      <c r="E65" s="112"/>
      <c r="F65" s="112"/>
      <c r="G65" s="112"/>
      <c r="H65" s="112"/>
      <c r="I65" s="112"/>
      <c r="J65" s="113">
        <f>J98</f>
        <v>0</v>
      </c>
      <c r="L65" s="110"/>
    </row>
    <row r="66" spans="2:12" s="9" customFormat="1" ht="14.85" customHeight="1">
      <c r="B66" s="110"/>
      <c r="D66" s="111" t="s">
        <v>431</v>
      </c>
      <c r="E66" s="112"/>
      <c r="F66" s="112"/>
      <c r="G66" s="112"/>
      <c r="H66" s="112"/>
      <c r="I66" s="112"/>
      <c r="J66" s="113">
        <f>J99</f>
        <v>0</v>
      </c>
      <c r="L66" s="110"/>
    </row>
    <row r="67" spans="2:12" s="9" customFormat="1" ht="14.85" customHeight="1">
      <c r="B67" s="110"/>
      <c r="D67" s="111" t="s">
        <v>439</v>
      </c>
      <c r="E67" s="112"/>
      <c r="F67" s="112"/>
      <c r="G67" s="112"/>
      <c r="H67" s="112"/>
      <c r="I67" s="112"/>
      <c r="J67" s="113">
        <f>J118</f>
        <v>0</v>
      </c>
      <c r="L67" s="110"/>
    </row>
    <row r="68" spans="2:12" s="9" customFormat="1" ht="19.899999999999999" customHeight="1">
      <c r="B68" s="110"/>
      <c r="D68" s="111" t="s">
        <v>442</v>
      </c>
      <c r="E68" s="112"/>
      <c r="F68" s="112"/>
      <c r="G68" s="112"/>
      <c r="H68" s="112"/>
      <c r="I68" s="112"/>
      <c r="J68" s="113">
        <f>J130</f>
        <v>0</v>
      </c>
      <c r="L68" s="110"/>
    </row>
    <row r="69" spans="2:12" s="9" customFormat="1" ht="19.899999999999999" customHeight="1">
      <c r="B69" s="110"/>
      <c r="D69" s="111" t="s">
        <v>466</v>
      </c>
      <c r="E69" s="112"/>
      <c r="F69" s="112"/>
      <c r="G69" s="112"/>
      <c r="H69" s="112"/>
      <c r="I69" s="112"/>
      <c r="J69" s="113">
        <f>J137</f>
        <v>0</v>
      </c>
      <c r="L69" s="110"/>
    </row>
    <row r="70" spans="2:12" s="9" customFormat="1" ht="14.85" customHeight="1">
      <c r="B70" s="110"/>
      <c r="D70" s="111" t="s">
        <v>3788</v>
      </c>
      <c r="E70" s="112"/>
      <c r="F70" s="112"/>
      <c r="G70" s="112"/>
      <c r="H70" s="112"/>
      <c r="I70" s="112"/>
      <c r="J70" s="113">
        <f>J138</f>
        <v>0</v>
      </c>
      <c r="L70" s="110"/>
    </row>
    <row r="71" spans="2:12" s="9" customFormat="1" ht="14.85" customHeight="1">
      <c r="B71" s="110"/>
      <c r="D71" s="111" t="s">
        <v>3789</v>
      </c>
      <c r="E71" s="112"/>
      <c r="F71" s="112"/>
      <c r="G71" s="112"/>
      <c r="H71" s="112"/>
      <c r="I71" s="112"/>
      <c r="J71" s="113">
        <f>J180</f>
        <v>0</v>
      </c>
      <c r="L71" s="110"/>
    </row>
    <row r="72" spans="2:12" s="9" customFormat="1" ht="14.85" customHeight="1">
      <c r="B72" s="110"/>
      <c r="D72" s="111" t="s">
        <v>3790</v>
      </c>
      <c r="E72" s="112"/>
      <c r="F72" s="112"/>
      <c r="G72" s="112"/>
      <c r="H72" s="112"/>
      <c r="I72" s="112"/>
      <c r="J72" s="113">
        <f>J192</f>
        <v>0</v>
      </c>
      <c r="L72" s="110"/>
    </row>
    <row r="73" spans="2:12" s="9" customFormat="1" ht="14.85" customHeight="1">
      <c r="B73" s="110"/>
      <c r="D73" s="111" t="s">
        <v>3791</v>
      </c>
      <c r="E73" s="112"/>
      <c r="F73" s="112"/>
      <c r="G73" s="112"/>
      <c r="H73" s="112"/>
      <c r="I73" s="112"/>
      <c r="J73" s="113">
        <f>J219</f>
        <v>0</v>
      </c>
      <c r="L73" s="110"/>
    </row>
    <row r="74" spans="2:12" s="9" customFormat="1" ht="19.899999999999999" customHeight="1">
      <c r="B74" s="110"/>
      <c r="D74" s="111" t="s">
        <v>143</v>
      </c>
      <c r="E74" s="112"/>
      <c r="F74" s="112"/>
      <c r="G74" s="112"/>
      <c r="H74" s="112"/>
      <c r="I74" s="112"/>
      <c r="J74" s="113">
        <f>J225</f>
        <v>0</v>
      </c>
      <c r="L74" s="110"/>
    </row>
    <row r="75" spans="2:12" s="1" customFormat="1" ht="21.75" customHeight="1">
      <c r="B75" s="35"/>
      <c r="L75" s="35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5"/>
    </row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35"/>
    </row>
    <row r="81" spans="2:63" s="1" customFormat="1" ht="24.95" customHeight="1">
      <c r="B81" s="35"/>
      <c r="C81" s="23" t="s">
        <v>144</v>
      </c>
      <c r="L81" s="35"/>
    </row>
    <row r="82" spans="2:63" s="1" customFormat="1" ht="6.95" customHeight="1">
      <c r="B82" s="35"/>
      <c r="L82" s="35"/>
    </row>
    <row r="83" spans="2:63" s="1" customFormat="1" ht="12" customHeight="1">
      <c r="B83" s="35"/>
      <c r="C83" s="29" t="s">
        <v>16</v>
      </c>
      <c r="L83" s="35"/>
    </row>
    <row r="84" spans="2:63" s="1" customFormat="1" ht="26.25" customHeight="1">
      <c r="B84" s="35"/>
      <c r="E84" s="350" t="str">
        <f>E7</f>
        <v>Komunitní dům sociální služby Domova Na cestě – Hlinsko_rev DPS</v>
      </c>
      <c r="F84" s="351"/>
      <c r="G84" s="351"/>
      <c r="H84" s="351"/>
      <c r="L84" s="35"/>
    </row>
    <row r="85" spans="2:63" ht="12" customHeight="1">
      <c r="B85" s="22"/>
      <c r="C85" s="29" t="s">
        <v>132</v>
      </c>
      <c r="L85" s="22"/>
    </row>
    <row r="86" spans="2:63" s="1" customFormat="1" ht="16.5" customHeight="1">
      <c r="B86" s="35"/>
      <c r="E86" s="350" t="s">
        <v>255</v>
      </c>
      <c r="F86" s="352"/>
      <c r="G86" s="352"/>
      <c r="H86" s="352"/>
      <c r="L86" s="35"/>
    </row>
    <row r="87" spans="2:63" s="1" customFormat="1" ht="12" customHeight="1">
      <c r="B87" s="35"/>
      <c r="C87" s="29" t="s">
        <v>260</v>
      </c>
      <c r="L87" s="35"/>
    </row>
    <row r="88" spans="2:63" s="1" customFormat="1" ht="16.5" customHeight="1">
      <c r="B88" s="35"/>
      <c r="E88" s="314" t="str">
        <f>E11</f>
        <v>3 - Oplocení</v>
      </c>
      <c r="F88" s="352"/>
      <c r="G88" s="352"/>
      <c r="H88" s="352"/>
      <c r="L88" s="35"/>
    </row>
    <row r="89" spans="2:63" s="1" customFormat="1" ht="6.95" customHeight="1">
      <c r="B89" s="35"/>
      <c r="L89" s="35"/>
    </row>
    <row r="90" spans="2:63" s="1" customFormat="1" ht="12" customHeight="1">
      <c r="B90" s="35"/>
      <c r="C90" s="29" t="s">
        <v>22</v>
      </c>
      <c r="F90" s="27" t="str">
        <f>F14</f>
        <v xml:space="preserve"> </v>
      </c>
      <c r="I90" s="29" t="s">
        <v>24</v>
      </c>
      <c r="J90" s="52" t="str">
        <f>IF(J14="","",J14)</f>
        <v>15. 7. 2024</v>
      </c>
      <c r="L90" s="35"/>
    </row>
    <row r="91" spans="2:63" s="1" customFormat="1" ht="6.95" customHeight="1">
      <c r="B91" s="35"/>
      <c r="L91" s="35"/>
    </row>
    <row r="92" spans="2:63" s="1" customFormat="1" ht="15.2" customHeight="1">
      <c r="B92" s="35"/>
      <c r="C92" s="29" t="s">
        <v>30</v>
      </c>
      <c r="F92" s="27" t="str">
        <f>E17</f>
        <v xml:space="preserve"> </v>
      </c>
      <c r="I92" s="29" t="s">
        <v>37</v>
      </c>
      <c r="J92" s="33" t="str">
        <f>E23</f>
        <v xml:space="preserve"> </v>
      </c>
      <c r="L92" s="35"/>
    </row>
    <row r="93" spans="2:63" s="1" customFormat="1" ht="15.2" customHeight="1">
      <c r="B93" s="35"/>
      <c r="C93" s="29" t="s">
        <v>35</v>
      </c>
      <c r="F93" s="27" t="str">
        <f>IF(E20="","",E20)</f>
        <v>Vyplň údaj</v>
      </c>
      <c r="I93" s="29" t="s">
        <v>39</v>
      </c>
      <c r="J93" s="33" t="str">
        <f>E26</f>
        <v xml:space="preserve"> </v>
      </c>
      <c r="L93" s="35"/>
    </row>
    <row r="94" spans="2:63" s="1" customFormat="1" ht="10.35" customHeight="1">
      <c r="B94" s="35"/>
      <c r="L94" s="35"/>
    </row>
    <row r="95" spans="2:63" s="10" customFormat="1" ht="29.25" customHeight="1">
      <c r="B95" s="114"/>
      <c r="C95" s="115" t="s">
        <v>145</v>
      </c>
      <c r="D95" s="116" t="s">
        <v>61</v>
      </c>
      <c r="E95" s="116" t="s">
        <v>57</v>
      </c>
      <c r="F95" s="116" t="s">
        <v>58</v>
      </c>
      <c r="G95" s="116" t="s">
        <v>146</v>
      </c>
      <c r="H95" s="116" t="s">
        <v>147</v>
      </c>
      <c r="I95" s="116" t="s">
        <v>148</v>
      </c>
      <c r="J95" s="117" t="s">
        <v>136</v>
      </c>
      <c r="K95" s="118" t="s">
        <v>149</v>
      </c>
      <c r="L95" s="114"/>
      <c r="M95" s="59" t="s">
        <v>32</v>
      </c>
      <c r="N95" s="60" t="s">
        <v>46</v>
      </c>
      <c r="O95" s="60" t="s">
        <v>150</v>
      </c>
      <c r="P95" s="60" t="s">
        <v>151</v>
      </c>
      <c r="Q95" s="60" t="s">
        <v>152</v>
      </c>
      <c r="R95" s="60" t="s">
        <v>153</v>
      </c>
      <c r="S95" s="60" t="s">
        <v>154</v>
      </c>
      <c r="T95" s="61" t="s">
        <v>155</v>
      </c>
    </row>
    <row r="96" spans="2:63" s="1" customFormat="1" ht="22.9" customHeight="1">
      <c r="B96" s="35"/>
      <c r="C96" s="64" t="s">
        <v>156</v>
      </c>
      <c r="J96" s="119">
        <f>BK96</f>
        <v>0</v>
      </c>
      <c r="L96" s="35"/>
      <c r="M96" s="62"/>
      <c r="N96" s="53"/>
      <c r="O96" s="53"/>
      <c r="P96" s="120">
        <f>P97</f>
        <v>0</v>
      </c>
      <c r="Q96" s="53"/>
      <c r="R96" s="120">
        <f>R97</f>
        <v>55.331491434708006</v>
      </c>
      <c r="S96" s="53"/>
      <c r="T96" s="121">
        <f>T97</f>
        <v>0</v>
      </c>
      <c r="AT96" s="19" t="s">
        <v>75</v>
      </c>
      <c r="AU96" s="19" t="s">
        <v>137</v>
      </c>
      <c r="BK96" s="122">
        <f>BK97</f>
        <v>0</v>
      </c>
    </row>
    <row r="97" spans="2:65" s="11" customFormat="1" ht="25.9" customHeight="1">
      <c r="B97" s="123"/>
      <c r="D97" s="124" t="s">
        <v>75</v>
      </c>
      <c r="E97" s="125" t="s">
        <v>200</v>
      </c>
      <c r="F97" s="125" t="s">
        <v>201</v>
      </c>
      <c r="I97" s="126"/>
      <c r="J97" s="127">
        <f>BK97</f>
        <v>0</v>
      </c>
      <c r="L97" s="123"/>
      <c r="M97" s="128"/>
      <c r="P97" s="129">
        <f>P98+P130+P137+P225</f>
        <v>0</v>
      </c>
      <c r="R97" s="129">
        <f>R98+R130+R137+R225</f>
        <v>55.331491434708006</v>
      </c>
      <c r="T97" s="130">
        <f>T98+T130+T137+T225</f>
        <v>0</v>
      </c>
      <c r="AR97" s="124" t="s">
        <v>84</v>
      </c>
      <c r="AT97" s="131" t="s">
        <v>75</v>
      </c>
      <c r="AU97" s="131" t="s">
        <v>76</v>
      </c>
      <c r="AY97" s="124" t="s">
        <v>159</v>
      </c>
      <c r="BK97" s="132">
        <f>BK98+BK130+BK137+BK225</f>
        <v>0</v>
      </c>
    </row>
    <row r="98" spans="2:65" s="11" customFormat="1" ht="22.9" customHeight="1">
      <c r="B98" s="123"/>
      <c r="D98" s="124" t="s">
        <v>75</v>
      </c>
      <c r="E98" s="133" t="s">
        <v>84</v>
      </c>
      <c r="F98" s="133" t="s">
        <v>202</v>
      </c>
      <c r="I98" s="126"/>
      <c r="J98" s="134">
        <f>BK98</f>
        <v>0</v>
      </c>
      <c r="L98" s="123"/>
      <c r="M98" s="128"/>
      <c r="P98" s="129">
        <f>P99+P118</f>
        <v>0</v>
      </c>
      <c r="R98" s="129">
        <f>R99+R118</f>
        <v>0</v>
      </c>
      <c r="T98" s="130">
        <f>T99+T118</f>
        <v>0</v>
      </c>
      <c r="AR98" s="124" t="s">
        <v>84</v>
      </c>
      <c r="AT98" s="131" t="s">
        <v>75</v>
      </c>
      <c r="AU98" s="131" t="s">
        <v>84</v>
      </c>
      <c r="AY98" s="124" t="s">
        <v>159</v>
      </c>
      <c r="BK98" s="132">
        <f>BK99+BK118</f>
        <v>0</v>
      </c>
    </row>
    <row r="99" spans="2:65" s="11" customFormat="1" ht="20.85" customHeight="1">
      <c r="B99" s="123"/>
      <c r="D99" s="124" t="s">
        <v>75</v>
      </c>
      <c r="E99" s="133" t="s">
        <v>8</v>
      </c>
      <c r="F99" s="133" t="s">
        <v>573</v>
      </c>
      <c r="I99" s="126"/>
      <c r="J99" s="134">
        <f>BK99</f>
        <v>0</v>
      </c>
      <c r="L99" s="123"/>
      <c r="M99" s="128"/>
      <c r="P99" s="129">
        <f>SUM(P100:P117)</f>
        <v>0</v>
      </c>
      <c r="R99" s="129">
        <f>SUM(R100:R117)</f>
        <v>0</v>
      </c>
      <c r="T99" s="130">
        <f>SUM(T100:T117)</f>
        <v>0</v>
      </c>
      <c r="AR99" s="124" t="s">
        <v>84</v>
      </c>
      <c r="AT99" s="131" t="s">
        <v>75</v>
      </c>
      <c r="AU99" s="131" t="s">
        <v>91</v>
      </c>
      <c r="AY99" s="124" t="s">
        <v>159</v>
      </c>
      <c r="BK99" s="132">
        <f>SUM(BK100:BK117)</f>
        <v>0</v>
      </c>
    </row>
    <row r="100" spans="2:65" s="1" customFormat="1" ht="24.2" customHeight="1">
      <c r="B100" s="35"/>
      <c r="C100" s="135" t="s">
        <v>84</v>
      </c>
      <c r="D100" s="135" t="s">
        <v>162</v>
      </c>
      <c r="E100" s="136" t="s">
        <v>3792</v>
      </c>
      <c r="F100" s="137" t="s">
        <v>3793</v>
      </c>
      <c r="G100" s="138" t="s">
        <v>783</v>
      </c>
      <c r="H100" s="139">
        <v>60.712000000000003</v>
      </c>
      <c r="I100" s="140"/>
      <c r="J100" s="141">
        <f>ROUND(I100*H100,2)</f>
        <v>0</v>
      </c>
      <c r="K100" s="142"/>
      <c r="L100" s="35"/>
      <c r="M100" s="143" t="s">
        <v>32</v>
      </c>
      <c r="N100" s="144" t="s">
        <v>48</v>
      </c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AR100" s="147" t="s">
        <v>96</v>
      </c>
      <c r="AT100" s="147" t="s">
        <v>162</v>
      </c>
      <c r="AU100" s="147" t="s">
        <v>93</v>
      </c>
      <c r="AY100" s="19" t="s">
        <v>159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9" t="s">
        <v>91</v>
      </c>
      <c r="BK100" s="148">
        <f>ROUND(I100*H100,2)</f>
        <v>0</v>
      </c>
      <c r="BL100" s="19" t="s">
        <v>96</v>
      </c>
      <c r="BM100" s="147" t="s">
        <v>3794</v>
      </c>
    </row>
    <row r="101" spans="2:65" s="1" customFormat="1" ht="11.25">
      <c r="B101" s="35"/>
      <c r="D101" s="149" t="s">
        <v>167</v>
      </c>
      <c r="F101" s="150" t="s">
        <v>3795</v>
      </c>
      <c r="I101" s="151"/>
      <c r="L101" s="35"/>
      <c r="M101" s="152"/>
      <c r="T101" s="56"/>
      <c r="AT101" s="19" t="s">
        <v>167</v>
      </c>
      <c r="AU101" s="19" t="s">
        <v>93</v>
      </c>
    </row>
    <row r="102" spans="2:65" s="1" customFormat="1" ht="29.25">
      <c r="B102" s="35"/>
      <c r="D102" s="154" t="s">
        <v>562</v>
      </c>
      <c r="F102" s="174" t="s">
        <v>3796</v>
      </c>
      <c r="I102" s="151"/>
      <c r="L102" s="35"/>
      <c r="M102" s="152"/>
      <c r="T102" s="56"/>
      <c r="AT102" s="19" t="s">
        <v>562</v>
      </c>
      <c r="AU102" s="19" t="s">
        <v>93</v>
      </c>
    </row>
    <row r="103" spans="2:65" s="13" customFormat="1" ht="11.25">
      <c r="B103" s="160"/>
      <c r="D103" s="154" t="s">
        <v>169</v>
      </c>
      <c r="E103" s="161" t="s">
        <v>32</v>
      </c>
      <c r="F103" s="162" t="s">
        <v>3797</v>
      </c>
      <c r="H103" s="163">
        <v>33</v>
      </c>
      <c r="I103" s="164"/>
      <c r="L103" s="160"/>
      <c r="M103" s="165"/>
      <c r="T103" s="166"/>
      <c r="AT103" s="161" t="s">
        <v>169</v>
      </c>
      <c r="AU103" s="161" t="s">
        <v>93</v>
      </c>
      <c r="AV103" s="13" t="s">
        <v>91</v>
      </c>
      <c r="AW103" s="13" t="s">
        <v>38</v>
      </c>
      <c r="AX103" s="13" t="s">
        <v>76</v>
      </c>
      <c r="AY103" s="161" t="s">
        <v>159</v>
      </c>
    </row>
    <row r="104" spans="2:65" s="13" customFormat="1" ht="11.25">
      <c r="B104" s="160"/>
      <c r="D104" s="154" t="s">
        <v>169</v>
      </c>
      <c r="E104" s="161" t="s">
        <v>32</v>
      </c>
      <c r="F104" s="162" t="s">
        <v>3798</v>
      </c>
      <c r="H104" s="163">
        <v>8</v>
      </c>
      <c r="I104" s="164"/>
      <c r="L104" s="160"/>
      <c r="M104" s="165"/>
      <c r="T104" s="166"/>
      <c r="AT104" s="161" t="s">
        <v>169</v>
      </c>
      <c r="AU104" s="161" t="s">
        <v>93</v>
      </c>
      <c r="AV104" s="13" t="s">
        <v>91</v>
      </c>
      <c r="AW104" s="13" t="s">
        <v>38</v>
      </c>
      <c r="AX104" s="13" t="s">
        <v>76</v>
      </c>
      <c r="AY104" s="161" t="s">
        <v>159</v>
      </c>
    </row>
    <row r="105" spans="2:65" s="12" customFormat="1" ht="11.25">
      <c r="B105" s="153"/>
      <c r="D105" s="154" t="s">
        <v>169</v>
      </c>
      <c r="E105" s="155" t="s">
        <v>32</v>
      </c>
      <c r="F105" s="156" t="s">
        <v>3799</v>
      </c>
      <c r="H105" s="155" t="s">
        <v>32</v>
      </c>
      <c r="I105" s="157"/>
      <c r="L105" s="153"/>
      <c r="M105" s="158"/>
      <c r="T105" s="159"/>
      <c r="AT105" s="155" t="s">
        <v>169</v>
      </c>
      <c r="AU105" s="155" t="s">
        <v>93</v>
      </c>
      <c r="AV105" s="12" t="s">
        <v>84</v>
      </c>
      <c r="AW105" s="12" t="s">
        <v>38</v>
      </c>
      <c r="AX105" s="12" t="s">
        <v>76</v>
      </c>
      <c r="AY105" s="155" t="s">
        <v>159</v>
      </c>
    </row>
    <row r="106" spans="2:65" s="13" customFormat="1" ht="11.25">
      <c r="B106" s="160"/>
      <c r="D106" s="154" t="s">
        <v>169</v>
      </c>
      <c r="E106" s="161" t="s">
        <v>32</v>
      </c>
      <c r="F106" s="162" t="s">
        <v>3800</v>
      </c>
      <c r="H106" s="163">
        <v>19.712</v>
      </c>
      <c r="I106" s="164"/>
      <c r="L106" s="160"/>
      <c r="M106" s="165"/>
      <c r="T106" s="166"/>
      <c r="AT106" s="161" t="s">
        <v>169</v>
      </c>
      <c r="AU106" s="161" t="s">
        <v>93</v>
      </c>
      <c r="AV106" s="13" t="s">
        <v>91</v>
      </c>
      <c r="AW106" s="13" t="s">
        <v>38</v>
      </c>
      <c r="AX106" s="13" t="s">
        <v>76</v>
      </c>
      <c r="AY106" s="161" t="s">
        <v>159</v>
      </c>
    </row>
    <row r="107" spans="2:65" s="14" customFormat="1" ht="11.25">
      <c r="B107" s="175"/>
      <c r="D107" s="154" t="s">
        <v>169</v>
      </c>
      <c r="E107" s="176" t="s">
        <v>32</v>
      </c>
      <c r="F107" s="177" t="s">
        <v>581</v>
      </c>
      <c r="H107" s="178">
        <v>60.712000000000003</v>
      </c>
      <c r="I107" s="179"/>
      <c r="L107" s="175"/>
      <c r="M107" s="180"/>
      <c r="T107" s="181"/>
      <c r="AT107" s="176" t="s">
        <v>169</v>
      </c>
      <c r="AU107" s="176" t="s">
        <v>93</v>
      </c>
      <c r="AV107" s="14" t="s">
        <v>96</v>
      </c>
      <c r="AW107" s="14" t="s">
        <v>38</v>
      </c>
      <c r="AX107" s="14" t="s">
        <v>84</v>
      </c>
      <c r="AY107" s="176" t="s">
        <v>159</v>
      </c>
    </row>
    <row r="108" spans="2:65" s="1" customFormat="1" ht="44.25" customHeight="1">
      <c r="B108" s="35"/>
      <c r="C108" s="135" t="s">
        <v>91</v>
      </c>
      <c r="D108" s="135" t="s">
        <v>162</v>
      </c>
      <c r="E108" s="136" t="s">
        <v>582</v>
      </c>
      <c r="F108" s="137" t="s">
        <v>583</v>
      </c>
      <c r="G108" s="138" t="s">
        <v>559</v>
      </c>
      <c r="H108" s="139">
        <v>0.5</v>
      </c>
      <c r="I108" s="140"/>
      <c r="J108" s="141">
        <f>ROUND(I108*H108,2)</f>
        <v>0</v>
      </c>
      <c r="K108" s="142"/>
      <c r="L108" s="35"/>
      <c r="M108" s="143" t="s">
        <v>32</v>
      </c>
      <c r="N108" s="144" t="s">
        <v>48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96</v>
      </c>
      <c r="AT108" s="147" t="s">
        <v>162</v>
      </c>
      <c r="AU108" s="147" t="s">
        <v>93</v>
      </c>
      <c r="AY108" s="19" t="s">
        <v>159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9" t="s">
        <v>91</v>
      </c>
      <c r="BK108" s="148">
        <f>ROUND(I108*H108,2)</f>
        <v>0</v>
      </c>
      <c r="BL108" s="19" t="s">
        <v>96</v>
      </c>
      <c r="BM108" s="147" t="s">
        <v>3801</v>
      </c>
    </row>
    <row r="109" spans="2:65" s="1" customFormat="1" ht="11.25">
      <c r="B109" s="35"/>
      <c r="D109" s="149" t="s">
        <v>167</v>
      </c>
      <c r="F109" s="150" t="s">
        <v>585</v>
      </c>
      <c r="I109" s="151"/>
      <c r="L109" s="35"/>
      <c r="M109" s="152"/>
      <c r="T109" s="56"/>
      <c r="AT109" s="19" t="s">
        <v>167</v>
      </c>
      <c r="AU109" s="19" t="s">
        <v>93</v>
      </c>
    </row>
    <row r="110" spans="2:65" s="13" customFormat="1" ht="11.25">
      <c r="B110" s="160"/>
      <c r="D110" s="154" t="s">
        <v>169</v>
      </c>
      <c r="E110" s="161" t="s">
        <v>32</v>
      </c>
      <c r="F110" s="162" t="s">
        <v>3802</v>
      </c>
      <c r="H110" s="163">
        <v>0.5</v>
      </c>
      <c r="I110" s="164"/>
      <c r="L110" s="160"/>
      <c r="M110" s="165"/>
      <c r="T110" s="166"/>
      <c r="AT110" s="161" t="s">
        <v>169</v>
      </c>
      <c r="AU110" s="161" t="s">
        <v>93</v>
      </c>
      <c r="AV110" s="13" t="s">
        <v>91</v>
      </c>
      <c r="AW110" s="13" t="s">
        <v>38</v>
      </c>
      <c r="AX110" s="13" t="s">
        <v>76</v>
      </c>
      <c r="AY110" s="161" t="s">
        <v>159</v>
      </c>
    </row>
    <row r="111" spans="2:65" s="14" customFormat="1" ht="11.25">
      <c r="B111" s="175"/>
      <c r="D111" s="154" t="s">
        <v>169</v>
      </c>
      <c r="E111" s="176" t="s">
        <v>32</v>
      </c>
      <c r="F111" s="177" t="s">
        <v>581</v>
      </c>
      <c r="H111" s="178">
        <v>0.5</v>
      </c>
      <c r="I111" s="179"/>
      <c r="L111" s="175"/>
      <c r="M111" s="180"/>
      <c r="T111" s="181"/>
      <c r="AT111" s="176" t="s">
        <v>169</v>
      </c>
      <c r="AU111" s="176" t="s">
        <v>93</v>
      </c>
      <c r="AV111" s="14" t="s">
        <v>96</v>
      </c>
      <c r="AW111" s="14" t="s">
        <v>38</v>
      </c>
      <c r="AX111" s="14" t="s">
        <v>84</v>
      </c>
      <c r="AY111" s="176" t="s">
        <v>159</v>
      </c>
    </row>
    <row r="112" spans="2:65" s="1" customFormat="1" ht="44.25" customHeight="1">
      <c r="B112" s="35"/>
      <c r="C112" s="135" t="s">
        <v>93</v>
      </c>
      <c r="D112" s="135" t="s">
        <v>162</v>
      </c>
      <c r="E112" s="136" t="s">
        <v>3803</v>
      </c>
      <c r="F112" s="137" t="s">
        <v>3804</v>
      </c>
      <c r="G112" s="138" t="s">
        <v>559</v>
      </c>
      <c r="H112" s="139">
        <v>1.502</v>
      </c>
      <c r="I112" s="140"/>
      <c r="J112" s="141">
        <f>ROUND(I112*H112,2)</f>
        <v>0</v>
      </c>
      <c r="K112" s="142"/>
      <c r="L112" s="35"/>
      <c r="M112" s="143" t="s">
        <v>32</v>
      </c>
      <c r="N112" s="144" t="s">
        <v>48</v>
      </c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AR112" s="147" t="s">
        <v>96</v>
      </c>
      <c r="AT112" s="147" t="s">
        <v>162</v>
      </c>
      <c r="AU112" s="147" t="s">
        <v>93</v>
      </c>
      <c r="AY112" s="19" t="s">
        <v>159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9" t="s">
        <v>91</v>
      </c>
      <c r="BK112" s="148">
        <f>ROUND(I112*H112,2)</f>
        <v>0</v>
      </c>
      <c r="BL112" s="19" t="s">
        <v>96</v>
      </c>
      <c r="BM112" s="147" t="s">
        <v>3805</v>
      </c>
    </row>
    <row r="113" spans="2:65" s="1" customFormat="1" ht="11.25">
      <c r="B113" s="35"/>
      <c r="D113" s="149" t="s">
        <v>167</v>
      </c>
      <c r="F113" s="150" t="s">
        <v>3806</v>
      </c>
      <c r="I113" s="151"/>
      <c r="L113" s="35"/>
      <c r="M113" s="152"/>
      <c r="T113" s="56"/>
      <c r="AT113" s="19" t="s">
        <v>167</v>
      </c>
      <c r="AU113" s="19" t="s">
        <v>93</v>
      </c>
    </row>
    <row r="114" spans="2:65" s="13" customFormat="1" ht="11.25">
      <c r="B114" s="160"/>
      <c r="D114" s="154" t="s">
        <v>169</v>
      </c>
      <c r="E114" s="161" t="s">
        <v>32</v>
      </c>
      <c r="F114" s="162" t="s">
        <v>3807</v>
      </c>
      <c r="H114" s="163">
        <v>1.502</v>
      </c>
      <c r="I114" s="164"/>
      <c r="L114" s="160"/>
      <c r="M114" s="165"/>
      <c r="T114" s="166"/>
      <c r="AT114" s="161" t="s">
        <v>169</v>
      </c>
      <c r="AU114" s="161" t="s">
        <v>93</v>
      </c>
      <c r="AV114" s="13" t="s">
        <v>91</v>
      </c>
      <c r="AW114" s="13" t="s">
        <v>38</v>
      </c>
      <c r="AX114" s="13" t="s">
        <v>84</v>
      </c>
      <c r="AY114" s="161" t="s">
        <v>159</v>
      </c>
    </row>
    <row r="115" spans="2:65" s="1" customFormat="1" ht="37.9" customHeight="1">
      <c r="B115" s="35"/>
      <c r="C115" s="135" t="s">
        <v>96</v>
      </c>
      <c r="D115" s="135" t="s">
        <v>162</v>
      </c>
      <c r="E115" s="136" t="s">
        <v>3808</v>
      </c>
      <c r="F115" s="137" t="s">
        <v>3809</v>
      </c>
      <c r="G115" s="138" t="s">
        <v>559</v>
      </c>
      <c r="H115" s="139">
        <v>0.28799999999999998</v>
      </c>
      <c r="I115" s="140"/>
      <c r="J115" s="141">
        <f>ROUND(I115*H115,2)</f>
        <v>0</v>
      </c>
      <c r="K115" s="142"/>
      <c r="L115" s="35"/>
      <c r="M115" s="143" t="s">
        <v>32</v>
      </c>
      <c r="N115" s="144" t="s">
        <v>48</v>
      </c>
      <c r="P115" s="145">
        <f>O115*H115</f>
        <v>0</v>
      </c>
      <c r="Q115" s="145">
        <v>0</v>
      </c>
      <c r="R115" s="145">
        <f>Q115*H115</f>
        <v>0</v>
      </c>
      <c r="S115" s="145">
        <v>0</v>
      </c>
      <c r="T115" s="146">
        <f>S115*H115</f>
        <v>0</v>
      </c>
      <c r="AR115" s="147" t="s">
        <v>96</v>
      </c>
      <c r="AT115" s="147" t="s">
        <v>162</v>
      </c>
      <c r="AU115" s="147" t="s">
        <v>93</v>
      </c>
      <c r="AY115" s="19" t="s">
        <v>159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9" t="s">
        <v>91</v>
      </c>
      <c r="BK115" s="148">
        <f>ROUND(I115*H115,2)</f>
        <v>0</v>
      </c>
      <c r="BL115" s="19" t="s">
        <v>96</v>
      </c>
      <c r="BM115" s="147" t="s">
        <v>3810</v>
      </c>
    </row>
    <row r="116" spans="2:65" s="1" customFormat="1" ht="11.25">
      <c r="B116" s="35"/>
      <c r="D116" s="149" t="s">
        <v>167</v>
      </c>
      <c r="F116" s="150" t="s">
        <v>3811</v>
      </c>
      <c r="I116" s="151"/>
      <c r="L116" s="35"/>
      <c r="M116" s="152"/>
      <c r="T116" s="56"/>
      <c r="AT116" s="19" t="s">
        <v>167</v>
      </c>
      <c r="AU116" s="19" t="s">
        <v>93</v>
      </c>
    </row>
    <row r="117" spans="2:65" s="13" customFormat="1" ht="11.25">
      <c r="B117" s="160"/>
      <c r="D117" s="154" t="s">
        <v>169</v>
      </c>
      <c r="E117" s="161" t="s">
        <v>32</v>
      </c>
      <c r="F117" s="162" t="s">
        <v>3812</v>
      </c>
      <c r="H117" s="163">
        <v>0.28799999999999998</v>
      </c>
      <c r="I117" s="164"/>
      <c r="L117" s="160"/>
      <c r="M117" s="165"/>
      <c r="T117" s="166"/>
      <c r="AT117" s="161" t="s">
        <v>169</v>
      </c>
      <c r="AU117" s="161" t="s">
        <v>93</v>
      </c>
      <c r="AV117" s="13" t="s">
        <v>91</v>
      </c>
      <c r="AW117" s="13" t="s">
        <v>38</v>
      </c>
      <c r="AX117" s="13" t="s">
        <v>84</v>
      </c>
      <c r="AY117" s="161" t="s">
        <v>159</v>
      </c>
    </row>
    <row r="118" spans="2:65" s="11" customFormat="1" ht="20.85" customHeight="1">
      <c r="B118" s="123"/>
      <c r="D118" s="124" t="s">
        <v>75</v>
      </c>
      <c r="E118" s="133" t="s">
        <v>625</v>
      </c>
      <c r="F118" s="133" t="s">
        <v>626</v>
      </c>
      <c r="I118" s="126"/>
      <c r="J118" s="134">
        <f>BK118</f>
        <v>0</v>
      </c>
      <c r="L118" s="123"/>
      <c r="M118" s="128"/>
      <c r="P118" s="129">
        <f>SUM(P119:P129)</f>
        <v>0</v>
      </c>
      <c r="R118" s="129">
        <f>SUM(R119:R129)</f>
        <v>0</v>
      </c>
      <c r="T118" s="130">
        <f>SUM(T119:T129)</f>
        <v>0</v>
      </c>
      <c r="AR118" s="124" t="s">
        <v>84</v>
      </c>
      <c r="AT118" s="131" t="s">
        <v>75</v>
      </c>
      <c r="AU118" s="131" t="s">
        <v>91</v>
      </c>
      <c r="AY118" s="124" t="s">
        <v>159</v>
      </c>
      <c r="BK118" s="132">
        <f>SUM(BK119:BK129)</f>
        <v>0</v>
      </c>
    </row>
    <row r="119" spans="2:65" s="1" customFormat="1" ht="62.65" customHeight="1">
      <c r="B119" s="35"/>
      <c r="C119" s="135" t="s">
        <v>99</v>
      </c>
      <c r="D119" s="135" t="s">
        <v>162</v>
      </c>
      <c r="E119" s="136" t="s">
        <v>627</v>
      </c>
      <c r="F119" s="137" t="s">
        <v>628</v>
      </c>
      <c r="G119" s="138" t="s">
        <v>559</v>
      </c>
      <c r="H119" s="139">
        <v>6.5789999999999997</v>
      </c>
      <c r="I119" s="140"/>
      <c r="J119" s="141">
        <f>ROUND(I119*H119,2)</f>
        <v>0</v>
      </c>
      <c r="K119" s="142"/>
      <c r="L119" s="35"/>
      <c r="M119" s="143" t="s">
        <v>32</v>
      </c>
      <c r="N119" s="144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96</v>
      </c>
      <c r="AT119" s="147" t="s">
        <v>162</v>
      </c>
      <c r="AU119" s="147" t="s">
        <v>93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3813</v>
      </c>
    </row>
    <row r="120" spans="2:65" s="1" customFormat="1" ht="11.25">
      <c r="B120" s="35"/>
      <c r="D120" s="149" t="s">
        <v>167</v>
      </c>
      <c r="F120" s="150" t="s">
        <v>630</v>
      </c>
      <c r="I120" s="151"/>
      <c r="L120" s="35"/>
      <c r="M120" s="152"/>
      <c r="T120" s="56"/>
      <c r="AT120" s="19" t="s">
        <v>167</v>
      </c>
      <c r="AU120" s="19" t="s">
        <v>93</v>
      </c>
    </row>
    <row r="121" spans="2:65" s="13" customFormat="1" ht="11.25">
      <c r="B121" s="160"/>
      <c r="D121" s="154" t="s">
        <v>169</v>
      </c>
      <c r="E121" s="161" t="s">
        <v>32</v>
      </c>
      <c r="F121" s="162" t="s">
        <v>3814</v>
      </c>
      <c r="H121" s="163">
        <v>2.29</v>
      </c>
      <c r="I121" s="164"/>
      <c r="L121" s="160"/>
      <c r="M121" s="165"/>
      <c r="T121" s="166"/>
      <c r="AT121" s="161" t="s">
        <v>169</v>
      </c>
      <c r="AU121" s="161" t="s">
        <v>93</v>
      </c>
      <c r="AV121" s="13" t="s">
        <v>91</v>
      </c>
      <c r="AW121" s="13" t="s">
        <v>38</v>
      </c>
      <c r="AX121" s="13" t="s">
        <v>76</v>
      </c>
      <c r="AY121" s="161" t="s">
        <v>159</v>
      </c>
    </row>
    <row r="122" spans="2:65" s="13" customFormat="1" ht="11.25">
      <c r="B122" s="160"/>
      <c r="D122" s="154" t="s">
        <v>169</v>
      </c>
      <c r="E122" s="161" t="s">
        <v>32</v>
      </c>
      <c r="F122" s="162" t="s">
        <v>3815</v>
      </c>
      <c r="H122" s="163">
        <v>4.2889999999999997</v>
      </c>
      <c r="I122" s="164"/>
      <c r="L122" s="160"/>
      <c r="M122" s="165"/>
      <c r="T122" s="166"/>
      <c r="AT122" s="161" t="s">
        <v>169</v>
      </c>
      <c r="AU122" s="161" t="s">
        <v>93</v>
      </c>
      <c r="AV122" s="13" t="s">
        <v>91</v>
      </c>
      <c r="AW122" s="13" t="s">
        <v>38</v>
      </c>
      <c r="AX122" s="13" t="s">
        <v>76</v>
      </c>
      <c r="AY122" s="161" t="s">
        <v>159</v>
      </c>
    </row>
    <row r="123" spans="2:65" s="14" customFormat="1" ht="11.25">
      <c r="B123" s="175"/>
      <c r="D123" s="154" t="s">
        <v>169</v>
      </c>
      <c r="E123" s="176" t="s">
        <v>32</v>
      </c>
      <c r="F123" s="177" t="s">
        <v>581</v>
      </c>
      <c r="H123" s="178">
        <v>6.5789999999999997</v>
      </c>
      <c r="I123" s="179"/>
      <c r="L123" s="175"/>
      <c r="M123" s="180"/>
      <c r="T123" s="181"/>
      <c r="AT123" s="176" t="s">
        <v>169</v>
      </c>
      <c r="AU123" s="176" t="s">
        <v>93</v>
      </c>
      <c r="AV123" s="14" t="s">
        <v>96</v>
      </c>
      <c r="AW123" s="14" t="s">
        <v>38</v>
      </c>
      <c r="AX123" s="14" t="s">
        <v>84</v>
      </c>
      <c r="AY123" s="176" t="s">
        <v>159</v>
      </c>
    </row>
    <row r="124" spans="2:65" s="1" customFormat="1" ht="66.75" customHeight="1">
      <c r="B124" s="35"/>
      <c r="C124" s="135" t="s">
        <v>102</v>
      </c>
      <c r="D124" s="135" t="s">
        <v>162</v>
      </c>
      <c r="E124" s="136" t="s">
        <v>635</v>
      </c>
      <c r="F124" s="137" t="s">
        <v>636</v>
      </c>
      <c r="G124" s="138" t="s">
        <v>559</v>
      </c>
      <c r="H124" s="139">
        <v>32.895000000000003</v>
      </c>
      <c r="I124" s="140"/>
      <c r="J124" s="141">
        <f>ROUND(I124*H124,2)</f>
        <v>0</v>
      </c>
      <c r="K124" s="142"/>
      <c r="L124" s="35"/>
      <c r="M124" s="143" t="s">
        <v>32</v>
      </c>
      <c r="N124" s="144" t="s">
        <v>48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96</v>
      </c>
      <c r="AT124" s="147" t="s">
        <v>162</v>
      </c>
      <c r="AU124" s="147" t="s">
        <v>93</v>
      </c>
      <c r="AY124" s="19" t="s">
        <v>159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9" t="s">
        <v>91</v>
      </c>
      <c r="BK124" s="148">
        <f>ROUND(I124*H124,2)</f>
        <v>0</v>
      </c>
      <c r="BL124" s="19" t="s">
        <v>96</v>
      </c>
      <c r="BM124" s="147" t="s">
        <v>3816</v>
      </c>
    </row>
    <row r="125" spans="2:65" s="1" customFormat="1" ht="11.25">
      <c r="B125" s="35"/>
      <c r="D125" s="149" t="s">
        <v>167</v>
      </c>
      <c r="F125" s="150" t="s">
        <v>638</v>
      </c>
      <c r="I125" s="151"/>
      <c r="L125" s="35"/>
      <c r="M125" s="152"/>
      <c r="T125" s="56"/>
      <c r="AT125" s="19" t="s">
        <v>167</v>
      </c>
      <c r="AU125" s="19" t="s">
        <v>93</v>
      </c>
    </row>
    <row r="126" spans="2:65" s="13" customFormat="1" ht="11.25">
      <c r="B126" s="160"/>
      <c r="D126" s="154" t="s">
        <v>169</v>
      </c>
      <c r="F126" s="162" t="s">
        <v>3817</v>
      </c>
      <c r="H126" s="163">
        <v>32.895000000000003</v>
      </c>
      <c r="I126" s="164"/>
      <c r="L126" s="160"/>
      <c r="M126" s="165"/>
      <c r="T126" s="166"/>
      <c r="AT126" s="161" t="s">
        <v>169</v>
      </c>
      <c r="AU126" s="161" t="s">
        <v>93</v>
      </c>
      <c r="AV126" s="13" t="s">
        <v>91</v>
      </c>
      <c r="AW126" s="13" t="s">
        <v>4</v>
      </c>
      <c r="AX126" s="13" t="s">
        <v>84</v>
      </c>
      <c r="AY126" s="161" t="s">
        <v>159</v>
      </c>
    </row>
    <row r="127" spans="2:65" s="1" customFormat="1" ht="44.25" customHeight="1">
      <c r="B127" s="35"/>
      <c r="C127" s="135" t="s">
        <v>105</v>
      </c>
      <c r="D127" s="135" t="s">
        <v>162</v>
      </c>
      <c r="E127" s="136" t="s">
        <v>196</v>
      </c>
      <c r="F127" s="137" t="s">
        <v>197</v>
      </c>
      <c r="G127" s="138" t="s">
        <v>180</v>
      </c>
      <c r="H127" s="139">
        <v>10.526</v>
      </c>
      <c r="I127" s="140"/>
      <c r="J127" s="141">
        <f>ROUND(I127*H127,2)</f>
        <v>0</v>
      </c>
      <c r="K127" s="142"/>
      <c r="L127" s="35"/>
      <c r="M127" s="143" t="s">
        <v>32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96</v>
      </c>
      <c r="AT127" s="147" t="s">
        <v>162</v>
      </c>
      <c r="AU127" s="147" t="s">
        <v>93</v>
      </c>
      <c r="AY127" s="19" t="s">
        <v>159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9" t="s">
        <v>91</v>
      </c>
      <c r="BK127" s="148">
        <f>ROUND(I127*H127,2)</f>
        <v>0</v>
      </c>
      <c r="BL127" s="19" t="s">
        <v>96</v>
      </c>
      <c r="BM127" s="147" t="s">
        <v>3818</v>
      </c>
    </row>
    <row r="128" spans="2:65" s="1" customFormat="1" ht="11.25">
      <c r="B128" s="35"/>
      <c r="D128" s="149" t="s">
        <v>167</v>
      </c>
      <c r="F128" s="150" t="s">
        <v>199</v>
      </c>
      <c r="I128" s="151"/>
      <c r="L128" s="35"/>
      <c r="M128" s="152"/>
      <c r="T128" s="56"/>
      <c r="AT128" s="19" t="s">
        <v>167</v>
      </c>
      <c r="AU128" s="19" t="s">
        <v>93</v>
      </c>
    </row>
    <row r="129" spans="2:65" s="13" customFormat="1" ht="11.25">
      <c r="B129" s="160"/>
      <c r="D129" s="154" t="s">
        <v>169</v>
      </c>
      <c r="F129" s="162" t="s">
        <v>3819</v>
      </c>
      <c r="H129" s="163">
        <v>10.526</v>
      </c>
      <c r="I129" s="164"/>
      <c r="L129" s="160"/>
      <c r="M129" s="165"/>
      <c r="T129" s="166"/>
      <c r="AT129" s="161" t="s">
        <v>169</v>
      </c>
      <c r="AU129" s="161" t="s">
        <v>93</v>
      </c>
      <c r="AV129" s="13" t="s">
        <v>91</v>
      </c>
      <c r="AW129" s="13" t="s">
        <v>4</v>
      </c>
      <c r="AX129" s="13" t="s">
        <v>84</v>
      </c>
      <c r="AY129" s="161" t="s">
        <v>159</v>
      </c>
    </row>
    <row r="130" spans="2:65" s="11" customFormat="1" ht="22.9" customHeight="1">
      <c r="B130" s="123"/>
      <c r="D130" s="124" t="s">
        <v>75</v>
      </c>
      <c r="E130" s="133" t="s">
        <v>91</v>
      </c>
      <c r="F130" s="133" t="s">
        <v>644</v>
      </c>
      <c r="I130" s="126"/>
      <c r="J130" s="134">
        <f>BK130</f>
        <v>0</v>
      </c>
      <c r="L130" s="123"/>
      <c r="M130" s="128"/>
      <c r="P130" s="129">
        <f>SUM(P131:P136)</f>
        <v>0</v>
      </c>
      <c r="R130" s="129">
        <f>SUM(R131:R136)</f>
        <v>4.7035197435200002</v>
      </c>
      <c r="T130" s="130">
        <f>SUM(T131:T136)</f>
        <v>0</v>
      </c>
      <c r="AR130" s="124" t="s">
        <v>84</v>
      </c>
      <c r="AT130" s="131" t="s">
        <v>75</v>
      </c>
      <c r="AU130" s="131" t="s">
        <v>84</v>
      </c>
      <c r="AY130" s="124" t="s">
        <v>159</v>
      </c>
      <c r="BK130" s="132">
        <f>SUM(BK131:BK136)</f>
        <v>0</v>
      </c>
    </row>
    <row r="131" spans="2:65" s="1" customFormat="1" ht="24.2" customHeight="1">
      <c r="B131" s="35"/>
      <c r="C131" s="135" t="s">
        <v>108</v>
      </c>
      <c r="D131" s="135" t="s">
        <v>162</v>
      </c>
      <c r="E131" s="136" t="s">
        <v>3820</v>
      </c>
      <c r="F131" s="137" t="s">
        <v>3821</v>
      </c>
      <c r="G131" s="138" t="s">
        <v>559</v>
      </c>
      <c r="H131" s="139">
        <v>1.88</v>
      </c>
      <c r="I131" s="140"/>
      <c r="J131" s="141">
        <f>ROUND(I131*H131,2)</f>
        <v>0</v>
      </c>
      <c r="K131" s="142"/>
      <c r="L131" s="35"/>
      <c r="M131" s="143" t="s">
        <v>32</v>
      </c>
      <c r="N131" s="144" t="s">
        <v>48</v>
      </c>
      <c r="P131" s="145">
        <f>O131*H131</f>
        <v>0</v>
      </c>
      <c r="Q131" s="145">
        <v>2.5018722040000001</v>
      </c>
      <c r="R131" s="145">
        <f>Q131*H131</f>
        <v>4.7035197435200002</v>
      </c>
      <c r="S131" s="145">
        <v>0</v>
      </c>
      <c r="T131" s="146">
        <f>S131*H131</f>
        <v>0</v>
      </c>
      <c r="AR131" s="147" t="s">
        <v>96</v>
      </c>
      <c r="AT131" s="147" t="s">
        <v>162</v>
      </c>
      <c r="AU131" s="147" t="s">
        <v>91</v>
      </c>
      <c r="AY131" s="19" t="s">
        <v>159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9" t="s">
        <v>91</v>
      </c>
      <c r="BK131" s="148">
        <f>ROUND(I131*H131,2)</f>
        <v>0</v>
      </c>
      <c r="BL131" s="19" t="s">
        <v>96</v>
      </c>
      <c r="BM131" s="147" t="s">
        <v>3822</v>
      </c>
    </row>
    <row r="132" spans="2:65" s="1" customFormat="1" ht="11.25">
      <c r="B132" s="35"/>
      <c r="D132" s="149" t="s">
        <v>167</v>
      </c>
      <c r="F132" s="150" t="s">
        <v>3823</v>
      </c>
      <c r="I132" s="151"/>
      <c r="L132" s="35"/>
      <c r="M132" s="152"/>
      <c r="T132" s="56"/>
      <c r="AT132" s="19" t="s">
        <v>167</v>
      </c>
      <c r="AU132" s="19" t="s">
        <v>91</v>
      </c>
    </row>
    <row r="133" spans="2:65" s="13" customFormat="1" ht="11.25">
      <c r="B133" s="160"/>
      <c r="D133" s="154" t="s">
        <v>169</v>
      </c>
      <c r="E133" s="161" t="s">
        <v>32</v>
      </c>
      <c r="F133" s="162" t="s">
        <v>3807</v>
      </c>
      <c r="H133" s="163">
        <v>1.502</v>
      </c>
      <c r="I133" s="164"/>
      <c r="L133" s="160"/>
      <c r="M133" s="165"/>
      <c r="T133" s="166"/>
      <c r="AT133" s="161" t="s">
        <v>169</v>
      </c>
      <c r="AU133" s="161" t="s">
        <v>91</v>
      </c>
      <c r="AV133" s="13" t="s">
        <v>91</v>
      </c>
      <c r="AW133" s="13" t="s">
        <v>38</v>
      </c>
      <c r="AX133" s="13" t="s">
        <v>76</v>
      </c>
      <c r="AY133" s="161" t="s">
        <v>159</v>
      </c>
    </row>
    <row r="134" spans="2:65" s="13" customFormat="1" ht="11.25">
      <c r="B134" s="160"/>
      <c r="D134" s="154" t="s">
        <v>169</v>
      </c>
      <c r="E134" s="161" t="s">
        <v>32</v>
      </c>
      <c r="F134" s="162" t="s">
        <v>3812</v>
      </c>
      <c r="H134" s="163">
        <v>0.28799999999999998</v>
      </c>
      <c r="I134" s="164"/>
      <c r="L134" s="160"/>
      <c r="M134" s="165"/>
      <c r="T134" s="166"/>
      <c r="AT134" s="161" t="s">
        <v>169</v>
      </c>
      <c r="AU134" s="161" t="s">
        <v>91</v>
      </c>
      <c r="AV134" s="13" t="s">
        <v>91</v>
      </c>
      <c r="AW134" s="13" t="s">
        <v>38</v>
      </c>
      <c r="AX134" s="13" t="s">
        <v>76</v>
      </c>
      <c r="AY134" s="161" t="s">
        <v>159</v>
      </c>
    </row>
    <row r="135" spans="2:65" s="14" customFormat="1" ht="11.25">
      <c r="B135" s="175"/>
      <c r="D135" s="154" t="s">
        <v>169</v>
      </c>
      <c r="E135" s="176" t="s">
        <v>32</v>
      </c>
      <c r="F135" s="177" t="s">
        <v>581</v>
      </c>
      <c r="H135" s="178">
        <v>1.79</v>
      </c>
      <c r="I135" s="179"/>
      <c r="L135" s="175"/>
      <c r="M135" s="180"/>
      <c r="T135" s="181"/>
      <c r="AT135" s="176" t="s">
        <v>169</v>
      </c>
      <c r="AU135" s="176" t="s">
        <v>91</v>
      </c>
      <c r="AV135" s="14" t="s">
        <v>96</v>
      </c>
      <c r="AW135" s="14" t="s">
        <v>38</v>
      </c>
      <c r="AX135" s="14" t="s">
        <v>84</v>
      </c>
      <c r="AY135" s="176" t="s">
        <v>159</v>
      </c>
    </row>
    <row r="136" spans="2:65" s="13" customFormat="1" ht="11.25">
      <c r="B136" s="160"/>
      <c r="D136" s="154" t="s">
        <v>169</v>
      </c>
      <c r="F136" s="162" t="s">
        <v>3824</v>
      </c>
      <c r="H136" s="163">
        <v>1.88</v>
      </c>
      <c r="I136" s="164"/>
      <c r="L136" s="160"/>
      <c r="M136" s="165"/>
      <c r="T136" s="166"/>
      <c r="AT136" s="161" t="s">
        <v>169</v>
      </c>
      <c r="AU136" s="161" t="s">
        <v>91</v>
      </c>
      <c r="AV136" s="13" t="s">
        <v>91</v>
      </c>
      <c r="AW136" s="13" t="s">
        <v>4</v>
      </c>
      <c r="AX136" s="13" t="s">
        <v>84</v>
      </c>
      <c r="AY136" s="161" t="s">
        <v>159</v>
      </c>
    </row>
    <row r="137" spans="2:65" s="11" customFormat="1" ht="22.9" customHeight="1">
      <c r="B137" s="123"/>
      <c r="D137" s="124" t="s">
        <v>75</v>
      </c>
      <c r="E137" s="133" t="s">
        <v>93</v>
      </c>
      <c r="F137" s="133" t="s">
        <v>797</v>
      </c>
      <c r="I137" s="126"/>
      <c r="J137" s="134">
        <f>BK137</f>
        <v>0</v>
      </c>
      <c r="L137" s="123"/>
      <c r="M137" s="128"/>
      <c r="P137" s="129">
        <f>P138+P180+P192+P219</f>
        <v>0</v>
      </c>
      <c r="R137" s="129">
        <f>R138+R180+R192+R219</f>
        <v>50.627971691188009</v>
      </c>
      <c r="T137" s="130">
        <f>T138+T180+T192+T219</f>
        <v>0</v>
      </c>
      <c r="AR137" s="124" t="s">
        <v>84</v>
      </c>
      <c r="AT137" s="131" t="s">
        <v>75</v>
      </c>
      <c r="AU137" s="131" t="s">
        <v>84</v>
      </c>
      <c r="AY137" s="124" t="s">
        <v>159</v>
      </c>
      <c r="BK137" s="132">
        <f>BK138+BK180+BK192+BK219</f>
        <v>0</v>
      </c>
    </row>
    <row r="138" spans="2:65" s="11" customFormat="1" ht="20.85" customHeight="1">
      <c r="B138" s="123"/>
      <c r="D138" s="124" t="s">
        <v>75</v>
      </c>
      <c r="E138" s="133" t="s">
        <v>775</v>
      </c>
      <c r="F138" s="133" t="s">
        <v>94</v>
      </c>
      <c r="I138" s="126"/>
      <c r="J138" s="134">
        <f>BK138</f>
        <v>0</v>
      </c>
      <c r="L138" s="123"/>
      <c r="M138" s="128"/>
      <c r="P138" s="129">
        <f>SUM(P139:P179)</f>
        <v>0</v>
      </c>
      <c r="R138" s="129">
        <f>SUM(R139:R179)</f>
        <v>17.374049880000001</v>
      </c>
      <c r="T138" s="130">
        <f>SUM(T139:T179)</f>
        <v>0</v>
      </c>
      <c r="AR138" s="124" t="s">
        <v>84</v>
      </c>
      <c r="AT138" s="131" t="s">
        <v>75</v>
      </c>
      <c r="AU138" s="131" t="s">
        <v>91</v>
      </c>
      <c r="AY138" s="124" t="s">
        <v>159</v>
      </c>
      <c r="BK138" s="132">
        <f>SUM(BK139:BK179)</f>
        <v>0</v>
      </c>
    </row>
    <row r="139" spans="2:65" s="1" customFormat="1" ht="44.25" customHeight="1">
      <c r="B139" s="35"/>
      <c r="C139" s="135" t="s">
        <v>111</v>
      </c>
      <c r="D139" s="135" t="s">
        <v>162</v>
      </c>
      <c r="E139" s="136" t="s">
        <v>3825</v>
      </c>
      <c r="F139" s="137" t="s">
        <v>3826</v>
      </c>
      <c r="G139" s="138" t="s">
        <v>211</v>
      </c>
      <c r="H139" s="139">
        <v>71</v>
      </c>
      <c r="I139" s="140"/>
      <c r="J139" s="141">
        <f>ROUND(I139*H139,2)</f>
        <v>0</v>
      </c>
      <c r="K139" s="142"/>
      <c r="L139" s="35"/>
      <c r="M139" s="143" t="s">
        <v>32</v>
      </c>
      <c r="N139" s="144" t="s">
        <v>48</v>
      </c>
      <c r="P139" s="145">
        <f>O139*H139</f>
        <v>0</v>
      </c>
      <c r="Q139" s="145">
        <v>0.17488999999999999</v>
      </c>
      <c r="R139" s="145">
        <f>Q139*H139</f>
        <v>12.41719</v>
      </c>
      <c r="S139" s="145">
        <v>0</v>
      </c>
      <c r="T139" s="146">
        <f>S139*H139</f>
        <v>0</v>
      </c>
      <c r="AR139" s="147" t="s">
        <v>96</v>
      </c>
      <c r="AT139" s="147" t="s">
        <v>162</v>
      </c>
      <c r="AU139" s="147" t="s">
        <v>93</v>
      </c>
      <c r="AY139" s="19" t="s">
        <v>159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9" t="s">
        <v>91</v>
      </c>
      <c r="BK139" s="148">
        <f>ROUND(I139*H139,2)</f>
        <v>0</v>
      </c>
      <c r="BL139" s="19" t="s">
        <v>96</v>
      </c>
      <c r="BM139" s="147" t="s">
        <v>3827</v>
      </c>
    </row>
    <row r="140" spans="2:65" s="1" customFormat="1" ht="11.25">
      <c r="B140" s="35"/>
      <c r="D140" s="149" t="s">
        <v>167</v>
      </c>
      <c r="F140" s="150" t="s">
        <v>3828</v>
      </c>
      <c r="I140" s="151"/>
      <c r="L140" s="35"/>
      <c r="M140" s="152"/>
      <c r="T140" s="56"/>
      <c r="AT140" s="19" t="s">
        <v>167</v>
      </c>
      <c r="AU140" s="19" t="s">
        <v>93</v>
      </c>
    </row>
    <row r="141" spans="2:65" s="13" customFormat="1" ht="11.25">
      <c r="B141" s="160"/>
      <c r="D141" s="154" t="s">
        <v>169</v>
      </c>
      <c r="E141" s="161" t="s">
        <v>32</v>
      </c>
      <c r="F141" s="162" t="s">
        <v>3774</v>
      </c>
      <c r="H141" s="163">
        <v>55</v>
      </c>
      <c r="I141" s="164"/>
      <c r="L141" s="160"/>
      <c r="M141" s="165"/>
      <c r="T141" s="166"/>
      <c r="AT141" s="161" t="s">
        <v>169</v>
      </c>
      <c r="AU141" s="161" t="s">
        <v>93</v>
      </c>
      <c r="AV141" s="13" t="s">
        <v>91</v>
      </c>
      <c r="AW141" s="13" t="s">
        <v>38</v>
      </c>
      <c r="AX141" s="13" t="s">
        <v>76</v>
      </c>
      <c r="AY141" s="161" t="s">
        <v>159</v>
      </c>
    </row>
    <row r="142" spans="2:65" s="13" customFormat="1" ht="11.25">
      <c r="B142" s="160"/>
      <c r="D142" s="154" t="s">
        <v>169</v>
      </c>
      <c r="E142" s="161" t="s">
        <v>32</v>
      </c>
      <c r="F142" s="162" t="s">
        <v>3776</v>
      </c>
      <c r="H142" s="163">
        <v>16</v>
      </c>
      <c r="I142" s="164"/>
      <c r="L142" s="160"/>
      <c r="M142" s="165"/>
      <c r="T142" s="166"/>
      <c r="AT142" s="161" t="s">
        <v>169</v>
      </c>
      <c r="AU142" s="161" t="s">
        <v>93</v>
      </c>
      <c r="AV142" s="13" t="s">
        <v>91</v>
      </c>
      <c r="AW142" s="13" t="s">
        <v>38</v>
      </c>
      <c r="AX142" s="13" t="s">
        <v>76</v>
      </c>
      <c r="AY142" s="161" t="s">
        <v>159</v>
      </c>
    </row>
    <row r="143" spans="2:65" s="14" customFormat="1" ht="11.25">
      <c r="B143" s="175"/>
      <c r="D143" s="154" t="s">
        <v>169</v>
      </c>
      <c r="E143" s="176" t="s">
        <v>32</v>
      </c>
      <c r="F143" s="177" t="s">
        <v>581</v>
      </c>
      <c r="H143" s="178">
        <v>71</v>
      </c>
      <c r="I143" s="179"/>
      <c r="L143" s="175"/>
      <c r="M143" s="180"/>
      <c r="T143" s="181"/>
      <c r="AT143" s="176" t="s">
        <v>169</v>
      </c>
      <c r="AU143" s="176" t="s">
        <v>93</v>
      </c>
      <c r="AV143" s="14" t="s">
        <v>96</v>
      </c>
      <c r="AW143" s="14" t="s">
        <v>38</v>
      </c>
      <c r="AX143" s="14" t="s">
        <v>84</v>
      </c>
      <c r="AY143" s="176" t="s">
        <v>159</v>
      </c>
    </row>
    <row r="144" spans="2:65" s="1" customFormat="1" ht="24.2" customHeight="1">
      <c r="B144" s="35"/>
      <c r="C144" s="182" t="s">
        <v>114</v>
      </c>
      <c r="D144" s="182" t="s">
        <v>668</v>
      </c>
      <c r="E144" s="183" t="s">
        <v>3829</v>
      </c>
      <c r="F144" s="184" t="s">
        <v>3830</v>
      </c>
      <c r="G144" s="185" t="s">
        <v>211</v>
      </c>
      <c r="H144" s="186">
        <v>55</v>
      </c>
      <c r="I144" s="187"/>
      <c r="J144" s="188">
        <f>ROUND(I144*H144,2)</f>
        <v>0</v>
      </c>
      <c r="K144" s="189"/>
      <c r="L144" s="190"/>
      <c r="M144" s="191" t="s">
        <v>32</v>
      </c>
      <c r="N144" s="192" t="s">
        <v>48</v>
      </c>
      <c r="P144" s="145">
        <f>O144*H144</f>
        <v>0</v>
      </c>
      <c r="Q144" s="145">
        <v>3.5000000000000001E-3</v>
      </c>
      <c r="R144" s="145">
        <f>Q144*H144</f>
        <v>0.1925</v>
      </c>
      <c r="S144" s="145">
        <v>0</v>
      </c>
      <c r="T144" s="146">
        <f>S144*H144</f>
        <v>0</v>
      </c>
      <c r="AR144" s="147" t="s">
        <v>108</v>
      </c>
      <c r="AT144" s="147" t="s">
        <v>668</v>
      </c>
      <c r="AU144" s="147" t="s">
        <v>93</v>
      </c>
      <c r="AY144" s="19" t="s">
        <v>159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9" t="s">
        <v>91</v>
      </c>
      <c r="BK144" s="148">
        <f>ROUND(I144*H144,2)</f>
        <v>0</v>
      </c>
      <c r="BL144" s="19" t="s">
        <v>96</v>
      </c>
      <c r="BM144" s="147" t="s">
        <v>3831</v>
      </c>
    </row>
    <row r="145" spans="2:65" s="13" customFormat="1" ht="11.25">
      <c r="B145" s="160"/>
      <c r="D145" s="154" t="s">
        <v>169</v>
      </c>
      <c r="E145" s="161" t="s">
        <v>32</v>
      </c>
      <c r="F145" s="162" t="s">
        <v>3774</v>
      </c>
      <c r="H145" s="163">
        <v>55</v>
      </c>
      <c r="I145" s="164"/>
      <c r="L145" s="160"/>
      <c r="M145" s="165"/>
      <c r="T145" s="166"/>
      <c r="AT145" s="161" t="s">
        <v>169</v>
      </c>
      <c r="AU145" s="161" t="s">
        <v>93</v>
      </c>
      <c r="AV145" s="13" t="s">
        <v>91</v>
      </c>
      <c r="AW145" s="13" t="s">
        <v>38</v>
      </c>
      <c r="AX145" s="13" t="s">
        <v>84</v>
      </c>
      <c r="AY145" s="161" t="s">
        <v>159</v>
      </c>
    </row>
    <row r="146" spans="2:65" s="1" customFormat="1" ht="37.9" customHeight="1">
      <c r="B146" s="35"/>
      <c r="C146" s="182" t="s">
        <v>218</v>
      </c>
      <c r="D146" s="182" t="s">
        <v>668</v>
      </c>
      <c r="E146" s="183" t="s">
        <v>3832</v>
      </c>
      <c r="F146" s="184" t="s">
        <v>3833</v>
      </c>
      <c r="G146" s="185" t="s">
        <v>211</v>
      </c>
      <c r="H146" s="186">
        <v>16</v>
      </c>
      <c r="I146" s="187"/>
      <c r="J146" s="188">
        <f>ROUND(I146*H146,2)</f>
        <v>0</v>
      </c>
      <c r="K146" s="189"/>
      <c r="L146" s="190"/>
      <c r="M146" s="191" t="s">
        <v>32</v>
      </c>
      <c r="N146" s="192" t="s">
        <v>48</v>
      </c>
      <c r="P146" s="145">
        <f>O146*H146</f>
        <v>0</v>
      </c>
      <c r="Q146" s="145">
        <v>2E-3</v>
      </c>
      <c r="R146" s="145">
        <f>Q146*H146</f>
        <v>3.2000000000000001E-2</v>
      </c>
      <c r="S146" s="145">
        <v>0</v>
      </c>
      <c r="T146" s="146">
        <f>S146*H146</f>
        <v>0</v>
      </c>
      <c r="AR146" s="147" t="s">
        <v>108</v>
      </c>
      <c r="AT146" s="147" t="s">
        <v>668</v>
      </c>
      <c r="AU146" s="147" t="s">
        <v>93</v>
      </c>
      <c r="AY146" s="19" t="s">
        <v>159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9" t="s">
        <v>91</v>
      </c>
      <c r="BK146" s="148">
        <f>ROUND(I146*H146,2)</f>
        <v>0</v>
      </c>
      <c r="BL146" s="19" t="s">
        <v>96</v>
      </c>
      <c r="BM146" s="147" t="s">
        <v>3834</v>
      </c>
    </row>
    <row r="147" spans="2:65" s="13" customFormat="1" ht="11.25">
      <c r="B147" s="160"/>
      <c r="D147" s="154" t="s">
        <v>169</v>
      </c>
      <c r="E147" s="161" t="s">
        <v>32</v>
      </c>
      <c r="F147" s="162" t="s">
        <v>3776</v>
      </c>
      <c r="H147" s="163">
        <v>16</v>
      </c>
      <c r="I147" s="164"/>
      <c r="L147" s="160"/>
      <c r="M147" s="165"/>
      <c r="T147" s="166"/>
      <c r="AT147" s="161" t="s">
        <v>169</v>
      </c>
      <c r="AU147" s="161" t="s">
        <v>93</v>
      </c>
      <c r="AV147" s="13" t="s">
        <v>91</v>
      </c>
      <c r="AW147" s="13" t="s">
        <v>38</v>
      </c>
      <c r="AX147" s="13" t="s">
        <v>84</v>
      </c>
      <c r="AY147" s="161" t="s">
        <v>159</v>
      </c>
    </row>
    <row r="148" spans="2:65" s="1" customFormat="1" ht="16.5" customHeight="1">
      <c r="B148" s="35"/>
      <c r="C148" s="182" t="s">
        <v>8</v>
      </c>
      <c r="D148" s="182" t="s">
        <v>668</v>
      </c>
      <c r="E148" s="183" t="s">
        <v>3835</v>
      </c>
      <c r="F148" s="184" t="s">
        <v>3836</v>
      </c>
      <c r="G148" s="185" t="s">
        <v>211</v>
      </c>
      <c r="H148" s="186">
        <v>55</v>
      </c>
      <c r="I148" s="187"/>
      <c r="J148" s="188">
        <f>ROUND(I148*H148,2)</f>
        <v>0</v>
      </c>
      <c r="K148" s="189"/>
      <c r="L148" s="190"/>
      <c r="M148" s="191" t="s">
        <v>32</v>
      </c>
      <c r="N148" s="192" t="s">
        <v>48</v>
      </c>
      <c r="P148" s="145">
        <f>O148*H148</f>
        <v>0</v>
      </c>
      <c r="Q148" s="145">
        <v>1.0000000000000001E-5</v>
      </c>
      <c r="R148" s="145">
        <f>Q148*H148</f>
        <v>5.5000000000000003E-4</v>
      </c>
      <c r="S148" s="145">
        <v>0</v>
      </c>
      <c r="T148" s="146">
        <f>S148*H148</f>
        <v>0</v>
      </c>
      <c r="AR148" s="147" t="s">
        <v>108</v>
      </c>
      <c r="AT148" s="147" t="s">
        <v>668</v>
      </c>
      <c r="AU148" s="147" t="s">
        <v>93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96</v>
      </c>
      <c r="BM148" s="147" t="s">
        <v>3837</v>
      </c>
    </row>
    <row r="149" spans="2:65" s="13" customFormat="1" ht="11.25">
      <c r="B149" s="160"/>
      <c r="D149" s="154" t="s">
        <v>169</v>
      </c>
      <c r="E149" s="161" t="s">
        <v>32</v>
      </c>
      <c r="F149" s="162" t="s">
        <v>3774</v>
      </c>
      <c r="H149" s="163">
        <v>55</v>
      </c>
      <c r="I149" s="164"/>
      <c r="L149" s="160"/>
      <c r="M149" s="165"/>
      <c r="T149" s="166"/>
      <c r="AT149" s="161" t="s">
        <v>169</v>
      </c>
      <c r="AU149" s="161" t="s">
        <v>93</v>
      </c>
      <c r="AV149" s="13" t="s">
        <v>91</v>
      </c>
      <c r="AW149" s="13" t="s">
        <v>38</v>
      </c>
      <c r="AX149" s="13" t="s">
        <v>84</v>
      </c>
      <c r="AY149" s="161" t="s">
        <v>159</v>
      </c>
    </row>
    <row r="150" spans="2:65" s="1" customFormat="1" ht="24.2" customHeight="1">
      <c r="B150" s="35"/>
      <c r="C150" s="135" t="s">
        <v>229</v>
      </c>
      <c r="D150" s="135" t="s">
        <v>162</v>
      </c>
      <c r="E150" s="136" t="s">
        <v>3838</v>
      </c>
      <c r="F150" s="137" t="s">
        <v>3839</v>
      </c>
      <c r="G150" s="138" t="s">
        <v>211</v>
      </c>
      <c r="H150" s="139">
        <v>55</v>
      </c>
      <c r="I150" s="140"/>
      <c r="J150" s="141">
        <f>ROUND(I150*H150,2)</f>
        <v>0</v>
      </c>
      <c r="K150" s="142"/>
      <c r="L150" s="35"/>
      <c r="M150" s="143" t="s">
        <v>32</v>
      </c>
      <c r="N150" s="144" t="s">
        <v>48</v>
      </c>
      <c r="P150" s="145">
        <f>O150*H150</f>
        <v>0</v>
      </c>
      <c r="Q150" s="145">
        <v>1.1999999999999999E-3</v>
      </c>
      <c r="R150" s="145">
        <f>Q150*H150</f>
        <v>6.5999999999999989E-2</v>
      </c>
      <c r="S150" s="145">
        <v>0</v>
      </c>
      <c r="T150" s="146">
        <f>S150*H150</f>
        <v>0</v>
      </c>
      <c r="AR150" s="147" t="s">
        <v>96</v>
      </c>
      <c r="AT150" s="147" t="s">
        <v>162</v>
      </c>
      <c r="AU150" s="147" t="s">
        <v>93</v>
      </c>
      <c r="AY150" s="19" t="s">
        <v>159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9" t="s">
        <v>91</v>
      </c>
      <c r="BK150" s="148">
        <f>ROUND(I150*H150,2)</f>
        <v>0</v>
      </c>
      <c r="BL150" s="19" t="s">
        <v>96</v>
      </c>
      <c r="BM150" s="147" t="s">
        <v>3840</v>
      </c>
    </row>
    <row r="151" spans="2:65" s="1" customFormat="1" ht="11.25">
      <c r="B151" s="35"/>
      <c r="D151" s="149" t="s">
        <v>167</v>
      </c>
      <c r="F151" s="150" t="s">
        <v>3841</v>
      </c>
      <c r="I151" s="151"/>
      <c r="L151" s="35"/>
      <c r="M151" s="152"/>
      <c r="T151" s="56"/>
      <c r="AT151" s="19" t="s">
        <v>167</v>
      </c>
      <c r="AU151" s="19" t="s">
        <v>93</v>
      </c>
    </row>
    <row r="152" spans="2:65" s="13" customFormat="1" ht="11.25">
      <c r="B152" s="160"/>
      <c r="D152" s="154" t="s">
        <v>169</v>
      </c>
      <c r="E152" s="161" t="s">
        <v>32</v>
      </c>
      <c r="F152" s="162" t="s">
        <v>3774</v>
      </c>
      <c r="H152" s="163">
        <v>55</v>
      </c>
      <c r="I152" s="164"/>
      <c r="L152" s="160"/>
      <c r="M152" s="165"/>
      <c r="T152" s="166"/>
      <c r="AT152" s="161" t="s">
        <v>169</v>
      </c>
      <c r="AU152" s="161" t="s">
        <v>93</v>
      </c>
      <c r="AV152" s="13" t="s">
        <v>91</v>
      </c>
      <c r="AW152" s="13" t="s">
        <v>38</v>
      </c>
      <c r="AX152" s="13" t="s">
        <v>84</v>
      </c>
      <c r="AY152" s="161" t="s">
        <v>159</v>
      </c>
    </row>
    <row r="153" spans="2:65" s="1" customFormat="1" ht="37.9" customHeight="1">
      <c r="B153" s="35"/>
      <c r="C153" s="182" t="s">
        <v>641</v>
      </c>
      <c r="D153" s="182" t="s">
        <v>668</v>
      </c>
      <c r="E153" s="183" t="s">
        <v>3842</v>
      </c>
      <c r="F153" s="184" t="s">
        <v>3843</v>
      </c>
      <c r="G153" s="185" t="s">
        <v>211</v>
      </c>
      <c r="H153" s="186">
        <v>60.5</v>
      </c>
      <c r="I153" s="187"/>
      <c r="J153" s="188">
        <f>ROUND(I153*H153,2)</f>
        <v>0</v>
      </c>
      <c r="K153" s="189"/>
      <c r="L153" s="190"/>
      <c r="M153" s="191" t="s">
        <v>32</v>
      </c>
      <c r="N153" s="192" t="s">
        <v>48</v>
      </c>
      <c r="P153" s="145">
        <f>O153*H153</f>
        <v>0</v>
      </c>
      <c r="Q153" s="145">
        <v>7.0000000000000007E-2</v>
      </c>
      <c r="R153" s="145">
        <f>Q153*H153</f>
        <v>4.2350000000000003</v>
      </c>
      <c r="S153" s="145">
        <v>0</v>
      </c>
      <c r="T153" s="146">
        <f>S153*H153</f>
        <v>0</v>
      </c>
      <c r="AR153" s="147" t="s">
        <v>108</v>
      </c>
      <c r="AT153" s="147" t="s">
        <v>668</v>
      </c>
      <c r="AU153" s="147" t="s">
        <v>93</v>
      </c>
      <c r="AY153" s="19" t="s">
        <v>159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9" t="s">
        <v>91</v>
      </c>
      <c r="BK153" s="148">
        <f>ROUND(I153*H153,2)</f>
        <v>0</v>
      </c>
      <c r="BL153" s="19" t="s">
        <v>96</v>
      </c>
      <c r="BM153" s="147" t="s">
        <v>3844</v>
      </c>
    </row>
    <row r="154" spans="2:65" s="13" customFormat="1" ht="11.25">
      <c r="B154" s="160"/>
      <c r="D154" s="154" t="s">
        <v>169</v>
      </c>
      <c r="E154" s="161" t="s">
        <v>32</v>
      </c>
      <c r="F154" s="162" t="s">
        <v>3845</v>
      </c>
      <c r="H154" s="163">
        <v>60.5</v>
      </c>
      <c r="I154" s="164"/>
      <c r="L154" s="160"/>
      <c r="M154" s="165"/>
      <c r="T154" s="166"/>
      <c r="AT154" s="161" t="s">
        <v>169</v>
      </c>
      <c r="AU154" s="161" t="s">
        <v>93</v>
      </c>
      <c r="AV154" s="13" t="s">
        <v>91</v>
      </c>
      <c r="AW154" s="13" t="s">
        <v>38</v>
      </c>
      <c r="AX154" s="13" t="s">
        <v>84</v>
      </c>
      <c r="AY154" s="161" t="s">
        <v>159</v>
      </c>
    </row>
    <row r="155" spans="2:65" s="1" customFormat="1" ht="24.2" customHeight="1">
      <c r="B155" s="35"/>
      <c r="C155" s="182" t="s">
        <v>625</v>
      </c>
      <c r="D155" s="182" t="s">
        <v>668</v>
      </c>
      <c r="E155" s="183" t="s">
        <v>3846</v>
      </c>
      <c r="F155" s="184" t="s">
        <v>3847</v>
      </c>
      <c r="G155" s="185" t="s">
        <v>211</v>
      </c>
      <c r="H155" s="186">
        <v>32</v>
      </c>
      <c r="I155" s="187"/>
      <c r="J155" s="188">
        <f>ROUND(I155*H155,2)</f>
        <v>0</v>
      </c>
      <c r="K155" s="189"/>
      <c r="L155" s="190"/>
      <c r="M155" s="191" t="s">
        <v>32</v>
      </c>
      <c r="N155" s="192" t="s">
        <v>48</v>
      </c>
      <c r="P155" s="145">
        <f>O155*H155</f>
        <v>0</v>
      </c>
      <c r="Q155" s="145">
        <v>8.9999999999999998E-4</v>
      </c>
      <c r="R155" s="145">
        <f>Q155*H155</f>
        <v>2.8799999999999999E-2</v>
      </c>
      <c r="S155" s="145">
        <v>0</v>
      </c>
      <c r="T155" s="146">
        <f>S155*H155</f>
        <v>0</v>
      </c>
      <c r="AR155" s="147" t="s">
        <v>108</v>
      </c>
      <c r="AT155" s="147" t="s">
        <v>668</v>
      </c>
      <c r="AU155" s="147" t="s">
        <v>93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96</v>
      </c>
      <c r="BM155" s="147" t="s">
        <v>3848</v>
      </c>
    </row>
    <row r="156" spans="2:65" s="13" customFormat="1" ht="11.25">
      <c r="B156" s="160"/>
      <c r="D156" s="154" t="s">
        <v>169</v>
      </c>
      <c r="E156" s="161" t="s">
        <v>32</v>
      </c>
      <c r="F156" s="162" t="s">
        <v>3849</v>
      </c>
      <c r="H156" s="163">
        <v>16</v>
      </c>
      <c r="I156" s="164"/>
      <c r="L156" s="160"/>
      <c r="M156" s="165"/>
      <c r="T156" s="166"/>
      <c r="AT156" s="161" t="s">
        <v>169</v>
      </c>
      <c r="AU156" s="161" t="s">
        <v>93</v>
      </c>
      <c r="AV156" s="13" t="s">
        <v>91</v>
      </c>
      <c r="AW156" s="13" t="s">
        <v>38</v>
      </c>
      <c r="AX156" s="13" t="s">
        <v>84</v>
      </c>
      <c r="AY156" s="161" t="s">
        <v>159</v>
      </c>
    </row>
    <row r="157" spans="2:65" s="13" customFormat="1" ht="11.25">
      <c r="B157" s="160"/>
      <c r="D157" s="154" t="s">
        <v>169</v>
      </c>
      <c r="F157" s="162" t="s">
        <v>3850</v>
      </c>
      <c r="H157" s="163">
        <v>32</v>
      </c>
      <c r="I157" s="164"/>
      <c r="L157" s="160"/>
      <c r="M157" s="165"/>
      <c r="T157" s="166"/>
      <c r="AT157" s="161" t="s">
        <v>169</v>
      </c>
      <c r="AU157" s="161" t="s">
        <v>93</v>
      </c>
      <c r="AV157" s="13" t="s">
        <v>91</v>
      </c>
      <c r="AW157" s="13" t="s">
        <v>4</v>
      </c>
      <c r="AX157" s="13" t="s">
        <v>84</v>
      </c>
      <c r="AY157" s="161" t="s">
        <v>159</v>
      </c>
    </row>
    <row r="158" spans="2:65" s="1" customFormat="1" ht="33" customHeight="1">
      <c r="B158" s="35"/>
      <c r="C158" s="182" t="s">
        <v>661</v>
      </c>
      <c r="D158" s="182" t="s">
        <v>668</v>
      </c>
      <c r="E158" s="183" t="s">
        <v>3851</v>
      </c>
      <c r="F158" s="184" t="s">
        <v>3852</v>
      </c>
      <c r="G158" s="185" t="s">
        <v>211</v>
      </c>
      <c r="H158" s="186">
        <v>47</v>
      </c>
      <c r="I158" s="187"/>
      <c r="J158" s="188">
        <f>ROUND(I158*H158,2)</f>
        <v>0</v>
      </c>
      <c r="K158" s="189"/>
      <c r="L158" s="190"/>
      <c r="M158" s="191" t="s">
        <v>32</v>
      </c>
      <c r="N158" s="192" t="s">
        <v>48</v>
      </c>
      <c r="P158" s="145">
        <f>O158*H158</f>
        <v>0</v>
      </c>
      <c r="Q158" s="145">
        <v>2.5000000000000001E-3</v>
      </c>
      <c r="R158" s="145">
        <f>Q158*H158</f>
        <v>0.11750000000000001</v>
      </c>
      <c r="S158" s="145">
        <v>0</v>
      </c>
      <c r="T158" s="146">
        <f>S158*H158</f>
        <v>0</v>
      </c>
      <c r="AR158" s="147" t="s">
        <v>108</v>
      </c>
      <c r="AT158" s="147" t="s">
        <v>668</v>
      </c>
      <c r="AU158" s="147" t="s">
        <v>93</v>
      </c>
      <c r="AY158" s="19" t="s">
        <v>159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9" t="s">
        <v>91</v>
      </c>
      <c r="BK158" s="148">
        <f>ROUND(I158*H158,2)</f>
        <v>0</v>
      </c>
      <c r="BL158" s="19" t="s">
        <v>96</v>
      </c>
      <c r="BM158" s="147" t="s">
        <v>3853</v>
      </c>
    </row>
    <row r="159" spans="2:65" s="13" customFormat="1" ht="11.25">
      <c r="B159" s="160"/>
      <c r="D159" s="154" t="s">
        <v>169</v>
      </c>
      <c r="E159" s="161" t="s">
        <v>32</v>
      </c>
      <c r="F159" s="162" t="s">
        <v>3774</v>
      </c>
      <c r="H159" s="163">
        <v>55</v>
      </c>
      <c r="I159" s="164"/>
      <c r="L159" s="160"/>
      <c r="M159" s="165"/>
      <c r="T159" s="166"/>
      <c r="AT159" s="161" t="s">
        <v>169</v>
      </c>
      <c r="AU159" s="161" t="s">
        <v>93</v>
      </c>
      <c r="AV159" s="13" t="s">
        <v>91</v>
      </c>
      <c r="AW159" s="13" t="s">
        <v>38</v>
      </c>
      <c r="AX159" s="13" t="s">
        <v>76</v>
      </c>
      <c r="AY159" s="161" t="s">
        <v>159</v>
      </c>
    </row>
    <row r="160" spans="2:65" s="13" customFormat="1" ht="11.25">
      <c r="B160" s="160"/>
      <c r="D160" s="154" t="s">
        <v>169</v>
      </c>
      <c r="E160" s="161" t="s">
        <v>32</v>
      </c>
      <c r="F160" s="162" t="s">
        <v>3854</v>
      </c>
      <c r="H160" s="163">
        <v>-8</v>
      </c>
      <c r="I160" s="164"/>
      <c r="L160" s="160"/>
      <c r="M160" s="165"/>
      <c r="T160" s="166"/>
      <c r="AT160" s="161" t="s">
        <v>169</v>
      </c>
      <c r="AU160" s="161" t="s">
        <v>93</v>
      </c>
      <c r="AV160" s="13" t="s">
        <v>91</v>
      </c>
      <c r="AW160" s="13" t="s">
        <v>38</v>
      </c>
      <c r="AX160" s="13" t="s">
        <v>76</v>
      </c>
      <c r="AY160" s="161" t="s">
        <v>159</v>
      </c>
    </row>
    <row r="161" spans="2:65" s="14" customFormat="1" ht="11.25">
      <c r="B161" s="175"/>
      <c r="D161" s="154" t="s">
        <v>169</v>
      </c>
      <c r="E161" s="176" t="s">
        <v>32</v>
      </c>
      <c r="F161" s="177" t="s">
        <v>581</v>
      </c>
      <c r="H161" s="178">
        <v>47</v>
      </c>
      <c r="I161" s="179"/>
      <c r="L161" s="175"/>
      <c r="M161" s="180"/>
      <c r="T161" s="181"/>
      <c r="AT161" s="176" t="s">
        <v>169</v>
      </c>
      <c r="AU161" s="176" t="s">
        <v>93</v>
      </c>
      <c r="AV161" s="14" t="s">
        <v>96</v>
      </c>
      <c r="AW161" s="14" t="s">
        <v>38</v>
      </c>
      <c r="AX161" s="14" t="s">
        <v>84</v>
      </c>
      <c r="AY161" s="176" t="s">
        <v>159</v>
      </c>
    </row>
    <row r="162" spans="2:65" s="1" customFormat="1" ht="21.75" customHeight="1">
      <c r="B162" s="35"/>
      <c r="C162" s="182" t="s">
        <v>667</v>
      </c>
      <c r="D162" s="182" t="s">
        <v>668</v>
      </c>
      <c r="E162" s="183" t="s">
        <v>3855</v>
      </c>
      <c r="F162" s="184" t="s">
        <v>3856</v>
      </c>
      <c r="G162" s="185" t="s">
        <v>211</v>
      </c>
      <c r="H162" s="186">
        <v>16</v>
      </c>
      <c r="I162" s="187"/>
      <c r="J162" s="188">
        <f>ROUND(I162*H162,2)</f>
        <v>0</v>
      </c>
      <c r="K162" s="189"/>
      <c r="L162" s="190"/>
      <c r="M162" s="191" t="s">
        <v>32</v>
      </c>
      <c r="N162" s="192" t="s">
        <v>48</v>
      </c>
      <c r="P162" s="145">
        <f>O162*H162</f>
        <v>0</v>
      </c>
      <c r="Q162" s="145">
        <v>2.0000000000000001E-4</v>
      </c>
      <c r="R162" s="145">
        <f>Q162*H162</f>
        <v>3.2000000000000002E-3</v>
      </c>
      <c r="S162" s="145">
        <v>0</v>
      </c>
      <c r="T162" s="146">
        <f>S162*H162</f>
        <v>0</v>
      </c>
      <c r="AR162" s="147" t="s">
        <v>108</v>
      </c>
      <c r="AT162" s="147" t="s">
        <v>668</v>
      </c>
      <c r="AU162" s="147" t="s">
        <v>93</v>
      </c>
      <c r="AY162" s="19" t="s">
        <v>159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9" t="s">
        <v>91</v>
      </c>
      <c r="BK162" s="148">
        <f>ROUND(I162*H162,2)</f>
        <v>0</v>
      </c>
      <c r="BL162" s="19" t="s">
        <v>96</v>
      </c>
      <c r="BM162" s="147" t="s">
        <v>3857</v>
      </c>
    </row>
    <row r="163" spans="2:65" s="13" customFormat="1" ht="11.25">
      <c r="B163" s="160"/>
      <c r="D163" s="154" t="s">
        <v>169</v>
      </c>
      <c r="E163" s="161" t="s">
        <v>32</v>
      </c>
      <c r="F163" s="162" t="s">
        <v>3776</v>
      </c>
      <c r="H163" s="163">
        <v>16</v>
      </c>
      <c r="I163" s="164"/>
      <c r="L163" s="160"/>
      <c r="M163" s="165"/>
      <c r="T163" s="166"/>
      <c r="AT163" s="161" t="s">
        <v>169</v>
      </c>
      <c r="AU163" s="161" t="s">
        <v>93</v>
      </c>
      <c r="AV163" s="13" t="s">
        <v>91</v>
      </c>
      <c r="AW163" s="13" t="s">
        <v>38</v>
      </c>
      <c r="AX163" s="13" t="s">
        <v>84</v>
      </c>
      <c r="AY163" s="161" t="s">
        <v>159</v>
      </c>
    </row>
    <row r="164" spans="2:65" s="1" customFormat="1" ht="16.5" customHeight="1">
      <c r="B164" s="35"/>
      <c r="C164" s="182" t="s">
        <v>675</v>
      </c>
      <c r="D164" s="182" t="s">
        <v>668</v>
      </c>
      <c r="E164" s="183" t="s">
        <v>3858</v>
      </c>
      <c r="F164" s="184" t="s">
        <v>3859</v>
      </c>
      <c r="G164" s="185" t="s">
        <v>211</v>
      </c>
      <c r="H164" s="186">
        <v>55</v>
      </c>
      <c r="I164" s="187"/>
      <c r="J164" s="188">
        <f>ROUND(I164*H164,2)</f>
        <v>0</v>
      </c>
      <c r="K164" s="189"/>
      <c r="L164" s="190"/>
      <c r="M164" s="191" t="s">
        <v>32</v>
      </c>
      <c r="N164" s="192" t="s">
        <v>48</v>
      </c>
      <c r="P164" s="145">
        <f>O164*H164</f>
        <v>0</v>
      </c>
      <c r="Q164" s="145">
        <v>1E-4</v>
      </c>
      <c r="R164" s="145">
        <f>Q164*H164</f>
        <v>5.5000000000000005E-3</v>
      </c>
      <c r="S164" s="145">
        <v>0</v>
      </c>
      <c r="T164" s="146">
        <f>S164*H164</f>
        <v>0</v>
      </c>
      <c r="AR164" s="147" t="s">
        <v>108</v>
      </c>
      <c r="AT164" s="147" t="s">
        <v>668</v>
      </c>
      <c r="AU164" s="147" t="s">
        <v>93</v>
      </c>
      <c r="AY164" s="19" t="s">
        <v>159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9" t="s">
        <v>91</v>
      </c>
      <c r="BK164" s="148">
        <f>ROUND(I164*H164,2)</f>
        <v>0</v>
      </c>
      <c r="BL164" s="19" t="s">
        <v>96</v>
      </c>
      <c r="BM164" s="147" t="s">
        <v>3860</v>
      </c>
    </row>
    <row r="165" spans="2:65" s="13" customFormat="1" ht="11.25">
      <c r="B165" s="160"/>
      <c r="D165" s="154" t="s">
        <v>169</v>
      </c>
      <c r="E165" s="161" t="s">
        <v>32</v>
      </c>
      <c r="F165" s="162" t="s">
        <v>3774</v>
      </c>
      <c r="H165" s="163">
        <v>55</v>
      </c>
      <c r="I165" s="164"/>
      <c r="L165" s="160"/>
      <c r="M165" s="165"/>
      <c r="T165" s="166"/>
      <c r="AT165" s="161" t="s">
        <v>169</v>
      </c>
      <c r="AU165" s="161" t="s">
        <v>93</v>
      </c>
      <c r="AV165" s="13" t="s">
        <v>91</v>
      </c>
      <c r="AW165" s="13" t="s">
        <v>38</v>
      </c>
      <c r="AX165" s="13" t="s">
        <v>84</v>
      </c>
      <c r="AY165" s="161" t="s">
        <v>159</v>
      </c>
    </row>
    <row r="166" spans="2:65" s="1" customFormat="1" ht="24.2" customHeight="1">
      <c r="B166" s="35"/>
      <c r="C166" s="135" t="s">
        <v>701</v>
      </c>
      <c r="D166" s="135" t="s">
        <v>162</v>
      </c>
      <c r="E166" s="136" t="s">
        <v>3861</v>
      </c>
      <c r="F166" s="137" t="s">
        <v>3862</v>
      </c>
      <c r="G166" s="138" t="s">
        <v>783</v>
      </c>
      <c r="H166" s="139">
        <v>136.81</v>
      </c>
      <c r="I166" s="140"/>
      <c r="J166" s="141">
        <f>ROUND(I166*H166,2)</f>
        <v>0</v>
      </c>
      <c r="K166" s="142"/>
      <c r="L166" s="35"/>
      <c r="M166" s="143" t="s">
        <v>32</v>
      </c>
      <c r="N166" s="144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96</v>
      </c>
      <c r="AT166" s="147" t="s">
        <v>162</v>
      </c>
      <c r="AU166" s="147" t="s">
        <v>93</v>
      </c>
      <c r="AY166" s="19" t="s">
        <v>159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9" t="s">
        <v>91</v>
      </c>
      <c r="BK166" s="148">
        <f>ROUND(I166*H166,2)</f>
        <v>0</v>
      </c>
      <c r="BL166" s="19" t="s">
        <v>96</v>
      </c>
      <c r="BM166" s="147" t="s">
        <v>3863</v>
      </c>
    </row>
    <row r="167" spans="2:65" s="1" customFormat="1" ht="11.25">
      <c r="B167" s="35"/>
      <c r="D167" s="149" t="s">
        <v>167</v>
      </c>
      <c r="F167" s="150" t="s">
        <v>3864</v>
      </c>
      <c r="I167" s="151"/>
      <c r="L167" s="35"/>
      <c r="M167" s="152"/>
      <c r="T167" s="56"/>
      <c r="AT167" s="19" t="s">
        <v>167</v>
      </c>
      <c r="AU167" s="19" t="s">
        <v>93</v>
      </c>
    </row>
    <row r="168" spans="2:65" s="13" customFormat="1" ht="11.25">
      <c r="B168" s="160"/>
      <c r="D168" s="154" t="s">
        <v>169</v>
      </c>
      <c r="E168" s="161" t="s">
        <v>32</v>
      </c>
      <c r="F168" s="162" t="s">
        <v>3778</v>
      </c>
      <c r="H168" s="163">
        <v>136.81</v>
      </c>
      <c r="I168" s="164"/>
      <c r="L168" s="160"/>
      <c r="M168" s="165"/>
      <c r="T168" s="166"/>
      <c r="AT168" s="161" t="s">
        <v>169</v>
      </c>
      <c r="AU168" s="161" t="s">
        <v>93</v>
      </c>
      <c r="AV168" s="13" t="s">
        <v>91</v>
      </c>
      <c r="AW168" s="13" t="s">
        <v>38</v>
      </c>
      <c r="AX168" s="13" t="s">
        <v>84</v>
      </c>
      <c r="AY168" s="161" t="s">
        <v>159</v>
      </c>
    </row>
    <row r="169" spans="2:65" s="1" customFormat="1" ht="24.2" customHeight="1">
      <c r="B169" s="35"/>
      <c r="C169" s="182" t="s">
        <v>713</v>
      </c>
      <c r="D169" s="182" t="s">
        <v>668</v>
      </c>
      <c r="E169" s="183" t="s">
        <v>3865</v>
      </c>
      <c r="F169" s="184" t="s">
        <v>3866</v>
      </c>
      <c r="G169" s="185" t="s">
        <v>783</v>
      </c>
      <c r="H169" s="186">
        <v>143.65100000000001</v>
      </c>
      <c r="I169" s="187"/>
      <c r="J169" s="188">
        <f>ROUND(I169*H169,2)</f>
        <v>0</v>
      </c>
      <c r="K169" s="189"/>
      <c r="L169" s="190"/>
      <c r="M169" s="191" t="s">
        <v>32</v>
      </c>
      <c r="N169" s="192" t="s">
        <v>48</v>
      </c>
      <c r="P169" s="145">
        <f>O169*H169</f>
        <v>0</v>
      </c>
      <c r="Q169" s="145">
        <v>1.8E-3</v>
      </c>
      <c r="R169" s="145">
        <f>Q169*H169</f>
        <v>0.25857180000000002</v>
      </c>
      <c r="S169" s="145">
        <v>0</v>
      </c>
      <c r="T169" s="146">
        <f>S169*H169</f>
        <v>0</v>
      </c>
      <c r="AR169" s="147" t="s">
        <v>108</v>
      </c>
      <c r="AT169" s="147" t="s">
        <v>668</v>
      </c>
      <c r="AU169" s="147" t="s">
        <v>93</v>
      </c>
      <c r="AY169" s="19" t="s">
        <v>159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9" t="s">
        <v>91</v>
      </c>
      <c r="BK169" s="148">
        <f>ROUND(I169*H169,2)</f>
        <v>0</v>
      </c>
      <c r="BL169" s="19" t="s">
        <v>96</v>
      </c>
      <c r="BM169" s="147" t="s">
        <v>3867</v>
      </c>
    </row>
    <row r="170" spans="2:65" s="13" customFormat="1" ht="11.25">
      <c r="B170" s="160"/>
      <c r="D170" s="154" t="s">
        <v>169</v>
      </c>
      <c r="E170" s="161" t="s">
        <v>32</v>
      </c>
      <c r="F170" s="162" t="s">
        <v>3778</v>
      </c>
      <c r="H170" s="163">
        <v>136.81</v>
      </c>
      <c r="I170" s="164"/>
      <c r="L170" s="160"/>
      <c r="M170" s="165"/>
      <c r="T170" s="166"/>
      <c r="AT170" s="161" t="s">
        <v>169</v>
      </c>
      <c r="AU170" s="161" t="s">
        <v>93</v>
      </c>
      <c r="AV170" s="13" t="s">
        <v>91</v>
      </c>
      <c r="AW170" s="13" t="s">
        <v>38</v>
      </c>
      <c r="AX170" s="13" t="s">
        <v>84</v>
      </c>
      <c r="AY170" s="161" t="s">
        <v>159</v>
      </c>
    </row>
    <row r="171" spans="2:65" s="13" customFormat="1" ht="11.25">
      <c r="B171" s="160"/>
      <c r="D171" s="154" t="s">
        <v>169</v>
      </c>
      <c r="F171" s="162" t="s">
        <v>3868</v>
      </c>
      <c r="H171" s="163">
        <v>143.65100000000001</v>
      </c>
      <c r="I171" s="164"/>
      <c r="L171" s="160"/>
      <c r="M171" s="165"/>
      <c r="T171" s="166"/>
      <c r="AT171" s="161" t="s">
        <v>169</v>
      </c>
      <c r="AU171" s="161" t="s">
        <v>93</v>
      </c>
      <c r="AV171" s="13" t="s">
        <v>91</v>
      </c>
      <c r="AW171" s="13" t="s">
        <v>4</v>
      </c>
      <c r="AX171" s="13" t="s">
        <v>84</v>
      </c>
      <c r="AY171" s="161" t="s">
        <v>159</v>
      </c>
    </row>
    <row r="172" spans="2:65" s="1" customFormat="1" ht="24.2" customHeight="1">
      <c r="B172" s="35"/>
      <c r="C172" s="135" t="s">
        <v>7</v>
      </c>
      <c r="D172" s="135" t="s">
        <v>162</v>
      </c>
      <c r="E172" s="136" t="s">
        <v>3869</v>
      </c>
      <c r="F172" s="137" t="s">
        <v>3870</v>
      </c>
      <c r="G172" s="138" t="s">
        <v>783</v>
      </c>
      <c r="H172" s="139">
        <v>410.43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96</v>
      </c>
      <c r="AT172" s="147" t="s">
        <v>162</v>
      </c>
      <c r="AU172" s="147" t="s">
        <v>93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96</v>
      </c>
      <c r="BM172" s="147" t="s">
        <v>3871</v>
      </c>
    </row>
    <row r="173" spans="2:65" s="1" customFormat="1" ht="11.25">
      <c r="B173" s="35"/>
      <c r="D173" s="149" t="s">
        <v>167</v>
      </c>
      <c r="F173" s="150" t="s">
        <v>3872</v>
      </c>
      <c r="I173" s="151"/>
      <c r="L173" s="35"/>
      <c r="M173" s="152"/>
      <c r="T173" s="56"/>
      <c r="AT173" s="19" t="s">
        <v>167</v>
      </c>
      <c r="AU173" s="19" t="s">
        <v>93</v>
      </c>
    </row>
    <row r="174" spans="2:65" s="13" customFormat="1" ht="11.25">
      <c r="B174" s="160"/>
      <c r="D174" s="154" t="s">
        <v>169</v>
      </c>
      <c r="E174" s="161" t="s">
        <v>32</v>
      </c>
      <c r="F174" s="162" t="s">
        <v>3873</v>
      </c>
      <c r="H174" s="163">
        <v>410.43</v>
      </c>
      <c r="I174" s="164"/>
      <c r="L174" s="160"/>
      <c r="M174" s="165"/>
      <c r="T174" s="166"/>
      <c r="AT174" s="161" t="s">
        <v>169</v>
      </c>
      <c r="AU174" s="161" t="s">
        <v>93</v>
      </c>
      <c r="AV174" s="13" t="s">
        <v>91</v>
      </c>
      <c r="AW174" s="13" t="s">
        <v>38</v>
      </c>
      <c r="AX174" s="13" t="s">
        <v>84</v>
      </c>
      <c r="AY174" s="161" t="s">
        <v>159</v>
      </c>
    </row>
    <row r="175" spans="2:65" s="1" customFormat="1" ht="16.5" customHeight="1">
      <c r="B175" s="35"/>
      <c r="C175" s="182" t="s">
        <v>673</v>
      </c>
      <c r="D175" s="182" t="s">
        <v>668</v>
      </c>
      <c r="E175" s="183" t="s">
        <v>3874</v>
      </c>
      <c r="F175" s="184" t="s">
        <v>3875</v>
      </c>
      <c r="G175" s="185" t="s">
        <v>783</v>
      </c>
      <c r="H175" s="186">
        <v>430.952</v>
      </c>
      <c r="I175" s="187"/>
      <c r="J175" s="188">
        <f>ROUND(I175*H175,2)</f>
        <v>0</v>
      </c>
      <c r="K175" s="189"/>
      <c r="L175" s="190"/>
      <c r="M175" s="191" t="s">
        <v>32</v>
      </c>
      <c r="N175" s="192" t="s">
        <v>48</v>
      </c>
      <c r="P175" s="145">
        <f>O175*H175</f>
        <v>0</v>
      </c>
      <c r="Q175" s="145">
        <v>4.0000000000000003E-5</v>
      </c>
      <c r="R175" s="145">
        <f>Q175*H175</f>
        <v>1.7238080000000003E-2</v>
      </c>
      <c r="S175" s="145">
        <v>0</v>
      </c>
      <c r="T175" s="146">
        <f>S175*H175</f>
        <v>0</v>
      </c>
      <c r="AR175" s="147" t="s">
        <v>108</v>
      </c>
      <c r="AT175" s="147" t="s">
        <v>668</v>
      </c>
      <c r="AU175" s="147" t="s">
        <v>93</v>
      </c>
      <c r="AY175" s="19" t="s">
        <v>159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9" t="s">
        <v>91</v>
      </c>
      <c r="BK175" s="148">
        <f>ROUND(I175*H175,2)</f>
        <v>0</v>
      </c>
      <c r="BL175" s="19" t="s">
        <v>96</v>
      </c>
      <c r="BM175" s="147" t="s">
        <v>3876</v>
      </c>
    </row>
    <row r="176" spans="2:65" s="13" customFormat="1" ht="11.25">
      <c r="B176" s="160"/>
      <c r="D176" s="154" t="s">
        <v>169</v>
      </c>
      <c r="E176" s="161" t="s">
        <v>32</v>
      </c>
      <c r="F176" s="162" t="s">
        <v>3873</v>
      </c>
      <c r="H176" s="163">
        <v>410.43</v>
      </c>
      <c r="I176" s="164"/>
      <c r="L176" s="160"/>
      <c r="M176" s="165"/>
      <c r="T176" s="166"/>
      <c r="AT176" s="161" t="s">
        <v>169</v>
      </c>
      <c r="AU176" s="161" t="s">
        <v>93</v>
      </c>
      <c r="AV176" s="13" t="s">
        <v>91</v>
      </c>
      <c r="AW176" s="13" t="s">
        <v>38</v>
      </c>
      <c r="AX176" s="13" t="s">
        <v>84</v>
      </c>
      <c r="AY176" s="161" t="s">
        <v>159</v>
      </c>
    </row>
    <row r="177" spans="2:65" s="13" customFormat="1" ht="11.25">
      <c r="B177" s="160"/>
      <c r="D177" s="154" t="s">
        <v>169</v>
      </c>
      <c r="F177" s="162" t="s">
        <v>3877</v>
      </c>
      <c r="H177" s="163">
        <v>430.952</v>
      </c>
      <c r="I177" s="164"/>
      <c r="L177" s="160"/>
      <c r="M177" s="165"/>
      <c r="T177" s="166"/>
      <c r="AT177" s="161" t="s">
        <v>169</v>
      </c>
      <c r="AU177" s="161" t="s">
        <v>93</v>
      </c>
      <c r="AV177" s="13" t="s">
        <v>91</v>
      </c>
      <c r="AW177" s="13" t="s">
        <v>4</v>
      </c>
      <c r="AX177" s="13" t="s">
        <v>84</v>
      </c>
      <c r="AY177" s="161" t="s">
        <v>159</v>
      </c>
    </row>
    <row r="178" spans="2:65" s="1" customFormat="1" ht="16.5" customHeight="1">
      <c r="B178" s="35"/>
      <c r="C178" s="182" t="s">
        <v>732</v>
      </c>
      <c r="D178" s="182" t="s">
        <v>668</v>
      </c>
      <c r="E178" s="183" t="s">
        <v>3160</v>
      </c>
      <c r="F178" s="184" t="s">
        <v>3878</v>
      </c>
      <c r="G178" s="185" t="s">
        <v>757</v>
      </c>
      <c r="H178" s="186">
        <v>60</v>
      </c>
      <c r="I178" s="187"/>
      <c r="J178" s="188">
        <f>ROUND(I178*H178,2)</f>
        <v>0</v>
      </c>
      <c r="K178" s="189"/>
      <c r="L178" s="190"/>
      <c r="M178" s="191" t="s">
        <v>32</v>
      </c>
      <c r="N178" s="192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108</v>
      </c>
      <c r="AT178" s="147" t="s">
        <v>668</v>
      </c>
      <c r="AU178" s="147" t="s">
        <v>93</v>
      </c>
      <c r="AY178" s="19" t="s">
        <v>159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9" t="s">
        <v>91</v>
      </c>
      <c r="BK178" s="148">
        <f>ROUND(I178*H178,2)</f>
        <v>0</v>
      </c>
      <c r="BL178" s="19" t="s">
        <v>96</v>
      </c>
      <c r="BM178" s="147" t="s">
        <v>3879</v>
      </c>
    </row>
    <row r="179" spans="2:65" s="13" customFormat="1" ht="11.25">
      <c r="B179" s="160"/>
      <c r="D179" s="154" t="s">
        <v>169</v>
      </c>
      <c r="F179" s="162" t="s">
        <v>3880</v>
      </c>
      <c r="H179" s="163">
        <v>60</v>
      </c>
      <c r="I179" s="164"/>
      <c r="L179" s="160"/>
      <c r="M179" s="165"/>
      <c r="T179" s="166"/>
      <c r="AT179" s="161" t="s">
        <v>169</v>
      </c>
      <c r="AU179" s="161" t="s">
        <v>93</v>
      </c>
      <c r="AV179" s="13" t="s">
        <v>91</v>
      </c>
      <c r="AW179" s="13" t="s">
        <v>4</v>
      </c>
      <c r="AX179" s="13" t="s">
        <v>84</v>
      </c>
      <c r="AY179" s="161" t="s">
        <v>159</v>
      </c>
    </row>
    <row r="180" spans="2:65" s="11" customFormat="1" ht="20.85" customHeight="1">
      <c r="B180" s="123"/>
      <c r="D180" s="124" t="s">
        <v>75</v>
      </c>
      <c r="E180" s="133" t="s">
        <v>3881</v>
      </c>
      <c r="F180" s="133" t="s">
        <v>3882</v>
      </c>
      <c r="I180" s="126"/>
      <c r="J180" s="134">
        <f>BK180</f>
        <v>0</v>
      </c>
      <c r="L180" s="123"/>
      <c r="M180" s="128"/>
      <c r="P180" s="129">
        <f>SUM(P181:P191)</f>
        <v>0</v>
      </c>
      <c r="R180" s="129">
        <f>SUM(R181:R191)</f>
        <v>24.474665600000002</v>
      </c>
      <c r="T180" s="130">
        <f>SUM(T181:T191)</f>
        <v>0</v>
      </c>
      <c r="AR180" s="124" t="s">
        <v>84</v>
      </c>
      <c r="AT180" s="131" t="s">
        <v>75</v>
      </c>
      <c r="AU180" s="131" t="s">
        <v>91</v>
      </c>
      <c r="AY180" s="124" t="s">
        <v>159</v>
      </c>
      <c r="BK180" s="132">
        <f>SUM(BK181:BK191)</f>
        <v>0</v>
      </c>
    </row>
    <row r="181" spans="2:65" s="1" customFormat="1" ht="33" customHeight="1">
      <c r="B181" s="35"/>
      <c r="C181" s="135" t="s">
        <v>721</v>
      </c>
      <c r="D181" s="135" t="s">
        <v>162</v>
      </c>
      <c r="E181" s="136" t="s">
        <v>3883</v>
      </c>
      <c r="F181" s="137" t="s">
        <v>3884</v>
      </c>
      <c r="G181" s="138" t="s">
        <v>211</v>
      </c>
      <c r="H181" s="139">
        <v>24.64</v>
      </c>
      <c r="I181" s="140"/>
      <c r="J181" s="141">
        <f>ROUND(I181*H181,2)</f>
        <v>0</v>
      </c>
      <c r="K181" s="142"/>
      <c r="L181" s="35"/>
      <c r="M181" s="143" t="s">
        <v>32</v>
      </c>
      <c r="N181" s="144" t="s">
        <v>48</v>
      </c>
      <c r="P181" s="145">
        <f>O181*H181</f>
        <v>0</v>
      </c>
      <c r="Q181" s="145">
        <v>0.36435000000000001</v>
      </c>
      <c r="R181" s="145">
        <f>Q181*H181</f>
        <v>8.9775840000000002</v>
      </c>
      <c r="S181" s="145">
        <v>0</v>
      </c>
      <c r="T181" s="146">
        <f>S181*H181</f>
        <v>0</v>
      </c>
      <c r="AR181" s="147" t="s">
        <v>96</v>
      </c>
      <c r="AT181" s="147" t="s">
        <v>162</v>
      </c>
      <c r="AU181" s="147" t="s">
        <v>93</v>
      </c>
      <c r="AY181" s="19" t="s">
        <v>159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9" t="s">
        <v>91</v>
      </c>
      <c r="BK181" s="148">
        <f>ROUND(I181*H181,2)</f>
        <v>0</v>
      </c>
      <c r="BL181" s="19" t="s">
        <v>96</v>
      </c>
      <c r="BM181" s="147" t="s">
        <v>3885</v>
      </c>
    </row>
    <row r="182" spans="2:65" s="1" customFormat="1" ht="11.25">
      <c r="B182" s="35"/>
      <c r="D182" s="149" t="s">
        <v>167</v>
      </c>
      <c r="F182" s="150" t="s">
        <v>3886</v>
      </c>
      <c r="I182" s="151"/>
      <c r="L182" s="35"/>
      <c r="M182" s="152"/>
      <c r="T182" s="56"/>
      <c r="AT182" s="19" t="s">
        <v>167</v>
      </c>
      <c r="AU182" s="19" t="s">
        <v>93</v>
      </c>
    </row>
    <row r="183" spans="2:65" s="13" customFormat="1" ht="11.25">
      <c r="B183" s="160"/>
      <c r="D183" s="154" t="s">
        <v>169</v>
      </c>
      <c r="E183" s="161" t="s">
        <v>32</v>
      </c>
      <c r="F183" s="162" t="s">
        <v>3887</v>
      </c>
      <c r="H183" s="163">
        <v>24.64</v>
      </c>
      <c r="I183" s="164"/>
      <c r="L183" s="160"/>
      <c r="M183" s="165"/>
      <c r="T183" s="166"/>
      <c r="AT183" s="161" t="s">
        <v>169</v>
      </c>
      <c r="AU183" s="161" t="s">
        <v>93</v>
      </c>
      <c r="AV183" s="13" t="s">
        <v>91</v>
      </c>
      <c r="AW183" s="13" t="s">
        <v>38</v>
      </c>
      <c r="AX183" s="13" t="s">
        <v>84</v>
      </c>
      <c r="AY183" s="161" t="s">
        <v>159</v>
      </c>
    </row>
    <row r="184" spans="2:65" s="1" customFormat="1" ht="24.2" customHeight="1">
      <c r="B184" s="35"/>
      <c r="C184" s="182" t="s">
        <v>742</v>
      </c>
      <c r="D184" s="182" t="s">
        <v>668</v>
      </c>
      <c r="E184" s="183" t="s">
        <v>3888</v>
      </c>
      <c r="F184" s="184" t="s">
        <v>3889</v>
      </c>
      <c r="G184" s="185" t="s">
        <v>211</v>
      </c>
      <c r="H184" s="186">
        <v>14.784000000000001</v>
      </c>
      <c r="I184" s="187"/>
      <c r="J184" s="188">
        <f>ROUND(I184*H184,2)</f>
        <v>0</v>
      </c>
      <c r="K184" s="189"/>
      <c r="L184" s="190"/>
      <c r="M184" s="191" t="s">
        <v>32</v>
      </c>
      <c r="N184" s="192" t="s">
        <v>48</v>
      </c>
      <c r="P184" s="145">
        <f>O184*H184</f>
        <v>0</v>
      </c>
      <c r="Q184" s="145">
        <v>8.5000000000000006E-2</v>
      </c>
      <c r="R184" s="145">
        <f>Q184*H184</f>
        <v>1.2566400000000002</v>
      </c>
      <c r="S184" s="145">
        <v>0</v>
      </c>
      <c r="T184" s="146">
        <f>S184*H184</f>
        <v>0</v>
      </c>
      <c r="AR184" s="147" t="s">
        <v>108</v>
      </c>
      <c r="AT184" s="147" t="s">
        <v>668</v>
      </c>
      <c r="AU184" s="147" t="s">
        <v>93</v>
      </c>
      <c r="AY184" s="19" t="s">
        <v>159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9" t="s">
        <v>91</v>
      </c>
      <c r="BK184" s="148">
        <f>ROUND(I184*H184,2)</f>
        <v>0</v>
      </c>
      <c r="BL184" s="19" t="s">
        <v>96</v>
      </c>
      <c r="BM184" s="147" t="s">
        <v>3890</v>
      </c>
    </row>
    <row r="185" spans="2:65" s="13" customFormat="1" ht="11.25">
      <c r="B185" s="160"/>
      <c r="D185" s="154" t="s">
        <v>169</v>
      </c>
      <c r="F185" s="162" t="s">
        <v>3891</v>
      </c>
      <c r="H185" s="163">
        <v>14.784000000000001</v>
      </c>
      <c r="I185" s="164"/>
      <c r="L185" s="160"/>
      <c r="M185" s="165"/>
      <c r="T185" s="166"/>
      <c r="AT185" s="161" t="s">
        <v>169</v>
      </c>
      <c r="AU185" s="161" t="s">
        <v>93</v>
      </c>
      <c r="AV185" s="13" t="s">
        <v>91</v>
      </c>
      <c r="AW185" s="13" t="s">
        <v>4</v>
      </c>
      <c r="AX185" s="13" t="s">
        <v>84</v>
      </c>
      <c r="AY185" s="161" t="s">
        <v>159</v>
      </c>
    </row>
    <row r="186" spans="2:65" s="1" customFormat="1" ht="24.2" customHeight="1">
      <c r="B186" s="35"/>
      <c r="C186" s="182" t="s">
        <v>747</v>
      </c>
      <c r="D186" s="182" t="s">
        <v>668</v>
      </c>
      <c r="E186" s="183" t="s">
        <v>3892</v>
      </c>
      <c r="F186" s="184" t="s">
        <v>3893</v>
      </c>
      <c r="G186" s="185" t="s">
        <v>211</v>
      </c>
      <c r="H186" s="186">
        <v>9.8559999999999999</v>
      </c>
      <c r="I186" s="187"/>
      <c r="J186" s="188">
        <f>ROUND(I186*H186,2)</f>
        <v>0</v>
      </c>
      <c r="K186" s="189"/>
      <c r="L186" s="190"/>
      <c r="M186" s="191" t="s">
        <v>32</v>
      </c>
      <c r="N186" s="192" t="s">
        <v>48</v>
      </c>
      <c r="P186" s="145">
        <f>O186*H186</f>
        <v>0</v>
      </c>
      <c r="Q186" s="145">
        <v>0.16700000000000001</v>
      </c>
      <c r="R186" s="145">
        <f>Q186*H186</f>
        <v>1.6459520000000001</v>
      </c>
      <c r="S186" s="145">
        <v>0</v>
      </c>
      <c r="T186" s="146">
        <f>S186*H186</f>
        <v>0</v>
      </c>
      <c r="AR186" s="147" t="s">
        <v>108</v>
      </c>
      <c r="AT186" s="147" t="s">
        <v>668</v>
      </c>
      <c r="AU186" s="147" t="s">
        <v>93</v>
      </c>
      <c r="AY186" s="19" t="s">
        <v>159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9" t="s">
        <v>91</v>
      </c>
      <c r="BK186" s="148">
        <f>ROUND(I186*H186,2)</f>
        <v>0</v>
      </c>
      <c r="BL186" s="19" t="s">
        <v>96</v>
      </c>
      <c r="BM186" s="147" t="s">
        <v>3894</v>
      </c>
    </row>
    <row r="187" spans="2:65" s="13" customFormat="1" ht="11.25">
      <c r="B187" s="160"/>
      <c r="D187" s="154" t="s">
        <v>169</v>
      </c>
      <c r="F187" s="162" t="s">
        <v>3895</v>
      </c>
      <c r="H187" s="163">
        <v>9.8559999999999999</v>
      </c>
      <c r="I187" s="164"/>
      <c r="L187" s="160"/>
      <c r="M187" s="165"/>
      <c r="T187" s="166"/>
      <c r="AT187" s="161" t="s">
        <v>169</v>
      </c>
      <c r="AU187" s="161" t="s">
        <v>93</v>
      </c>
      <c r="AV187" s="13" t="s">
        <v>91</v>
      </c>
      <c r="AW187" s="13" t="s">
        <v>4</v>
      </c>
      <c r="AX187" s="13" t="s">
        <v>84</v>
      </c>
      <c r="AY187" s="161" t="s">
        <v>159</v>
      </c>
    </row>
    <row r="188" spans="2:65" s="1" customFormat="1" ht="55.5" customHeight="1">
      <c r="B188" s="35"/>
      <c r="C188" s="135" t="s">
        <v>754</v>
      </c>
      <c r="D188" s="135" t="s">
        <v>162</v>
      </c>
      <c r="E188" s="136" t="s">
        <v>3896</v>
      </c>
      <c r="F188" s="137" t="s">
        <v>3897</v>
      </c>
      <c r="G188" s="138" t="s">
        <v>211</v>
      </c>
      <c r="H188" s="139">
        <v>172.48</v>
      </c>
      <c r="I188" s="140"/>
      <c r="J188" s="141">
        <f>ROUND(I188*H188,2)</f>
        <v>0</v>
      </c>
      <c r="K188" s="142"/>
      <c r="L188" s="35"/>
      <c r="M188" s="143" t="s">
        <v>32</v>
      </c>
      <c r="N188" s="144" t="s">
        <v>48</v>
      </c>
      <c r="P188" s="145">
        <f>O188*H188</f>
        <v>0</v>
      </c>
      <c r="Q188" s="145">
        <v>7.0200000000000002E-3</v>
      </c>
      <c r="R188" s="145">
        <f>Q188*H188</f>
        <v>1.2108095999999999</v>
      </c>
      <c r="S188" s="145">
        <v>0</v>
      </c>
      <c r="T188" s="146">
        <f>S188*H188</f>
        <v>0</v>
      </c>
      <c r="AR188" s="147" t="s">
        <v>96</v>
      </c>
      <c r="AT188" s="147" t="s">
        <v>162</v>
      </c>
      <c r="AU188" s="147" t="s">
        <v>93</v>
      </c>
      <c r="AY188" s="19" t="s">
        <v>159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9" t="s">
        <v>91</v>
      </c>
      <c r="BK188" s="148">
        <f>ROUND(I188*H188,2)</f>
        <v>0</v>
      </c>
      <c r="BL188" s="19" t="s">
        <v>96</v>
      </c>
      <c r="BM188" s="147" t="s">
        <v>3898</v>
      </c>
    </row>
    <row r="189" spans="2:65" s="1" customFormat="1" ht="11.25">
      <c r="B189" s="35"/>
      <c r="D189" s="149" t="s">
        <v>167</v>
      </c>
      <c r="F189" s="150" t="s">
        <v>3899</v>
      </c>
      <c r="I189" s="151"/>
      <c r="L189" s="35"/>
      <c r="M189" s="152"/>
      <c r="T189" s="56"/>
      <c r="AT189" s="19" t="s">
        <v>167</v>
      </c>
      <c r="AU189" s="19" t="s">
        <v>93</v>
      </c>
    </row>
    <row r="190" spans="2:65" s="13" customFormat="1" ht="11.25">
      <c r="B190" s="160"/>
      <c r="D190" s="154" t="s">
        <v>169</v>
      </c>
      <c r="E190" s="161" t="s">
        <v>32</v>
      </c>
      <c r="F190" s="162" t="s">
        <v>3900</v>
      </c>
      <c r="H190" s="163">
        <v>172.48</v>
      </c>
      <c r="I190" s="164"/>
      <c r="L190" s="160"/>
      <c r="M190" s="165"/>
      <c r="T190" s="166"/>
      <c r="AT190" s="161" t="s">
        <v>169</v>
      </c>
      <c r="AU190" s="161" t="s">
        <v>93</v>
      </c>
      <c r="AV190" s="13" t="s">
        <v>91</v>
      </c>
      <c r="AW190" s="13" t="s">
        <v>38</v>
      </c>
      <c r="AX190" s="13" t="s">
        <v>84</v>
      </c>
      <c r="AY190" s="161" t="s">
        <v>159</v>
      </c>
    </row>
    <row r="191" spans="2:65" s="1" customFormat="1" ht="16.5" customHeight="1">
      <c r="B191" s="35"/>
      <c r="C191" s="182" t="s">
        <v>759</v>
      </c>
      <c r="D191" s="182" t="s">
        <v>668</v>
      </c>
      <c r="E191" s="183" t="s">
        <v>3901</v>
      </c>
      <c r="F191" s="184" t="s">
        <v>3902</v>
      </c>
      <c r="G191" s="185" t="s">
        <v>211</v>
      </c>
      <c r="H191" s="186">
        <v>172.48</v>
      </c>
      <c r="I191" s="187"/>
      <c r="J191" s="188">
        <f>ROUND(I191*H191,2)</f>
        <v>0</v>
      </c>
      <c r="K191" s="189"/>
      <c r="L191" s="190"/>
      <c r="M191" s="191" t="s">
        <v>32</v>
      </c>
      <c r="N191" s="192" t="s">
        <v>48</v>
      </c>
      <c r="P191" s="145">
        <f>O191*H191</f>
        <v>0</v>
      </c>
      <c r="Q191" s="145">
        <v>6.6000000000000003E-2</v>
      </c>
      <c r="R191" s="145">
        <f>Q191*H191</f>
        <v>11.38368</v>
      </c>
      <c r="S191" s="145">
        <v>0</v>
      </c>
      <c r="T191" s="146">
        <f>S191*H191</f>
        <v>0</v>
      </c>
      <c r="AR191" s="147" t="s">
        <v>108</v>
      </c>
      <c r="AT191" s="147" t="s">
        <v>668</v>
      </c>
      <c r="AU191" s="147" t="s">
        <v>93</v>
      </c>
      <c r="AY191" s="19" t="s">
        <v>159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9" t="s">
        <v>91</v>
      </c>
      <c r="BK191" s="148">
        <f>ROUND(I191*H191,2)</f>
        <v>0</v>
      </c>
      <c r="BL191" s="19" t="s">
        <v>96</v>
      </c>
      <c r="BM191" s="147" t="s">
        <v>3903</v>
      </c>
    </row>
    <row r="192" spans="2:65" s="11" customFormat="1" ht="20.85" customHeight="1">
      <c r="B192" s="123"/>
      <c r="D192" s="124" t="s">
        <v>75</v>
      </c>
      <c r="E192" s="133" t="s">
        <v>786</v>
      </c>
      <c r="F192" s="133" t="s">
        <v>3904</v>
      </c>
      <c r="I192" s="126"/>
      <c r="J192" s="134">
        <f>BK192</f>
        <v>0</v>
      </c>
      <c r="L192" s="123"/>
      <c r="M192" s="128"/>
      <c r="P192" s="129">
        <f>SUM(P193:P218)</f>
        <v>0</v>
      </c>
      <c r="R192" s="129">
        <f>SUM(R193:R218)</f>
        <v>8.7792562111880024</v>
      </c>
      <c r="T192" s="130">
        <f>SUM(T193:T218)</f>
        <v>0</v>
      </c>
      <c r="AR192" s="124" t="s">
        <v>84</v>
      </c>
      <c r="AT192" s="131" t="s">
        <v>75</v>
      </c>
      <c r="AU192" s="131" t="s">
        <v>91</v>
      </c>
      <c r="AY192" s="124" t="s">
        <v>159</v>
      </c>
      <c r="BK192" s="132">
        <f>SUM(BK193:BK218)</f>
        <v>0</v>
      </c>
    </row>
    <row r="193" spans="2:65" s="1" customFormat="1" ht="37.9" customHeight="1">
      <c r="B193" s="35"/>
      <c r="C193" s="135" t="s">
        <v>763</v>
      </c>
      <c r="D193" s="135" t="s">
        <v>162</v>
      </c>
      <c r="E193" s="136" t="s">
        <v>3905</v>
      </c>
      <c r="F193" s="137" t="s">
        <v>3906</v>
      </c>
      <c r="G193" s="138" t="s">
        <v>559</v>
      </c>
      <c r="H193" s="139">
        <v>3.3370000000000002</v>
      </c>
      <c r="I193" s="140"/>
      <c r="J193" s="141">
        <f>ROUND(I193*H193,2)</f>
        <v>0</v>
      </c>
      <c r="K193" s="142"/>
      <c r="L193" s="35"/>
      <c r="M193" s="143" t="s">
        <v>32</v>
      </c>
      <c r="N193" s="144" t="s">
        <v>48</v>
      </c>
      <c r="P193" s="145">
        <f>O193*H193</f>
        <v>0</v>
      </c>
      <c r="Q193" s="145">
        <v>2.5018722040000001</v>
      </c>
      <c r="R193" s="145">
        <f>Q193*H193</f>
        <v>8.3487475447480008</v>
      </c>
      <c r="S193" s="145">
        <v>0</v>
      </c>
      <c r="T193" s="146">
        <f>S193*H193</f>
        <v>0</v>
      </c>
      <c r="AR193" s="147" t="s">
        <v>96</v>
      </c>
      <c r="AT193" s="147" t="s">
        <v>162</v>
      </c>
      <c r="AU193" s="147" t="s">
        <v>93</v>
      </c>
      <c r="AY193" s="19" t="s">
        <v>159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9" t="s">
        <v>91</v>
      </c>
      <c r="BK193" s="148">
        <f>ROUND(I193*H193,2)</f>
        <v>0</v>
      </c>
      <c r="BL193" s="19" t="s">
        <v>96</v>
      </c>
      <c r="BM193" s="147" t="s">
        <v>3907</v>
      </c>
    </row>
    <row r="194" spans="2:65" s="1" customFormat="1" ht="11.25">
      <c r="B194" s="35"/>
      <c r="D194" s="149" t="s">
        <v>167</v>
      </c>
      <c r="F194" s="150" t="s">
        <v>3908</v>
      </c>
      <c r="I194" s="151"/>
      <c r="L194" s="35"/>
      <c r="M194" s="152"/>
      <c r="T194" s="56"/>
      <c r="AT194" s="19" t="s">
        <v>167</v>
      </c>
      <c r="AU194" s="19" t="s">
        <v>93</v>
      </c>
    </row>
    <row r="195" spans="2:65" s="13" customFormat="1" ht="11.25">
      <c r="B195" s="160"/>
      <c r="D195" s="154" t="s">
        <v>169</v>
      </c>
      <c r="E195" s="161" t="s">
        <v>32</v>
      </c>
      <c r="F195" s="162" t="s">
        <v>3909</v>
      </c>
      <c r="H195" s="163">
        <v>3.3370000000000002</v>
      </c>
      <c r="I195" s="164"/>
      <c r="L195" s="160"/>
      <c r="M195" s="165"/>
      <c r="T195" s="166"/>
      <c r="AT195" s="161" t="s">
        <v>169</v>
      </c>
      <c r="AU195" s="161" t="s">
        <v>93</v>
      </c>
      <c r="AV195" s="13" t="s">
        <v>91</v>
      </c>
      <c r="AW195" s="13" t="s">
        <v>38</v>
      </c>
      <c r="AX195" s="13" t="s">
        <v>84</v>
      </c>
      <c r="AY195" s="161" t="s">
        <v>159</v>
      </c>
    </row>
    <row r="196" spans="2:65" s="1" customFormat="1" ht="24.2" customHeight="1">
      <c r="B196" s="35"/>
      <c r="C196" s="135" t="s">
        <v>768</v>
      </c>
      <c r="D196" s="135" t="s">
        <v>162</v>
      </c>
      <c r="E196" s="136" t="s">
        <v>865</v>
      </c>
      <c r="F196" s="137" t="s">
        <v>866</v>
      </c>
      <c r="G196" s="138" t="s">
        <v>165</v>
      </c>
      <c r="H196" s="139">
        <v>13.673999999999999</v>
      </c>
      <c r="I196" s="140"/>
      <c r="J196" s="141">
        <f>ROUND(I196*H196,2)</f>
        <v>0</v>
      </c>
      <c r="K196" s="142"/>
      <c r="L196" s="35"/>
      <c r="M196" s="143" t="s">
        <v>32</v>
      </c>
      <c r="N196" s="144" t="s">
        <v>48</v>
      </c>
      <c r="P196" s="145">
        <f>O196*H196</f>
        <v>0</v>
      </c>
      <c r="Q196" s="145">
        <v>2.7469E-3</v>
      </c>
      <c r="R196" s="145">
        <f>Q196*H196</f>
        <v>3.7561110599999996E-2</v>
      </c>
      <c r="S196" s="145">
        <v>0</v>
      </c>
      <c r="T196" s="146">
        <f>S196*H196</f>
        <v>0</v>
      </c>
      <c r="AR196" s="147" t="s">
        <v>96</v>
      </c>
      <c r="AT196" s="147" t="s">
        <v>162</v>
      </c>
      <c r="AU196" s="147" t="s">
        <v>93</v>
      </c>
      <c r="AY196" s="19" t="s">
        <v>159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9" t="s">
        <v>91</v>
      </c>
      <c r="BK196" s="148">
        <f>ROUND(I196*H196,2)</f>
        <v>0</v>
      </c>
      <c r="BL196" s="19" t="s">
        <v>96</v>
      </c>
      <c r="BM196" s="147" t="s">
        <v>3910</v>
      </c>
    </row>
    <row r="197" spans="2:65" s="1" customFormat="1" ht="11.25">
      <c r="B197" s="35"/>
      <c r="D197" s="149" t="s">
        <v>167</v>
      </c>
      <c r="F197" s="150" t="s">
        <v>868</v>
      </c>
      <c r="I197" s="151"/>
      <c r="L197" s="35"/>
      <c r="M197" s="152"/>
      <c r="T197" s="56"/>
      <c r="AT197" s="19" t="s">
        <v>167</v>
      </c>
      <c r="AU197" s="19" t="s">
        <v>93</v>
      </c>
    </row>
    <row r="198" spans="2:65" s="13" customFormat="1" ht="11.25">
      <c r="B198" s="160"/>
      <c r="D198" s="154" t="s">
        <v>169</v>
      </c>
      <c r="E198" s="161" t="s">
        <v>32</v>
      </c>
      <c r="F198" s="162" t="s">
        <v>3911</v>
      </c>
      <c r="H198" s="163">
        <v>6.6740000000000004</v>
      </c>
      <c r="I198" s="164"/>
      <c r="L198" s="160"/>
      <c r="M198" s="165"/>
      <c r="T198" s="166"/>
      <c r="AT198" s="161" t="s">
        <v>169</v>
      </c>
      <c r="AU198" s="161" t="s">
        <v>93</v>
      </c>
      <c r="AV198" s="13" t="s">
        <v>91</v>
      </c>
      <c r="AW198" s="13" t="s">
        <v>38</v>
      </c>
      <c r="AX198" s="13" t="s">
        <v>76</v>
      </c>
      <c r="AY198" s="161" t="s">
        <v>159</v>
      </c>
    </row>
    <row r="199" spans="2:65" s="13" customFormat="1" ht="11.25">
      <c r="B199" s="160"/>
      <c r="D199" s="154" t="s">
        <v>169</v>
      </c>
      <c r="E199" s="161" t="s">
        <v>32</v>
      </c>
      <c r="F199" s="162" t="s">
        <v>3912</v>
      </c>
      <c r="H199" s="163">
        <v>2</v>
      </c>
      <c r="I199" s="164"/>
      <c r="L199" s="160"/>
      <c r="M199" s="165"/>
      <c r="T199" s="166"/>
      <c r="AT199" s="161" t="s">
        <v>169</v>
      </c>
      <c r="AU199" s="161" t="s">
        <v>93</v>
      </c>
      <c r="AV199" s="13" t="s">
        <v>91</v>
      </c>
      <c r="AW199" s="13" t="s">
        <v>38</v>
      </c>
      <c r="AX199" s="13" t="s">
        <v>76</v>
      </c>
      <c r="AY199" s="161" t="s">
        <v>159</v>
      </c>
    </row>
    <row r="200" spans="2:65" s="13" customFormat="1" ht="11.25">
      <c r="B200" s="160"/>
      <c r="D200" s="154" t="s">
        <v>169</v>
      </c>
      <c r="E200" s="161" t="s">
        <v>32</v>
      </c>
      <c r="F200" s="162" t="s">
        <v>3913</v>
      </c>
      <c r="H200" s="163">
        <v>5</v>
      </c>
      <c r="I200" s="164"/>
      <c r="L200" s="160"/>
      <c r="M200" s="165"/>
      <c r="T200" s="166"/>
      <c r="AT200" s="161" t="s">
        <v>169</v>
      </c>
      <c r="AU200" s="161" t="s">
        <v>93</v>
      </c>
      <c r="AV200" s="13" t="s">
        <v>91</v>
      </c>
      <c r="AW200" s="13" t="s">
        <v>38</v>
      </c>
      <c r="AX200" s="13" t="s">
        <v>76</v>
      </c>
      <c r="AY200" s="161" t="s">
        <v>159</v>
      </c>
    </row>
    <row r="201" spans="2:65" s="14" customFormat="1" ht="11.25">
      <c r="B201" s="175"/>
      <c r="D201" s="154" t="s">
        <v>169</v>
      </c>
      <c r="E201" s="176" t="s">
        <v>32</v>
      </c>
      <c r="F201" s="177" t="s">
        <v>581</v>
      </c>
      <c r="H201" s="178">
        <v>13.673999999999999</v>
      </c>
      <c r="I201" s="179"/>
      <c r="L201" s="175"/>
      <c r="M201" s="180"/>
      <c r="T201" s="181"/>
      <c r="AT201" s="176" t="s">
        <v>169</v>
      </c>
      <c r="AU201" s="176" t="s">
        <v>93</v>
      </c>
      <c r="AV201" s="14" t="s">
        <v>96</v>
      </c>
      <c r="AW201" s="14" t="s">
        <v>38</v>
      </c>
      <c r="AX201" s="14" t="s">
        <v>84</v>
      </c>
      <c r="AY201" s="176" t="s">
        <v>159</v>
      </c>
    </row>
    <row r="202" spans="2:65" s="1" customFormat="1" ht="24.2" customHeight="1">
      <c r="B202" s="35"/>
      <c r="C202" s="135" t="s">
        <v>775</v>
      </c>
      <c r="D202" s="135" t="s">
        <v>162</v>
      </c>
      <c r="E202" s="136" t="s">
        <v>873</v>
      </c>
      <c r="F202" s="137" t="s">
        <v>874</v>
      </c>
      <c r="G202" s="138" t="s">
        <v>165</v>
      </c>
      <c r="H202" s="139">
        <v>13.673999999999999</v>
      </c>
      <c r="I202" s="140"/>
      <c r="J202" s="141">
        <f>ROUND(I202*H202,2)</f>
        <v>0</v>
      </c>
      <c r="K202" s="142"/>
      <c r="L202" s="35"/>
      <c r="M202" s="143" t="s">
        <v>32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96</v>
      </c>
      <c r="AT202" s="147" t="s">
        <v>162</v>
      </c>
      <c r="AU202" s="147" t="s">
        <v>93</v>
      </c>
      <c r="AY202" s="19" t="s">
        <v>159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9" t="s">
        <v>91</v>
      </c>
      <c r="BK202" s="148">
        <f>ROUND(I202*H202,2)</f>
        <v>0</v>
      </c>
      <c r="BL202" s="19" t="s">
        <v>96</v>
      </c>
      <c r="BM202" s="147" t="s">
        <v>3914</v>
      </c>
    </row>
    <row r="203" spans="2:65" s="1" customFormat="1" ht="11.25">
      <c r="B203" s="35"/>
      <c r="D203" s="149" t="s">
        <v>167</v>
      </c>
      <c r="F203" s="150" t="s">
        <v>876</v>
      </c>
      <c r="I203" s="151"/>
      <c r="L203" s="35"/>
      <c r="M203" s="152"/>
      <c r="T203" s="56"/>
      <c r="AT203" s="19" t="s">
        <v>167</v>
      </c>
      <c r="AU203" s="19" t="s">
        <v>93</v>
      </c>
    </row>
    <row r="204" spans="2:65" s="1" customFormat="1" ht="37.9" customHeight="1">
      <c r="B204" s="35"/>
      <c r="C204" s="135" t="s">
        <v>780</v>
      </c>
      <c r="D204" s="135" t="s">
        <v>162</v>
      </c>
      <c r="E204" s="136" t="s">
        <v>878</v>
      </c>
      <c r="F204" s="137" t="s">
        <v>879</v>
      </c>
      <c r="G204" s="138" t="s">
        <v>180</v>
      </c>
      <c r="H204" s="139">
        <v>0.33400000000000002</v>
      </c>
      <c r="I204" s="140"/>
      <c r="J204" s="141">
        <f>ROUND(I204*H204,2)</f>
        <v>0</v>
      </c>
      <c r="K204" s="142"/>
      <c r="L204" s="35"/>
      <c r="M204" s="143" t="s">
        <v>32</v>
      </c>
      <c r="N204" s="144" t="s">
        <v>48</v>
      </c>
      <c r="P204" s="145">
        <f>O204*H204</f>
        <v>0</v>
      </c>
      <c r="Q204" s="145">
        <v>1.0492218</v>
      </c>
      <c r="R204" s="145">
        <f>Q204*H204</f>
        <v>0.35044008120000003</v>
      </c>
      <c r="S204" s="145">
        <v>0</v>
      </c>
      <c r="T204" s="146">
        <f>S204*H204</f>
        <v>0</v>
      </c>
      <c r="AR204" s="147" t="s">
        <v>96</v>
      </c>
      <c r="AT204" s="147" t="s">
        <v>162</v>
      </c>
      <c r="AU204" s="147" t="s">
        <v>93</v>
      </c>
      <c r="AY204" s="19" t="s">
        <v>159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9" t="s">
        <v>91</v>
      </c>
      <c r="BK204" s="148">
        <f>ROUND(I204*H204,2)</f>
        <v>0</v>
      </c>
      <c r="BL204" s="19" t="s">
        <v>96</v>
      </c>
      <c r="BM204" s="147" t="s">
        <v>3915</v>
      </c>
    </row>
    <row r="205" spans="2:65" s="1" customFormat="1" ht="11.25">
      <c r="B205" s="35"/>
      <c r="D205" s="149" t="s">
        <v>167</v>
      </c>
      <c r="F205" s="150" t="s">
        <v>881</v>
      </c>
      <c r="I205" s="151"/>
      <c r="L205" s="35"/>
      <c r="M205" s="152"/>
      <c r="T205" s="56"/>
      <c r="AT205" s="19" t="s">
        <v>167</v>
      </c>
      <c r="AU205" s="19" t="s">
        <v>93</v>
      </c>
    </row>
    <row r="206" spans="2:65" s="1" customFormat="1" ht="19.5">
      <c r="B206" s="35"/>
      <c r="D206" s="154" t="s">
        <v>562</v>
      </c>
      <c r="F206" s="174" t="s">
        <v>3916</v>
      </c>
      <c r="I206" s="151"/>
      <c r="L206" s="35"/>
      <c r="M206" s="152"/>
      <c r="T206" s="56"/>
      <c r="AT206" s="19" t="s">
        <v>562</v>
      </c>
      <c r="AU206" s="19" t="s">
        <v>93</v>
      </c>
    </row>
    <row r="207" spans="2:65" s="13" customFormat="1" ht="11.25">
      <c r="B207" s="160"/>
      <c r="D207" s="154" t="s">
        <v>169</v>
      </c>
      <c r="F207" s="162" t="s">
        <v>3917</v>
      </c>
      <c r="H207" s="163">
        <v>0.33400000000000002</v>
      </c>
      <c r="I207" s="164"/>
      <c r="L207" s="160"/>
      <c r="M207" s="165"/>
      <c r="T207" s="166"/>
      <c r="AT207" s="161" t="s">
        <v>169</v>
      </c>
      <c r="AU207" s="161" t="s">
        <v>93</v>
      </c>
      <c r="AV207" s="13" t="s">
        <v>91</v>
      </c>
      <c r="AW207" s="13" t="s">
        <v>4</v>
      </c>
      <c r="AX207" s="13" t="s">
        <v>84</v>
      </c>
      <c r="AY207" s="161" t="s">
        <v>159</v>
      </c>
    </row>
    <row r="208" spans="2:65" s="1" customFormat="1" ht="24.2" customHeight="1">
      <c r="B208" s="35"/>
      <c r="C208" s="135" t="s">
        <v>786</v>
      </c>
      <c r="D208" s="135" t="s">
        <v>162</v>
      </c>
      <c r="E208" s="136" t="s">
        <v>888</v>
      </c>
      <c r="F208" s="137" t="s">
        <v>889</v>
      </c>
      <c r="G208" s="138" t="s">
        <v>165</v>
      </c>
      <c r="H208" s="139">
        <v>15.343</v>
      </c>
      <c r="I208" s="140"/>
      <c r="J208" s="141">
        <f>ROUND(I208*H208,2)</f>
        <v>0</v>
      </c>
      <c r="K208" s="142"/>
      <c r="L208" s="35"/>
      <c r="M208" s="143" t="s">
        <v>32</v>
      </c>
      <c r="N208" s="144" t="s">
        <v>48</v>
      </c>
      <c r="P208" s="145">
        <f>O208*H208</f>
        <v>0</v>
      </c>
      <c r="Q208" s="145">
        <v>2.5000000000000001E-3</v>
      </c>
      <c r="R208" s="145">
        <f>Q208*H208</f>
        <v>3.8357500000000003E-2</v>
      </c>
      <c r="S208" s="145">
        <v>0</v>
      </c>
      <c r="T208" s="146">
        <f>S208*H208</f>
        <v>0</v>
      </c>
      <c r="AR208" s="147" t="s">
        <v>96</v>
      </c>
      <c r="AT208" s="147" t="s">
        <v>162</v>
      </c>
      <c r="AU208" s="147" t="s">
        <v>93</v>
      </c>
      <c r="AY208" s="19" t="s">
        <v>159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9" t="s">
        <v>91</v>
      </c>
      <c r="BK208" s="148">
        <f>ROUND(I208*H208,2)</f>
        <v>0</v>
      </c>
      <c r="BL208" s="19" t="s">
        <v>96</v>
      </c>
      <c r="BM208" s="147" t="s">
        <v>3918</v>
      </c>
    </row>
    <row r="209" spans="2:65" s="1" customFormat="1" ht="11.25">
      <c r="B209" s="35"/>
      <c r="D209" s="149" t="s">
        <v>167</v>
      </c>
      <c r="F209" s="150" t="s">
        <v>891</v>
      </c>
      <c r="I209" s="151"/>
      <c r="L209" s="35"/>
      <c r="M209" s="152"/>
      <c r="T209" s="56"/>
      <c r="AT209" s="19" t="s">
        <v>167</v>
      </c>
      <c r="AU209" s="19" t="s">
        <v>93</v>
      </c>
    </row>
    <row r="210" spans="2:65" s="13" customFormat="1" ht="11.25">
      <c r="B210" s="160"/>
      <c r="D210" s="154" t="s">
        <v>169</v>
      </c>
      <c r="E210" s="161" t="s">
        <v>32</v>
      </c>
      <c r="F210" s="162" t="s">
        <v>3911</v>
      </c>
      <c r="H210" s="163">
        <v>6.6740000000000004</v>
      </c>
      <c r="I210" s="164"/>
      <c r="L210" s="160"/>
      <c r="M210" s="165"/>
      <c r="T210" s="166"/>
      <c r="AT210" s="161" t="s">
        <v>169</v>
      </c>
      <c r="AU210" s="161" t="s">
        <v>93</v>
      </c>
      <c r="AV210" s="13" t="s">
        <v>91</v>
      </c>
      <c r="AW210" s="13" t="s">
        <v>38</v>
      </c>
      <c r="AX210" s="13" t="s">
        <v>76</v>
      </c>
      <c r="AY210" s="161" t="s">
        <v>159</v>
      </c>
    </row>
    <row r="211" spans="2:65" s="13" customFormat="1" ht="11.25">
      <c r="B211" s="160"/>
      <c r="D211" s="154" t="s">
        <v>169</v>
      </c>
      <c r="E211" s="161" t="s">
        <v>32</v>
      </c>
      <c r="F211" s="162" t="s">
        <v>3912</v>
      </c>
      <c r="H211" s="163">
        <v>2</v>
      </c>
      <c r="I211" s="164"/>
      <c r="L211" s="160"/>
      <c r="M211" s="165"/>
      <c r="T211" s="166"/>
      <c r="AT211" s="161" t="s">
        <v>169</v>
      </c>
      <c r="AU211" s="161" t="s">
        <v>93</v>
      </c>
      <c r="AV211" s="13" t="s">
        <v>91</v>
      </c>
      <c r="AW211" s="13" t="s">
        <v>38</v>
      </c>
      <c r="AX211" s="13" t="s">
        <v>76</v>
      </c>
      <c r="AY211" s="161" t="s">
        <v>159</v>
      </c>
    </row>
    <row r="212" spans="2:65" s="13" customFormat="1" ht="11.25">
      <c r="B212" s="160"/>
      <c r="D212" s="154" t="s">
        <v>169</v>
      </c>
      <c r="E212" s="161" t="s">
        <v>32</v>
      </c>
      <c r="F212" s="162" t="s">
        <v>3919</v>
      </c>
      <c r="H212" s="163">
        <v>1.669</v>
      </c>
      <c r="I212" s="164"/>
      <c r="L212" s="160"/>
      <c r="M212" s="165"/>
      <c r="T212" s="166"/>
      <c r="AT212" s="161" t="s">
        <v>169</v>
      </c>
      <c r="AU212" s="161" t="s">
        <v>93</v>
      </c>
      <c r="AV212" s="13" t="s">
        <v>91</v>
      </c>
      <c r="AW212" s="13" t="s">
        <v>38</v>
      </c>
      <c r="AX212" s="13" t="s">
        <v>76</v>
      </c>
      <c r="AY212" s="161" t="s">
        <v>159</v>
      </c>
    </row>
    <row r="213" spans="2:65" s="13" customFormat="1" ht="11.25">
      <c r="B213" s="160"/>
      <c r="D213" s="154" t="s">
        <v>169</v>
      </c>
      <c r="E213" s="161" t="s">
        <v>32</v>
      </c>
      <c r="F213" s="162" t="s">
        <v>3913</v>
      </c>
      <c r="H213" s="163">
        <v>5</v>
      </c>
      <c r="I213" s="164"/>
      <c r="L213" s="160"/>
      <c r="M213" s="165"/>
      <c r="T213" s="166"/>
      <c r="AT213" s="161" t="s">
        <v>169</v>
      </c>
      <c r="AU213" s="161" t="s">
        <v>93</v>
      </c>
      <c r="AV213" s="13" t="s">
        <v>91</v>
      </c>
      <c r="AW213" s="13" t="s">
        <v>38</v>
      </c>
      <c r="AX213" s="13" t="s">
        <v>76</v>
      </c>
      <c r="AY213" s="161" t="s">
        <v>159</v>
      </c>
    </row>
    <row r="214" spans="2:65" s="14" customFormat="1" ht="11.25">
      <c r="B214" s="175"/>
      <c r="D214" s="154" t="s">
        <v>169</v>
      </c>
      <c r="E214" s="176" t="s">
        <v>32</v>
      </c>
      <c r="F214" s="177" t="s">
        <v>581</v>
      </c>
      <c r="H214" s="178">
        <v>15.343</v>
      </c>
      <c r="I214" s="179"/>
      <c r="L214" s="175"/>
      <c r="M214" s="180"/>
      <c r="T214" s="181"/>
      <c r="AT214" s="176" t="s">
        <v>169</v>
      </c>
      <c r="AU214" s="176" t="s">
        <v>93</v>
      </c>
      <c r="AV214" s="14" t="s">
        <v>96</v>
      </c>
      <c r="AW214" s="14" t="s">
        <v>38</v>
      </c>
      <c r="AX214" s="14" t="s">
        <v>84</v>
      </c>
      <c r="AY214" s="176" t="s">
        <v>159</v>
      </c>
    </row>
    <row r="215" spans="2:65" s="1" customFormat="1" ht="44.25" customHeight="1">
      <c r="B215" s="35"/>
      <c r="C215" s="135" t="s">
        <v>791</v>
      </c>
      <c r="D215" s="135" t="s">
        <v>162</v>
      </c>
      <c r="E215" s="136" t="s">
        <v>3920</v>
      </c>
      <c r="F215" s="137" t="s">
        <v>3921</v>
      </c>
      <c r="G215" s="138" t="s">
        <v>165</v>
      </c>
      <c r="H215" s="139">
        <v>15.343</v>
      </c>
      <c r="I215" s="140"/>
      <c r="J215" s="141">
        <f>ROUND(I215*H215,2)</f>
        <v>0</v>
      </c>
      <c r="K215" s="142"/>
      <c r="L215" s="35"/>
      <c r="M215" s="143" t="s">
        <v>32</v>
      </c>
      <c r="N215" s="144" t="s">
        <v>48</v>
      </c>
      <c r="P215" s="145">
        <f>O215*H215</f>
        <v>0</v>
      </c>
      <c r="Q215" s="145">
        <v>2.7E-4</v>
      </c>
      <c r="R215" s="145">
        <f>Q215*H215</f>
        <v>4.1426099999999997E-3</v>
      </c>
      <c r="S215" s="145">
        <v>0</v>
      </c>
      <c r="T215" s="146">
        <f>S215*H215</f>
        <v>0</v>
      </c>
      <c r="AR215" s="147" t="s">
        <v>96</v>
      </c>
      <c r="AT215" s="147" t="s">
        <v>162</v>
      </c>
      <c r="AU215" s="147" t="s">
        <v>93</v>
      </c>
      <c r="AY215" s="19" t="s">
        <v>159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9" t="s">
        <v>91</v>
      </c>
      <c r="BK215" s="148">
        <f>ROUND(I215*H215,2)</f>
        <v>0</v>
      </c>
      <c r="BL215" s="19" t="s">
        <v>96</v>
      </c>
      <c r="BM215" s="147" t="s">
        <v>3922</v>
      </c>
    </row>
    <row r="216" spans="2:65" s="1" customFormat="1" ht="11.25">
      <c r="B216" s="35"/>
      <c r="D216" s="149" t="s">
        <v>167</v>
      </c>
      <c r="F216" s="150" t="s">
        <v>3923</v>
      </c>
      <c r="I216" s="151"/>
      <c r="L216" s="35"/>
      <c r="M216" s="152"/>
      <c r="T216" s="56"/>
      <c r="AT216" s="19" t="s">
        <v>167</v>
      </c>
      <c r="AU216" s="19" t="s">
        <v>93</v>
      </c>
    </row>
    <row r="217" spans="2:65" s="1" customFormat="1" ht="37.9" customHeight="1">
      <c r="B217" s="35"/>
      <c r="C217" s="135" t="s">
        <v>798</v>
      </c>
      <c r="D217" s="135" t="s">
        <v>162</v>
      </c>
      <c r="E217" s="136" t="s">
        <v>900</v>
      </c>
      <c r="F217" s="137" t="s">
        <v>901</v>
      </c>
      <c r="G217" s="138" t="s">
        <v>165</v>
      </c>
      <c r="H217" s="139">
        <v>15.343</v>
      </c>
      <c r="I217" s="140"/>
      <c r="J217" s="141">
        <f>ROUND(I217*H217,2)</f>
        <v>0</v>
      </c>
      <c r="K217" s="142"/>
      <c r="L217" s="35"/>
      <c r="M217" s="143" t="s">
        <v>32</v>
      </c>
      <c r="N217" s="144" t="s">
        <v>48</v>
      </c>
      <c r="P217" s="145">
        <f>O217*H217</f>
        <v>0</v>
      </c>
      <c r="Q217" s="145">
        <v>4.7999999999999996E-7</v>
      </c>
      <c r="R217" s="145">
        <f>Q217*H217</f>
        <v>7.3646399999999992E-6</v>
      </c>
      <c r="S217" s="145">
        <v>0</v>
      </c>
      <c r="T217" s="146">
        <f>S217*H217</f>
        <v>0</v>
      </c>
      <c r="AR217" s="147" t="s">
        <v>96</v>
      </c>
      <c r="AT217" s="147" t="s">
        <v>162</v>
      </c>
      <c r="AU217" s="147" t="s">
        <v>93</v>
      </c>
      <c r="AY217" s="19" t="s">
        <v>159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9" t="s">
        <v>91</v>
      </c>
      <c r="BK217" s="148">
        <f>ROUND(I217*H217,2)</f>
        <v>0</v>
      </c>
      <c r="BL217" s="19" t="s">
        <v>96</v>
      </c>
      <c r="BM217" s="147" t="s">
        <v>3924</v>
      </c>
    </row>
    <row r="218" spans="2:65" s="1" customFormat="1" ht="11.25">
      <c r="B218" s="35"/>
      <c r="D218" s="149" t="s">
        <v>167</v>
      </c>
      <c r="F218" s="150" t="s">
        <v>903</v>
      </c>
      <c r="I218" s="151"/>
      <c r="L218" s="35"/>
      <c r="M218" s="152"/>
      <c r="T218" s="56"/>
      <c r="AT218" s="19" t="s">
        <v>167</v>
      </c>
      <c r="AU218" s="19" t="s">
        <v>93</v>
      </c>
    </row>
    <row r="219" spans="2:65" s="11" customFormat="1" ht="20.85" customHeight="1">
      <c r="B219" s="123"/>
      <c r="D219" s="124" t="s">
        <v>75</v>
      </c>
      <c r="E219" s="133" t="s">
        <v>791</v>
      </c>
      <c r="F219" s="133" t="s">
        <v>3925</v>
      </c>
      <c r="I219" s="126"/>
      <c r="J219" s="134">
        <f>BK219</f>
        <v>0</v>
      </c>
      <c r="L219" s="123"/>
      <c r="M219" s="128"/>
      <c r="P219" s="129">
        <f>SUM(P220:P224)</f>
        <v>0</v>
      </c>
      <c r="R219" s="129">
        <f>SUM(R220:R224)</f>
        <v>0</v>
      </c>
      <c r="T219" s="130">
        <f>SUM(T220:T224)</f>
        <v>0</v>
      </c>
      <c r="AR219" s="124" t="s">
        <v>84</v>
      </c>
      <c r="AT219" s="131" t="s">
        <v>75</v>
      </c>
      <c r="AU219" s="131" t="s">
        <v>91</v>
      </c>
      <c r="AY219" s="124" t="s">
        <v>159</v>
      </c>
      <c r="BK219" s="132">
        <f>SUM(BK220:BK224)</f>
        <v>0</v>
      </c>
    </row>
    <row r="220" spans="2:65" s="1" customFormat="1" ht="24.2" customHeight="1">
      <c r="B220" s="35"/>
      <c r="C220" s="135" t="s">
        <v>814</v>
      </c>
      <c r="D220" s="135" t="s">
        <v>162</v>
      </c>
      <c r="E220" s="136" t="s">
        <v>3926</v>
      </c>
      <c r="F220" s="137" t="s">
        <v>3927</v>
      </c>
      <c r="G220" s="138" t="s">
        <v>757</v>
      </c>
      <c r="H220" s="139">
        <v>1</v>
      </c>
      <c r="I220" s="140"/>
      <c r="J220" s="141">
        <f>ROUND(I220*H220,2)</f>
        <v>0</v>
      </c>
      <c r="K220" s="142"/>
      <c r="L220" s="35"/>
      <c r="M220" s="143" t="s">
        <v>32</v>
      </c>
      <c r="N220" s="144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96</v>
      </c>
      <c r="AT220" s="147" t="s">
        <v>162</v>
      </c>
      <c r="AU220" s="147" t="s">
        <v>93</v>
      </c>
      <c r="AY220" s="19" t="s">
        <v>159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9" t="s">
        <v>91</v>
      </c>
      <c r="BK220" s="148">
        <f>ROUND(I220*H220,2)</f>
        <v>0</v>
      </c>
      <c r="BL220" s="19" t="s">
        <v>96</v>
      </c>
      <c r="BM220" s="147" t="s">
        <v>3928</v>
      </c>
    </row>
    <row r="221" spans="2:65" s="1" customFormat="1" ht="24.2" customHeight="1">
      <c r="B221" s="35"/>
      <c r="C221" s="135" t="s">
        <v>823</v>
      </c>
      <c r="D221" s="135" t="s">
        <v>162</v>
      </c>
      <c r="E221" s="136" t="s">
        <v>3929</v>
      </c>
      <c r="F221" s="137" t="s">
        <v>3930</v>
      </c>
      <c r="G221" s="138" t="s">
        <v>757</v>
      </c>
      <c r="H221" s="139">
        <v>1</v>
      </c>
      <c r="I221" s="140"/>
      <c r="J221" s="141">
        <f>ROUND(I221*H221,2)</f>
        <v>0</v>
      </c>
      <c r="K221" s="142"/>
      <c r="L221" s="35"/>
      <c r="M221" s="143" t="s">
        <v>32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96</v>
      </c>
      <c r="AT221" s="147" t="s">
        <v>162</v>
      </c>
      <c r="AU221" s="147" t="s">
        <v>93</v>
      </c>
      <c r="AY221" s="19" t="s">
        <v>159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9" t="s">
        <v>91</v>
      </c>
      <c r="BK221" s="148">
        <f>ROUND(I221*H221,2)</f>
        <v>0</v>
      </c>
      <c r="BL221" s="19" t="s">
        <v>96</v>
      </c>
      <c r="BM221" s="147" t="s">
        <v>3931</v>
      </c>
    </row>
    <row r="222" spans="2:65" s="1" customFormat="1" ht="16.5" customHeight="1">
      <c r="B222" s="35"/>
      <c r="C222" s="135" t="s">
        <v>840</v>
      </c>
      <c r="D222" s="135" t="s">
        <v>162</v>
      </c>
      <c r="E222" s="136" t="s">
        <v>3932</v>
      </c>
      <c r="F222" s="137" t="s">
        <v>3933</v>
      </c>
      <c r="G222" s="138" t="s">
        <v>757</v>
      </c>
      <c r="H222" s="139">
        <v>1</v>
      </c>
      <c r="I222" s="140"/>
      <c r="J222" s="141">
        <f>ROUND(I222*H222,2)</f>
        <v>0</v>
      </c>
      <c r="K222" s="142"/>
      <c r="L222" s="35"/>
      <c r="M222" s="143" t="s">
        <v>32</v>
      </c>
      <c r="N222" s="144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96</v>
      </c>
      <c r="AT222" s="147" t="s">
        <v>162</v>
      </c>
      <c r="AU222" s="147" t="s">
        <v>93</v>
      </c>
      <c r="AY222" s="19" t="s">
        <v>159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9" t="s">
        <v>91</v>
      </c>
      <c r="BK222" s="148">
        <f>ROUND(I222*H222,2)</f>
        <v>0</v>
      </c>
      <c r="BL222" s="19" t="s">
        <v>96</v>
      </c>
      <c r="BM222" s="147" t="s">
        <v>3934</v>
      </c>
    </row>
    <row r="223" spans="2:65" s="1" customFormat="1" ht="16.5" customHeight="1">
      <c r="B223" s="35"/>
      <c r="C223" s="135" t="s">
        <v>856</v>
      </c>
      <c r="D223" s="135" t="s">
        <v>162</v>
      </c>
      <c r="E223" s="136" t="s">
        <v>3935</v>
      </c>
      <c r="F223" s="137" t="s">
        <v>3936</v>
      </c>
      <c r="G223" s="138" t="s">
        <v>757</v>
      </c>
      <c r="H223" s="139">
        <v>11</v>
      </c>
      <c r="I223" s="140"/>
      <c r="J223" s="141">
        <f>ROUND(I223*H223,2)</f>
        <v>0</v>
      </c>
      <c r="K223" s="142"/>
      <c r="L223" s="35"/>
      <c r="M223" s="143" t="s">
        <v>32</v>
      </c>
      <c r="N223" s="144" t="s">
        <v>48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96</v>
      </c>
      <c r="AT223" s="147" t="s">
        <v>162</v>
      </c>
      <c r="AU223" s="147" t="s">
        <v>93</v>
      </c>
      <c r="AY223" s="19" t="s">
        <v>159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9" t="s">
        <v>91</v>
      </c>
      <c r="BK223" s="148">
        <f>ROUND(I223*H223,2)</f>
        <v>0</v>
      </c>
      <c r="BL223" s="19" t="s">
        <v>96</v>
      </c>
      <c r="BM223" s="147" t="s">
        <v>3937</v>
      </c>
    </row>
    <row r="224" spans="2:65" s="1" customFormat="1" ht="16.5" customHeight="1">
      <c r="B224" s="35"/>
      <c r="C224" s="135" t="s">
        <v>864</v>
      </c>
      <c r="D224" s="135" t="s">
        <v>162</v>
      </c>
      <c r="E224" s="136" t="s">
        <v>3938</v>
      </c>
      <c r="F224" s="137" t="s">
        <v>3939</v>
      </c>
      <c r="G224" s="138" t="s">
        <v>1696</v>
      </c>
      <c r="H224" s="139">
        <v>1</v>
      </c>
      <c r="I224" s="140"/>
      <c r="J224" s="141">
        <f>ROUND(I224*H224,2)</f>
        <v>0</v>
      </c>
      <c r="K224" s="142"/>
      <c r="L224" s="35"/>
      <c r="M224" s="143" t="s">
        <v>32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96</v>
      </c>
      <c r="AT224" s="147" t="s">
        <v>162</v>
      </c>
      <c r="AU224" s="147" t="s">
        <v>93</v>
      </c>
      <c r="AY224" s="19" t="s">
        <v>159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9" t="s">
        <v>91</v>
      </c>
      <c r="BK224" s="148">
        <f>ROUND(I224*H224,2)</f>
        <v>0</v>
      </c>
      <c r="BL224" s="19" t="s">
        <v>96</v>
      </c>
      <c r="BM224" s="147" t="s">
        <v>3940</v>
      </c>
    </row>
    <row r="225" spans="2:65" s="11" customFormat="1" ht="22.9" customHeight="1">
      <c r="B225" s="123"/>
      <c r="D225" s="124" t="s">
        <v>75</v>
      </c>
      <c r="E225" s="133" t="s">
        <v>227</v>
      </c>
      <c r="F225" s="133" t="s">
        <v>228</v>
      </c>
      <c r="I225" s="126"/>
      <c r="J225" s="134">
        <f>BK225</f>
        <v>0</v>
      </c>
      <c r="L225" s="123"/>
      <c r="M225" s="128"/>
      <c r="P225" s="129">
        <f>SUM(P226:P227)</f>
        <v>0</v>
      </c>
      <c r="R225" s="129">
        <f>SUM(R226:R227)</f>
        <v>0</v>
      </c>
      <c r="T225" s="130">
        <f>SUM(T226:T227)</f>
        <v>0</v>
      </c>
      <c r="AR225" s="124" t="s">
        <v>84</v>
      </c>
      <c r="AT225" s="131" t="s">
        <v>75</v>
      </c>
      <c r="AU225" s="131" t="s">
        <v>84</v>
      </c>
      <c r="AY225" s="124" t="s">
        <v>159</v>
      </c>
      <c r="BK225" s="132">
        <f>SUM(BK226:BK227)</f>
        <v>0</v>
      </c>
    </row>
    <row r="226" spans="2:65" s="1" customFormat="1" ht="55.5" customHeight="1">
      <c r="B226" s="35"/>
      <c r="C226" s="135" t="s">
        <v>872</v>
      </c>
      <c r="D226" s="135" t="s">
        <v>162</v>
      </c>
      <c r="E226" s="136" t="s">
        <v>3941</v>
      </c>
      <c r="F226" s="137" t="s">
        <v>3942</v>
      </c>
      <c r="G226" s="138" t="s">
        <v>180</v>
      </c>
      <c r="H226" s="139">
        <v>55.331000000000003</v>
      </c>
      <c r="I226" s="140"/>
      <c r="J226" s="141">
        <f>ROUND(I226*H226,2)</f>
        <v>0</v>
      </c>
      <c r="K226" s="142"/>
      <c r="L226" s="35"/>
      <c r="M226" s="143" t="s">
        <v>32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96</v>
      </c>
      <c r="AT226" s="147" t="s">
        <v>162</v>
      </c>
      <c r="AU226" s="147" t="s">
        <v>91</v>
      </c>
      <c r="AY226" s="19" t="s">
        <v>159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9" t="s">
        <v>91</v>
      </c>
      <c r="BK226" s="148">
        <f>ROUND(I226*H226,2)</f>
        <v>0</v>
      </c>
      <c r="BL226" s="19" t="s">
        <v>96</v>
      </c>
      <c r="BM226" s="147" t="s">
        <v>3943</v>
      </c>
    </row>
    <row r="227" spans="2:65" s="1" customFormat="1" ht="11.25">
      <c r="B227" s="35"/>
      <c r="D227" s="149" t="s">
        <v>167</v>
      </c>
      <c r="F227" s="150" t="s">
        <v>3944</v>
      </c>
      <c r="I227" s="151"/>
      <c r="L227" s="35"/>
      <c r="M227" s="167"/>
      <c r="N227" s="168"/>
      <c r="O227" s="168"/>
      <c r="P227" s="168"/>
      <c r="Q227" s="168"/>
      <c r="R227" s="168"/>
      <c r="S227" s="168"/>
      <c r="T227" s="169"/>
      <c r="AT227" s="19" t="s">
        <v>167</v>
      </c>
      <c r="AU227" s="19" t="s">
        <v>91</v>
      </c>
    </row>
    <row r="228" spans="2:65" s="1" customFormat="1" ht="6.95" customHeight="1"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35"/>
    </row>
  </sheetData>
  <sheetProtection algorithmName="SHA-512" hashValue="YDXIOJuF3TWUXC7d26Y7q2Crau7hSlYjmpSdWRXcb7gczIPIRXUyvfpvveo3H3hOITvogG7hdvLkKA7icCMbXQ==" saltValue="5Qh4UjVB9b0vZtfaiJe94/KxQxTzRh/HBbzbqU1VP4YR/ZwiBWmBJvfvoi8VV/LaF4nC2FlrIg5Kk426A23xRQ==" spinCount="100000" sheet="1" objects="1" scenarios="1" formatColumns="0" formatRows="0" autoFilter="0"/>
  <autoFilter ref="C95:K227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 xr:uid="{00000000-0004-0000-0300-000000000000}"/>
    <hyperlink ref="F109" r:id="rId2" xr:uid="{00000000-0004-0000-0300-000001000000}"/>
    <hyperlink ref="F113" r:id="rId3" xr:uid="{00000000-0004-0000-0300-000002000000}"/>
    <hyperlink ref="F116" r:id="rId4" xr:uid="{00000000-0004-0000-0300-000003000000}"/>
    <hyperlink ref="F120" r:id="rId5" xr:uid="{00000000-0004-0000-0300-000004000000}"/>
    <hyperlink ref="F125" r:id="rId6" xr:uid="{00000000-0004-0000-0300-000005000000}"/>
    <hyperlink ref="F128" r:id="rId7" xr:uid="{00000000-0004-0000-0300-000006000000}"/>
    <hyperlink ref="F132" r:id="rId8" xr:uid="{00000000-0004-0000-0300-000007000000}"/>
    <hyperlink ref="F140" r:id="rId9" xr:uid="{00000000-0004-0000-0300-000008000000}"/>
    <hyperlink ref="F151" r:id="rId10" xr:uid="{00000000-0004-0000-0300-000009000000}"/>
    <hyperlink ref="F167" r:id="rId11" xr:uid="{00000000-0004-0000-0300-00000A000000}"/>
    <hyperlink ref="F173" r:id="rId12" xr:uid="{00000000-0004-0000-0300-00000B000000}"/>
    <hyperlink ref="F182" r:id="rId13" xr:uid="{00000000-0004-0000-0300-00000C000000}"/>
    <hyperlink ref="F189" r:id="rId14" xr:uid="{00000000-0004-0000-0300-00000D000000}"/>
    <hyperlink ref="F194" r:id="rId15" xr:uid="{00000000-0004-0000-0300-00000E000000}"/>
    <hyperlink ref="F197" r:id="rId16" xr:uid="{00000000-0004-0000-0300-00000F000000}"/>
    <hyperlink ref="F203" r:id="rId17" xr:uid="{00000000-0004-0000-0300-000010000000}"/>
    <hyperlink ref="F205" r:id="rId18" xr:uid="{00000000-0004-0000-0300-000011000000}"/>
    <hyperlink ref="F209" r:id="rId19" xr:uid="{00000000-0004-0000-0300-000012000000}"/>
    <hyperlink ref="F216" r:id="rId20" xr:uid="{00000000-0004-0000-0300-000013000000}"/>
    <hyperlink ref="F218" r:id="rId21" xr:uid="{00000000-0004-0000-0300-000014000000}"/>
    <hyperlink ref="F227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topLeftCell="A126" workbookViewId="0">
      <selection activeCell="F139" sqref="F13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98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3945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tr">
        <f>IF('Rekapitulace stavby'!AN10="","",'Rekapitulace stavby'!AN10)</f>
        <v/>
      </c>
      <c r="L16" s="35"/>
    </row>
    <row r="17" spans="2:12" s="1" customFormat="1" ht="18" customHeight="1">
      <c r="B17" s="35"/>
      <c r="E17" s="27" t="str">
        <f>IF('Rekapitulace stavby'!E11="","",'Rekapitulace stavby'!E11)</f>
        <v xml:space="preserve"> </v>
      </c>
      <c r="I17" s="29" t="s">
        <v>34</v>
      </c>
      <c r="J17" s="27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tr">
        <f>IF('Rekapitulace stavby'!AN16="","",'Rekapitulace stavby'!AN16)</f>
        <v/>
      </c>
      <c r="L22" s="35"/>
    </row>
    <row r="23" spans="2:12" s="1" customFormat="1" ht="18" customHeight="1">
      <c r="B23" s="35"/>
      <c r="E23" s="27" t="str">
        <f>IF('Rekapitulace stavby'!E17="","",'Rekapitulace stavby'!E17)</f>
        <v xml:space="preserve"> </v>
      </c>
      <c r="I23" s="29" t="s">
        <v>34</v>
      </c>
      <c r="J23" s="27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tr">
        <f>IF('Rekapitulace stavby'!AN19="","",'Rekapitulace stavby'!AN19)</f>
        <v/>
      </c>
      <c r="L25" s="35"/>
    </row>
    <row r="26" spans="2:12" s="1" customFormat="1" ht="18" customHeight="1">
      <c r="B26" s="35"/>
      <c r="E26" s="27" t="str">
        <f>IF('Rekapitulace stavby'!E20="","",'Rekapitulace stavby'!E20)</f>
        <v xml:space="preserve"> </v>
      </c>
      <c r="I26" s="29" t="s">
        <v>34</v>
      </c>
      <c r="J26" s="27" t="str">
        <f>IF('Rekapitulace stavby'!AN20="","",'Rekapitulace stavby'!AN20)</f>
        <v/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 t="e">
        <f>ROUND(J92, 2)</f>
        <v>#REF!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ROUND((SUM(BE92:BE159)),  2)</f>
        <v>0</v>
      </c>
      <c r="I35" s="96">
        <v>0.21</v>
      </c>
      <c r="J35" s="86">
        <f>ROUND(((SUM(BE92:BE159))*I35),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ROUND((SUM(BF92:BF159)),  2)</f>
        <v>0</v>
      </c>
      <c r="I36" s="96">
        <v>0.12</v>
      </c>
      <c r="J36" s="86">
        <f>ROUND(((SUM(BF92:BF159))*I36),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ROUND((SUM(BG92:BG159)),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ROUND((SUM(BH92:BH159)),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ROUND((SUM(BI92:BI159)),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 t="e">
        <f>SUM(J32:J39)</f>
        <v>#REF!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4 - Slaboproud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 t="e">
        <f>J92</f>
        <v>#REF!</v>
      </c>
      <c r="L63" s="35"/>
      <c r="AU63" s="19" t="s">
        <v>137</v>
      </c>
    </row>
    <row r="64" spans="2:47" s="8" customFormat="1" ht="24.95" customHeight="1">
      <c r="B64" s="106"/>
      <c r="D64" s="107" t="s">
        <v>3946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8" customFormat="1" ht="24.95" customHeight="1">
      <c r="B65" s="106"/>
      <c r="D65" s="107" t="s">
        <v>3947</v>
      </c>
      <c r="E65" s="108"/>
      <c r="F65" s="108"/>
      <c r="G65" s="108"/>
      <c r="H65" s="108"/>
      <c r="I65" s="108"/>
      <c r="J65" s="109">
        <f>J114</f>
        <v>0</v>
      </c>
      <c r="L65" s="106"/>
    </row>
    <row r="66" spans="2:12" s="8" customFormat="1" ht="24.95" customHeight="1">
      <c r="B66" s="106"/>
      <c r="D66" s="107" t="s">
        <v>3948</v>
      </c>
      <c r="E66" s="108"/>
      <c r="F66" s="108"/>
      <c r="G66" s="108"/>
      <c r="H66" s="108"/>
      <c r="I66" s="108"/>
      <c r="J66" s="109">
        <f>J129</f>
        <v>0</v>
      </c>
      <c r="L66" s="106"/>
    </row>
    <row r="67" spans="2:12" s="8" customFormat="1" ht="24.95" customHeight="1">
      <c r="B67" s="106"/>
      <c r="D67" s="107" t="s">
        <v>3949</v>
      </c>
      <c r="E67" s="108"/>
      <c r="F67" s="108"/>
      <c r="G67" s="108"/>
      <c r="H67" s="108"/>
      <c r="I67" s="108"/>
      <c r="J67" s="109" t="e">
        <f>#REF!</f>
        <v>#REF!</v>
      </c>
      <c r="L67" s="106"/>
    </row>
    <row r="68" spans="2:12" s="8" customFormat="1" ht="24.95" customHeight="1">
      <c r="B68" s="106"/>
      <c r="D68" s="107" t="s">
        <v>3950</v>
      </c>
      <c r="E68" s="108"/>
      <c r="F68" s="108"/>
      <c r="G68" s="108"/>
      <c r="H68" s="108"/>
      <c r="I68" s="108"/>
      <c r="J68" s="109">
        <f>J139</f>
        <v>0</v>
      </c>
      <c r="L68" s="106"/>
    </row>
    <row r="69" spans="2:12" s="8" customFormat="1" ht="24.95" customHeight="1">
      <c r="B69" s="106"/>
      <c r="D69" s="107" t="s">
        <v>3951</v>
      </c>
      <c r="E69" s="108"/>
      <c r="F69" s="108"/>
      <c r="G69" s="108"/>
      <c r="H69" s="108"/>
      <c r="I69" s="108"/>
      <c r="J69" s="109">
        <f>J141</f>
        <v>0</v>
      </c>
      <c r="L69" s="106"/>
    </row>
    <row r="70" spans="2:12" s="8" customFormat="1" ht="24.95" customHeight="1">
      <c r="B70" s="106"/>
      <c r="D70" s="107" t="s">
        <v>3952</v>
      </c>
      <c r="E70" s="108"/>
      <c r="F70" s="108"/>
      <c r="G70" s="108"/>
      <c r="H70" s="108"/>
      <c r="I70" s="108"/>
      <c r="J70" s="109">
        <f>J151</f>
        <v>0</v>
      </c>
      <c r="L70" s="106"/>
    </row>
    <row r="71" spans="2:12" s="1" customFormat="1" ht="21.75" customHeight="1">
      <c r="B71" s="35"/>
      <c r="L71" s="35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5"/>
    </row>
    <row r="76" spans="2:12" s="1" customFormat="1" ht="6.95" customHeight="1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35"/>
    </row>
    <row r="77" spans="2:12" s="1" customFormat="1" ht="24.95" customHeight="1">
      <c r="B77" s="35"/>
      <c r="C77" s="23" t="s">
        <v>144</v>
      </c>
      <c r="L77" s="35"/>
    </row>
    <row r="78" spans="2:12" s="1" customFormat="1" ht="6.95" customHeight="1">
      <c r="B78" s="35"/>
      <c r="L78" s="35"/>
    </row>
    <row r="79" spans="2:12" s="1" customFormat="1" ht="12" customHeight="1">
      <c r="B79" s="35"/>
      <c r="C79" s="29" t="s">
        <v>16</v>
      </c>
      <c r="L79" s="35"/>
    </row>
    <row r="80" spans="2:12" s="1" customFormat="1" ht="26.25" customHeight="1">
      <c r="B80" s="35"/>
      <c r="E80" s="350" t="str">
        <f>E7</f>
        <v>Komunitní dům sociální služby Domova Na cestě – Hlinsko_rev DPS</v>
      </c>
      <c r="F80" s="351"/>
      <c r="G80" s="351"/>
      <c r="H80" s="351"/>
      <c r="L80" s="35"/>
    </row>
    <row r="81" spans="2:65" ht="12" customHeight="1">
      <c r="B81" s="22"/>
      <c r="C81" s="29" t="s">
        <v>132</v>
      </c>
      <c r="L81" s="22"/>
    </row>
    <row r="82" spans="2:65" s="1" customFormat="1" ht="16.5" customHeight="1">
      <c r="B82" s="35"/>
      <c r="E82" s="350" t="s">
        <v>255</v>
      </c>
      <c r="F82" s="352"/>
      <c r="G82" s="352"/>
      <c r="H82" s="352"/>
      <c r="L82" s="35"/>
    </row>
    <row r="83" spans="2:65" s="1" customFormat="1" ht="12" customHeight="1">
      <c r="B83" s="35"/>
      <c r="C83" s="29" t="s">
        <v>260</v>
      </c>
      <c r="L83" s="35"/>
    </row>
    <row r="84" spans="2:65" s="1" customFormat="1" ht="16.5" customHeight="1">
      <c r="B84" s="35"/>
      <c r="E84" s="314" t="str">
        <f>E11</f>
        <v>4 - Slaboproud</v>
      </c>
      <c r="F84" s="352"/>
      <c r="G84" s="352"/>
      <c r="H84" s="352"/>
      <c r="L84" s="35"/>
    </row>
    <row r="85" spans="2:65" s="1" customFormat="1" ht="6.95" customHeight="1">
      <c r="B85" s="35"/>
      <c r="L85" s="35"/>
    </row>
    <row r="86" spans="2:65" s="1" customFormat="1" ht="12" customHeight="1">
      <c r="B86" s="35"/>
      <c r="C86" s="29" t="s">
        <v>22</v>
      </c>
      <c r="F86" s="27" t="str">
        <f>F14</f>
        <v xml:space="preserve"> </v>
      </c>
      <c r="I86" s="29" t="s">
        <v>24</v>
      </c>
      <c r="J86" s="52" t="str">
        <f>IF(J14="","",J14)</f>
        <v>15. 7. 2024</v>
      </c>
      <c r="L86" s="35"/>
    </row>
    <row r="87" spans="2:65" s="1" customFormat="1" ht="6.95" customHeight="1">
      <c r="B87" s="35"/>
      <c r="L87" s="35"/>
    </row>
    <row r="88" spans="2:65" s="1" customFormat="1" ht="15.2" customHeight="1">
      <c r="B88" s="35"/>
      <c r="C88" s="29" t="s">
        <v>30</v>
      </c>
      <c r="F88" s="27" t="str">
        <f>E17</f>
        <v xml:space="preserve"> </v>
      </c>
      <c r="I88" s="29" t="s">
        <v>37</v>
      </c>
      <c r="J88" s="33" t="str">
        <f>E23</f>
        <v xml:space="preserve"> </v>
      </c>
      <c r="L88" s="35"/>
    </row>
    <row r="89" spans="2:65" s="1" customFormat="1" ht="15.2" customHeight="1">
      <c r="B89" s="35"/>
      <c r="C89" s="29" t="s">
        <v>35</v>
      </c>
      <c r="F89" s="27" t="str">
        <f>IF(E20="","",E20)</f>
        <v>Vyplň údaj</v>
      </c>
      <c r="I89" s="29" t="s">
        <v>39</v>
      </c>
      <c r="J89" s="33" t="str">
        <f>E26</f>
        <v xml:space="preserve"> </v>
      </c>
      <c r="L89" s="35"/>
    </row>
    <row r="90" spans="2:65" s="1" customFormat="1" ht="10.35" customHeight="1">
      <c r="B90" s="35"/>
      <c r="L90" s="35"/>
    </row>
    <row r="91" spans="2:65" s="10" customFormat="1" ht="29.25" customHeight="1">
      <c r="B91" s="114"/>
      <c r="C91" s="115" t="s">
        <v>145</v>
      </c>
      <c r="D91" s="116" t="s">
        <v>61</v>
      </c>
      <c r="E91" s="116" t="s">
        <v>57</v>
      </c>
      <c r="F91" s="116" t="s">
        <v>58</v>
      </c>
      <c r="G91" s="116" t="s">
        <v>146</v>
      </c>
      <c r="H91" s="116" t="s">
        <v>147</v>
      </c>
      <c r="I91" s="116" t="s">
        <v>148</v>
      </c>
      <c r="J91" s="117" t="s">
        <v>136</v>
      </c>
      <c r="K91" s="118" t="s">
        <v>149</v>
      </c>
      <c r="L91" s="114"/>
      <c r="M91" s="59" t="s">
        <v>32</v>
      </c>
      <c r="N91" s="60" t="s">
        <v>46</v>
      </c>
      <c r="O91" s="60" t="s">
        <v>150</v>
      </c>
      <c r="P91" s="60" t="s">
        <v>151</v>
      </c>
      <c r="Q91" s="60" t="s">
        <v>152</v>
      </c>
      <c r="R91" s="60" t="s">
        <v>153</v>
      </c>
      <c r="S91" s="60" t="s">
        <v>154</v>
      </c>
      <c r="T91" s="61" t="s">
        <v>155</v>
      </c>
    </row>
    <row r="92" spans="2:65" s="1" customFormat="1" ht="22.9" customHeight="1">
      <c r="B92" s="35"/>
      <c r="C92" s="64" t="s">
        <v>156</v>
      </c>
      <c r="J92" s="119" t="e">
        <f>BK92</f>
        <v>#REF!</v>
      </c>
      <c r="L92" s="35"/>
      <c r="M92" s="62"/>
      <c r="N92" s="53"/>
      <c r="O92" s="53"/>
      <c r="P92" s="120" t="e">
        <f>P93+P114+P129+#REF!+P139+P141+P151</f>
        <v>#REF!</v>
      </c>
      <c r="Q92" s="53"/>
      <c r="R92" s="120" t="e">
        <f>R93+R114+R129+#REF!+R139+R141+R151</f>
        <v>#REF!</v>
      </c>
      <c r="S92" s="53"/>
      <c r="T92" s="121" t="e">
        <f>T93+T114+T129+#REF!+T139+T141+T151</f>
        <v>#REF!</v>
      </c>
      <c r="AT92" s="19" t="s">
        <v>75</v>
      </c>
      <c r="AU92" s="19" t="s">
        <v>137</v>
      </c>
      <c r="BK92" s="122" t="e">
        <f>BK93+BK114+BK129+#REF!+BK139+BK141+BK151</f>
        <v>#REF!</v>
      </c>
    </row>
    <row r="93" spans="2:65" s="11" customFormat="1" ht="25.9" customHeight="1">
      <c r="B93" s="123"/>
      <c r="D93" s="124" t="s">
        <v>75</v>
      </c>
      <c r="E93" s="125" t="s">
        <v>84</v>
      </c>
      <c r="F93" s="125" t="s">
        <v>3953</v>
      </c>
      <c r="I93" s="126"/>
      <c r="J93" s="127">
        <f>BK93</f>
        <v>0</v>
      </c>
      <c r="L93" s="123"/>
      <c r="M93" s="128"/>
      <c r="P93" s="129">
        <f>SUM(P94:P113)</f>
        <v>0</v>
      </c>
      <c r="R93" s="129">
        <f>SUM(R94:R113)</f>
        <v>0</v>
      </c>
      <c r="T93" s="130">
        <f>SUM(T94:T113)</f>
        <v>0</v>
      </c>
      <c r="AR93" s="124" t="s">
        <v>96</v>
      </c>
      <c r="AT93" s="131" t="s">
        <v>75</v>
      </c>
      <c r="AU93" s="131" t="s">
        <v>76</v>
      </c>
      <c r="AY93" s="124" t="s">
        <v>159</v>
      </c>
      <c r="BK93" s="132">
        <f>SUM(BK94:BK113)</f>
        <v>0</v>
      </c>
    </row>
    <row r="94" spans="2:65" s="1" customFormat="1" ht="21.75" customHeight="1">
      <c r="B94" s="35"/>
      <c r="C94" s="135" t="s">
        <v>84</v>
      </c>
      <c r="D94" s="135" t="s">
        <v>162</v>
      </c>
      <c r="E94" s="136" t="s">
        <v>3954</v>
      </c>
      <c r="F94" s="137" t="s">
        <v>3955</v>
      </c>
      <c r="G94" s="138" t="s">
        <v>757</v>
      </c>
      <c r="H94" s="139">
        <v>1</v>
      </c>
      <c r="I94" s="140"/>
      <c r="J94" s="141">
        <f t="shared" ref="J94:J113" si="0">ROUND(I94*H94,2)</f>
        <v>0</v>
      </c>
      <c r="K94" s="142"/>
      <c r="L94" s="35"/>
      <c r="M94" s="143" t="s">
        <v>32</v>
      </c>
      <c r="N94" s="144" t="s">
        <v>48</v>
      </c>
      <c r="P94" s="145">
        <f t="shared" ref="P94:P113" si="1">O94*H94</f>
        <v>0</v>
      </c>
      <c r="Q94" s="145">
        <v>0</v>
      </c>
      <c r="R94" s="145">
        <f t="shared" ref="R94:R113" si="2">Q94*H94</f>
        <v>0</v>
      </c>
      <c r="S94" s="145">
        <v>0</v>
      </c>
      <c r="T94" s="146">
        <f t="shared" ref="T94:T113" si="3">S94*H94</f>
        <v>0</v>
      </c>
      <c r="AR94" s="147" t="s">
        <v>3956</v>
      </c>
      <c r="AT94" s="147" t="s">
        <v>162</v>
      </c>
      <c r="AU94" s="147" t="s">
        <v>84</v>
      </c>
      <c r="AY94" s="19" t="s">
        <v>159</v>
      </c>
      <c r="BE94" s="148">
        <f t="shared" ref="BE94:BE113" si="4">IF(N94="základní",J94,0)</f>
        <v>0</v>
      </c>
      <c r="BF94" s="148">
        <f t="shared" ref="BF94:BF113" si="5">IF(N94="snížená",J94,0)</f>
        <v>0</v>
      </c>
      <c r="BG94" s="148">
        <f t="shared" ref="BG94:BG113" si="6">IF(N94="zákl. přenesená",J94,0)</f>
        <v>0</v>
      </c>
      <c r="BH94" s="148">
        <f t="shared" ref="BH94:BH113" si="7">IF(N94="sníž. přenesená",J94,0)</f>
        <v>0</v>
      </c>
      <c r="BI94" s="148">
        <f t="shared" ref="BI94:BI113" si="8">IF(N94="nulová",J94,0)</f>
        <v>0</v>
      </c>
      <c r="BJ94" s="19" t="s">
        <v>91</v>
      </c>
      <c r="BK94" s="148">
        <f t="shared" ref="BK94:BK113" si="9">ROUND(I94*H94,2)</f>
        <v>0</v>
      </c>
      <c r="BL94" s="19" t="s">
        <v>3956</v>
      </c>
      <c r="BM94" s="147" t="s">
        <v>3957</v>
      </c>
    </row>
    <row r="95" spans="2:65" s="1" customFormat="1" ht="16.5" customHeight="1">
      <c r="B95" s="35"/>
      <c r="C95" s="135" t="s">
        <v>91</v>
      </c>
      <c r="D95" s="135" t="s">
        <v>162</v>
      </c>
      <c r="E95" s="136" t="s">
        <v>3958</v>
      </c>
      <c r="F95" s="137" t="s">
        <v>3959</v>
      </c>
      <c r="G95" s="138" t="s">
        <v>757</v>
      </c>
      <c r="H95" s="139">
        <v>1</v>
      </c>
      <c r="I95" s="140"/>
      <c r="J95" s="141">
        <f t="shared" si="0"/>
        <v>0</v>
      </c>
      <c r="K95" s="142"/>
      <c r="L95" s="35"/>
      <c r="M95" s="143" t="s">
        <v>32</v>
      </c>
      <c r="N95" s="144" t="s">
        <v>48</v>
      </c>
      <c r="P95" s="145">
        <f t="shared" si="1"/>
        <v>0</v>
      </c>
      <c r="Q95" s="145">
        <v>0</v>
      </c>
      <c r="R95" s="145">
        <f t="shared" si="2"/>
        <v>0</v>
      </c>
      <c r="S95" s="145">
        <v>0</v>
      </c>
      <c r="T95" s="146">
        <f t="shared" si="3"/>
        <v>0</v>
      </c>
      <c r="AR95" s="147" t="s">
        <v>3956</v>
      </c>
      <c r="AT95" s="147" t="s">
        <v>162</v>
      </c>
      <c r="AU95" s="147" t="s">
        <v>84</v>
      </c>
      <c r="AY95" s="19" t="s">
        <v>159</v>
      </c>
      <c r="BE95" s="148">
        <f t="shared" si="4"/>
        <v>0</v>
      </c>
      <c r="BF95" s="148">
        <f t="shared" si="5"/>
        <v>0</v>
      </c>
      <c r="BG95" s="148">
        <f t="shared" si="6"/>
        <v>0</v>
      </c>
      <c r="BH95" s="148">
        <f t="shared" si="7"/>
        <v>0</v>
      </c>
      <c r="BI95" s="148">
        <f t="shared" si="8"/>
        <v>0</v>
      </c>
      <c r="BJ95" s="19" t="s">
        <v>91</v>
      </c>
      <c r="BK95" s="148">
        <f t="shared" si="9"/>
        <v>0</v>
      </c>
      <c r="BL95" s="19" t="s">
        <v>3956</v>
      </c>
      <c r="BM95" s="147" t="s">
        <v>3960</v>
      </c>
    </row>
    <row r="96" spans="2:65" s="1" customFormat="1" ht="16.5" customHeight="1">
      <c r="B96" s="35"/>
      <c r="C96" s="135" t="s">
        <v>93</v>
      </c>
      <c r="D96" s="135" t="s">
        <v>162</v>
      </c>
      <c r="E96" s="136" t="s">
        <v>3961</v>
      </c>
      <c r="F96" s="137" t="s">
        <v>3962</v>
      </c>
      <c r="G96" s="138" t="s">
        <v>757</v>
      </c>
      <c r="H96" s="139">
        <v>3</v>
      </c>
      <c r="I96" s="140"/>
      <c r="J96" s="141">
        <f t="shared" si="0"/>
        <v>0</v>
      </c>
      <c r="K96" s="142"/>
      <c r="L96" s="35"/>
      <c r="M96" s="143" t="s">
        <v>32</v>
      </c>
      <c r="N96" s="144" t="s">
        <v>48</v>
      </c>
      <c r="P96" s="145">
        <f t="shared" si="1"/>
        <v>0</v>
      </c>
      <c r="Q96" s="145">
        <v>0</v>
      </c>
      <c r="R96" s="145">
        <f t="shared" si="2"/>
        <v>0</v>
      </c>
      <c r="S96" s="145">
        <v>0</v>
      </c>
      <c r="T96" s="146">
        <f t="shared" si="3"/>
        <v>0</v>
      </c>
      <c r="AR96" s="147" t="s">
        <v>3956</v>
      </c>
      <c r="AT96" s="147" t="s">
        <v>162</v>
      </c>
      <c r="AU96" s="147" t="s">
        <v>84</v>
      </c>
      <c r="AY96" s="19" t="s">
        <v>159</v>
      </c>
      <c r="BE96" s="148">
        <f t="shared" si="4"/>
        <v>0</v>
      </c>
      <c r="BF96" s="148">
        <f t="shared" si="5"/>
        <v>0</v>
      </c>
      <c r="BG96" s="148">
        <f t="shared" si="6"/>
        <v>0</v>
      </c>
      <c r="BH96" s="148">
        <f t="shared" si="7"/>
        <v>0</v>
      </c>
      <c r="BI96" s="148">
        <f t="shared" si="8"/>
        <v>0</v>
      </c>
      <c r="BJ96" s="19" t="s">
        <v>91</v>
      </c>
      <c r="BK96" s="148">
        <f t="shared" si="9"/>
        <v>0</v>
      </c>
      <c r="BL96" s="19" t="s">
        <v>3956</v>
      </c>
      <c r="BM96" s="147" t="s">
        <v>3963</v>
      </c>
    </row>
    <row r="97" spans="2:65" s="1" customFormat="1" ht="16.5" customHeight="1">
      <c r="B97" s="35"/>
      <c r="C97" s="135" t="s">
        <v>96</v>
      </c>
      <c r="D97" s="135" t="s">
        <v>162</v>
      </c>
      <c r="E97" s="136" t="s">
        <v>3964</v>
      </c>
      <c r="F97" s="137" t="s">
        <v>3965</v>
      </c>
      <c r="G97" s="138" t="s">
        <v>757</v>
      </c>
      <c r="H97" s="139">
        <v>2</v>
      </c>
      <c r="I97" s="140"/>
      <c r="J97" s="141">
        <f t="shared" si="0"/>
        <v>0</v>
      </c>
      <c r="K97" s="142"/>
      <c r="L97" s="35"/>
      <c r="M97" s="143" t="s">
        <v>32</v>
      </c>
      <c r="N97" s="144" t="s">
        <v>48</v>
      </c>
      <c r="P97" s="145">
        <f t="shared" si="1"/>
        <v>0</v>
      </c>
      <c r="Q97" s="145">
        <v>0</v>
      </c>
      <c r="R97" s="145">
        <f t="shared" si="2"/>
        <v>0</v>
      </c>
      <c r="S97" s="145">
        <v>0</v>
      </c>
      <c r="T97" s="146">
        <f t="shared" si="3"/>
        <v>0</v>
      </c>
      <c r="AR97" s="147" t="s">
        <v>3956</v>
      </c>
      <c r="AT97" s="147" t="s">
        <v>162</v>
      </c>
      <c r="AU97" s="147" t="s">
        <v>84</v>
      </c>
      <c r="AY97" s="19" t="s">
        <v>159</v>
      </c>
      <c r="BE97" s="148">
        <f t="shared" si="4"/>
        <v>0</v>
      </c>
      <c r="BF97" s="148">
        <f t="shared" si="5"/>
        <v>0</v>
      </c>
      <c r="BG97" s="148">
        <f t="shared" si="6"/>
        <v>0</v>
      </c>
      <c r="BH97" s="148">
        <f t="shared" si="7"/>
        <v>0</v>
      </c>
      <c r="BI97" s="148">
        <f t="shared" si="8"/>
        <v>0</v>
      </c>
      <c r="BJ97" s="19" t="s">
        <v>91</v>
      </c>
      <c r="BK97" s="148">
        <f t="shared" si="9"/>
        <v>0</v>
      </c>
      <c r="BL97" s="19" t="s">
        <v>3956</v>
      </c>
      <c r="BM97" s="147" t="s">
        <v>3966</v>
      </c>
    </row>
    <row r="98" spans="2:65" s="1" customFormat="1" ht="16.5" customHeight="1">
      <c r="B98" s="35"/>
      <c r="C98" s="135" t="s">
        <v>99</v>
      </c>
      <c r="D98" s="135" t="s">
        <v>162</v>
      </c>
      <c r="E98" s="136" t="s">
        <v>3967</v>
      </c>
      <c r="F98" s="137" t="s">
        <v>3968</v>
      </c>
      <c r="G98" s="138" t="s">
        <v>757</v>
      </c>
      <c r="H98" s="139">
        <v>6</v>
      </c>
      <c r="I98" s="140"/>
      <c r="J98" s="141">
        <f t="shared" si="0"/>
        <v>0</v>
      </c>
      <c r="K98" s="142"/>
      <c r="L98" s="35"/>
      <c r="M98" s="143" t="s">
        <v>32</v>
      </c>
      <c r="N98" s="144" t="s">
        <v>48</v>
      </c>
      <c r="P98" s="145">
        <f t="shared" si="1"/>
        <v>0</v>
      </c>
      <c r="Q98" s="145">
        <v>0</v>
      </c>
      <c r="R98" s="145">
        <f t="shared" si="2"/>
        <v>0</v>
      </c>
      <c r="S98" s="145">
        <v>0</v>
      </c>
      <c r="T98" s="146">
        <f t="shared" si="3"/>
        <v>0</v>
      </c>
      <c r="AR98" s="147" t="s">
        <v>3956</v>
      </c>
      <c r="AT98" s="147" t="s">
        <v>162</v>
      </c>
      <c r="AU98" s="147" t="s">
        <v>84</v>
      </c>
      <c r="AY98" s="19" t="s">
        <v>159</v>
      </c>
      <c r="BE98" s="148">
        <f t="shared" si="4"/>
        <v>0</v>
      </c>
      <c r="BF98" s="148">
        <f t="shared" si="5"/>
        <v>0</v>
      </c>
      <c r="BG98" s="148">
        <f t="shared" si="6"/>
        <v>0</v>
      </c>
      <c r="BH98" s="148">
        <f t="shared" si="7"/>
        <v>0</v>
      </c>
      <c r="BI98" s="148">
        <f t="shared" si="8"/>
        <v>0</v>
      </c>
      <c r="BJ98" s="19" t="s">
        <v>91</v>
      </c>
      <c r="BK98" s="148">
        <f t="shared" si="9"/>
        <v>0</v>
      </c>
      <c r="BL98" s="19" t="s">
        <v>3956</v>
      </c>
      <c r="BM98" s="147" t="s">
        <v>3969</v>
      </c>
    </row>
    <row r="99" spans="2:65" s="1" customFormat="1" ht="16.5" customHeight="1">
      <c r="B99" s="35"/>
      <c r="C99" s="135" t="s">
        <v>102</v>
      </c>
      <c r="D99" s="135" t="s">
        <v>162</v>
      </c>
      <c r="E99" s="136" t="s">
        <v>3970</v>
      </c>
      <c r="F99" s="137" t="s">
        <v>3971</v>
      </c>
      <c r="G99" s="138" t="s">
        <v>757</v>
      </c>
      <c r="H99" s="139">
        <v>3</v>
      </c>
      <c r="I99" s="140"/>
      <c r="J99" s="141">
        <f t="shared" si="0"/>
        <v>0</v>
      </c>
      <c r="K99" s="142"/>
      <c r="L99" s="35"/>
      <c r="M99" s="143" t="s">
        <v>32</v>
      </c>
      <c r="N99" s="144" t="s">
        <v>48</v>
      </c>
      <c r="P99" s="145">
        <f t="shared" si="1"/>
        <v>0</v>
      </c>
      <c r="Q99" s="145">
        <v>0</v>
      </c>
      <c r="R99" s="145">
        <f t="shared" si="2"/>
        <v>0</v>
      </c>
      <c r="S99" s="145">
        <v>0</v>
      </c>
      <c r="T99" s="146">
        <f t="shared" si="3"/>
        <v>0</v>
      </c>
      <c r="AR99" s="147" t="s">
        <v>3956</v>
      </c>
      <c r="AT99" s="147" t="s">
        <v>162</v>
      </c>
      <c r="AU99" s="147" t="s">
        <v>84</v>
      </c>
      <c r="AY99" s="19" t="s">
        <v>159</v>
      </c>
      <c r="BE99" s="148">
        <f t="shared" si="4"/>
        <v>0</v>
      </c>
      <c r="BF99" s="148">
        <f t="shared" si="5"/>
        <v>0</v>
      </c>
      <c r="BG99" s="148">
        <f t="shared" si="6"/>
        <v>0</v>
      </c>
      <c r="BH99" s="148">
        <f t="shared" si="7"/>
        <v>0</v>
      </c>
      <c r="BI99" s="148">
        <f t="shared" si="8"/>
        <v>0</v>
      </c>
      <c r="BJ99" s="19" t="s">
        <v>91</v>
      </c>
      <c r="BK99" s="148">
        <f t="shared" si="9"/>
        <v>0</v>
      </c>
      <c r="BL99" s="19" t="s">
        <v>3956</v>
      </c>
      <c r="BM99" s="147" t="s">
        <v>3972</v>
      </c>
    </row>
    <row r="100" spans="2:65" s="1" customFormat="1" ht="16.5" customHeight="1">
      <c r="B100" s="35"/>
      <c r="C100" s="135" t="s">
        <v>105</v>
      </c>
      <c r="D100" s="135" t="s">
        <v>162</v>
      </c>
      <c r="E100" s="136" t="s">
        <v>3973</v>
      </c>
      <c r="F100" s="137" t="s">
        <v>3974</v>
      </c>
      <c r="G100" s="138" t="s">
        <v>757</v>
      </c>
      <c r="H100" s="139">
        <v>44</v>
      </c>
      <c r="I100" s="140"/>
      <c r="J100" s="141">
        <f t="shared" si="0"/>
        <v>0</v>
      </c>
      <c r="K100" s="142"/>
      <c r="L100" s="35"/>
      <c r="M100" s="143" t="s">
        <v>32</v>
      </c>
      <c r="N100" s="144" t="s">
        <v>48</v>
      </c>
      <c r="P100" s="145">
        <f t="shared" si="1"/>
        <v>0</v>
      </c>
      <c r="Q100" s="145">
        <v>0</v>
      </c>
      <c r="R100" s="145">
        <f t="shared" si="2"/>
        <v>0</v>
      </c>
      <c r="S100" s="145">
        <v>0</v>
      </c>
      <c r="T100" s="146">
        <f t="shared" si="3"/>
        <v>0</v>
      </c>
      <c r="AR100" s="147" t="s">
        <v>3956</v>
      </c>
      <c r="AT100" s="147" t="s">
        <v>162</v>
      </c>
      <c r="AU100" s="147" t="s">
        <v>84</v>
      </c>
      <c r="AY100" s="19" t="s">
        <v>159</v>
      </c>
      <c r="BE100" s="148">
        <f t="shared" si="4"/>
        <v>0</v>
      </c>
      <c r="BF100" s="148">
        <f t="shared" si="5"/>
        <v>0</v>
      </c>
      <c r="BG100" s="148">
        <f t="shared" si="6"/>
        <v>0</v>
      </c>
      <c r="BH100" s="148">
        <f t="shared" si="7"/>
        <v>0</v>
      </c>
      <c r="BI100" s="148">
        <f t="shared" si="8"/>
        <v>0</v>
      </c>
      <c r="BJ100" s="19" t="s">
        <v>91</v>
      </c>
      <c r="BK100" s="148">
        <f t="shared" si="9"/>
        <v>0</v>
      </c>
      <c r="BL100" s="19" t="s">
        <v>3956</v>
      </c>
      <c r="BM100" s="147" t="s">
        <v>3975</v>
      </c>
    </row>
    <row r="101" spans="2:65" s="1" customFormat="1" ht="16.5" customHeight="1">
      <c r="B101" s="35"/>
      <c r="C101" s="135" t="s">
        <v>108</v>
      </c>
      <c r="D101" s="135" t="s">
        <v>162</v>
      </c>
      <c r="E101" s="136" t="s">
        <v>3976</v>
      </c>
      <c r="F101" s="137" t="s">
        <v>3977</v>
      </c>
      <c r="G101" s="138" t="s">
        <v>225</v>
      </c>
      <c r="H101" s="139">
        <v>1</v>
      </c>
      <c r="I101" s="140"/>
      <c r="J101" s="141">
        <f t="shared" si="0"/>
        <v>0</v>
      </c>
      <c r="K101" s="142"/>
      <c r="L101" s="35"/>
      <c r="M101" s="143" t="s">
        <v>32</v>
      </c>
      <c r="N101" s="144" t="s">
        <v>48</v>
      </c>
      <c r="P101" s="145">
        <f t="shared" si="1"/>
        <v>0</v>
      </c>
      <c r="Q101" s="145">
        <v>0</v>
      </c>
      <c r="R101" s="145">
        <f t="shared" si="2"/>
        <v>0</v>
      </c>
      <c r="S101" s="145">
        <v>0</v>
      </c>
      <c r="T101" s="146">
        <f t="shared" si="3"/>
        <v>0</v>
      </c>
      <c r="AR101" s="147" t="s">
        <v>3956</v>
      </c>
      <c r="AT101" s="147" t="s">
        <v>162</v>
      </c>
      <c r="AU101" s="147" t="s">
        <v>84</v>
      </c>
      <c r="AY101" s="19" t="s">
        <v>159</v>
      </c>
      <c r="BE101" s="148">
        <f t="shared" si="4"/>
        <v>0</v>
      </c>
      <c r="BF101" s="148">
        <f t="shared" si="5"/>
        <v>0</v>
      </c>
      <c r="BG101" s="148">
        <f t="shared" si="6"/>
        <v>0</v>
      </c>
      <c r="BH101" s="148">
        <f t="shared" si="7"/>
        <v>0</v>
      </c>
      <c r="BI101" s="148">
        <f t="shared" si="8"/>
        <v>0</v>
      </c>
      <c r="BJ101" s="19" t="s">
        <v>91</v>
      </c>
      <c r="BK101" s="148">
        <f t="shared" si="9"/>
        <v>0</v>
      </c>
      <c r="BL101" s="19" t="s">
        <v>3956</v>
      </c>
      <c r="BM101" s="147" t="s">
        <v>3978</v>
      </c>
    </row>
    <row r="102" spans="2:65" s="1" customFormat="1" ht="16.5" customHeight="1">
      <c r="B102" s="35"/>
      <c r="C102" s="135" t="s">
        <v>111</v>
      </c>
      <c r="D102" s="135" t="s">
        <v>162</v>
      </c>
      <c r="E102" s="136" t="s">
        <v>3979</v>
      </c>
      <c r="F102" s="137" t="s">
        <v>3980</v>
      </c>
      <c r="G102" s="138" t="s">
        <v>757</v>
      </c>
      <c r="H102" s="139">
        <v>36</v>
      </c>
      <c r="I102" s="140"/>
      <c r="J102" s="141">
        <f t="shared" si="0"/>
        <v>0</v>
      </c>
      <c r="K102" s="142"/>
      <c r="L102" s="35"/>
      <c r="M102" s="143" t="s">
        <v>32</v>
      </c>
      <c r="N102" s="144" t="s">
        <v>48</v>
      </c>
      <c r="P102" s="145">
        <f t="shared" si="1"/>
        <v>0</v>
      </c>
      <c r="Q102" s="145">
        <v>0</v>
      </c>
      <c r="R102" s="145">
        <f t="shared" si="2"/>
        <v>0</v>
      </c>
      <c r="S102" s="145">
        <v>0</v>
      </c>
      <c r="T102" s="146">
        <f t="shared" si="3"/>
        <v>0</v>
      </c>
      <c r="AR102" s="147" t="s">
        <v>3956</v>
      </c>
      <c r="AT102" s="147" t="s">
        <v>162</v>
      </c>
      <c r="AU102" s="147" t="s">
        <v>84</v>
      </c>
      <c r="AY102" s="19" t="s">
        <v>159</v>
      </c>
      <c r="BE102" s="148">
        <f t="shared" si="4"/>
        <v>0</v>
      </c>
      <c r="BF102" s="148">
        <f t="shared" si="5"/>
        <v>0</v>
      </c>
      <c r="BG102" s="148">
        <f t="shared" si="6"/>
        <v>0</v>
      </c>
      <c r="BH102" s="148">
        <f t="shared" si="7"/>
        <v>0</v>
      </c>
      <c r="BI102" s="148">
        <f t="shared" si="8"/>
        <v>0</v>
      </c>
      <c r="BJ102" s="19" t="s">
        <v>91</v>
      </c>
      <c r="BK102" s="148">
        <f t="shared" si="9"/>
        <v>0</v>
      </c>
      <c r="BL102" s="19" t="s">
        <v>3956</v>
      </c>
      <c r="BM102" s="147" t="s">
        <v>3981</v>
      </c>
    </row>
    <row r="103" spans="2:65" s="1" customFormat="1" ht="16.5" customHeight="1">
      <c r="B103" s="35"/>
      <c r="C103" s="135" t="s">
        <v>114</v>
      </c>
      <c r="D103" s="135" t="s">
        <v>162</v>
      </c>
      <c r="E103" s="136" t="s">
        <v>3982</v>
      </c>
      <c r="F103" s="137" t="s">
        <v>3983</v>
      </c>
      <c r="G103" s="138" t="s">
        <v>757</v>
      </c>
      <c r="H103" s="139">
        <v>2</v>
      </c>
      <c r="I103" s="140"/>
      <c r="J103" s="141">
        <f t="shared" si="0"/>
        <v>0</v>
      </c>
      <c r="K103" s="142"/>
      <c r="L103" s="35"/>
      <c r="M103" s="143" t="s">
        <v>32</v>
      </c>
      <c r="N103" s="144" t="s">
        <v>48</v>
      </c>
      <c r="P103" s="145">
        <f t="shared" si="1"/>
        <v>0</v>
      </c>
      <c r="Q103" s="145">
        <v>0</v>
      </c>
      <c r="R103" s="145">
        <f t="shared" si="2"/>
        <v>0</v>
      </c>
      <c r="S103" s="145">
        <v>0</v>
      </c>
      <c r="T103" s="146">
        <f t="shared" si="3"/>
        <v>0</v>
      </c>
      <c r="AR103" s="147" t="s">
        <v>3956</v>
      </c>
      <c r="AT103" s="147" t="s">
        <v>162</v>
      </c>
      <c r="AU103" s="147" t="s">
        <v>84</v>
      </c>
      <c r="AY103" s="19" t="s">
        <v>159</v>
      </c>
      <c r="BE103" s="148">
        <f t="shared" si="4"/>
        <v>0</v>
      </c>
      <c r="BF103" s="148">
        <f t="shared" si="5"/>
        <v>0</v>
      </c>
      <c r="BG103" s="148">
        <f t="shared" si="6"/>
        <v>0</v>
      </c>
      <c r="BH103" s="148">
        <f t="shared" si="7"/>
        <v>0</v>
      </c>
      <c r="BI103" s="148">
        <f t="shared" si="8"/>
        <v>0</v>
      </c>
      <c r="BJ103" s="19" t="s">
        <v>91</v>
      </c>
      <c r="BK103" s="148">
        <f t="shared" si="9"/>
        <v>0</v>
      </c>
      <c r="BL103" s="19" t="s">
        <v>3956</v>
      </c>
      <c r="BM103" s="147" t="s">
        <v>3984</v>
      </c>
    </row>
    <row r="104" spans="2:65" s="1" customFormat="1" ht="16.5" customHeight="1">
      <c r="B104" s="35"/>
      <c r="C104" s="135" t="s">
        <v>218</v>
      </c>
      <c r="D104" s="135" t="s">
        <v>162</v>
      </c>
      <c r="E104" s="136" t="s">
        <v>3985</v>
      </c>
      <c r="F104" s="137" t="s">
        <v>3986</v>
      </c>
      <c r="G104" s="138" t="s">
        <v>757</v>
      </c>
      <c r="H104" s="139">
        <v>22</v>
      </c>
      <c r="I104" s="140"/>
      <c r="J104" s="141">
        <f t="shared" si="0"/>
        <v>0</v>
      </c>
      <c r="K104" s="142"/>
      <c r="L104" s="35"/>
      <c r="M104" s="143" t="s">
        <v>32</v>
      </c>
      <c r="N104" s="144" t="s">
        <v>48</v>
      </c>
      <c r="P104" s="145">
        <f t="shared" si="1"/>
        <v>0</v>
      </c>
      <c r="Q104" s="145">
        <v>0</v>
      </c>
      <c r="R104" s="145">
        <f t="shared" si="2"/>
        <v>0</v>
      </c>
      <c r="S104" s="145">
        <v>0</v>
      </c>
      <c r="T104" s="146">
        <f t="shared" si="3"/>
        <v>0</v>
      </c>
      <c r="AR104" s="147" t="s">
        <v>3956</v>
      </c>
      <c r="AT104" s="147" t="s">
        <v>162</v>
      </c>
      <c r="AU104" s="147" t="s">
        <v>84</v>
      </c>
      <c r="AY104" s="19" t="s">
        <v>159</v>
      </c>
      <c r="BE104" s="148">
        <f t="shared" si="4"/>
        <v>0</v>
      </c>
      <c r="BF104" s="148">
        <f t="shared" si="5"/>
        <v>0</v>
      </c>
      <c r="BG104" s="148">
        <f t="shared" si="6"/>
        <v>0</v>
      </c>
      <c r="BH104" s="148">
        <f t="shared" si="7"/>
        <v>0</v>
      </c>
      <c r="BI104" s="148">
        <f t="shared" si="8"/>
        <v>0</v>
      </c>
      <c r="BJ104" s="19" t="s">
        <v>91</v>
      </c>
      <c r="BK104" s="148">
        <f t="shared" si="9"/>
        <v>0</v>
      </c>
      <c r="BL104" s="19" t="s">
        <v>3956</v>
      </c>
      <c r="BM104" s="147" t="s">
        <v>3987</v>
      </c>
    </row>
    <row r="105" spans="2:65" s="1" customFormat="1" ht="16.5" customHeight="1">
      <c r="B105" s="35"/>
      <c r="C105" s="135" t="s">
        <v>8</v>
      </c>
      <c r="D105" s="135" t="s">
        <v>162</v>
      </c>
      <c r="E105" s="136" t="s">
        <v>3988</v>
      </c>
      <c r="F105" s="137" t="s">
        <v>3989</v>
      </c>
      <c r="G105" s="138" t="s">
        <v>757</v>
      </c>
      <c r="H105" s="139">
        <v>1</v>
      </c>
      <c r="I105" s="140"/>
      <c r="J105" s="141">
        <f t="shared" si="0"/>
        <v>0</v>
      </c>
      <c r="K105" s="142"/>
      <c r="L105" s="35"/>
      <c r="M105" s="143" t="s">
        <v>32</v>
      </c>
      <c r="N105" s="144" t="s">
        <v>48</v>
      </c>
      <c r="P105" s="145">
        <f t="shared" si="1"/>
        <v>0</v>
      </c>
      <c r="Q105" s="145">
        <v>0</v>
      </c>
      <c r="R105" s="145">
        <f t="shared" si="2"/>
        <v>0</v>
      </c>
      <c r="S105" s="145">
        <v>0</v>
      </c>
      <c r="T105" s="146">
        <f t="shared" si="3"/>
        <v>0</v>
      </c>
      <c r="AR105" s="147" t="s">
        <v>3956</v>
      </c>
      <c r="AT105" s="147" t="s">
        <v>162</v>
      </c>
      <c r="AU105" s="147" t="s">
        <v>84</v>
      </c>
      <c r="AY105" s="19" t="s">
        <v>159</v>
      </c>
      <c r="BE105" s="148">
        <f t="shared" si="4"/>
        <v>0</v>
      </c>
      <c r="BF105" s="148">
        <f t="shared" si="5"/>
        <v>0</v>
      </c>
      <c r="BG105" s="148">
        <f t="shared" si="6"/>
        <v>0</v>
      </c>
      <c r="BH105" s="148">
        <f t="shared" si="7"/>
        <v>0</v>
      </c>
      <c r="BI105" s="148">
        <f t="shared" si="8"/>
        <v>0</v>
      </c>
      <c r="BJ105" s="19" t="s">
        <v>91</v>
      </c>
      <c r="BK105" s="148">
        <f t="shared" si="9"/>
        <v>0</v>
      </c>
      <c r="BL105" s="19" t="s">
        <v>3956</v>
      </c>
      <c r="BM105" s="147" t="s">
        <v>3990</v>
      </c>
    </row>
    <row r="106" spans="2:65" s="1" customFormat="1" ht="16.5" customHeight="1">
      <c r="B106" s="35"/>
      <c r="C106" s="135" t="s">
        <v>229</v>
      </c>
      <c r="D106" s="135" t="s">
        <v>162</v>
      </c>
      <c r="E106" s="136" t="s">
        <v>3991</v>
      </c>
      <c r="F106" s="137" t="s">
        <v>3992</v>
      </c>
      <c r="G106" s="138" t="s">
        <v>783</v>
      </c>
      <c r="H106" s="139">
        <v>1940</v>
      </c>
      <c r="I106" s="140"/>
      <c r="J106" s="141">
        <f t="shared" si="0"/>
        <v>0</v>
      </c>
      <c r="K106" s="142"/>
      <c r="L106" s="35"/>
      <c r="M106" s="143" t="s">
        <v>32</v>
      </c>
      <c r="N106" s="144" t="s">
        <v>48</v>
      </c>
      <c r="P106" s="145">
        <f t="shared" si="1"/>
        <v>0</v>
      </c>
      <c r="Q106" s="145">
        <v>0</v>
      </c>
      <c r="R106" s="145">
        <f t="shared" si="2"/>
        <v>0</v>
      </c>
      <c r="S106" s="145">
        <v>0</v>
      </c>
      <c r="T106" s="146">
        <f t="shared" si="3"/>
        <v>0</v>
      </c>
      <c r="AR106" s="147" t="s">
        <v>3956</v>
      </c>
      <c r="AT106" s="147" t="s">
        <v>162</v>
      </c>
      <c r="AU106" s="147" t="s">
        <v>84</v>
      </c>
      <c r="AY106" s="19" t="s">
        <v>159</v>
      </c>
      <c r="BE106" s="148">
        <f t="shared" si="4"/>
        <v>0</v>
      </c>
      <c r="BF106" s="148">
        <f t="shared" si="5"/>
        <v>0</v>
      </c>
      <c r="BG106" s="148">
        <f t="shared" si="6"/>
        <v>0</v>
      </c>
      <c r="BH106" s="148">
        <f t="shared" si="7"/>
        <v>0</v>
      </c>
      <c r="BI106" s="148">
        <f t="shared" si="8"/>
        <v>0</v>
      </c>
      <c r="BJ106" s="19" t="s">
        <v>91</v>
      </c>
      <c r="BK106" s="148">
        <f t="shared" si="9"/>
        <v>0</v>
      </c>
      <c r="BL106" s="19" t="s">
        <v>3956</v>
      </c>
      <c r="BM106" s="147" t="s">
        <v>3993</v>
      </c>
    </row>
    <row r="107" spans="2:65" s="1" customFormat="1" ht="16.5" customHeight="1">
      <c r="B107" s="35"/>
      <c r="C107" s="135" t="s">
        <v>641</v>
      </c>
      <c r="D107" s="135" t="s">
        <v>162</v>
      </c>
      <c r="E107" s="136" t="s">
        <v>3994</v>
      </c>
      <c r="F107" s="137" t="s">
        <v>3995</v>
      </c>
      <c r="G107" s="138" t="s">
        <v>783</v>
      </c>
      <c r="H107" s="139">
        <v>70</v>
      </c>
      <c r="I107" s="140"/>
      <c r="J107" s="141">
        <f t="shared" si="0"/>
        <v>0</v>
      </c>
      <c r="K107" s="142"/>
      <c r="L107" s="35"/>
      <c r="M107" s="143" t="s">
        <v>32</v>
      </c>
      <c r="N107" s="144" t="s">
        <v>48</v>
      </c>
      <c r="P107" s="145">
        <f t="shared" si="1"/>
        <v>0</v>
      </c>
      <c r="Q107" s="145">
        <v>0</v>
      </c>
      <c r="R107" s="145">
        <f t="shared" si="2"/>
        <v>0</v>
      </c>
      <c r="S107" s="145">
        <v>0</v>
      </c>
      <c r="T107" s="146">
        <f t="shared" si="3"/>
        <v>0</v>
      </c>
      <c r="AR107" s="147" t="s">
        <v>3956</v>
      </c>
      <c r="AT107" s="147" t="s">
        <v>162</v>
      </c>
      <c r="AU107" s="147" t="s">
        <v>84</v>
      </c>
      <c r="AY107" s="19" t="s">
        <v>159</v>
      </c>
      <c r="BE107" s="148">
        <f t="shared" si="4"/>
        <v>0</v>
      </c>
      <c r="BF107" s="148">
        <f t="shared" si="5"/>
        <v>0</v>
      </c>
      <c r="BG107" s="148">
        <f t="shared" si="6"/>
        <v>0</v>
      </c>
      <c r="BH107" s="148">
        <f t="shared" si="7"/>
        <v>0</v>
      </c>
      <c r="BI107" s="148">
        <f t="shared" si="8"/>
        <v>0</v>
      </c>
      <c r="BJ107" s="19" t="s">
        <v>91</v>
      </c>
      <c r="BK107" s="148">
        <f t="shared" si="9"/>
        <v>0</v>
      </c>
      <c r="BL107" s="19" t="s">
        <v>3956</v>
      </c>
      <c r="BM107" s="147" t="s">
        <v>3996</v>
      </c>
    </row>
    <row r="108" spans="2:65" s="1" customFormat="1" ht="16.5" customHeight="1">
      <c r="B108" s="35"/>
      <c r="C108" s="135" t="s">
        <v>625</v>
      </c>
      <c r="D108" s="135" t="s">
        <v>162</v>
      </c>
      <c r="E108" s="136" t="s">
        <v>3997</v>
      </c>
      <c r="F108" s="137" t="s">
        <v>3998</v>
      </c>
      <c r="G108" s="138" t="s">
        <v>783</v>
      </c>
      <c r="H108" s="139">
        <v>75</v>
      </c>
      <c r="I108" s="140"/>
      <c r="J108" s="141">
        <f t="shared" si="0"/>
        <v>0</v>
      </c>
      <c r="K108" s="142"/>
      <c r="L108" s="35"/>
      <c r="M108" s="143" t="s">
        <v>32</v>
      </c>
      <c r="N108" s="144" t="s">
        <v>48</v>
      </c>
      <c r="P108" s="145">
        <f t="shared" si="1"/>
        <v>0</v>
      </c>
      <c r="Q108" s="145">
        <v>0</v>
      </c>
      <c r="R108" s="145">
        <f t="shared" si="2"/>
        <v>0</v>
      </c>
      <c r="S108" s="145">
        <v>0</v>
      </c>
      <c r="T108" s="146">
        <f t="shared" si="3"/>
        <v>0</v>
      </c>
      <c r="AR108" s="147" t="s">
        <v>3956</v>
      </c>
      <c r="AT108" s="147" t="s">
        <v>162</v>
      </c>
      <c r="AU108" s="147" t="s">
        <v>84</v>
      </c>
      <c r="AY108" s="19" t="s">
        <v>159</v>
      </c>
      <c r="BE108" s="148">
        <f t="shared" si="4"/>
        <v>0</v>
      </c>
      <c r="BF108" s="148">
        <f t="shared" si="5"/>
        <v>0</v>
      </c>
      <c r="BG108" s="148">
        <f t="shared" si="6"/>
        <v>0</v>
      </c>
      <c r="BH108" s="148">
        <f t="shared" si="7"/>
        <v>0</v>
      </c>
      <c r="BI108" s="148">
        <f t="shared" si="8"/>
        <v>0</v>
      </c>
      <c r="BJ108" s="19" t="s">
        <v>91</v>
      </c>
      <c r="BK108" s="148">
        <f t="shared" si="9"/>
        <v>0</v>
      </c>
      <c r="BL108" s="19" t="s">
        <v>3956</v>
      </c>
      <c r="BM108" s="147" t="s">
        <v>3999</v>
      </c>
    </row>
    <row r="109" spans="2:65" s="1" customFormat="1" ht="24.2" customHeight="1">
      <c r="B109" s="35"/>
      <c r="C109" s="135" t="s">
        <v>661</v>
      </c>
      <c r="D109" s="135" t="s">
        <v>162</v>
      </c>
      <c r="E109" s="136" t="s">
        <v>4000</v>
      </c>
      <c r="F109" s="137" t="s">
        <v>4001</v>
      </c>
      <c r="G109" s="138" t="s">
        <v>783</v>
      </c>
      <c r="H109" s="139">
        <v>15</v>
      </c>
      <c r="I109" s="140"/>
      <c r="J109" s="141">
        <f t="shared" si="0"/>
        <v>0</v>
      </c>
      <c r="K109" s="142"/>
      <c r="L109" s="35"/>
      <c r="M109" s="143" t="s">
        <v>32</v>
      </c>
      <c r="N109" s="144" t="s">
        <v>48</v>
      </c>
      <c r="P109" s="145">
        <f t="shared" si="1"/>
        <v>0</v>
      </c>
      <c r="Q109" s="145">
        <v>0</v>
      </c>
      <c r="R109" s="145">
        <f t="shared" si="2"/>
        <v>0</v>
      </c>
      <c r="S109" s="145">
        <v>0</v>
      </c>
      <c r="T109" s="146">
        <f t="shared" si="3"/>
        <v>0</v>
      </c>
      <c r="AR109" s="147" t="s">
        <v>3956</v>
      </c>
      <c r="AT109" s="147" t="s">
        <v>162</v>
      </c>
      <c r="AU109" s="147" t="s">
        <v>84</v>
      </c>
      <c r="AY109" s="19" t="s">
        <v>159</v>
      </c>
      <c r="BE109" s="148">
        <f t="shared" si="4"/>
        <v>0</v>
      </c>
      <c r="BF109" s="148">
        <f t="shared" si="5"/>
        <v>0</v>
      </c>
      <c r="BG109" s="148">
        <f t="shared" si="6"/>
        <v>0</v>
      </c>
      <c r="BH109" s="148">
        <f t="shared" si="7"/>
        <v>0</v>
      </c>
      <c r="BI109" s="148">
        <f t="shared" si="8"/>
        <v>0</v>
      </c>
      <c r="BJ109" s="19" t="s">
        <v>91</v>
      </c>
      <c r="BK109" s="148">
        <f t="shared" si="9"/>
        <v>0</v>
      </c>
      <c r="BL109" s="19" t="s">
        <v>3956</v>
      </c>
      <c r="BM109" s="147" t="s">
        <v>4002</v>
      </c>
    </row>
    <row r="110" spans="2:65" s="1" customFormat="1" ht="16.5" customHeight="1">
      <c r="B110" s="35"/>
      <c r="C110" s="135" t="s">
        <v>667</v>
      </c>
      <c r="D110" s="135" t="s">
        <v>162</v>
      </c>
      <c r="E110" s="136" t="s">
        <v>4003</v>
      </c>
      <c r="F110" s="137" t="s">
        <v>4004</v>
      </c>
      <c r="G110" s="138" t="s">
        <v>783</v>
      </c>
      <c r="H110" s="139">
        <v>265</v>
      </c>
      <c r="I110" s="140"/>
      <c r="J110" s="141">
        <f t="shared" si="0"/>
        <v>0</v>
      </c>
      <c r="K110" s="142"/>
      <c r="L110" s="35"/>
      <c r="M110" s="143" t="s">
        <v>32</v>
      </c>
      <c r="N110" s="144" t="s">
        <v>48</v>
      </c>
      <c r="P110" s="145">
        <f t="shared" si="1"/>
        <v>0</v>
      </c>
      <c r="Q110" s="145">
        <v>0</v>
      </c>
      <c r="R110" s="145">
        <f t="shared" si="2"/>
        <v>0</v>
      </c>
      <c r="S110" s="145">
        <v>0</v>
      </c>
      <c r="T110" s="146">
        <f t="shared" si="3"/>
        <v>0</v>
      </c>
      <c r="AR110" s="147" t="s">
        <v>3956</v>
      </c>
      <c r="AT110" s="147" t="s">
        <v>162</v>
      </c>
      <c r="AU110" s="147" t="s">
        <v>84</v>
      </c>
      <c r="AY110" s="19" t="s">
        <v>159</v>
      </c>
      <c r="BE110" s="148">
        <f t="shared" si="4"/>
        <v>0</v>
      </c>
      <c r="BF110" s="148">
        <f t="shared" si="5"/>
        <v>0</v>
      </c>
      <c r="BG110" s="148">
        <f t="shared" si="6"/>
        <v>0</v>
      </c>
      <c r="BH110" s="148">
        <f t="shared" si="7"/>
        <v>0</v>
      </c>
      <c r="BI110" s="148">
        <f t="shared" si="8"/>
        <v>0</v>
      </c>
      <c r="BJ110" s="19" t="s">
        <v>91</v>
      </c>
      <c r="BK110" s="148">
        <f t="shared" si="9"/>
        <v>0</v>
      </c>
      <c r="BL110" s="19" t="s">
        <v>3956</v>
      </c>
      <c r="BM110" s="147" t="s">
        <v>4005</v>
      </c>
    </row>
    <row r="111" spans="2:65" s="1" customFormat="1" ht="16.5" customHeight="1">
      <c r="B111" s="35"/>
      <c r="C111" s="135" t="s">
        <v>675</v>
      </c>
      <c r="D111" s="135" t="s">
        <v>162</v>
      </c>
      <c r="E111" s="136" t="s">
        <v>4006</v>
      </c>
      <c r="F111" s="137" t="s">
        <v>4007</v>
      </c>
      <c r="G111" s="138" t="s">
        <v>783</v>
      </c>
      <c r="H111" s="139">
        <v>380</v>
      </c>
      <c r="I111" s="140"/>
      <c r="J111" s="141">
        <f t="shared" si="0"/>
        <v>0</v>
      </c>
      <c r="K111" s="142"/>
      <c r="L111" s="35"/>
      <c r="M111" s="143" t="s">
        <v>32</v>
      </c>
      <c r="N111" s="144" t="s">
        <v>48</v>
      </c>
      <c r="P111" s="145">
        <f t="shared" si="1"/>
        <v>0</v>
      </c>
      <c r="Q111" s="145">
        <v>0</v>
      </c>
      <c r="R111" s="145">
        <f t="shared" si="2"/>
        <v>0</v>
      </c>
      <c r="S111" s="145">
        <v>0</v>
      </c>
      <c r="T111" s="146">
        <f t="shared" si="3"/>
        <v>0</v>
      </c>
      <c r="AR111" s="147" t="s">
        <v>3956</v>
      </c>
      <c r="AT111" s="147" t="s">
        <v>162</v>
      </c>
      <c r="AU111" s="147" t="s">
        <v>84</v>
      </c>
      <c r="AY111" s="19" t="s">
        <v>159</v>
      </c>
      <c r="BE111" s="148">
        <f t="shared" si="4"/>
        <v>0</v>
      </c>
      <c r="BF111" s="148">
        <f t="shared" si="5"/>
        <v>0</v>
      </c>
      <c r="BG111" s="148">
        <f t="shared" si="6"/>
        <v>0</v>
      </c>
      <c r="BH111" s="148">
        <f t="shared" si="7"/>
        <v>0</v>
      </c>
      <c r="BI111" s="148">
        <f t="shared" si="8"/>
        <v>0</v>
      </c>
      <c r="BJ111" s="19" t="s">
        <v>91</v>
      </c>
      <c r="BK111" s="148">
        <f t="shared" si="9"/>
        <v>0</v>
      </c>
      <c r="BL111" s="19" t="s">
        <v>3956</v>
      </c>
      <c r="BM111" s="147" t="s">
        <v>4008</v>
      </c>
    </row>
    <row r="112" spans="2:65" s="1" customFormat="1" ht="21.75" customHeight="1">
      <c r="B112" s="35"/>
      <c r="C112" s="135" t="s">
        <v>701</v>
      </c>
      <c r="D112" s="135" t="s">
        <v>162</v>
      </c>
      <c r="E112" s="136" t="s">
        <v>4009</v>
      </c>
      <c r="F112" s="137" t="s">
        <v>4010</v>
      </c>
      <c r="G112" s="138" t="s">
        <v>225</v>
      </c>
      <c r="H112" s="139">
        <v>1</v>
      </c>
      <c r="I112" s="140"/>
      <c r="J112" s="141">
        <f t="shared" si="0"/>
        <v>0</v>
      </c>
      <c r="K112" s="142"/>
      <c r="L112" s="35"/>
      <c r="M112" s="143" t="s">
        <v>32</v>
      </c>
      <c r="N112" s="144" t="s">
        <v>48</v>
      </c>
      <c r="P112" s="145">
        <f t="shared" si="1"/>
        <v>0</v>
      </c>
      <c r="Q112" s="145">
        <v>0</v>
      </c>
      <c r="R112" s="145">
        <f t="shared" si="2"/>
        <v>0</v>
      </c>
      <c r="S112" s="145">
        <v>0</v>
      </c>
      <c r="T112" s="146">
        <f t="shared" si="3"/>
        <v>0</v>
      </c>
      <c r="AR112" s="147" t="s">
        <v>3956</v>
      </c>
      <c r="AT112" s="147" t="s">
        <v>162</v>
      </c>
      <c r="AU112" s="147" t="s">
        <v>84</v>
      </c>
      <c r="AY112" s="19" t="s">
        <v>159</v>
      </c>
      <c r="BE112" s="148">
        <f t="shared" si="4"/>
        <v>0</v>
      </c>
      <c r="BF112" s="148">
        <f t="shared" si="5"/>
        <v>0</v>
      </c>
      <c r="BG112" s="148">
        <f t="shared" si="6"/>
        <v>0</v>
      </c>
      <c r="BH112" s="148">
        <f t="shared" si="7"/>
        <v>0</v>
      </c>
      <c r="BI112" s="148">
        <f t="shared" si="8"/>
        <v>0</v>
      </c>
      <c r="BJ112" s="19" t="s">
        <v>91</v>
      </c>
      <c r="BK112" s="148">
        <f t="shared" si="9"/>
        <v>0</v>
      </c>
      <c r="BL112" s="19" t="s">
        <v>3956</v>
      </c>
      <c r="BM112" s="147" t="s">
        <v>4011</v>
      </c>
    </row>
    <row r="113" spans="2:65" s="1" customFormat="1" ht="16.5" customHeight="1">
      <c r="B113" s="35"/>
      <c r="C113" s="135" t="s">
        <v>713</v>
      </c>
      <c r="D113" s="135" t="s">
        <v>162</v>
      </c>
      <c r="E113" s="136" t="s">
        <v>4012</v>
      </c>
      <c r="F113" s="137" t="s">
        <v>3977</v>
      </c>
      <c r="G113" s="138" t="s">
        <v>225</v>
      </c>
      <c r="H113" s="139">
        <v>1</v>
      </c>
      <c r="I113" s="140"/>
      <c r="J113" s="141">
        <f t="shared" si="0"/>
        <v>0</v>
      </c>
      <c r="K113" s="142"/>
      <c r="L113" s="35"/>
      <c r="M113" s="143" t="s">
        <v>32</v>
      </c>
      <c r="N113" s="144" t="s">
        <v>48</v>
      </c>
      <c r="P113" s="145">
        <f t="shared" si="1"/>
        <v>0</v>
      </c>
      <c r="Q113" s="145">
        <v>0</v>
      </c>
      <c r="R113" s="145">
        <f t="shared" si="2"/>
        <v>0</v>
      </c>
      <c r="S113" s="145">
        <v>0</v>
      </c>
      <c r="T113" s="146">
        <f t="shared" si="3"/>
        <v>0</v>
      </c>
      <c r="AR113" s="147" t="s">
        <v>3956</v>
      </c>
      <c r="AT113" s="147" t="s">
        <v>162</v>
      </c>
      <c r="AU113" s="147" t="s">
        <v>84</v>
      </c>
      <c r="AY113" s="19" t="s">
        <v>159</v>
      </c>
      <c r="BE113" s="148">
        <f t="shared" si="4"/>
        <v>0</v>
      </c>
      <c r="BF113" s="148">
        <f t="shared" si="5"/>
        <v>0</v>
      </c>
      <c r="BG113" s="148">
        <f t="shared" si="6"/>
        <v>0</v>
      </c>
      <c r="BH113" s="148">
        <f t="shared" si="7"/>
        <v>0</v>
      </c>
      <c r="BI113" s="148">
        <f t="shared" si="8"/>
        <v>0</v>
      </c>
      <c r="BJ113" s="19" t="s">
        <v>91</v>
      </c>
      <c r="BK113" s="148">
        <f t="shared" si="9"/>
        <v>0</v>
      </c>
      <c r="BL113" s="19" t="s">
        <v>3956</v>
      </c>
      <c r="BM113" s="147" t="s">
        <v>4013</v>
      </c>
    </row>
    <row r="114" spans="2:65" s="11" customFormat="1" ht="25.9" customHeight="1">
      <c r="B114" s="123"/>
      <c r="D114" s="124" t="s">
        <v>75</v>
      </c>
      <c r="E114" s="125" t="s">
        <v>91</v>
      </c>
      <c r="F114" s="125" t="s">
        <v>4014</v>
      </c>
      <c r="I114" s="126"/>
      <c r="J114" s="127">
        <f>BK114</f>
        <v>0</v>
      </c>
      <c r="L114" s="123"/>
      <c r="M114" s="128"/>
      <c r="P114" s="129">
        <f>SUM(P115:P128)</f>
        <v>0</v>
      </c>
      <c r="R114" s="129">
        <f>SUM(R115:R128)</f>
        <v>0</v>
      </c>
      <c r="T114" s="130">
        <f>SUM(T115:T128)</f>
        <v>0</v>
      </c>
      <c r="AR114" s="124" t="s">
        <v>96</v>
      </c>
      <c r="AT114" s="131" t="s">
        <v>75</v>
      </c>
      <c r="AU114" s="131" t="s">
        <v>76</v>
      </c>
      <c r="AY114" s="124" t="s">
        <v>159</v>
      </c>
      <c r="BK114" s="132">
        <f>SUM(BK115:BK128)</f>
        <v>0</v>
      </c>
    </row>
    <row r="115" spans="2:65" s="1" customFormat="1" ht="16.5" customHeight="1">
      <c r="B115" s="35"/>
      <c r="C115" s="135" t="s">
        <v>7</v>
      </c>
      <c r="D115" s="135" t="s">
        <v>162</v>
      </c>
      <c r="E115" s="136" t="s">
        <v>4015</v>
      </c>
      <c r="F115" s="137" t="s">
        <v>4016</v>
      </c>
      <c r="G115" s="138" t="s">
        <v>757</v>
      </c>
      <c r="H115" s="139">
        <v>1</v>
      </c>
      <c r="I115" s="140"/>
      <c r="J115" s="141">
        <f t="shared" ref="J115:J128" si="10">ROUND(I115*H115,2)</f>
        <v>0</v>
      </c>
      <c r="K115" s="142"/>
      <c r="L115" s="35"/>
      <c r="M115" s="143" t="s">
        <v>32</v>
      </c>
      <c r="N115" s="144" t="s">
        <v>48</v>
      </c>
      <c r="P115" s="145">
        <f t="shared" ref="P115:P128" si="11">O115*H115</f>
        <v>0</v>
      </c>
      <c r="Q115" s="145">
        <v>0</v>
      </c>
      <c r="R115" s="145">
        <f t="shared" ref="R115:R128" si="12">Q115*H115</f>
        <v>0</v>
      </c>
      <c r="S115" s="145">
        <v>0</v>
      </c>
      <c r="T115" s="146">
        <f t="shared" ref="T115:T128" si="13">S115*H115</f>
        <v>0</v>
      </c>
      <c r="AR115" s="147" t="s">
        <v>3956</v>
      </c>
      <c r="AT115" s="147" t="s">
        <v>162</v>
      </c>
      <c r="AU115" s="147" t="s">
        <v>84</v>
      </c>
      <c r="AY115" s="19" t="s">
        <v>159</v>
      </c>
      <c r="BE115" s="148">
        <f t="shared" ref="BE115:BE128" si="14">IF(N115="základní",J115,0)</f>
        <v>0</v>
      </c>
      <c r="BF115" s="148">
        <f t="shared" ref="BF115:BF128" si="15">IF(N115="snížená",J115,0)</f>
        <v>0</v>
      </c>
      <c r="BG115" s="148">
        <f t="shared" ref="BG115:BG128" si="16">IF(N115="zákl. přenesená",J115,0)</f>
        <v>0</v>
      </c>
      <c r="BH115" s="148">
        <f t="shared" ref="BH115:BH128" si="17">IF(N115="sníž. přenesená",J115,0)</f>
        <v>0</v>
      </c>
      <c r="BI115" s="148">
        <f t="shared" ref="BI115:BI128" si="18">IF(N115="nulová",J115,0)</f>
        <v>0</v>
      </c>
      <c r="BJ115" s="19" t="s">
        <v>91</v>
      </c>
      <c r="BK115" s="148">
        <f t="shared" ref="BK115:BK128" si="19">ROUND(I115*H115,2)</f>
        <v>0</v>
      </c>
      <c r="BL115" s="19" t="s">
        <v>3956</v>
      </c>
      <c r="BM115" s="147" t="s">
        <v>4017</v>
      </c>
    </row>
    <row r="116" spans="2:65" s="1" customFormat="1" ht="16.5" customHeight="1">
      <c r="B116" s="35"/>
      <c r="C116" s="135" t="s">
        <v>673</v>
      </c>
      <c r="D116" s="135" t="s">
        <v>162</v>
      </c>
      <c r="E116" s="136" t="s">
        <v>4018</v>
      </c>
      <c r="F116" s="137" t="s">
        <v>4019</v>
      </c>
      <c r="G116" s="138" t="s">
        <v>757</v>
      </c>
      <c r="H116" s="139">
        <v>10</v>
      </c>
      <c r="I116" s="140"/>
      <c r="J116" s="141">
        <f t="shared" si="10"/>
        <v>0</v>
      </c>
      <c r="K116" s="142"/>
      <c r="L116" s="35"/>
      <c r="M116" s="143" t="s">
        <v>32</v>
      </c>
      <c r="N116" s="144" t="s">
        <v>48</v>
      </c>
      <c r="P116" s="145">
        <f t="shared" si="11"/>
        <v>0</v>
      </c>
      <c r="Q116" s="145">
        <v>0</v>
      </c>
      <c r="R116" s="145">
        <f t="shared" si="12"/>
        <v>0</v>
      </c>
      <c r="S116" s="145">
        <v>0</v>
      </c>
      <c r="T116" s="146">
        <f t="shared" si="13"/>
        <v>0</v>
      </c>
      <c r="AR116" s="147" t="s">
        <v>3956</v>
      </c>
      <c r="AT116" s="147" t="s">
        <v>162</v>
      </c>
      <c r="AU116" s="147" t="s">
        <v>84</v>
      </c>
      <c r="AY116" s="19" t="s">
        <v>159</v>
      </c>
      <c r="BE116" s="148">
        <f t="shared" si="14"/>
        <v>0</v>
      </c>
      <c r="BF116" s="148">
        <f t="shared" si="15"/>
        <v>0</v>
      </c>
      <c r="BG116" s="148">
        <f t="shared" si="16"/>
        <v>0</v>
      </c>
      <c r="BH116" s="148">
        <f t="shared" si="17"/>
        <v>0</v>
      </c>
      <c r="BI116" s="148">
        <f t="shared" si="18"/>
        <v>0</v>
      </c>
      <c r="BJ116" s="19" t="s">
        <v>91</v>
      </c>
      <c r="BK116" s="148">
        <f t="shared" si="19"/>
        <v>0</v>
      </c>
      <c r="BL116" s="19" t="s">
        <v>3956</v>
      </c>
      <c r="BM116" s="147" t="s">
        <v>4020</v>
      </c>
    </row>
    <row r="117" spans="2:65" s="1" customFormat="1" ht="16.5" customHeight="1">
      <c r="B117" s="35"/>
      <c r="C117" s="135" t="s">
        <v>732</v>
      </c>
      <c r="D117" s="135" t="s">
        <v>162</v>
      </c>
      <c r="E117" s="136" t="s">
        <v>4021</v>
      </c>
      <c r="F117" s="137" t="s">
        <v>4022</v>
      </c>
      <c r="G117" s="138" t="s">
        <v>757</v>
      </c>
      <c r="H117" s="139">
        <v>1</v>
      </c>
      <c r="I117" s="140"/>
      <c r="J117" s="141">
        <f t="shared" si="10"/>
        <v>0</v>
      </c>
      <c r="K117" s="142"/>
      <c r="L117" s="35"/>
      <c r="M117" s="143" t="s">
        <v>32</v>
      </c>
      <c r="N117" s="144" t="s">
        <v>48</v>
      </c>
      <c r="P117" s="145">
        <f t="shared" si="11"/>
        <v>0</v>
      </c>
      <c r="Q117" s="145">
        <v>0</v>
      </c>
      <c r="R117" s="145">
        <f t="shared" si="12"/>
        <v>0</v>
      </c>
      <c r="S117" s="145">
        <v>0</v>
      </c>
      <c r="T117" s="146">
        <f t="shared" si="13"/>
        <v>0</v>
      </c>
      <c r="AR117" s="147" t="s">
        <v>3956</v>
      </c>
      <c r="AT117" s="147" t="s">
        <v>162</v>
      </c>
      <c r="AU117" s="147" t="s">
        <v>84</v>
      </c>
      <c r="AY117" s="19" t="s">
        <v>159</v>
      </c>
      <c r="BE117" s="148">
        <f t="shared" si="14"/>
        <v>0</v>
      </c>
      <c r="BF117" s="148">
        <f t="shared" si="15"/>
        <v>0</v>
      </c>
      <c r="BG117" s="148">
        <f t="shared" si="16"/>
        <v>0</v>
      </c>
      <c r="BH117" s="148">
        <f t="shared" si="17"/>
        <v>0</v>
      </c>
      <c r="BI117" s="148">
        <f t="shared" si="18"/>
        <v>0</v>
      </c>
      <c r="BJ117" s="19" t="s">
        <v>91</v>
      </c>
      <c r="BK117" s="148">
        <f t="shared" si="19"/>
        <v>0</v>
      </c>
      <c r="BL117" s="19" t="s">
        <v>3956</v>
      </c>
      <c r="BM117" s="147" t="s">
        <v>4023</v>
      </c>
    </row>
    <row r="118" spans="2:65" s="1" customFormat="1" ht="16.5" customHeight="1">
      <c r="B118" s="35"/>
      <c r="C118" s="135" t="s">
        <v>721</v>
      </c>
      <c r="D118" s="135" t="s">
        <v>162</v>
      </c>
      <c r="E118" s="136" t="s">
        <v>4024</v>
      </c>
      <c r="F118" s="137" t="s">
        <v>4025</v>
      </c>
      <c r="G118" s="138" t="s">
        <v>757</v>
      </c>
      <c r="H118" s="139">
        <v>1</v>
      </c>
      <c r="I118" s="140"/>
      <c r="J118" s="141">
        <f t="shared" si="10"/>
        <v>0</v>
      </c>
      <c r="K118" s="142"/>
      <c r="L118" s="35"/>
      <c r="M118" s="143" t="s">
        <v>32</v>
      </c>
      <c r="N118" s="144" t="s">
        <v>48</v>
      </c>
      <c r="P118" s="145">
        <f t="shared" si="11"/>
        <v>0</v>
      </c>
      <c r="Q118" s="145">
        <v>0</v>
      </c>
      <c r="R118" s="145">
        <f t="shared" si="12"/>
        <v>0</v>
      </c>
      <c r="S118" s="145">
        <v>0</v>
      </c>
      <c r="T118" s="146">
        <f t="shared" si="13"/>
        <v>0</v>
      </c>
      <c r="AR118" s="147" t="s">
        <v>3956</v>
      </c>
      <c r="AT118" s="147" t="s">
        <v>162</v>
      </c>
      <c r="AU118" s="147" t="s">
        <v>84</v>
      </c>
      <c r="AY118" s="19" t="s">
        <v>159</v>
      </c>
      <c r="BE118" s="148">
        <f t="shared" si="14"/>
        <v>0</v>
      </c>
      <c r="BF118" s="148">
        <f t="shared" si="15"/>
        <v>0</v>
      </c>
      <c r="BG118" s="148">
        <f t="shared" si="16"/>
        <v>0</v>
      </c>
      <c r="BH118" s="148">
        <f t="shared" si="17"/>
        <v>0</v>
      </c>
      <c r="BI118" s="148">
        <f t="shared" si="18"/>
        <v>0</v>
      </c>
      <c r="BJ118" s="19" t="s">
        <v>91</v>
      </c>
      <c r="BK118" s="148">
        <f t="shared" si="19"/>
        <v>0</v>
      </c>
      <c r="BL118" s="19" t="s">
        <v>3956</v>
      </c>
      <c r="BM118" s="147" t="s">
        <v>4026</v>
      </c>
    </row>
    <row r="119" spans="2:65" s="1" customFormat="1" ht="16.5" customHeight="1">
      <c r="B119" s="35"/>
      <c r="C119" s="135" t="s">
        <v>742</v>
      </c>
      <c r="D119" s="135" t="s">
        <v>162</v>
      </c>
      <c r="E119" s="136" t="s">
        <v>4027</v>
      </c>
      <c r="F119" s="137" t="s">
        <v>4028</v>
      </c>
      <c r="G119" s="138" t="s">
        <v>757</v>
      </c>
      <c r="H119" s="139">
        <v>5</v>
      </c>
      <c r="I119" s="140"/>
      <c r="J119" s="141">
        <f t="shared" si="10"/>
        <v>0</v>
      </c>
      <c r="K119" s="142"/>
      <c r="L119" s="35"/>
      <c r="M119" s="143" t="s">
        <v>32</v>
      </c>
      <c r="N119" s="144" t="s">
        <v>48</v>
      </c>
      <c r="P119" s="145">
        <f t="shared" si="11"/>
        <v>0</v>
      </c>
      <c r="Q119" s="145">
        <v>0</v>
      </c>
      <c r="R119" s="145">
        <f t="shared" si="12"/>
        <v>0</v>
      </c>
      <c r="S119" s="145">
        <v>0</v>
      </c>
      <c r="T119" s="146">
        <f t="shared" si="13"/>
        <v>0</v>
      </c>
      <c r="AR119" s="147" t="s">
        <v>3956</v>
      </c>
      <c r="AT119" s="147" t="s">
        <v>162</v>
      </c>
      <c r="AU119" s="147" t="s">
        <v>84</v>
      </c>
      <c r="AY119" s="19" t="s">
        <v>159</v>
      </c>
      <c r="BE119" s="148">
        <f t="shared" si="14"/>
        <v>0</v>
      </c>
      <c r="BF119" s="148">
        <f t="shared" si="15"/>
        <v>0</v>
      </c>
      <c r="BG119" s="148">
        <f t="shared" si="16"/>
        <v>0</v>
      </c>
      <c r="BH119" s="148">
        <f t="shared" si="17"/>
        <v>0</v>
      </c>
      <c r="BI119" s="148">
        <f t="shared" si="18"/>
        <v>0</v>
      </c>
      <c r="BJ119" s="19" t="s">
        <v>91</v>
      </c>
      <c r="BK119" s="148">
        <f t="shared" si="19"/>
        <v>0</v>
      </c>
      <c r="BL119" s="19" t="s">
        <v>3956</v>
      </c>
      <c r="BM119" s="147" t="s">
        <v>4029</v>
      </c>
    </row>
    <row r="120" spans="2:65" s="1" customFormat="1" ht="16.5" customHeight="1">
      <c r="B120" s="35"/>
      <c r="C120" s="135" t="s">
        <v>747</v>
      </c>
      <c r="D120" s="135" t="s">
        <v>162</v>
      </c>
      <c r="E120" s="136" t="s">
        <v>4030</v>
      </c>
      <c r="F120" s="137" t="s">
        <v>4031</v>
      </c>
      <c r="G120" s="138" t="s">
        <v>757</v>
      </c>
      <c r="H120" s="139">
        <v>1</v>
      </c>
      <c r="I120" s="140"/>
      <c r="J120" s="141">
        <f t="shared" si="10"/>
        <v>0</v>
      </c>
      <c r="K120" s="142"/>
      <c r="L120" s="35"/>
      <c r="M120" s="143" t="s">
        <v>32</v>
      </c>
      <c r="N120" s="144" t="s">
        <v>48</v>
      </c>
      <c r="P120" s="145">
        <f t="shared" si="11"/>
        <v>0</v>
      </c>
      <c r="Q120" s="145">
        <v>0</v>
      </c>
      <c r="R120" s="145">
        <f t="shared" si="12"/>
        <v>0</v>
      </c>
      <c r="S120" s="145">
        <v>0</v>
      </c>
      <c r="T120" s="146">
        <f t="shared" si="13"/>
        <v>0</v>
      </c>
      <c r="AR120" s="147" t="s">
        <v>3956</v>
      </c>
      <c r="AT120" s="147" t="s">
        <v>162</v>
      </c>
      <c r="AU120" s="147" t="s">
        <v>84</v>
      </c>
      <c r="AY120" s="19" t="s">
        <v>159</v>
      </c>
      <c r="BE120" s="148">
        <f t="shared" si="14"/>
        <v>0</v>
      </c>
      <c r="BF120" s="148">
        <f t="shared" si="15"/>
        <v>0</v>
      </c>
      <c r="BG120" s="148">
        <f t="shared" si="16"/>
        <v>0</v>
      </c>
      <c r="BH120" s="148">
        <f t="shared" si="17"/>
        <v>0</v>
      </c>
      <c r="BI120" s="148">
        <f t="shared" si="18"/>
        <v>0</v>
      </c>
      <c r="BJ120" s="19" t="s">
        <v>91</v>
      </c>
      <c r="BK120" s="148">
        <f t="shared" si="19"/>
        <v>0</v>
      </c>
      <c r="BL120" s="19" t="s">
        <v>3956</v>
      </c>
      <c r="BM120" s="147" t="s">
        <v>4032</v>
      </c>
    </row>
    <row r="121" spans="2:65" s="1" customFormat="1" ht="16.5" customHeight="1">
      <c r="B121" s="35"/>
      <c r="C121" s="135" t="s">
        <v>754</v>
      </c>
      <c r="D121" s="135" t="s">
        <v>162</v>
      </c>
      <c r="E121" s="136" t="s">
        <v>4033</v>
      </c>
      <c r="F121" s="137" t="s">
        <v>4034</v>
      </c>
      <c r="G121" s="138" t="s">
        <v>225</v>
      </c>
      <c r="H121" s="139">
        <v>1</v>
      </c>
      <c r="I121" s="140"/>
      <c r="J121" s="141">
        <f t="shared" si="10"/>
        <v>0</v>
      </c>
      <c r="K121" s="142"/>
      <c r="L121" s="35"/>
      <c r="M121" s="143" t="s">
        <v>32</v>
      </c>
      <c r="N121" s="144" t="s">
        <v>48</v>
      </c>
      <c r="P121" s="145">
        <f t="shared" si="11"/>
        <v>0</v>
      </c>
      <c r="Q121" s="145">
        <v>0</v>
      </c>
      <c r="R121" s="145">
        <f t="shared" si="12"/>
        <v>0</v>
      </c>
      <c r="S121" s="145">
        <v>0</v>
      </c>
      <c r="T121" s="146">
        <f t="shared" si="13"/>
        <v>0</v>
      </c>
      <c r="AR121" s="147" t="s">
        <v>3956</v>
      </c>
      <c r="AT121" s="147" t="s">
        <v>162</v>
      </c>
      <c r="AU121" s="147" t="s">
        <v>84</v>
      </c>
      <c r="AY121" s="19" t="s">
        <v>159</v>
      </c>
      <c r="BE121" s="148">
        <f t="shared" si="14"/>
        <v>0</v>
      </c>
      <c r="BF121" s="148">
        <f t="shared" si="15"/>
        <v>0</v>
      </c>
      <c r="BG121" s="148">
        <f t="shared" si="16"/>
        <v>0</v>
      </c>
      <c r="BH121" s="148">
        <f t="shared" si="17"/>
        <v>0</v>
      </c>
      <c r="BI121" s="148">
        <f t="shared" si="18"/>
        <v>0</v>
      </c>
      <c r="BJ121" s="19" t="s">
        <v>91</v>
      </c>
      <c r="BK121" s="148">
        <f t="shared" si="19"/>
        <v>0</v>
      </c>
      <c r="BL121" s="19" t="s">
        <v>3956</v>
      </c>
      <c r="BM121" s="147" t="s">
        <v>4035</v>
      </c>
    </row>
    <row r="122" spans="2:65" s="1" customFormat="1" ht="16.5" customHeight="1">
      <c r="B122" s="35"/>
      <c r="C122" s="135" t="s">
        <v>759</v>
      </c>
      <c r="D122" s="135" t="s">
        <v>162</v>
      </c>
      <c r="E122" s="136" t="s">
        <v>4036</v>
      </c>
      <c r="F122" s="137" t="s">
        <v>4037</v>
      </c>
      <c r="G122" s="138" t="s">
        <v>225</v>
      </c>
      <c r="H122" s="139">
        <v>1</v>
      </c>
      <c r="I122" s="140"/>
      <c r="J122" s="141">
        <f t="shared" si="10"/>
        <v>0</v>
      </c>
      <c r="K122" s="142"/>
      <c r="L122" s="35"/>
      <c r="M122" s="143" t="s">
        <v>32</v>
      </c>
      <c r="N122" s="144" t="s">
        <v>48</v>
      </c>
      <c r="P122" s="145">
        <f t="shared" si="11"/>
        <v>0</v>
      </c>
      <c r="Q122" s="145">
        <v>0</v>
      </c>
      <c r="R122" s="145">
        <f t="shared" si="12"/>
        <v>0</v>
      </c>
      <c r="S122" s="145">
        <v>0</v>
      </c>
      <c r="T122" s="146">
        <f t="shared" si="13"/>
        <v>0</v>
      </c>
      <c r="AR122" s="147" t="s">
        <v>3956</v>
      </c>
      <c r="AT122" s="147" t="s">
        <v>162</v>
      </c>
      <c r="AU122" s="147" t="s">
        <v>84</v>
      </c>
      <c r="AY122" s="19" t="s">
        <v>159</v>
      </c>
      <c r="BE122" s="148">
        <f t="shared" si="14"/>
        <v>0</v>
      </c>
      <c r="BF122" s="148">
        <f t="shared" si="15"/>
        <v>0</v>
      </c>
      <c r="BG122" s="148">
        <f t="shared" si="16"/>
        <v>0</v>
      </c>
      <c r="BH122" s="148">
        <f t="shared" si="17"/>
        <v>0</v>
      </c>
      <c r="BI122" s="148">
        <f t="shared" si="18"/>
        <v>0</v>
      </c>
      <c r="BJ122" s="19" t="s">
        <v>91</v>
      </c>
      <c r="BK122" s="148">
        <f t="shared" si="19"/>
        <v>0</v>
      </c>
      <c r="BL122" s="19" t="s">
        <v>3956</v>
      </c>
      <c r="BM122" s="147" t="s">
        <v>4038</v>
      </c>
    </row>
    <row r="123" spans="2:65" s="1" customFormat="1" ht="16.5" customHeight="1">
      <c r="B123" s="35"/>
      <c r="C123" s="135" t="s">
        <v>763</v>
      </c>
      <c r="D123" s="135" t="s">
        <v>162</v>
      </c>
      <c r="E123" s="136" t="s">
        <v>4039</v>
      </c>
      <c r="F123" s="137" t="s">
        <v>3986</v>
      </c>
      <c r="G123" s="138" t="s">
        <v>757</v>
      </c>
      <c r="H123" s="139">
        <v>22</v>
      </c>
      <c r="I123" s="140"/>
      <c r="J123" s="141">
        <f t="shared" si="10"/>
        <v>0</v>
      </c>
      <c r="K123" s="142"/>
      <c r="L123" s="35"/>
      <c r="M123" s="143" t="s">
        <v>32</v>
      </c>
      <c r="N123" s="144" t="s">
        <v>48</v>
      </c>
      <c r="P123" s="145">
        <f t="shared" si="11"/>
        <v>0</v>
      </c>
      <c r="Q123" s="145">
        <v>0</v>
      </c>
      <c r="R123" s="145">
        <f t="shared" si="12"/>
        <v>0</v>
      </c>
      <c r="S123" s="145">
        <v>0</v>
      </c>
      <c r="T123" s="146">
        <f t="shared" si="13"/>
        <v>0</v>
      </c>
      <c r="AR123" s="147" t="s">
        <v>3956</v>
      </c>
      <c r="AT123" s="147" t="s">
        <v>162</v>
      </c>
      <c r="AU123" s="147" t="s">
        <v>84</v>
      </c>
      <c r="AY123" s="19" t="s">
        <v>159</v>
      </c>
      <c r="BE123" s="148">
        <f t="shared" si="14"/>
        <v>0</v>
      </c>
      <c r="BF123" s="148">
        <f t="shared" si="15"/>
        <v>0</v>
      </c>
      <c r="BG123" s="148">
        <f t="shared" si="16"/>
        <v>0</v>
      </c>
      <c r="BH123" s="148">
        <f t="shared" si="17"/>
        <v>0</v>
      </c>
      <c r="BI123" s="148">
        <f t="shared" si="18"/>
        <v>0</v>
      </c>
      <c r="BJ123" s="19" t="s">
        <v>91</v>
      </c>
      <c r="BK123" s="148">
        <f t="shared" si="19"/>
        <v>0</v>
      </c>
      <c r="BL123" s="19" t="s">
        <v>3956</v>
      </c>
      <c r="BM123" s="147" t="s">
        <v>4040</v>
      </c>
    </row>
    <row r="124" spans="2:65" s="1" customFormat="1" ht="16.5" customHeight="1">
      <c r="B124" s="35"/>
      <c r="C124" s="135" t="s">
        <v>768</v>
      </c>
      <c r="D124" s="135" t="s">
        <v>162</v>
      </c>
      <c r="E124" s="136" t="s">
        <v>4041</v>
      </c>
      <c r="F124" s="137" t="s">
        <v>4042</v>
      </c>
      <c r="G124" s="138" t="s">
        <v>783</v>
      </c>
      <c r="H124" s="139">
        <v>870</v>
      </c>
      <c r="I124" s="140"/>
      <c r="J124" s="141">
        <f t="shared" si="10"/>
        <v>0</v>
      </c>
      <c r="K124" s="142"/>
      <c r="L124" s="35"/>
      <c r="M124" s="143" t="s">
        <v>32</v>
      </c>
      <c r="N124" s="144" t="s">
        <v>48</v>
      </c>
      <c r="P124" s="145">
        <f t="shared" si="11"/>
        <v>0</v>
      </c>
      <c r="Q124" s="145">
        <v>0</v>
      </c>
      <c r="R124" s="145">
        <f t="shared" si="12"/>
        <v>0</v>
      </c>
      <c r="S124" s="145">
        <v>0</v>
      </c>
      <c r="T124" s="146">
        <f t="shared" si="13"/>
        <v>0</v>
      </c>
      <c r="AR124" s="147" t="s">
        <v>3956</v>
      </c>
      <c r="AT124" s="147" t="s">
        <v>162</v>
      </c>
      <c r="AU124" s="147" t="s">
        <v>84</v>
      </c>
      <c r="AY124" s="19" t="s">
        <v>159</v>
      </c>
      <c r="BE124" s="148">
        <f t="shared" si="14"/>
        <v>0</v>
      </c>
      <c r="BF124" s="148">
        <f t="shared" si="15"/>
        <v>0</v>
      </c>
      <c r="BG124" s="148">
        <f t="shared" si="16"/>
        <v>0</v>
      </c>
      <c r="BH124" s="148">
        <f t="shared" si="17"/>
        <v>0</v>
      </c>
      <c r="BI124" s="148">
        <f t="shared" si="18"/>
        <v>0</v>
      </c>
      <c r="BJ124" s="19" t="s">
        <v>91</v>
      </c>
      <c r="BK124" s="148">
        <f t="shared" si="19"/>
        <v>0</v>
      </c>
      <c r="BL124" s="19" t="s">
        <v>3956</v>
      </c>
      <c r="BM124" s="147" t="s">
        <v>4043</v>
      </c>
    </row>
    <row r="125" spans="2:65" s="1" customFormat="1" ht="16.5" customHeight="1">
      <c r="B125" s="35"/>
      <c r="C125" s="135" t="s">
        <v>775</v>
      </c>
      <c r="D125" s="135" t="s">
        <v>162</v>
      </c>
      <c r="E125" s="136" t="s">
        <v>4044</v>
      </c>
      <c r="F125" s="137" t="s">
        <v>4045</v>
      </c>
      <c r="G125" s="138" t="s">
        <v>783</v>
      </c>
      <c r="H125" s="139">
        <v>145</v>
      </c>
      <c r="I125" s="140"/>
      <c r="J125" s="141">
        <f t="shared" si="10"/>
        <v>0</v>
      </c>
      <c r="K125" s="142"/>
      <c r="L125" s="35"/>
      <c r="M125" s="143" t="s">
        <v>32</v>
      </c>
      <c r="N125" s="144" t="s">
        <v>48</v>
      </c>
      <c r="P125" s="145">
        <f t="shared" si="11"/>
        <v>0</v>
      </c>
      <c r="Q125" s="145">
        <v>0</v>
      </c>
      <c r="R125" s="145">
        <f t="shared" si="12"/>
        <v>0</v>
      </c>
      <c r="S125" s="145">
        <v>0</v>
      </c>
      <c r="T125" s="146">
        <f t="shared" si="13"/>
        <v>0</v>
      </c>
      <c r="AR125" s="147" t="s">
        <v>3956</v>
      </c>
      <c r="AT125" s="147" t="s">
        <v>162</v>
      </c>
      <c r="AU125" s="147" t="s">
        <v>84</v>
      </c>
      <c r="AY125" s="19" t="s">
        <v>159</v>
      </c>
      <c r="BE125" s="148">
        <f t="shared" si="14"/>
        <v>0</v>
      </c>
      <c r="BF125" s="148">
        <f t="shared" si="15"/>
        <v>0</v>
      </c>
      <c r="BG125" s="148">
        <f t="shared" si="16"/>
        <v>0</v>
      </c>
      <c r="BH125" s="148">
        <f t="shared" si="17"/>
        <v>0</v>
      </c>
      <c r="BI125" s="148">
        <f t="shared" si="18"/>
        <v>0</v>
      </c>
      <c r="BJ125" s="19" t="s">
        <v>91</v>
      </c>
      <c r="BK125" s="148">
        <f t="shared" si="19"/>
        <v>0</v>
      </c>
      <c r="BL125" s="19" t="s">
        <v>3956</v>
      </c>
      <c r="BM125" s="147" t="s">
        <v>4046</v>
      </c>
    </row>
    <row r="126" spans="2:65" s="1" customFormat="1" ht="24.2" customHeight="1">
      <c r="B126" s="35"/>
      <c r="C126" s="135" t="s">
        <v>780</v>
      </c>
      <c r="D126" s="135" t="s">
        <v>162</v>
      </c>
      <c r="E126" s="136" t="s">
        <v>4000</v>
      </c>
      <c r="F126" s="137" t="s">
        <v>4001</v>
      </c>
      <c r="G126" s="138" t="s">
        <v>783</v>
      </c>
      <c r="H126" s="139">
        <v>15</v>
      </c>
      <c r="I126" s="140"/>
      <c r="J126" s="141">
        <f t="shared" si="10"/>
        <v>0</v>
      </c>
      <c r="K126" s="142"/>
      <c r="L126" s="35"/>
      <c r="M126" s="143" t="s">
        <v>32</v>
      </c>
      <c r="N126" s="144" t="s">
        <v>48</v>
      </c>
      <c r="P126" s="145">
        <f t="shared" si="11"/>
        <v>0</v>
      </c>
      <c r="Q126" s="145">
        <v>0</v>
      </c>
      <c r="R126" s="145">
        <f t="shared" si="12"/>
        <v>0</v>
      </c>
      <c r="S126" s="145">
        <v>0</v>
      </c>
      <c r="T126" s="146">
        <f t="shared" si="13"/>
        <v>0</v>
      </c>
      <c r="AR126" s="147" t="s">
        <v>3956</v>
      </c>
      <c r="AT126" s="147" t="s">
        <v>162</v>
      </c>
      <c r="AU126" s="147" t="s">
        <v>84</v>
      </c>
      <c r="AY126" s="19" t="s">
        <v>159</v>
      </c>
      <c r="BE126" s="148">
        <f t="shared" si="14"/>
        <v>0</v>
      </c>
      <c r="BF126" s="148">
        <f t="shared" si="15"/>
        <v>0</v>
      </c>
      <c r="BG126" s="148">
        <f t="shared" si="16"/>
        <v>0</v>
      </c>
      <c r="BH126" s="148">
        <f t="shared" si="17"/>
        <v>0</v>
      </c>
      <c r="BI126" s="148">
        <f t="shared" si="18"/>
        <v>0</v>
      </c>
      <c r="BJ126" s="19" t="s">
        <v>91</v>
      </c>
      <c r="BK126" s="148">
        <f t="shared" si="19"/>
        <v>0</v>
      </c>
      <c r="BL126" s="19" t="s">
        <v>3956</v>
      </c>
      <c r="BM126" s="147" t="s">
        <v>4047</v>
      </c>
    </row>
    <row r="127" spans="2:65" s="1" customFormat="1" ht="16.5" customHeight="1">
      <c r="B127" s="35"/>
      <c r="C127" s="135" t="s">
        <v>786</v>
      </c>
      <c r="D127" s="135" t="s">
        <v>162</v>
      </c>
      <c r="E127" s="136" t="s">
        <v>4003</v>
      </c>
      <c r="F127" s="137" t="s">
        <v>4004</v>
      </c>
      <c r="G127" s="138" t="s">
        <v>783</v>
      </c>
      <c r="H127" s="139">
        <v>210</v>
      </c>
      <c r="I127" s="140"/>
      <c r="J127" s="141">
        <f t="shared" si="10"/>
        <v>0</v>
      </c>
      <c r="K127" s="142"/>
      <c r="L127" s="35"/>
      <c r="M127" s="143" t="s">
        <v>32</v>
      </c>
      <c r="N127" s="144" t="s">
        <v>48</v>
      </c>
      <c r="P127" s="145">
        <f t="shared" si="11"/>
        <v>0</v>
      </c>
      <c r="Q127" s="145">
        <v>0</v>
      </c>
      <c r="R127" s="145">
        <f t="shared" si="12"/>
        <v>0</v>
      </c>
      <c r="S127" s="145">
        <v>0</v>
      </c>
      <c r="T127" s="146">
        <f t="shared" si="13"/>
        <v>0</v>
      </c>
      <c r="AR127" s="147" t="s">
        <v>3956</v>
      </c>
      <c r="AT127" s="147" t="s">
        <v>162</v>
      </c>
      <c r="AU127" s="147" t="s">
        <v>84</v>
      </c>
      <c r="AY127" s="19" t="s">
        <v>159</v>
      </c>
      <c r="BE127" s="148">
        <f t="shared" si="14"/>
        <v>0</v>
      </c>
      <c r="BF127" s="148">
        <f t="shared" si="15"/>
        <v>0</v>
      </c>
      <c r="BG127" s="148">
        <f t="shared" si="16"/>
        <v>0</v>
      </c>
      <c r="BH127" s="148">
        <f t="shared" si="17"/>
        <v>0</v>
      </c>
      <c r="BI127" s="148">
        <f t="shared" si="18"/>
        <v>0</v>
      </c>
      <c r="BJ127" s="19" t="s">
        <v>91</v>
      </c>
      <c r="BK127" s="148">
        <f t="shared" si="19"/>
        <v>0</v>
      </c>
      <c r="BL127" s="19" t="s">
        <v>3956</v>
      </c>
      <c r="BM127" s="147" t="s">
        <v>4048</v>
      </c>
    </row>
    <row r="128" spans="2:65" s="1" customFormat="1" ht="16.5" customHeight="1">
      <c r="B128" s="35"/>
      <c r="C128" s="135" t="s">
        <v>791</v>
      </c>
      <c r="D128" s="135" t="s">
        <v>162</v>
      </c>
      <c r="E128" s="136" t="s">
        <v>4006</v>
      </c>
      <c r="F128" s="137" t="s">
        <v>4007</v>
      </c>
      <c r="G128" s="138" t="s">
        <v>783</v>
      </c>
      <c r="H128" s="139">
        <v>260</v>
      </c>
      <c r="I128" s="140"/>
      <c r="J128" s="141">
        <f t="shared" si="10"/>
        <v>0</v>
      </c>
      <c r="K128" s="142"/>
      <c r="L128" s="35"/>
      <c r="M128" s="143" t="s">
        <v>32</v>
      </c>
      <c r="N128" s="144" t="s">
        <v>48</v>
      </c>
      <c r="P128" s="145">
        <f t="shared" si="11"/>
        <v>0</v>
      </c>
      <c r="Q128" s="145">
        <v>0</v>
      </c>
      <c r="R128" s="145">
        <f t="shared" si="12"/>
        <v>0</v>
      </c>
      <c r="S128" s="145">
        <v>0</v>
      </c>
      <c r="T128" s="146">
        <f t="shared" si="13"/>
        <v>0</v>
      </c>
      <c r="AR128" s="147" t="s">
        <v>3956</v>
      </c>
      <c r="AT128" s="147" t="s">
        <v>162</v>
      </c>
      <c r="AU128" s="147" t="s">
        <v>84</v>
      </c>
      <c r="AY128" s="19" t="s">
        <v>159</v>
      </c>
      <c r="BE128" s="148">
        <f t="shared" si="14"/>
        <v>0</v>
      </c>
      <c r="BF128" s="148">
        <f t="shared" si="15"/>
        <v>0</v>
      </c>
      <c r="BG128" s="148">
        <f t="shared" si="16"/>
        <v>0</v>
      </c>
      <c r="BH128" s="148">
        <f t="shared" si="17"/>
        <v>0</v>
      </c>
      <c r="BI128" s="148">
        <f t="shared" si="18"/>
        <v>0</v>
      </c>
      <c r="BJ128" s="19" t="s">
        <v>91</v>
      </c>
      <c r="BK128" s="148">
        <f t="shared" si="19"/>
        <v>0</v>
      </c>
      <c r="BL128" s="19" t="s">
        <v>3956</v>
      </c>
      <c r="BM128" s="147" t="s">
        <v>4049</v>
      </c>
    </row>
    <row r="129" spans="2:65" s="11" customFormat="1" ht="25.9" customHeight="1">
      <c r="B129" s="123"/>
      <c r="D129" s="124" t="s">
        <v>75</v>
      </c>
      <c r="E129" s="125" t="s">
        <v>93</v>
      </c>
      <c r="F129" s="125" t="s">
        <v>4050</v>
      </c>
      <c r="I129" s="126"/>
      <c r="J129" s="127">
        <f>BK129</f>
        <v>0</v>
      </c>
      <c r="L129" s="123"/>
      <c r="M129" s="128"/>
      <c r="P129" s="129">
        <f>SUM(P130:P138)</f>
        <v>0</v>
      </c>
      <c r="R129" s="129">
        <f>SUM(R130:R138)</f>
        <v>0</v>
      </c>
      <c r="T129" s="130">
        <f>SUM(T130:T138)</f>
        <v>0</v>
      </c>
      <c r="AR129" s="124" t="s">
        <v>96</v>
      </c>
      <c r="AT129" s="131" t="s">
        <v>75</v>
      </c>
      <c r="AU129" s="131" t="s">
        <v>76</v>
      </c>
      <c r="AY129" s="124" t="s">
        <v>159</v>
      </c>
      <c r="BK129" s="132">
        <f>SUM(BK130:BK138)</f>
        <v>0</v>
      </c>
    </row>
    <row r="130" spans="2:65" s="1" customFormat="1" ht="24.2" customHeight="1">
      <c r="B130" s="35"/>
      <c r="C130" s="135" t="s">
        <v>798</v>
      </c>
      <c r="D130" s="135" t="s">
        <v>162</v>
      </c>
      <c r="E130" s="136" t="s">
        <v>4051</v>
      </c>
      <c r="F130" s="137" t="s">
        <v>4052</v>
      </c>
      <c r="G130" s="138" t="s">
        <v>757</v>
      </c>
      <c r="H130" s="139">
        <v>3</v>
      </c>
      <c r="I130" s="140"/>
      <c r="J130" s="141">
        <f t="shared" ref="J130:J138" si="20">ROUND(I130*H130,2)</f>
        <v>0</v>
      </c>
      <c r="K130" s="142"/>
      <c r="L130" s="35"/>
      <c r="M130" s="143" t="s">
        <v>32</v>
      </c>
      <c r="N130" s="144" t="s">
        <v>48</v>
      </c>
      <c r="P130" s="145">
        <f t="shared" ref="P130:P138" si="21">O130*H130</f>
        <v>0</v>
      </c>
      <c r="Q130" s="145">
        <v>0</v>
      </c>
      <c r="R130" s="145">
        <f t="shared" ref="R130:R138" si="22">Q130*H130</f>
        <v>0</v>
      </c>
      <c r="S130" s="145">
        <v>0</v>
      </c>
      <c r="T130" s="146">
        <f t="shared" ref="T130:T138" si="23">S130*H130</f>
        <v>0</v>
      </c>
      <c r="AR130" s="147" t="s">
        <v>3956</v>
      </c>
      <c r="AT130" s="147" t="s">
        <v>162</v>
      </c>
      <c r="AU130" s="147" t="s">
        <v>84</v>
      </c>
      <c r="AY130" s="19" t="s">
        <v>159</v>
      </c>
      <c r="BE130" s="148">
        <f t="shared" ref="BE130:BE138" si="24">IF(N130="základní",J130,0)</f>
        <v>0</v>
      </c>
      <c r="BF130" s="148">
        <f t="shared" ref="BF130:BF138" si="25">IF(N130="snížená",J130,0)</f>
        <v>0</v>
      </c>
      <c r="BG130" s="148">
        <f t="shared" ref="BG130:BG138" si="26">IF(N130="zákl. přenesená",J130,0)</f>
        <v>0</v>
      </c>
      <c r="BH130" s="148">
        <f t="shared" ref="BH130:BH138" si="27">IF(N130="sníž. přenesená",J130,0)</f>
        <v>0</v>
      </c>
      <c r="BI130" s="148">
        <f t="shared" ref="BI130:BI138" si="28">IF(N130="nulová",J130,0)</f>
        <v>0</v>
      </c>
      <c r="BJ130" s="19" t="s">
        <v>91</v>
      </c>
      <c r="BK130" s="148">
        <f t="shared" ref="BK130:BK138" si="29">ROUND(I130*H130,2)</f>
        <v>0</v>
      </c>
      <c r="BL130" s="19" t="s">
        <v>3956</v>
      </c>
      <c r="BM130" s="147" t="s">
        <v>4053</v>
      </c>
    </row>
    <row r="131" spans="2:65" s="1" customFormat="1" ht="21.75" customHeight="1">
      <c r="B131" s="35"/>
      <c r="C131" s="135" t="s">
        <v>814</v>
      </c>
      <c r="D131" s="135" t="s">
        <v>162</v>
      </c>
      <c r="E131" s="136" t="s">
        <v>4054</v>
      </c>
      <c r="F131" s="137" t="s">
        <v>4055</v>
      </c>
      <c r="G131" s="138" t="s">
        <v>757</v>
      </c>
      <c r="H131" s="139">
        <v>12</v>
      </c>
      <c r="I131" s="140"/>
      <c r="J131" s="141">
        <f t="shared" si="20"/>
        <v>0</v>
      </c>
      <c r="K131" s="142"/>
      <c r="L131" s="35"/>
      <c r="M131" s="143" t="s">
        <v>32</v>
      </c>
      <c r="N131" s="144" t="s">
        <v>48</v>
      </c>
      <c r="P131" s="145">
        <f t="shared" si="21"/>
        <v>0</v>
      </c>
      <c r="Q131" s="145">
        <v>0</v>
      </c>
      <c r="R131" s="145">
        <f t="shared" si="22"/>
        <v>0</v>
      </c>
      <c r="S131" s="145">
        <v>0</v>
      </c>
      <c r="T131" s="146">
        <f t="shared" si="23"/>
        <v>0</v>
      </c>
      <c r="AR131" s="147" t="s">
        <v>3956</v>
      </c>
      <c r="AT131" s="147" t="s">
        <v>162</v>
      </c>
      <c r="AU131" s="147" t="s">
        <v>84</v>
      </c>
      <c r="AY131" s="19" t="s">
        <v>159</v>
      </c>
      <c r="BE131" s="148">
        <f t="shared" si="24"/>
        <v>0</v>
      </c>
      <c r="BF131" s="148">
        <f t="shared" si="25"/>
        <v>0</v>
      </c>
      <c r="BG131" s="148">
        <f t="shared" si="26"/>
        <v>0</v>
      </c>
      <c r="BH131" s="148">
        <f t="shared" si="27"/>
        <v>0</v>
      </c>
      <c r="BI131" s="148">
        <f t="shared" si="28"/>
        <v>0</v>
      </c>
      <c r="BJ131" s="19" t="s">
        <v>91</v>
      </c>
      <c r="BK131" s="148">
        <f t="shared" si="29"/>
        <v>0</v>
      </c>
      <c r="BL131" s="19" t="s">
        <v>3956</v>
      </c>
      <c r="BM131" s="147" t="s">
        <v>4056</v>
      </c>
    </row>
    <row r="132" spans="2:65" s="1" customFormat="1" ht="16.5" customHeight="1">
      <c r="B132" s="35"/>
      <c r="C132" s="135" t="s">
        <v>823</v>
      </c>
      <c r="D132" s="135" t="s">
        <v>162</v>
      </c>
      <c r="E132" s="136" t="s">
        <v>4057</v>
      </c>
      <c r="F132" s="137" t="s">
        <v>4058</v>
      </c>
      <c r="G132" s="138" t="s">
        <v>757</v>
      </c>
      <c r="H132" s="139">
        <v>10</v>
      </c>
      <c r="I132" s="140"/>
      <c r="J132" s="141">
        <f t="shared" si="20"/>
        <v>0</v>
      </c>
      <c r="K132" s="142"/>
      <c r="L132" s="35"/>
      <c r="M132" s="143" t="s">
        <v>32</v>
      </c>
      <c r="N132" s="144" t="s">
        <v>48</v>
      </c>
      <c r="P132" s="145">
        <f t="shared" si="21"/>
        <v>0</v>
      </c>
      <c r="Q132" s="145">
        <v>0</v>
      </c>
      <c r="R132" s="145">
        <f t="shared" si="22"/>
        <v>0</v>
      </c>
      <c r="S132" s="145">
        <v>0</v>
      </c>
      <c r="T132" s="146">
        <f t="shared" si="23"/>
        <v>0</v>
      </c>
      <c r="AR132" s="147" t="s">
        <v>3956</v>
      </c>
      <c r="AT132" s="147" t="s">
        <v>162</v>
      </c>
      <c r="AU132" s="147" t="s">
        <v>84</v>
      </c>
      <c r="AY132" s="19" t="s">
        <v>159</v>
      </c>
      <c r="BE132" s="148">
        <f t="shared" si="24"/>
        <v>0</v>
      </c>
      <c r="BF132" s="148">
        <f t="shared" si="25"/>
        <v>0</v>
      </c>
      <c r="BG132" s="148">
        <f t="shared" si="26"/>
        <v>0</v>
      </c>
      <c r="BH132" s="148">
        <f t="shared" si="27"/>
        <v>0</v>
      </c>
      <c r="BI132" s="148">
        <f t="shared" si="28"/>
        <v>0</v>
      </c>
      <c r="BJ132" s="19" t="s">
        <v>91</v>
      </c>
      <c r="BK132" s="148">
        <f t="shared" si="29"/>
        <v>0</v>
      </c>
      <c r="BL132" s="19" t="s">
        <v>3956</v>
      </c>
      <c r="BM132" s="147" t="s">
        <v>4059</v>
      </c>
    </row>
    <row r="133" spans="2:65" s="1" customFormat="1" ht="24.2" customHeight="1">
      <c r="B133" s="35"/>
      <c r="C133" s="135" t="s">
        <v>840</v>
      </c>
      <c r="D133" s="135" t="s">
        <v>162</v>
      </c>
      <c r="E133" s="136" t="s">
        <v>4060</v>
      </c>
      <c r="F133" s="137" t="s">
        <v>4061</v>
      </c>
      <c r="G133" s="138" t="s">
        <v>757</v>
      </c>
      <c r="H133" s="139">
        <v>1</v>
      </c>
      <c r="I133" s="140"/>
      <c r="J133" s="141">
        <f t="shared" si="20"/>
        <v>0</v>
      </c>
      <c r="K133" s="142"/>
      <c r="L133" s="35"/>
      <c r="M133" s="143" t="s">
        <v>32</v>
      </c>
      <c r="N133" s="144" t="s">
        <v>48</v>
      </c>
      <c r="P133" s="145">
        <f t="shared" si="21"/>
        <v>0</v>
      </c>
      <c r="Q133" s="145">
        <v>0</v>
      </c>
      <c r="R133" s="145">
        <f t="shared" si="22"/>
        <v>0</v>
      </c>
      <c r="S133" s="145">
        <v>0</v>
      </c>
      <c r="T133" s="146">
        <f t="shared" si="23"/>
        <v>0</v>
      </c>
      <c r="AR133" s="147" t="s">
        <v>3956</v>
      </c>
      <c r="AT133" s="147" t="s">
        <v>162</v>
      </c>
      <c r="AU133" s="147" t="s">
        <v>84</v>
      </c>
      <c r="AY133" s="19" t="s">
        <v>159</v>
      </c>
      <c r="BE133" s="148">
        <f t="shared" si="24"/>
        <v>0</v>
      </c>
      <c r="BF133" s="148">
        <f t="shared" si="25"/>
        <v>0</v>
      </c>
      <c r="BG133" s="148">
        <f t="shared" si="26"/>
        <v>0</v>
      </c>
      <c r="BH133" s="148">
        <f t="shared" si="27"/>
        <v>0</v>
      </c>
      <c r="BI133" s="148">
        <f t="shared" si="28"/>
        <v>0</v>
      </c>
      <c r="BJ133" s="19" t="s">
        <v>91</v>
      </c>
      <c r="BK133" s="148">
        <f t="shared" si="29"/>
        <v>0</v>
      </c>
      <c r="BL133" s="19" t="s">
        <v>3956</v>
      </c>
      <c r="BM133" s="147" t="s">
        <v>4062</v>
      </c>
    </row>
    <row r="134" spans="2:65" s="1" customFormat="1" ht="16.5" customHeight="1">
      <c r="B134" s="35"/>
      <c r="C134" s="135" t="s">
        <v>856</v>
      </c>
      <c r="D134" s="135" t="s">
        <v>162</v>
      </c>
      <c r="E134" s="136" t="s">
        <v>4063</v>
      </c>
      <c r="F134" s="137" t="s">
        <v>4064</v>
      </c>
      <c r="G134" s="138" t="s">
        <v>757</v>
      </c>
      <c r="H134" s="139">
        <v>3</v>
      </c>
      <c r="I134" s="140"/>
      <c r="J134" s="141">
        <f t="shared" si="20"/>
        <v>0</v>
      </c>
      <c r="K134" s="142"/>
      <c r="L134" s="35"/>
      <c r="M134" s="143" t="s">
        <v>32</v>
      </c>
      <c r="N134" s="144" t="s">
        <v>48</v>
      </c>
      <c r="P134" s="145">
        <f t="shared" si="21"/>
        <v>0</v>
      </c>
      <c r="Q134" s="145">
        <v>0</v>
      </c>
      <c r="R134" s="145">
        <f t="shared" si="22"/>
        <v>0</v>
      </c>
      <c r="S134" s="145">
        <v>0</v>
      </c>
      <c r="T134" s="146">
        <f t="shared" si="23"/>
        <v>0</v>
      </c>
      <c r="AR134" s="147" t="s">
        <v>3956</v>
      </c>
      <c r="AT134" s="147" t="s">
        <v>162</v>
      </c>
      <c r="AU134" s="147" t="s">
        <v>84</v>
      </c>
      <c r="AY134" s="19" t="s">
        <v>159</v>
      </c>
      <c r="BE134" s="148">
        <f t="shared" si="24"/>
        <v>0</v>
      </c>
      <c r="BF134" s="148">
        <f t="shared" si="25"/>
        <v>0</v>
      </c>
      <c r="BG134" s="148">
        <f t="shared" si="26"/>
        <v>0</v>
      </c>
      <c r="BH134" s="148">
        <f t="shared" si="27"/>
        <v>0</v>
      </c>
      <c r="BI134" s="148">
        <f t="shared" si="28"/>
        <v>0</v>
      </c>
      <c r="BJ134" s="19" t="s">
        <v>91</v>
      </c>
      <c r="BK134" s="148">
        <f t="shared" si="29"/>
        <v>0</v>
      </c>
      <c r="BL134" s="19" t="s">
        <v>3956</v>
      </c>
      <c r="BM134" s="147" t="s">
        <v>4065</v>
      </c>
    </row>
    <row r="135" spans="2:65" s="1" customFormat="1" ht="16.5" customHeight="1">
      <c r="B135" s="35"/>
      <c r="C135" s="135" t="s">
        <v>864</v>
      </c>
      <c r="D135" s="135" t="s">
        <v>162</v>
      </c>
      <c r="E135" s="136" t="s">
        <v>4066</v>
      </c>
      <c r="F135" s="137" t="s">
        <v>4067</v>
      </c>
      <c r="G135" s="138" t="s">
        <v>783</v>
      </c>
      <c r="H135" s="139">
        <v>375</v>
      </c>
      <c r="I135" s="140"/>
      <c r="J135" s="141">
        <f t="shared" si="20"/>
        <v>0</v>
      </c>
      <c r="K135" s="142"/>
      <c r="L135" s="35"/>
      <c r="M135" s="143" t="s">
        <v>32</v>
      </c>
      <c r="N135" s="144" t="s">
        <v>48</v>
      </c>
      <c r="P135" s="145">
        <f t="shared" si="21"/>
        <v>0</v>
      </c>
      <c r="Q135" s="145">
        <v>0</v>
      </c>
      <c r="R135" s="145">
        <f t="shared" si="22"/>
        <v>0</v>
      </c>
      <c r="S135" s="145">
        <v>0</v>
      </c>
      <c r="T135" s="146">
        <f t="shared" si="23"/>
        <v>0</v>
      </c>
      <c r="AR135" s="147" t="s">
        <v>3956</v>
      </c>
      <c r="AT135" s="147" t="s">
        <v>162</v>
      </c>
      <c r="AU135" s="147" t="s">
        <v>84</v>
      </c>
      <c r="AY135" s="19" t="s">
        <v>159</v>
      </c>
      <c r="BE135" s="148">
        <f t="shared" si="24"/>
        <v>0</v>
      </c>
      <c r="BF135" s="148">
        <f t="shared" si="25"/>
        <v>0</v>
      </c>
      <c r="BG135" s="148">
        <f t="shared" si="26"/>
        <v>0</v>
      </c>
      <c r="BH135" s="148">
        <f t="shared" si="27"/>
        <v>0</v>
      </c>
      <c r="BI135" s="148">
        <f t="shared" si="28"/>
        <v>0</v>
      </c>
      <c r="BJ135" s="19" t="s">
        <v>91</v>
      </c>
      <c r="BK135" s="148">
        <f t="shared" si="29"/>
        <v>0</v>
      </c>
      <c r="BL135" s="19" t="s">
        <v>3956</v>
      </c>
      <c r="BM135" s="147" t="s">
        <v>4068</v>
      </c>
    </row>
    <row r="136" spans="2:65" s="1" customFormat="1" ht="16.5" customHeight="1">
      <c r="B136" s="35"/>
      <c r="C136" s="135" t="s">
        <v>872</v>
      </c>
      <c r="D136" s="135" t="s">
        <v>162</v>
      </c>
      <c r="E136" s="136" t="s">
        <v>4069</v>
      </c>
      <c r="F136" s="137" t="s">
        <v>4070</v>
      </c>
      <c r="G136" s="138" t="s">
        <v>783</v>
      </c>
      <c r="H136" s="139">
        <v>280</v>
      </c>
      <c r="I136" s="140"/>
      <c r="J136" s="141">
        <f t="shared" si="20"/>
        <v>0</v>
      </c>
      <c r="K136" s="142"/>
      <c r="L136" s="35"/>
      <c r="M136" s="143" t="s">
        <v>32</v>
      </c>
      <c r="N136" s="144" t="s">
        <v>48</v>
      </c>
      <c r="P136" s="145">
        <f t="shared" si="21"/>
        <v>0</v>
      </c>
      <c r="Q136" s="145">
        <v>0</v>
      </c>
      <c r="R136" s="145">
        <f t="shared" si="22"/>
        <v>0</v>
      </c>
      <c r="S136" s="145">
        <v>0</v>
      </c>
      <c r="T136" s="146">
        <f t="shared" si="23"/>
        <v>0</v>
      </c>
      <c r="AR136" s="147" t="s">
        <v>3956</v>
      </c>
      <c r="AT136" s="147" t="s">
        <v>162</v>
      </c>
      <c r="AU136" s="147" t="s">
        <v>84</v>
      </c>
      <c r="AY136" s="19" t="s">
        <v>159</v>
      </c>
      <c r="BE136" s="148">
        <f t="shared" si="24"/>
        <v>0</v>
      </c>
      <c r="BF136" s="148">
        <f t="shared" si="25"/>
        <v>0</v>
      </c>
      <c r="BG136" s="148">
        <f t="shared" si="26"/>
        <v>0</v>
      </c>
      <c r="BH136" s="148">
        <f t="shared" si="27"/>
        <v>0</v>
      </c>
      <c r="BI136" s="148">
        <f t="shared" si="28"/>
        <v>0</v>
      </c>
      <c r="BJ136" s="19" t="s">
        <v>91</v>
      </c>
      <c r="BK136" s="148">
        <f t="shared" si="29"/>
        <v>0</v>
      </c>
      <c r="BL136" s="19" t="s">
        <v>3956</v>
      </c>
      <c r="BM136" s="147" t="s">
        <v>4071</v>
      </c>
    </row>
    <row r="137" spans="2:65" s="1" customFormat="1" ht="24.2" customHeight="1">
      <c r="B137" s="35"/>
      <c r="C137" s="135" t="s">
        <v>877</v>
      </c>
      <c r="D137" s="135" t="s">
        <v>162</v>
      </c>
      <c r="E137" s="136" t="s">
        <v>4072</v>
      </c>
      <c r="F137" s="137" t="s">
        <v>4073</v>
      </c>
      <c r="G137" s="138" t="s">
        <v>225</v>
      </c>
      <c r="H137" s="139">
        <v>1</v>
      </c>
      <c r="I137" s="140"/>
      <c r="J137" s="141">
        <f t="shared" si="20"/>
        <v>0</v>
      </c>
      <c r="K137" s="142"/>
      <c r="L137" s="35"/>
      <c r="M137" s="143" t="s">
        <v>32</v>
      </c>
      <c r="N137" s="144" t="s">
        <v>48</v>
      </c>
      <c r="P137" s="145">
        <f t="shared" si="21"/>
        <v>0</v>
      </c>
      <c r="Q137" s="145">
        <v>0</v>
      </c>
      <c r="R137" s="145">
        <f t="shared" si="22"/>
        <v>0</v>
      </c>
      <c r="S137" s="145">
        <v>0</v>
      </c>
      <c r="T137" s="146">
        <f t="shared" si="23"/>
        <v>0</v>
      </c>
      <c r="AR137" s="147" t="s">
        <v>3956</v>
      </c>
      <c r="AT137" s="147" t="s">
        <v>162</v>
      </c>
      <c r="AU137" s="147" t="s">
        <v>84</v>
      </c>
      <c r="AY137" s="19" t="s">
        <v>159</v>
      </c>
      <c r="BE137" s="148">
        <f t="shared" si="24"/>
        <v>0</v>
      </c>
      <c r="BF137" s="148">
        <f t="shared" si="25"/>
        <v>0</v>
      </c>
      <c r="BG137" s="148">
        <f t="shared" si="26"/>
        <v>0</v>
      </c>
      <c r="BH137" s="148">
        <f t="shared" si="27"/>
        <v>0</v>
      </c>
      <c r="BI137" s="148">
        <f t="shared" si="28"/>
        <v>0</v>
      </c>
      <c r="BJ137" s="19" t="s">
        <v>91</v>
      </c>
      <c r="BK137" s="148">
        <f t="shared" si="29"/>
        <v>0</v>
      </c>
      <c r="BL137" s="19" t="s">
        <v>3956</v>
      </c>
      <c r="BM137" s="147" t="s">
        <v>4074</v>
      </c>
    </row>
    <row r="138" spans="2:65" s="1" customFormat="1" ht="16.5" customHeight="1">
      <c r="B138" s="35"/>
      <c r="C138" s="135" t="s">
        <v>887</v>
      </c>
      <c r="D138" s="135" t="s">
        <v>162</v>
      </c>
      <c r="E138" s="136" t="s">
        <v>4075</v>
      </c>
      <c r="F138" s="137" t="s">
        <v>4076</v>
      </c>
      <c r="G138" s="138" t="s">
        <v>757</v>
      </c>
      <c r="H138" s="139">
        <v>16</v>
      </c>
      <c r="I138" s="140"/>
      <c r="J138" s="141">
        <f t="shared" si="20"/>
        <v>0</v>
      </c>
      <c r="K138" s="142"/>
      <c r="L138" s="35"/>
      <c r="M138" s="143" t="s">
        <v>32</v>
      </c>
      <c r="N138" s="144" t="s">
        <v>48</v>
      </c>
      <c r="P138" s="145">
        <f t="shared" si="21"/>
        <v>0</v>
      </c>
      <c r="Q138" s="145">
        <v>0</v>
      </c>
      <c r="R138" s="145">
        <f t="shared" si="22"/>
        <v>0</v>
      </c>
      <c r="S138" s="145">
        <v>0</v>
      </c>
      <c r="T138" s="146">
        <f t="shared" si="23"/>
        <v>0</v>
      </c>
      <c r="AR138" s="147" t="s">
        <v>3956</v>
      </c>
      <c r="AT138" s="147" t="s">
        <v>162</v>
      </c>
      <c r="AU138" s="147" t="s">
        <v>84</v>
      </c>
      <c r="AY138" s="19" t="s">
        <v>159</v>
      </c>
      <c r="BE138" s="148">
        <f t="shared" si="24"/>
        <v>0</v>
      </c>
      <c r="BF138" s="148">
        <f t="shared" si="25"/>
        <v>0</v>
      </c>
      <c r="BG138" s="148">
        <f t="shared" si="26"/>
        <v>0</v>
      </c>
      <c r="BH138" s="148">
        <f t="shared" si="27"/>
        <v>0</v>
      </c>
      <c r="BI138" s="148">
        <f t="shared" si="28"/>
        <v>0</v>
      </c>
      <c r="BJ138" s="19" t="s">
        <v>91</v>
      </c>
      <c r="BK138" s="148">
        <f t="shared" si="29"/>
        <v>0</v>
      </c>
      <c r="BL138" s="19" t="s">
        <v>3956</v>
      </c>
      <c r="BM138" s="147" t="s">
        <v>4077</v>
      </c>
    </row>
    <row r="139" spans="2:65" s="11" customFormat="1" ht="25.9" customHeight="1">
      <c r="B139" s="123"/>
      <c r="D139" s="124" t="s">
        <v>75</v>
      </c>
      <c r="E139" s="125" t="s">
        <v>99</v>
      </c>
      <c r="F139" s="125" t="s">
        <v>4078</v>
      </c>
      <c r="I139" s="126"/>
      <c r="J139" s="127">
        <f>BK139</f>
        <v>0</v>
      </c>
      <c r="L139" s="123"/>
      <c r="M139" s="128"/>
      <c r="P139" s="129">
        <f>P140</f>
        <v>0</v>
      </c>
      <c r="R139" s="129">
        <f>R140</f>
        <v>0</v>
      </c>
      <c r="T139" s="130">
        <f>T140</f>
        <v>0</v>
      </c>
      <c r="AR139" s="124" t="s">
        <v>96</v>
      </c>
      <c r="AT139" s="131" t="s">
        <v>75</v>
      </c>
      <c r="AU139" s="131" t="s">
        <v>76</v>
      </c>
      <c r="AY139" s="124" t="s">
        <v>159</v>
      </c>
      <c r="BK139" s="132">
        <f>BK140</f>
        <v>0</v>
      </c>
    </row>
    <row r="140" spans="2:65" s="1" customFormat="1" ht="16.5" customHeight="1">
      <c r="B140" s="35"/>
      <c r="C140" s="135" t="s">
        <v>899</v>
      </c>
      <c r="D140" s="135" t="s">
        <v>162</v>
      </c>
      <c r="E140" s="136" t="s">
        <v>3929</v>
      </c>
      <c r="F140" s="137" t="s">
        <v>4079</v>
      </c>
      <c r="G140" s="138" t="s">
        <v>757</v>
      </c>
      <c r="H140" s="139">
        <v>11</v>
      </c>
      <c r="I140" s="140"/>
      <c r="J140" s="141">
        <f>ROUND(I140*H140,2)</f>
        <v>0</v>
      </c>
      <c r="K140" s="142"/>
      <c r="L140" s="35"/>
      <c r="M140" s="143" t="s">
        <v>32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3956</v>
      </c>
      <c r="AT140" s="147" t="s">
        <v>162</v>
      </c>
      <c r="AU140" s="147" t="s">
        <v>84</v>
      </c>
      <c r="AY140" s="19" t="s">
        <v>159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9" t="s">
        <v>91</v>
      </c>
      <c r="BK140" s="148">
        <f>ROUND(I140*H140,2)</f>
        <v>0</v>
      </c>
      <c r="BL140" s="19" t="s">
        <v>3956</v>
      </c>
      <c r="BM140" s="147" t="s">
        <v>4080</v>
      </c>
    </row>
    <row r="141" spans="2:65" s="11" customFormat="1" ht="25.9" customHeight="1">
      <c r="B141" s="123"/>
      <c r="D141" s="124" t="s">
        <v>75</v>
      </c>
      <c r="E141" s="125" t="s">
        <v>102</v>
      </c>
      <c r="F141" s="125" t="s">
        <v>4081</v>
      </c>
      <c r="I141" s="126"/>
      <c r="J141" s="127">
        <f>BK141</f>
        <v>0</v>
      </c>
      <c r="L141" s="123"/>
      <c r="M141" s="128"/>
      <c r="P141" s="129">
        <f>SUM(P142:P150)</f>
        <v>0</v>
      </c>
      <c r="R141" s="129">
        <f>SUM(R142:R150)</f>
        <v>0</v>
      </c>
      <c r="T141" s="130">
        <f>SUM(T142:T150)</f>
        <v>0</v>
      </c>
      <c r="AR141" s="124" t="s">
        <v>96</v>
      </c>
      <c r="AT141" s="131" t="s">
        <v>75</v>
      </c>
      <c r="AU141" s="131" t="s">
        <v>76</v>
      </c>
      <c r="AY141" s="124" t="s">
        <v>159</v>
      </c>
      <c r="BK141" s="132">
        <f>SUM(BK142:BK150)</f>
        <v>0</v>
      </c>
    </row>
    <row r="142" spans="2:65" s="1" customFormat="1" ht="16.5" customHeight="1">
      <c r="B142" s="35"/>
      <c r="C142" s="135" t="s">
        <v>905</v>
      </c>
      <c r="D142" s="135" t="s">
        <v>162</v>
      </c>
      <c r="E142" s="136" t="s">
        <v>4082</v>
      </c>
      <c r="F142" s="137" t="s">
        <v>4083</v>
      </c>
      <c r="G142" s="138" t="s">
        <v>783</v>
      </c>
      <c r="H142" s="139">
        <v>380</v>
      </c>
      <c r="I142" s="140"/>
      <c r="J142" s="141">
        <f t="shared" ref="J142:J150" si="30">ROUND(I142*H142,2)</f>
        <v>0</v>
      </c>
      <c r="K142" s="142"/>
      <c r="L142" s="35"/>
      <c r="M142" s="143" t="s">
        <v>32</v>
      </c>
      <c r="N142" s="144" t="s">
        <v>48</v>
      </c>
      <c r="P142" s="145">
        <f t="shared" ref="P142:P150" si="31">O142*H142</f>
        <v>0</v>
      </c>
      <c r="Q142" s="145">
        <v>0</v>
      </c>
      <c r="R142" s="145">
        <f t="shared" ref="R142:R150" si="32">Q142*H142</f>
        <v>0</v>
      </c>
      <c r="S142" s="145">
        <v>0</v>
      </c>
      <c r="T142" s="146">
        <f t="shared" ref="T142:T150" si="33">S142*H142</f>
        <v>0</v>
      </c>
      <c r="AR142" s="147" t="s">
        <v>3956</v>
      </c>
      <c r="AT142" s="147" t="s">
        <v>162</v>
      </c>
      <c r="AU142" s="147" t="s">
        <v>84</v>
      </c>
      <c r="AY142" s="19" t="s">
        <v>159</v>
      </c>
      <c r="BE142" s="148">
        <f t="shared" ref="BE142:BE150" si="34">IF(N142="základní",J142,0)</f>
        <v>0</v>
      </c>
      <c r="BF142" s="148">
        <f t="shared" ref="BF142:BF150" si="35">IF(N142="snížená",J142,0)</f>
        <v>0</v>
      </c>
      <c r="BG142" s="148">
        <f t="shared" ref="BG142:BG150" si="36">IF(N142="zákl. přenesená",J142,0)</f>
        <v>0</v>
      </c>
      <c r="BH142" s="148">
        <f t="shared" ref="BH142:BH150" si="37">IF(N142="sníž. přenesená",J142,0)</f>
        <v>0</v>
      </c>
      <c r="BI142" s="148">
        <f t="shared" ref="BI142:BI150" si="38">IF(N142="nulová",J142,0)</f>
        <v>0</v>
      </c>
      <c r="BJ142" s="19" t="s">
        <v>91</v>
      </c>
      <c r="BK142" s="148">
        <f t="shared" ref="BK142:BK150" si="39">ROUND(I142*H142,2)</f>
        <v>0</v>
      </c>
      <c r="BL142" s="19" t="s">
        <v>3956</v>
      </c>
      <c r="BM142" s="147" t="s">
        <v>4084</v>
      </c>
    </row>
    <row r="143" spans="2:65" s="1" customFormat="1" ht="21.75" customHeight="1">
      <c r="B143" s="35"/>
      <c r="C143" s="135" t="s">
        <v>909</v>
      </c>
      <c r="D143" s="135" t="s">
        <v>162</v>
      </c>
      <c r="E143" s="136" t="s">
        <v>4085</v>
      </c>
      <c r="F143" s="137" t="s">
        <v>4086</v>
      </c>
      <c r="G143" s="138" t="s">
        <v>783</v>
      </c>
      <c r="H143" s="139">
        <v>380</v>
      </c>
      <c r="I143" s="140"/>
      <c r="J143" s="141">
        <f t="shared" si="30"/>
        <v>0</v>
      </c>
      <c r="K143" s="142"/>
      <c r="L143" s="35"/>
      <c r="M143" s="143" t="s">
        <v>32</v>
      </c>
      <c r="N143" s="144" t="s">
        <v>48</v>
      </c>
      <c r="P143" s="145">
        <f t="shared" si="31"/>
        <v>0</v>
      </c>
      <c r="Q143" s="145">
        <v>0</v>
      </c>
      <c r="R143" s="145">
        <f t="shared" si="32"/>
        <v>0</v>
      </c>
      <c r="S143" s="145">
        <v>0</v>
      </c>
      <c r="T143" s="146">
        <f t="shared" si="33"/>
        <v>0</v>
      </c>
      <c r="AR143" s="147" t="s">
        <v>3956</v>
      </c>
      <c r="AT143" s="147" t="s">
        <v>162</v>
      </c>
      <c r="AU143" s="147" t="s">
        <v>84</v>
      </c>
      <c r="AY143" s="19" t="s">
        <v>159</v>
      </c>
      <c r="BE143" s="148">
        <f t="shared" si="34"/>
        <v>0</v>
      </c>
      <c r="BF143" s="148">
        <f t="shared" si="35"/>
        <v>0</v>
      </c>
      <c r="BG143" s="148">
        <f t="shared" si="36"/>
        <v>0</v>
      </c>
      <c r="BH143" s="148">
        <f t="shared" si="37"/>
        <v>0</v>
      </c>
      <c r="BI143" s="148">
        <f t="shared" si="38"/>
        <v>0</v>
      </c>
      <c r="BJ143" s="19" t="s">
        <v>91</v>
      </c>
      <c r="BK143" s="148">
        <f t="shared" si="39"/>
        <v>0</v>
      </c>
      <c r="BL143" s="19" t="s">
        <v>3956</v>
      </c>
      <c r="BM143" s="147" t="s">
        <v>4087</v>
      </c>
    </row>
    <row r="144" spans="2:65" s="1" customFormat="1" ht="16.5" customHeight="1">
      <c r="B144" s="35"/>
      <c r="C144" s="135" t="s">
        <v>913</v>
      </c>
      <c r="D144" s="135" t="s">
        <v>162</v>
      </c>
      <c r="E144" s="136" t="s">
        <v>4088</v>
      </c>
      <c r="F144" s="137" t="s">
        <v>4089</v>
      </c>
      <c r="G144" s="138" t="s">
        <v>783</v>
      </c>
      <c r="H144" s="139">
        <v>80</v>
      </c>
      <c r="I144" s="140"/>
      <c r="J144" s="141">
        <f t="shared" si="30"/>
        <v>0</v>
      </c>
      <c r="K144" s="142"/>
      <c r="L144" s="35"/>
      <c r="M144" s="143" t="s">
        <v>32</v>
      </c>
      <c r="N144" s="144" t="s">
        <v>48</v>
      </c>
      <c r="P144" s="145">
        <f t="shared" si="31"/>
        <v>0</v>
      </c>
      <c r="Q144" s="145">
        <v>0</v>
      </c>
      <c r="R144" s="145">
        <f t="shared" si="32"/>
        <v>0</v>
      </c>
      <c r="S144" s="145">
        <v>0</v>
      </c>
      <c r="T144" s="146">
        <f t="shared" si="33"/>
        <v>0</v>
      </c>
      <c r="AR144" s="147" t="s">
        <v>3956</v>
      </c>
      <c r="AT144" s="147" t="s">
        <v>162</v>
      </c>
      <c r="AU144" s="147" t="s">
        <v>84</v>
      </c>
      <c r="AY144" s="19" t="s">
        <v>159</v>
      </c>
      <c r="BE144" s="148">
        <f t="shared" si="34"/>
        <v>0</v>
      </c>
      <c r="BF144" s="148">
        <f t="shared" si="35"/>
        <v>0</v>
      </c>
      <c r="BG144" s="148">
        <f t="shared" si="36"/>
        <v>0</v>
      </c>
      <c r="BH144" s="148">
        <f t="shared" si="37"/>
        <v>0</v>
      </c>
      <c r="BI144" s="148">
        <f t="shared" si="38"/>
        <v>0</v>
      </c>
      <c r="BJ144" s="19" t="s">
        <v>91</v>
      </c>
      <c r="BK144" s="148">
        <f t="shared" si="39"/>
        <v>0</v>
      </c>
      <c r="BL144" s="19" t="s">
        <v>3956</v>
      </c>
      <c r="BM144" s="147" t="s">
        <v>4090</v>
      </c>
    </row>
    <row r="145" spans="2:65" s="1" customFormat="1" ht="21.75" customHeight="1">
      <c r="B145" s="35"/>
      <c r="C145" s="135" t="s">
        <v>917</v>
      </c>
      <c r="D145" s="135" t="s">
        <v>162</v>
      </c>
      <c r="E145" s="136" t="s">
        <v>4091</v>
      </c>
      <c r="F145" s="137" t="s">
        <v>4092</v>
      </c>
      <c r="G145" s="138" t="s">
        <v>783</v>
      </c>
      <c r="H145" s="139">
        <v>80</v>
      </c>
      <c r="I145" s="140"/>
      <c r="J145" s="141">
        <f t="shared" si="30"/>
        <v>0</v>
      </c>
      <c r="K145" s="142"/>
      <c r="L145" s="35"/>
      <c r="M145" s="143" t="s">
        <v>32</v>
      </c>
      <c r="N145" s="144" t="s">
        <v>48</v>
      </c>
      <c r="P145" s="145">
        <f t="shared" si="31"/>
        <v>0</v>
      </c>
      <c r="Q145" s="145">
        <v>0</v>
      </c>
      <c r="R145" s="145">
        <f t="shared" si="32"/>
        <v>0</v>
      </c>
      <c r="S145" s="145">
        <v>0</v>
      </c>
      <c r="T145" s="146">
        <f t="shared" si="33"/>
        <v>0</v>
      </c>
      <c r="AR145" s="147" t="s">
        <v>3956</v>
      </c>
      <c r="AT145" s="147" t="s">
        <v>162</v>
      </c>
      <c r="AU145" s="147" t="s">
        <v>84</v>
      </c>
      <c r="AY145" s="19" t="s">
        <v>159</v>
      </c>
      <c r="BE145" s="148">
        <f t="shared" si="34"/>
        <v>0</v>
      </c>
      <c r="BF145" s="148">
        <f t="shared" si="35"/>
        <v>0</v>
      </c>
      <c r="BG145" s="148">
        <f t="shared" si="36"/>
        <v>0</v>
      </c>
      <c r="BH145" s="148">
        <f t="shared" si="37"/>
        <v>0</v>
      </c>
      <c r="BI145" s="148">
        <f t="shared" si="38"/>
        <v>0</v>
      </c>
      <c r="BJ145" s="19" t="s">
        <v>91</v>
      </c>
      <c r="BK145" s="148">
        <f t="shared" si="39"/>
        <v>0</v>
      </c>
      <c r="BL145" s="19" t="s">
        <v>3956</v>
      </c>
      <c r="BM145" s="147" t="s">
        <v>4093</v>
      </c>
    </row>
    <row r="146" spans="2:65" s="1" customFormat="1" ht="21.75" customHeight="1">
      <c r="B146" s="35"/>
      <c r="C146" s="135" t="s">
        <v>171</v>
      </c>
      <c r="D146" s="135" t="s">
        <v>162</v>
      </c>
      <c r="E146" s="136" t="s">
        <v>4094</v>
      </c>
      <c r="F146" s="137" t="s">
        <v>4095</v>
      </c>
      <c r="G146" s="138" t="s">
        <v>757</v>
      </c>
      <c r="H146" s="139">
        <v>24</v>
      </c>
      <c r="I146" s="140"/>
      <c r="J146" s="141">
        <f t="shared" si="30"/>
        <v>0</v>
      </c>
      <c r="K146" s="142"/>
      <c r="L146" s="35"/>
      <c r="M146" s="143" t="s">
        <v>32</v>
      </c>
      <c r="N146" s="144" t="s">
        <v>48</v>
      </c>
      <c r="P146" s="145">
        <f t="shared" si="31"/>
        <v>0</v>
      </c>
      <c r="Q146" s="145">
        <v>0</v>
      </c>
      <c r="R146" s="145">
        <f t="shared" si="32"/>
        <v>0</v>
      </c>
      <c r="S146" s="145">
        <v>0</v>
      </c>
      <c r="T146" s="146">
        <f t="shared" si="33"/>
        <v>0</v>
      </c>
      <c r="AR146" s="147" t="s">
        <v>3956</v>
      </c>
      <c r="AT146" s="147" t="s">
        <v>162</v>
      </c>
      <c r="AU146" s="147" t="s">
        <v>84</v>
      </c>
      <c r="AY146" s="19" t="s">
        <v>159</v>
      </c>
      <c r="BE146" s="148">
        <f t="shared" si="34"/>
        <v>0</v>
      </c>
      <c r="BF146" s="148">
        <f t="shared" si="35"/>
        <v>0</v>
      </c>
      <c r="BG146" s="148">
        <f t="shared" si="36"/>
        <v>0</v>
      </c>
      <c r="BH146" s="148">
        <f t="shared" si="37"/>
        <v>0</v>
      </c>
      <c r="BI146" s="148">
        <f t="shared" si="38"/>
        <v>0</v>
      </c>
      <c r="BJ146" s="19" t="s">
        <v>91</v>
      </c>
      <c r="BK146" s="148">
        <f t="shared" si="39"/>
        <v>0</v>
      </c>
      <c r="BL146" s="19" t="s">
        <v>3956</v>
      </c>
      <c r="BM146" s="147" t="s">
        <v>4096</v>
      </c>
    </row>
    <row r="147" spans="2:65" s="1" customFormat="1" ht="16.5" customHeight="1">
      <c r="B147" s="35"/>
      <c r="C147" s="135" t="s">
        <v>924</v>
      </c>
      <c r="D147" s="135" t="s">
        <v>162</v>
      </c>
      <c r="E147" s="136" t="s">
        <v>4097</v>
      </c>
      <c r="F147" s="137" t="s">
        <v>4098</v>
      </c>
      <c r="G147" s="138" t="s">
        <v>225</v>
      </c>
      <c r="H147" s="139">
        <v>1</v>
      </c>
      <c r="I147" s="140"/>
      <c r="J147" s="141">
        <f t="shared" si="30"/>
        <v>0</v>
      </c>
      <c r="K147" s="142"/>
      <c r="L147" s="35"/>
      <c r="M147" s="143" t="s">
        <v>32</v>
      </c>
      <c r="N147" s="144" t="s">
        <v>48</v>
      </c>
      <c r="P147" s="145">
        <f t="shared" si="31"/>
        <v>0</v>
      </c>
      <c r="Q147" s="145">
        <v>0</v>
      </c>
      <c r="R147" s="145">
        <f t="shared" si="32"/>
        <v>0</v>
      </c>
      <c r="S147" s="145">
        <v>0</v>
      </c>
      <c r="T147" s="146">
        <f t="shared" si="33"/>
        <v>0</v>
      </c>
      <c r="AR147" s="147" t="s">
        <v>3956</v>
      </c>
      <c r="AT147" s="147" t="s">
        <v>162</v>
      </c>
      <c r="AU147" s="147" t="s">
        <v>84</v>
      </c>
      <c r="AY147" s="19" t="s">
        <v>159</v>
      </c>
      <c r="BE147" s="148">
        <f t="shared" si="34"/>
        <v>0</v>
      </c>
      <c r="BF147" s="148">
        <f t="shared" si="35"/>
        <v>0</v>
      </c>
      <c r="BG147" s="148">
        <f t="shared" si="36"/>
        <v>0</v>
      </c>
      <c r="BH147" s="148">
        <f t="shared" si="37"/>
        <v>0</v>
      </c>
      <c r="BI147" s="148">
        <f t="shared" si="38"/>
        <v>0</v>
      </c>
      <c r="BJ147" s="19" t="s">
        <v>91</v>
      </c>
      <c r="BK147" s="148">
        <f t="shared" si="39"/>
        <v>0</v>
      </c>
      <c r="BL147" s="19" t="s">
        <v>3956</v>
      </c>
      <c r="BM147" s="147" t="s">
        <v>4099</v>
      </c>
    </row>
    <row r="148" spans="2:65" s="1" customFormat="1" ht="16.5" customHeight="1">
      <c r="B148" s="35"/>
      <c r="C148" s="135" t="s">
        <v>928</v>
      </c>
      <c r="D148" s="135" t="s">
        <v>162</v>
      </c>
      <c r="E148" s="136" t="s">
        <v>4100</v>
      </c>
      <c r="F148" s="137" t="s">
        <v>4101</v>
      </c>
      <c r="G148" s="138" t="s">
        <v>225</v>
      </c>
      <c r="H148" s="139">
        <v>1</v>
      </c>
      <c r="I148" s="140"/>
      <c r="J148" s="141">
        <f t="shared" si="30"/>
        <v>0</v>
      </c>
      <c r="K148" s="142"/>
      <c r="L148" s="35"/>
      <c r="M148" s="143" t="s">
        <v>32</v>
      </c>
      <c r="N148" s="144" t="s">
        <v>48</v>
      </c>
      <c r="P148" s="145">
        <f t="shared" si="31"/>
        <v>0</v>
      </c>
      <c r="Q148" s="145">
        <v>0</v>
      </c>
      <c r="R148" s="145">
        <f t="shared" si="32"/>
        <v>0</v>
      </c>
      <c r="S148" s="145">
        <v>0</v>
      </c>
      <c r="T148" s="146">
        <f t="shared" si="33"/>
        <v>0</v>
      </c>
      <c r="AR148" s="147" t="s">
        <v>3956</v>
      </c>
      <c r="AT148" s="147" t="s">
        <v>162</v>
      </c>
      <c r="AU148" s="147" t="s">
        <v>84</v>
      </c>
      <c r="AY148" s="19" t="s">
        <v>159</v>
      </c>
      <c r="BE148" s="148">
        <f t="shared" si="34"/>
        <v>0</v>
      </c>
      <c r="BF148" s="148">
        <f t="shared" si="35"/>
        <v>0</v>
      </c>
      <c r="BG148" s="148">
        <f t="shared" si="36"/>
        <v>0</v>
      </c>
      <c r="BH148" s="148">
        <f t="shared" si="37"/>
        <v>0</v>
      </c>
      <c r="BI148" s="148">
        <f t="shared" si="38"/>
        <v>0</v>
      </c>
      <c r="BJ148" s="19" t="s">
        <v>91</v>
      </c>
      <c r="BK148" s="148">
        <f t="shared" si="39"/>
        <v>0</v>
      </c>
      <c r="BL148" s="19" t="s">
        <v>3956</v>
      </c>
      <c r="BM148" s="147" t="s">
        <v>4102</v>
      </c>
    </row>
    <row r="149" spans="2:65" s="1" customFormat="1" ht="16.5" customHeight="1">
      <c r="B149" s="35"/>
      <c r="C149" s="135" t="s">
        <v>932</v>
      </c>
      <c r="D149" s="135" t="s">
        <v>162</v>
      </c>
      <c r="E149" s="136" t="s">
        <v>4103</v>
      </c>
      <c r="F149" s="137" t="s">
        <v>4104</v>
      </c>
      <c r="G149" s="138" t="s">
        <v>225</v>
      </c>
      <c r="H149" s="139">
        <v>1</v>
      </c>
      <c r="I149" s="140"/>
      <c r="J149" s="141">
        <f t="shared" si="30"/>
        <v>0</v>
      </c>
      <c r="K149" s="142"/>
      <c r="L149" s="35"/>
      <c r="M149" s="143" t="s">
        <v>32</v>
      </c>
      <c r="N149" s="144" t="s">
        <v>48</v>
      </c>
      <c r="P149" s="145">
        <f t="shared" si="31"/>
        <v>0</v>
      </c>
      <c r="Q149" s="145">
        <v>0</v>
      </c>
      <c r="R149" s="145">
        <f t="shared" si="32"/>
        <v>0</v>
      </c>
      <c r="S149" s="145">
        <v>0</v>
      </c>
      <c r="T149" s="146">
        <f t="shared" si="33"/>
        <v>0</v>
      </c>
      <c r="AR149" s="147" t="s">
        <v>3956</v>
      </c>
      <c r="AT149" s="147" t="s">
        <v>162</v>
      </c>
      <c r="AU149" s="147" t="s">
        <v>84</v>
      </c>
      <c r="AY149" s="19" t="s">
        <v>159</v>
      </c>
      <c r="BE149" s="148">
        <f t="shared" si="34"/>
        <v>0</v>
      </c>
      <c r="BF149" s="148">
        <f t="shared" si="35"/>
        <v>0</v>
      </c>
      <c r="BG149" s="148">
        <f t="shared" si="36"/>
        <v>0</v>
      </c>
      <c r="BH149" s="148">
        <f t="shared" si="37"/>
        <v>0</v>
      </c>
      <c r="BI149" s="148">
        <f t="shared" si="38"/>
        <v>0</v>
      </c>
      <c r="BJ149" s="19" t="s">
        <v>91</v>
      </c>
      <c r="BK149" s="148">
        <f t="shared" si="39"/>
        <v>0</v>
      </c>
      <c r="BL149" s="19" t="s">
        <v>3956</v>
      </c>
      <c r="BM149" s="147" t="s">
        <v>4105</v>
      </c>
    </row>
    <row r="150" spans="2:65" s="1" customFormat="1" ht="16.5" customHeight="1">
      <c r="B150" s="35"/>
      <c r="C150" s="135" t="s">
        <v>936</v>
      </c>
      <c r="D150" s="135" t="s">
        <v>162</v>
      </c>
      <c r="E150" s="136" t="s">
        <v>4106</v>
      </c>
      <c r="F150" s="137" t="s">
        <v>4107</v>
      </c>
      <c r="G150" s="138" t="s">
        <v>225</v>
      </c>
      <c r="H150" s="139">
        <v>1</v>
      </c>
      <c r="I150" s="140"/>
      <c r="J150" s="141">
        <f t="shared" si="30"/>
        <v>0</v>
      </c>
      <c r="K150" s="142"/>
      <c r="L150" s="35"/>
      <c r="M150" s="143" t="s">
        <v>32</v>
      </c>
      <c r="N150" s="144" t="s">
        <v>48</v>
      </c>
      <c r="P150" s="145">
        <f t="shared" si="31"/>
        <v>0</v>
      </c>
      <c r="Q150" s="145">
        <v>0</v>
      </c>
      <c r="R150" s="145">
        <f t="shared" si="32"/>
        <v>0</v>
      </c>
      <c r="S150" s="145">
        <v>0</v>
      </c>
      <c r="T150" s="146">
        <f t="shared" si="33"/>
        <v>0</v>
      </c>
      <c r="AR150" s="147" t="s">
        <v>3956</v>
      </c>
      <c r="AT150" s="147" t="s">
        <v>162</v>
      </c>
      <c r="AU150" s="147" t="s">
        <v>84</v>
      </c>
      <c r="AY150" s="19" t="s">
        <v>159</v>
      </c>
      <c r="BE150" s="148">
        <f t="shared" si="34"/>
        <v>0</v>
      </c>
      <c r="BF150" s="148">
        <f t="shared" si="35"/>
        <v>0</v>
      </c>
      <c r="BG150" s="148">
        <f t="shared" si="36"/>
        <v>0</v>
      </c>
      <c r="BH150" s="148">
        <f t="shared" si="37"/>
        <v>0</v>
      </c>
      <c r="BI150" s="148">
        <f t="shared" si="38"/>
        <v>0</v>
      </c>
      <c r="BJ150" s="19" t="s">
        <v>91</v>
      </c>
      <c r="BK150" s="148">
        <f t="shared" si="39"/>
        <v>0</v>
      </c>
      <c r="BL150" s="19" t="s">
        <v>3956</v>
      </c>
      <c r="BM150" s="147" t="s">
        <v>4108</v>
      </c>
    </row>
    <row r="151" spans="2:65" s="11" customFormat="1" ht="25.9" customHeight="1">
      <c r="B151" s="123"/>
      <c r="D151" s="124" t="s">
        <v>75</v>
      </c>
      <c r="E151" s="125" t="s">
        <v>105</v>
      </c>
      <c r="F151" s="125" t="s">
        <v>129</v>
      </c>
      <c r="I151" s="126"/>
      <c r="J151" s="127">
        <f>BK151</f>
        <v>0</v>
      </c>
      <c r="L151" s="123"/>
      <c r="M151" s="128"/>
      <c r="P151" s="129">
        <f>SUM(P152:P159)</f>
        <v>0</v>
      </c>
      <c r="R151" s="129">
        <f>SUM(R152:R159)</f>
        <v>0</v>
      </c>
      <c r="T151" s="130">
        <f>SUM(T152:T159)</f>
        <v>0</v>
      </c>
      <c r="AR151" s="124" t="s">
        <v>96</v>
      </c>
      <c r="AT151" s="131" t="s">
        <v>75</v>
      </c>
      <c r="AU151" s="131" t="s">
        <v>76</v>
      </c>
      <c r="AY151" s="124" t="s">
        <v>159</v>
      </c>
      <c r="BK151" s="132">
        <f>SUM(BK152:BK159)</f>
        <v>0</v>
      </c>
    </row>
    <row r="152" spans="2:65" s="1" customFormat="1" ht="16.5" customHeight="1">
      <c r="B152" s="35"/>
      <c r="C152" s="135" t="s">
        <v>940</v>
      </c>
      <c r="D152" s="135" t="s">
        <v>162</v>
      </c>
      <c r="E152" s="136" t="s">
        <v>4109</v>
      </c>
      <c r="F152" s="137" t="s">
        <v>4110</v>
      </c>
      <c r="G152" s="138" t="s">
        <v>757</v>
      </c>
      <c r="H152" s="139">
        <v>1</v>
      </c>
      <c r="I152" s="140"/>
      <c r="J152" s="141">
        <f t="shared" ref="J152:J159" si="40">ROUND(I152*H152,2)</f>
        <v>0</v>
      </c>
      <c r="K152" s="142"/>
      <c r="L152" s="35"/>
      <c r="M152" s="143" t="s">
        <v>32</v>
      </c>
      <c r="N152" s="144" t="s">
        <v>48</v>
      </c>
      <c r="P152" s="145">
        <f t="shared" ref="P152:P159" si="41">O152*H152</f>
        <v>0</v>
      </c>
      <c r="Q152" s="145">
        <v>0</v>
      </c>
      <c r="R152" s="145">
        <f t="shared" ref="R152:R159" si="42">Q152*H152</f>
        <v>0</v>
      </c>
      <c r="S152" s="145">
        <v>0</v>
      </c>
      <c r="T152" s="146">
        <f t="shared" ref="T152:T159" si="43">S152*H152</f>
        <v>0</v>
      </c>
      <c r="AR152" s="147" t="s">
        <v>3956</v>
      </c>
      <c r="AT152" s="147" t="s">
        <v>162</v>
      </c>
      <c r="AU152" s="147" t="s">
        <v>84</v>
      </c>
      <c r="AY152" s="19" t="s">
        <v>159</v>
      </c>
      <c r="BE152" s="148">
        <f t="shared" ref="BE152:BE159" si="44">IF(N152="základní",J152,0)</f>
        <v>0</v>
      </c>
      <c r="BF152" s="148">
        <f t="shared" ref="BF152:BF159" si="45">IF(N152="snížená",J152,0)</f>
        <v>0</v>
      </c>
      <c r="BG152" s="148">
        <f t="shared" ref="BG152:BG159" si="46">IF(N152="zákl. přenesená",J152,0)</f>
        <v>0</v>
      </c>
      <c r="BH152" s="148">
        <f t="shared" ref="BH152:BH159" si="47">IF(N152="sníž. přenesená",J152,0)</f>
        <v>0</v>
      </c>
      <c r="BI152" s="148">
        <f t="shared" ref="BI152:BI159" si="48">IF(N152="nulová",J152,0)</f>
        <v>0</v>
      </c>
      <c r="BJ152" s="19" t="s">
        <v>91</v>
      </c>
      <c r="BK152" s="148">
        <f t="shared" ref="BK152:BK159" si="49">ROUND(I152*H152,2)</f>
        <v>0</v>
      </c>
      <c r="BL152" s="19" t="s">
        <v>3956</v>
      </c>
      <c r="BM152" s="147" t="s">
        <v>4111</v>
      </c>
    </row>
    <row r="153" spans="2:65" s="1" customFormat="1" ht="16.5" customHeight="1">
      <c r="B153" s="35"/>
      <c r="C153" s="135" t="s">
        <v>945</v>
      </c>
      <c r="D153" s="135" t="s">
        <v>162</v>
      </c>
      <c r="E153" s="136" t="s">
        <v>4112</v>
      </c>
      <c r="F153" s="137" t="s">
        <v>4113</v>
      </c>
      <c r="G153" s="138" t="s">
        <v>1696</v>
      </c>
      <c r="H153" s="139">
        <v>1</v>
      </c>
      <c r="I153" s="140"/>
      <c r="J153" s="141">
        <f t="shared" si="40"/>
        <v>0</v>
      </c>
      <c r="K153" s="142"/>
      <c r="L153" s="35"/>
      <c r="M153" s="143" t="s">
        <v>32</v>
      </c>
      <c r="N153" s="144" t="s">
        <v>48</v>
      </c>
      <c r="P153" s="145">
        <f t="shared" si="41"/>
        <v>0</v>
      </c>
      <c r="Q153" s="145">
        <v>0</v>
      </c>
      <c r="R153" s="145">
        <f t="shared" si="42"/>
        <v>0</v>
      </c>
      <c r="S153" s="145">
        <v>0</v>
      </c>
      <c r="T153" s="146">
        <f t="shared" si="43"/>
        <v>0</v>
      </c>
      <c r="AR153" s="147" t="s">
        <v>3956</v>
      </c>
      <c r="AT153" s="147" t="s">
        <v>162</v>
      </c>
      <c r="AU153" s="147" t="s">
        <v>84</v>
      </c>
      <c r="AY153" s="19" t="s">
        <v>159</v>
      </c>
      <c r="BE153" s="148">
        <f t="shared" si="44"/>
        <v>0</v>
      </c>
      <c r="BF153" s="148">
        <f t="shared" si="45"/>
        <v>0</v>
      </c>
      <c r="BG153" s="148">
        <f t="shared" si="46"/>
        <v>0</v>
      </c>
      <c r="BH153" s="148">
        <f t="shared" si="47"/>
        <v>0</v>
      </c>
      <c r="BI153" s="148">
        <f t="shared" si="48"/>
        <v>0</v>
      </c>
      <c r="BJ153" s="19" t="s">
        <v>91</v>
      </c>
      <c r="BK153" s="148">
        <f t="shared" si="49"/>
        <v>0</v>
      </c>
      <c r="BL153" s="19" t="s">
        <v>3956</v>
      </c>
      <c r="BM153" s="147" t="s">
        <v>4114</v>
      </c>
    </row>
    <row r="154" spans="2:65" s="1" customFormat="1" ht="16.5" customHeight="1">
      <c r="B154" s="35"/>
      <c r="C154" s="135" t="s">
        <v>983</v>
      </c>
      <c r="D154" s="135" t="s">
        <v>162</v>
      </c>
      <c r="E154" s="136" t="s">
        <v>4115</v>
      </c>
      <c r="F154" s="137" t="s">
        <v>4116</v>
      </c>
      <c r="G154" s="138" t="s">
        <v>757</v>
      </c>
      <c r="H154" s="139">
        <v>1</v>
      </c>
      <c r="I154" s="140"/>
      <c r="J154" s="141">
        <f t="shared" si="40"/>
        <v>0</v>
      </c>
      <c r="K154" s="142"/>
      <c r="L154" s="35"/>
      <c r="M154" s="143" t="s">
        <v>32</v>
      </c>
      <c r="N154" s="144" t="s">
        <v>48</v>
      </c>
      <c r="P154" s="145">
        <f t="shared" si="41"/>
        <v>0</v>
      </c>
      <c r="Q154" s="145">
        <v>0</v>
      </c>
      <c r="R154" s="145">
        <f t="shared" si="42"/>
        <v>0</v>
      </c>
      <c r="S154" s="145">
        <v>0</v>
      </c>
      <c r="T154" s="146">
        <f t="shared" si="43"/>
        <v>0</v>
      </c>
      <c r="AR154" s="147" t="s">
        <v>3956</v>
      </c>
      <c r="AT154" s="147" t="s">
        <v>162</v>
      </c>
      <c r="AU154" s="147" t="s">
        <v>84</v>
      </c>
      <c r="AY154" s="19" t="s">
        <v>159</v>
      </c>
      <c r="BE154" s="148">
        <f t="shared" si="44"/>
        <v>0</v>
      </c>
      <c r="BF154" s="148">
        <f t="shared" si="45"/>
        <v>0</v>
      </c>
      <c r="BG154" s="148">
        <f t="shared" si="46"/>
        <v>0</v>
      </c>
      <c r="BH154" s="148">
        <f t="shared" si="47"/>
        <v>0</v>
      </c>
      <c r="BI154" s="148">
        <f t="shared" si="48"/>
        <v>0</v>
      </c>
      <c r="BJ154" s="19" t="s">
        <v>91</v>
      </c>
      <c r="BK154" s="148">
        <f t="shared" si="49"/>
        <v>0</v>
      </c>
      <c r="BL154" s="19" t="s">
        <v>3956</v>
      </c>
      <c r="BM154" s="147" t="s">
        <v>4117</v>
      </c>
    </row>
    <row r="155" spans="2:65" s="1" customFormat="1" ht="16.5" customHeight="1">
      <c r="B155" s="35"/>
      <c r="C155" s="135" t="s">
        <v>999</v>
      </c>
      <c r="D155" s="135" t="s">
        <v>162</v>
      </c>
      <c r="E155" s="136" t="s">
        <v>4118</v>
      </c>
      <c r="F155" s="137" t="s">
        <v>4119</v>
      </c>
      <c r="G155" s="138" t="s">
        <v>757</v>
      </c>
      <c r="H155" s="139">
        <v>1</v>
      </c>
      <c r="I155" s="140"/>
      <c r="J155" s="141">
        <f t="shared" si="40"/>
        <v>0</v>
      </c>
      <c r="K155" s="142"/>
      <c r="L155" s="35"/>
      <c r="M155" s="143" t="s">
        <v>32</v>
      </c>
      <c r="N155" s="144" t="s">
        <v>48</v>
      </c>
      <c r="P155" s="145">
        <f t="shared" si="41"/>
        <v>0</v>
      </c>
      <c r="Q155" s="145">
        <v>0</v>
      </c>
      <c r="R155" s="145">
        <f t="shared" si="42"/>
        <v>0</v>
      </c>
      <c r="S155" s="145">
        <v>0</v>
      </c>
      <c r="T155" s="146">
        <f t="shared" si="43"/>
        <v>0</v>
      </c>
      <c r="AR155" s="147" t="s">
        <v>96</v>
      </c>
      <c r="AT155" s="147" t="s">
        <v>162</v>
      </c>
      <c r="AU155" s="147" t="s">
        <v>84</v>
      </c>
      <c r="AY155" s="19" t="s">
        <v>159</v>
      </c>
      <c r="BE155" s="148">
        <f t="shared" si="44"/>
        <v>0</v>
      </c>
      <c r="BF155" s="148">
        <f t="shared" si="45"/>
        <v>0</v>
      </c>
      <c r="BG155" s="148">
        <f t="shared" si="46"/>
        <v>0</v>
      </c>
      <c r="BH155" s="148">
        <f t="shared" si="47"/>
        <v>0</v>
      </c>
      <c r="BI155" s="148">
        <f t="shared" si="48"/>
        <v>0</v>
      </c>
      <c r="BJ155" s="19" t="s">
        <v>91</v>
      </c>
      <c r="BK155" s="148">
        <f t="shared" si="49"/>
        <v>0</v>
      </c>
      <c r="BL155" s="19" t="s">
        <v>96</v>
      </c>
      <c r="BM155" s="147" t="s">
        <v>4120</v>
      </c>
    </row>
    <row r="156" spans="2:65" s="1" customFormat="1" ht="16.5" customHeight="1">
      <c r="B156" s="35"/>
      <c r="C156" s="135" t="s">
        <v>1008</v>
      </c>
      <c r="D156" s="135" t="s">
        <v>162</v>
      </c>
      <c r="E156" s="136" t="s">
        <v>4121</v>
      </c>
      <c r="F156" s="137" t="s">
        <v>4122</v>
      </c>
      <c r="G156" s="138" t="s">
        <v>757</v>
      </c>
      <c r="H156" s="139">
        <v>1</v>
      </c>
      <c r="I156" s="140"/>
      <c r="J156" s="141">
        <f t="shared" si="40"/>
        <v>0</v>
      </c>
      <c r="K156" s="142"/>
      <c r="L156" s="35"/>
      <c r="M156" s="143" t="s">
        <v>32</v>
      </c>
      <c r="N156" s="144" t="s">
        <v>48</v>
      </c>
      <c r="P156" s="145">
        <f t="shared" si="41"/>
        <v>0</v>
      </c>
      <c r="Q156" s="145">
        <v>0</v>
      </c>
      <c r="R156" s="145">
        <f t="shared" si="42"/>
        <v>0</v>
      </c>
      <c r="S156" s="145">
        <v>0</v>
      </c>
      <c r="T156" s="146">
        <f t="shared" si="43"/>
        <v>0</v>
      </c>
      <c r="AR156" s="147" t="s">
        <v>96</v>
      </c>
      <c r="AT156" s="147" t="s">
        <v>162</v>
      </c>
      <c r="AU156" s="147" t="s">
        <v>84</v>
      </c>
      <c r="AY156" s="19" t="s">
        <v>159</v>
      </c>
      <c r="BE156" s="148">
        <f t="shared" si="44"/>
        <v>0</v>
      </c>
      <c r="BF156" s="148">
        <f t="shared" si="45"/>
        <v>0</v>
      </c>
      <c r="BG156" s="148">
        <f t="shared" si="46"/>
        <v>0</v>
      </c>
      <c r="BH156" s="148">
        <f t="shared" si="47"/>
        <v>0</v>
      </c>
      <c r="BI156" s="148">
        <f t="shared" si="48"/>
        <v>0</v>
      </c>
      <c r="BJ156" s="19" t="s">
        <v>91</v>
      </c>
      <c r="BK156" s="148">
        <f t="shared" si="49"/>
        <v>0</v>
      </c>
      <c r="BL156" s="19" t="s">
        <v>96</v>
      </c>
      <c r="BM156" s="147" t="s">
        <v>4123</v>
      </c>
    </row>
    <row r="157" spans="2:65" s="1" customFormat="1" ht="16.5" customHeight="1">
      <c r="B157" s="35"/>
      <c r="C157" s="135" t="s">
        <v>1016</v>
      </c>
      <c r="D157" s="135" t="s">
        <v>162</v>
      </c>
      <c r="E157" s="136" t="s">
        <v>4124</v>
      </c>
      <c r="F157" s="137" t="s">
        <v>4125</v>
      </c>
      <c r="G157" s="138" t="s">
        <v>757</v>
      </c>
      <c r="H157" s="139">
        <v>1</v>
      </c>
      <c r="I157" s="140"/>
      <c r="J157" s="141">
        <f t="shared" si="40"/>
        <v>0</v>
      </c>
      <c r="K157" s="142"/>
      <c r="L157" s="35"/>
      <c r="M157" s="143" t="s">
        <v>32</v>
      </c>
      <c r="N157" s="144" t="s">
        <v>48</v>
      </c>
      <c r="P157" s="145">
        <f t="shared" si="41"/>
        <v>0</v>
      </c>
      <c r="Q157" s="145">
        <v>0</v>
      </c>
      <c r="R157" s="145">
        <f t="shared" si="42"/>
        <v>0</v>
      </c>
      <c r="S157" s="145">
        <v>0</v>
      </c>
      <c r="T157" s="146">
        <f t="shared" si="43"/>
        <v>0</v>
      </c>
      <c r="AR157" s="147" t="s">
        <v>96</v>
      </c>
      <c r="AT157" s="147" t="s">
        <v>162</v>
      </c>
      <c r="AU157" s="147" t="s">
        <v>84</v>
      </c>
      <c r="AY157" s="19" t="s">
        <v>159</v>
      </c>
      <c r="BE157" s="148">
        <f t="shared" si="44"/>
        <v>0</v>
      </c>
      <c r="BF157" s="148">
        <f t="shared" si="45"/>
        <v>0</v>
      </c>
      <c r="BG157" s="148">
        <f t="shared" si="46"/>
        <v>0</v>
      </c>
      <c r="BH157" s="148">
        <f t="shared" si="47"/>
        <v>0</v>
      </c>
      <c r="BI157" s="148">
        <f t="shared" si="48"/>
        <v>0</v>
      </c>
      <c r="BJ157" s="19" t="s">
        <v>91</v>
      </c>
      <c r="BK157" s="148">
        <f t="shared" si="49"/>
        <v>0</v>
      </c>
      <c r="BL157" s="19" t="s">
        <v>96</v>
      </c>
      <c r="BM157" s="147" t="s">
        <v>4126</v>
      </c>
    </row>
    <row r="158" spans="2:65" s="1" customFormat="1" ht="16.5" customHeight="1">
      <c r="B158" s="35"/>
      <c r="C158" s="135" t="s">
        <v>384</v>
      </c>
      <c r="D158" s="135" t="s">
        <v>162</v>
      </c>
      <c r="E158" s="136" t="s">
        <v>4127</v>
      </c>
      <c r="F158" s="137" t="s">
        <v>4128</v>
      </c>
      <c r="G158" s="138" t="s">
        <v>1696</v>
      </c>
      <c r="H158" s="139">
        <v>1</v>
      </c>
      <c r="I158" s="140"/>
      <c r="J158" s="141">
        <f t="shared" si="40"/>
        <v>0</v>
      </c>
      <c r="K158" s="142"/>
      <c r="L158" s="35"/>
      <c r="M158" s="143" t="s">
        <v>32</v>
      </c>
      <c r="N158" s="144" t="s">
        <v>48</v>
      </c>
      <c r="P158" s="145">
        <f t="shared" si="41"/>
        <v>0</v>
      </c>
      <c r="Q158" s="145">
        <v>0</v>
      </c>
      <c r="R158" s="145">
        <f t="shared" si="42"/>
        <v>0</v>
      </c>
      <c r="S158" s="145">
        <v>0</v>
      </c>
      <c r="T158" s="146">
        <f t="shared" si="43"/>
        <v>0</v>
      </c>
      <c r="AR158" s="147" t="s">
        <v>96</v>
      </c>
      <c r="AT158" s="147" t="s">
        <v>162</v>
      </c>
      <c r="AU158" s="147" t="s">
        <v>84</v>
      </c>
      <c r="AY158" s="19" t="s">
        <v>159</v>
      </c>
      <c r="BE158" s="148">
        <f t="shared" si="44"/>
        <v>0</v>
      </c>
      <c r="BF158" s="148">
        <f t="shared" si="45"/>
        <v>0</v>
      </c>
      <c r="BG158" s="148">
        <f t="shared" si="46"/>
        <v>0</v>
      </c>
      <c r="BH158" s="148">
        <f t="shared" si="47"/>
        <v>0</v>
      </c>
      <c r="BI158" s="148">
        <f t="shared" si="48"/>
        <v>0</v>
      </c>
      <c r="BJ158" s="19" t="s">
        <v>91</v>
      </c>
      <c r="BK158" s="148">
        <f t="shared" si="49"/>
        <v>0</v>
      </c>
      <c r="BL158" s="19" t="s">
        <v>96</v>
      </c>
      <c r="BM158" s="147" t="s">
        <v>4129</v>
      </c>
    </row>
    <row r="159" spans="2:65" s="1" customFormat="1" ht="16.5" customHeight="1">
      <c r="B159" s="35"/>
      <c r="C159" s="135" t="s">
        <v>1028</v>
      </c>
      <c r="D159" s="135" t="s">
        <v>162</v>
      </c>
      <c r="E159" s="136" t="s">
        <v>4130</v>
      </c>
      <c r="F159" s="137" t="s">
        <v>4131</v>
      </c>
      <c r="G159" s="138" t="s">
        <v>757</v>
      </c>
      <c r="H159" s="139">
        <v>1</v>
      </c>
      <c r="I159" s="140"/>
      <c r="J159" s="141">
        <f t="shared" si="40"/>
        <v>0</v>
      </c>
      <c r="K159" s="142"/>
      <c r="L159" s="35"/>
      <c r="M159" s="213" t="s">
        <v>32</v>
      </c>
      <c r="N159" s="214" t="s">
        <v>48</v>
      </c>
      <c r="O159" s="168"/>
      <c r="P159" s="211">
        <f t="shared" si="41"/>
        <v>0</v>
      </c>
      <c r="Q159" s="211">
        <v>0</v>
      </c>
      <c r="R159" s="211">
        <f t="shared" si="42"/>
        <v>0</v>
      </c>
      <c r="S159" s="211">
        <v>0</v>
      </c>
      <c r="T159" s="212">
        <f t="shared" si="43"/>
        <v>0</v>
      </c>
      <c r="AR159" s="147" t="s">
        <v>96</v>
      </c>
      <c r="AT159" s="147" t="s">
        <v>162</v>
      </c>
      <c r="AU159" s="147" t="s">
        <v>84</v>
      </c>
      <c r="AY159" s="19" t="s">
        <v>159</v>
      </c>
      <c r="BE159" s="148">
        <f t="shared" si="44"/>
        <v>0</v>
      </c>
      <c r="BF159" s="148">
        <f t="shared" si="45"/>
        <v>0</v>
      </c>
      <c r="BG159" s="148">
        <f t="shared" si="46"/>
        <v>0</v>
      </c>
      <c r="BH159" s="148">
        <f t="shared" si="47"/>
        <v>0</v>
      </c>
      <c r="BI159" s="148">
        <f t="shared" si="48"/>
        <v>0</v>
      </c>
      <c r="BJ159" s="19" t="s">
        <v>91</v>
      </c>
      <c r="BK159" s="148">
        <f t="shared" si="49"/>
        <v>0</v>
      </c>
      <c r="BL159" s="19" t="s">
        <v>96</v>
      </c>
      <c r="BM159" s="147" t="s">
        <v>4132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</row>
    <row r="161" ht="11.25"/>
    <row r="162" ht="11.25"/>
  </sheetData>
  <sheetProtection algorithmName="SHA-512" hashValue="2dpa9qCGmwPH0XA2N4rtn1vrf80OZ05UAynZjpZSv2vtp92ugDVJukhH0/M+nhME+Fs8P2KPzW3Tphr/De7sbg==" saltValue="3LGRZ26K1LQ+r51VylGkyg==" spinCount="100000" sheet="1" objects="1" scenarios="1" formatColumns="0" formatRows="0" autoFilter="0"/>
  <autoFilter ref="C91:K159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5"/>
  <sheetViews>
    <sheetView showGridLines="0" tabSelected="1" topLeftCell="A123" workbookViewId="0">
      <selection activeCell="F135" sqref="F13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101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4133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tr">
        <f>IF('Rekapitulace stavby'!AN10="","",'Rekapitulace stavby'!AN10)</f>
        <v/>
      </c>
      <c r="L16" s="35"/>
    </row>
    <row r="17" spans="2:12" s="1" customFormat="1" ht="18" customHeight="1">
      <c r="B17" s="35"/>
      <c r="E17" s="27" t="str">
        <f>IF('Rekapitulace stavby'!E11="","",'Rekapitulace stavby'!E11)</f>
        <v xml:space="preserve"> </v>
      </c>
      <c r="I17" s="29" t="s">
        <v>34</v>
      </c>
      <c r="J17" s="27" t="str">
        <f>IF('Rekapitulace stavby'!AN11="","",'Rekapitulace stavby'!AN11)</f>
        <v/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tr">
        <f>IF('Rekapitulace stavby'!AN16="","",'Rekapitulace stavby'!AN16)</f>
        <v/>
      </c>
      <c r="L22" s="35"/>
    </row>
    <row r="23" spans="2:12" s="1" customFormat="1" ht="18" customHeight="1">
      <c r="B23" s="35"/>
      <c r="E23" s="27" t="str">
        <f>IF('Rekapitulace stavby'!E17="","",'Rekapitulace stavby'!E17)</f>
        <v xml:space="preserve"> </v>
      </c>
      <c r="I23" s="29" t="s">
        <v>34</v>
      </c>
      <c r="J23" s="27" t="str">
        <f>IF('Rekapitulace stavby'!AN17="","",'Rekapitulace stavby'!AN17)</f>
        <v/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tr">
        <f>IF('Rekapitulace stavby'!AN19="","",'Rekapitulace stavby'!AN19)</f>
        <v/>
      </c>
      <c r="L25" s="35"/>
    </row>
    <row r="26" spans="2:12" s="1" customFormat="1" ht="18" customHeight="1">
      <c r="B26" s="35"/>
      <c r="E26" s="27" t="str">
        <f>IF('Rekapitulace stavby'!E20="","",'Rekapitulace stavby'!E20)</f>
        <v xml:space="preserve"> </v>
      </c>
      <c r="I26" s="29" t="s">
        <v>34</v>
      </c>
      <c r="J26" s="27" t="str">
        <f>IF('Rekapitulace stavby'!AN20="","",'Rekapitulace stavby'!AN20)</f>
        <v/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ROUND(J98,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ROUND((SUM(BE98:BE263)),  2)</f>
        <v>0</v>
      </c>
      <c r="I35" s="96">
        <v>0.21</v>
      </c>
      <c r="J35" s="86">
        <f>ROUND(((SUM(BE98:BE263))*I35),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ROUND((SUM(BF98:BF263)),  2)</f>
        <v>0</v>
      </c>
      <c r="I36" s="96">
        <v>0.12</v>
      </c>
      <c r="J36" s="86">
        <f>ROUND(((SUM(BF98:BF263))*I36),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ROUND((SUM(BG98:BG263)),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ROUND((SUM(BH98:BH263)),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ROUND((SUM(BI98:BI263)),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5 - Silnoproud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J98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4134</v>
      </c>
      <c r="E64" s="108"/>
      <c r="F64" s="108"/>
      <c r="G64" s="108"/>
      <c r="H64" s="108"/>
      <c r="I64" s="108"/>
      <c r="J64" s="109">
        <f>J99</f>
        <v>0</v>
      </c>
      <c r="L64" s="106"/>
    </row>
    <row r="65" spans="2:12" s="9" customFormat="1" ht="19.899999999999999" customHeight="1">
      <c r="B65" s="110"/>
      <c r="D65" s="111" t="s">
        <v>4135</v>
      </c>
      <c r="E65" s="112"/>
      <c r="F65" s="112"/>
      <c r="G65" s="112"/>
      <c r="H65" s="112"/>
      <c r="I65" s="112"/>
      <c r="J65" s="113">
        <f>J100</f>
        <v>0</v>
      </c>
      <c r="L65" s="110"/>
    </row>
    <row r="66" spans="2:12" s="9" customFormat="1" ht="19.899999999999999" customHeight="1">
      <c r="B66" s="110"/>
      <c r="D66" s="111" t="s">
        <v>4136</v>
      </c>
      <c r="E66" s="112"/>
      <c r="F66" s="112"/>
      <c r="G66" s="112"/>
      <c r="H66" s="112"/>
      <c r="I66" s="112"/>
      <c r="J66" s="113">
        <f>J108</f>
        <v>0</v>
      </c>
      <c r="L66" s="110"/>
    </row>
    <row r="67" spans="2:12" s="9" customFormat="1" ht="19.899999999999999" customHeight="1">
      <c r="B67" s="110"/>
      <c r="D67" s="111" t="s">
        <v>4137</v>
      </c>
      <c r="E67" s="112"/>
      <c r="F67" s="112"/>
      <c r="G67" s="112"/>
      <c r="H67" s="112"/>
      <c r="I67" s="112"/>
      <c r="J67" s="113">
        <f>J133</f>
        <v>0</v>
      </c>
      <c r="L67" s="110"/>
    </row>
    <row r="68" spans="2:12" s="9" customFormat="1" ht="19.899999999999999" customHeight="1">
      <c r="B68" s="110"/>
      <c r="D68" s="111" t="s">
        <v>4138</v>
      </c>
      <c r="E68" s="112"/>
      <c r="F68" s="112"/>
      <c r="G68" s="112"/>
      <c r="H68" s="112"/>
      <c r="I68" s="112"/>
      <c r="J68" s="113">
        <f>J135</f>
        <v>0</v>
      </c>
      <c r="L68" s="110"/>
    </row>
    <row r="69" spans="2:12" s="9" customFormat="1" ht="19.899999999999999" customHeight="1">
      <c r="B69" s="110"/>
      <c r="D69" s="111" t="s">
        <v>4139</v>
      </c>
      <c r="E69" s="112"/>
      <c r="F69" s="112"/>
      <c r="G69" s="112"/>
      <c r="H69" s="112"/>
      <c r="I69" s="112"/>
      <c r="J69" s="113">
        <f>J149</f>
        <v>0</v>
      </c>
      <c r="L69" s="110"/>
    </row>
    <row r="70" spans="2:12" s="9" customFormat="1" ht="19.899999999999999" customHeight="1">
      <c r="B70" s="110"/>
      <c r="D70" s="111" t="s">
        <v>4140</v>
      </c>
      <c r="E70" s="112"/>
      <c r="F70" s="112"/>
      <c r="G70" s="112"/>
      <c r="H70" s="112"/>
      <c r="I70" s="112"/>
      <c r="J70" s="113">
        <f>J170</f>
        <v>0</v>
      </c>
      <c r="L70" s="110"/>
    </row>
    <row r="71" spans="2:12" s="9" customFormat="1" ht="19.899999999999999" customHeight="1">
      <c r="B71" s="110"/>
      <c r="D71" s="111" t="s">
        <v>4141</v>
      </c>
      <c r="E71" s="112"/>
      <c r="F71" s="112"/>
      <c r="G71" s="112"/>
      <c r="H71" s="112"/>
      <c r="I71" s="112"/>
      <c r="J71" s="113">
        <f>J193</f>
        <v>0</v>
      </c>
      <c r="L71" s="110"/>
    </row>
    <row r="72" spans="2:12" s="9" customFormat="1" ht="19.899999999999999" customHeight="1">
      <c r="B72" s="110"/>
      <c r="D72" s="111" t="s">
        <v>4142</v>
      </c>
      <c r="E72" s="112"/>
      <c r="F72" s="112"/>
      <c r="G72" s="112"/>
      <c r="H72" s="112"/>
      <c r="I72" s="112"/>
      <c r="J72" s="113">
        <f>J210</f>
        <v>0</v>
      </c>
      <c r="L72" s="110"/>
    </row>
    <row r="73" spans="2:12" s="9" customFormat="1" ht="19.899999999999999" customHeight="1">
      <c r="B73" s="110"/>
      <c r="D73" s="111" t="s">
        <v>4143</v>
      </c>
      <c r="E73" s="112"/>
      <c r="F73" s="112"/>
      <c r="G73" s="112"/>
      <c r="H73" s="112"/>
      <c r="I73" s="112"/>
      <c r="J73" s="113">
        <f>J228</f>
        <v>0</v>
      </c>
      <c r="L73" s="110"/>
    </row>
    <row r="74" spans="2:12" s="9" customFormat="1" ht="19.899999999999999" customHeight="1">
      <c r="B74" s="110"/>
      <c r="D74" s="111" t="s">
        <v>4144</v>
      </c>
      <c r="E74" s="112"/>
      <c r="F74" s="112"/>
      <c r="G74" s="112"/>
      <c r="H74" s="112"/>
      <c r="I74" s="112"/>
      <c r="J74" s="113">
        <f>J238</f>
        <v>0</v>
      </c>
      <c r="L74" s="110"/>
    </row>
    <row r="75" spans="2:12" s="9" customFormat="1" ht="19.899999999999999" customHeight="1">
      <c r="B75" s="110"/>
      <c r="D75" s="111" t="s">
        <v>4145</v>
      </c>
      <c r="E75" s="112"/>
      <c r="F75" s="112"/>
      <c r="G75" s="112"/>
      <c r="H75" s="112"/>
      <c r="I75" s="112"/>
      <c r="J75" s="113">
        <f>J245</f>
        <v>0</v>
      </c>
      <c r="L75" s="110"/>
    </row>
    <row r="76" spans="2:12" s="9" customFormat="1" ht="19.899999999999999" customHeight="1">
      <c r="B76" s="110"/>
      <c r="D76" s="111" t="s">
        <v>4146</v>
      </c>
      <c r="E76" s="112"/>
      <c r="F76" s="112"/>
      <c r="G76" s="112"/>
      <c r="H76" s="112"/>
      <c r="I76" s="112"/>
      <c r="J76" s="113">
        <f>J255</f>
        <v>0</v>
      </c>
      <c r="L76" s="110"/>
    </row>
    <row r="77" spans="2:12" s="1" customFormat="1" ht="21.75" customHeight="1">
      <c r="B77" s="35"/>
      <c r="L77" s="35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5"/>
    </row>
    <row r="82" spans="2:12" s="1" customFormat="1" ht="6.95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35"/>
    </row>
    <row r="83" spans="2:12" s="1" customFormat="1" ht="24.95" customHeight="1">
      <c r="B83" s="35"/>
      <c r="C83" s="23" t="s">
        <v>144</v>
      </c>
      <c r="L83" s="35"/>
    </row>
    <row r="84" spans="2:12" s="1" customFormat="1" ht="6.95" customHeight="1">
      <c r="B84" s="35"/>
      <c r="L84" s="35"/>
    </row>
    <row r="85" spans="2:12" s="1" customFormat="1" ht="12" customHeight="1">
      <c r="B85" s="35"/>
      <c r="C85" s="29" t="s">
        <v>16</v>
      </c>
      <c r="L85" s="35"/>
    </row>
    <row r="86" spans="2:12" s="1" customFormat="1" ht="26.25" customHeight="1">
      <c r="B86" s="35"/>
      <c r="E86" s="350" t="str">
        <f>E7</f>
        <v>Komunitní dům sociální služby Domova Na cestě – Hlinsko_rev DPS</v>
      </c>
      <c r="F86" s="351"/>
      <c r="G86" s="351"/>
      <c r="H86" s="351"/>
      <c r="L86" s="35"/>
    </row>
    <row r="87" spans="2:12" ht="12" customHeight="1">
      <c r="B87" s="22"/>
      <c r="C87" s="29" t="s">
        <v>132</v>
      </c>
      <c r="L87" s="22"/>
    </row>
    <row r="88" spans="2:12" s="1" customFormat="1" ht="16.5" customHeight="1">
      <c r="B88" s="35"/>
      <c r="E88" s="350" t="s">
        <v>255</v>
      </c>
      <c r="F88" s="352"/>
      <c r="G88" s="352"/>
      <c r="H88" s="352"/>
      <c r="L88" s="35"/>
    </row>
    <row r="89" spans="2:12" s="1" customFormat="1" ht="12" customHeight="1">
      <c r="B89" s="35"/>
      <c r="C89" s="29" t="s">
        <v>260</v>
      </c>
      <c r="L89" s="35"/>
    </row>
    <row r="90" spans="2:12" s="1" customFormat="1" ht="16.5" customHeight="1">
      <c r="B90" s="35"/>
      <c r="E90" s="314" t="str">
        <f>E11</f>
        <v>5 - Silnoproud</v>
      </c>
      <c r="F90" s="352"/>
      <c r="G90" s="352"/>
      <c r="H90" s="352"/>
      <c r="L90" s="35"/>
    </row>
    <row r="91" spans="2:12" s="1" customFormat="1" ht="6.95" customHeight="1">
      <c r="B91" s="35"/>
      <c r="L91" s="35"/>
    </row>
    <row r="92" spans="2:12" s="1" customFormat="1" ht="12" customHeight="1">
      <c r="B92" s="35"/>
      <c r="C92" s="29" t="s">
        <v>22</v>
      </c>
      <c r="F92" s="27" t="str">
        <f>F14</f>
        <v xml:space="preserve"> </v>
      </c>
      <c r="I92" s="29" t="s">
        <v>24</v>
      </c>
      <c r="J92" s="52" t="str">
        <f>IF(J14="","",J14)</f>
        <v>15. 7. 2024</v>
      </c>
      <c r="L92" s="35"/>
    </row>
    <row r="93" spans="2:12" s="1" customFormat="1" ht="6.95" customHeight="1">
      <c r="B93" s="35"/>
      <c r="L93" s="35"/>
    </row>
    <row r="94" spans="2:12" s="1" customFormat="1" ht="15.2" customHeight="1">
      <c r="B94" s="35"/>
      <c r="C94" s="29" t="s">
        <v>30</v>
      </c>
      <c r="F94" s="27" t="str">
        <f>E17</f>
        <v xml:space="preserve"> </v>
      </c>
      <c r="I94" s="29" t="s">
        <v>37</v>
      </c>
      <c r="J94" s="33" t="str">
        <f>E23</f>
        <v xml:space="preserve"> </v>
      </c>
      <c r="L94" s="35"/>
    </row>
    <row r="95" spans="2:12" s="1" customFormat="1" ht="15.2" customHeight="1">
      <c r="B95" s="35"/>
      <c r="C95" s="29" t="s">
        <v>35</v>
      </c>
      <c r="F95" s="27" t="str">
        <f>IF(E20="","",E20)</f>
        <v>Vyplň údaj</v>
      </c>
      <c r="I95" s="29" t="s">
        <v>39</v>
      </c>
      <c r="J95" s="33" t="str">
        <f>E26</f>
        <v xml:space="preserve"> </v>
      </c>
      <c r="L95" s="35"/>
    </row>
    <row r="96" spans="2:12" s="1" customFormat="1" ht="10.35" customHeight="1">
      <c r="B96" s="35"/>
      <c r="L96" s="35"/>
    </row>
    <row r="97" spans="2:65" s="10" customFormat="1" ht="29.25" customHeight="1">
      <c r="B97" s="114"/>
      <c r="C97" s="115" t="s">
        <v>145</v>
      </c>
      <c r="D97" s="116" t="s">
        <v>61</v>
      </c>
      <c r="E97" s="116" t="s">
        <v>57</v>
      </c>
      <c r="F97" s="116" t="s">
        <v>58</v>
      </c>
      <c r="G97" s="116" t="s">
        <v>146</v>
      </c>
      <c r="H97" s="116" t="s">
        <v>147</v>
      </c>
      <c r="I97" s="116" t="s">
        <v>148</v>
      </c>
      <c r="J97" s="117" t="s">
        <v>136</v>
      </c>
      <c r="K97" s="118" t="s">
        <v>149</v>
      </c>
      <c r="L97" s="114"/>
      <c r="M97" s="59" t="s">
        <v>32</v>
      </c>
      <c r="N97" s="60" t="s">
        <v>46</v>
      </c>
      <c r="O97" s="60" t="s">
        <v>150</v>
      </c>
      <c r="P97" s="60" t="s">
        <v>151</v>
      </c>
      <c r="Q97" s="60" t="s">
        <v>152</v>
      </c>
      <c r="R97" s="60" t="s">
        <v>153</v>
      </c>
      <c r="S97" s="60" t="s">
        <v>154</v>
      </c>
      <c r="T97" s="61" t="s">
        <v>155</v>
      </c>
    </row>
    <row r="98" spans="2:65" s="1" customFormat="1" ht="22.9" customHeight="1">
      <c r="B98" s="35"/>
      <c r="C98" s="64" t="s">
        <v>156</v>
      </c>
      <c r="J98" s="119">
        <f>BK98</f>
        <v>0</v>
      </c>
      <c r="L98" s="35"/>
      <c r="M98" s="62"/>
      <c r="N98" s="53"/>
      <c r="O98" s="53"/>
      <c r="P98" s="120">
        <f>P99</f>
        <v>0</v>
      </c>
      <c r="Q98" s="53"/>
      <c r="R98" s="120">
        <f>R99</f>
        <v>0</v>
      </c>
      <c r="S98" s="53"/>
      <c r="T98" s="121">
        <f>T99</f>
        <v>0</v>
      </c>
      <c r="AT98" s="19" t="s">
        <v>75</v>
      </c>
      <c r="AU98" s="19" t="s">
        <v>137</v>
      </c>
      <c r="BK98" s="122">
        <f>BK99</f>
        <v>0</v>
      </c>
    </row>
    <row r="99" spans="2:65" s="11" customFormat="1" ht="25.9" customHeight="1">
      <c r="B99" s="123"/>
      <c r="D99" s="124" t="s">
        <v>75</v>
      </c>
      <c r="E99" s="125" t="s">
        <v>4147</v>
      </c>
      <c r="F99" s="125" t="s">
        <v>2803</v>
      </c>
      <c r="I99" s="126"/>
      <c r="J99" s="127">
        <f>BK99</f>
        <v>0</v>
      </c>
      <c r="L99" s="123"/>
      <c r="M99" s="128"/>
      <c r="P99" s="129">
        <f>P100+P108+P133+P135+P149+P170+P193+P210+P228+P238+P245+P255</f>
        <v>0</v>
      </c>
      <c r="R99" s="129">
        <f>R100+R108+R133+R135+R149+R170+R193+R210+R228+R238+R245+R255</f>
        <v>0</v>
      </c>
      <c r="T99" s="130">
        <f>T100+T108+T133+T135+T149+T170+T193+T210+T228+T238+T245+T255</f>
        <v>0</v>
      </c>
      <c r="AR99" s="124" t="s">
        <v>96</v>
      </c>
      <c r="AT99" s="131" t="s">
        <v>75</v>
      </c>
      <c r="AU99" s="131" t="s">
        <v>76</v>
      </c>
      <c r="AY99" s="124" t="s">
        <v>159</v>
      </c>
      <c r="BK99" s="132">
        <f>BK100+BK108+BK133+BK135+BK149+BK170+BK193+BK210+BK228+BK238+BK245+BK255</f>
        <v>0</v>
      </c>
    </row>
    <row r="100" spans="2:65" s="11" customFormat="1" ht="22.9" customHeight="1">
      <c r="B100" s="123"/>
      <c r="D100" s="124" t="s">
        <v>75</v>
      </c>
      <c r="E100" s="133" t="s">
        <v>84</v>
      </c>
      <c r="F100" s="133" t="s">
        <v>4148</v>
      </c>
      <c r="I100" s="126"/>
      <c r="J100" s="134">
        <f>BK100</f>
        <v>0</v>
      </c>
      <c r="L100" s="123"/>
      <c r="M100" s="128"/>
      <c r="P100" s="129">
        <f>SUM(P101:P107)</f>
        <v>0</v>
      </c>
      <c r="R100" s="129">
        <f>SUM(R101:R107)</f>
        <v>0</v>
      </c>
      <c r="T100" s="130">
        <f>SUM(T101:T107)</f>
        <v>0</v>
      </c>
      <c r="AR100" s="124" t="s">
        <v>96</v>
      </c>
      <c r="AT100" s="131" t="s">
        <v>75</v>
      </c>
      <c r="AU100" s="131" t="s">
        <v>84</v>
      </c>
      <c r="AY100" s="124" t="s">
        <v>159</v>
      </c>
      <c r="BK100" s="132">
        <f>SUM(BK101:BK107)</f>
        <v>0</v>
      </c>
    </row>
    <row r="101" spans="2:65" s="1" customFormat="1" ht="49.15" customHeight="1">
      <c r="B101" s="35"/>
      <c r="C101" s="135" t="s">
        <v>84</v>
      </c>
      <c r="D101" s="135" t="s">
        <v>162</v>
      </c>
      <c r="E101" s="136" t="s">
        <v>4149</v>
      </c>
      <c r="F101" s="137" t="s">
        <v>4150</v>
      </c>
      <c r="G101" s="138" t="s">
        <v>757</v>
      </c>
      <c r="H101" s="139">
        <v>1</v>
      </c>
      <c r="I101" s="140"/>
      <c r="J101" s="141">
        <f>ROUND(I101*H101,2)</f>
        <v>0</v>
      </c>
      <c r="K101" s="142"/>
      <c r="L101" s="35"/>
      <c r="M101" s="143" t="s">
        <v>32</v>
      </c>
      <c r="N101" s="144" t="s">
        <v>48</v>
      </c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6">
        <f>S101*H101</f>
        <v>0</v>
      </c>
      <c r="AR101" s="147" t="s">
        <v>3956</v>
      </c>
      <c r="AT101" s="147" t="s">
        <v>162</v>
      </c>
      <c r="AU101" s="147" t="s">
        <v>91</v>
      </c>
      <c r="AY101" s="19" t="s">
        <v>159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9" t="s">
        <v>91</v>
      </c>
      <c r="BK101" s="148">
        <f>ROUND(I101*H101,2)</f>
        <v>0</v>
      </c>
      <c r="BL101" s="19" t="s">
        <v>3956</v>
      </c>
      <c r="BM101" s="147" t="s">
        <v>4151</v>
      </c>
    </row>
    <row r="102" spans="2:65" s="1" customFormat="1" ht="58.5">
      <c r="B102" s="35"/>
      <c r="D102" s="154" t="s">
        <v>562</v>
      </c>
      <c r="F102" s="174" t="s">
        <v>4152</v>
      </c>
      <c r="I102" s="151"/>
      <c r="L102" s="35"/>
      <c r="M102" s="152"/>
      <c r="T102" s="56"/>
      <c r="AT102" s="19" t="s">
        <v>562</v>
      </c>
      <c r="AU102" s="19" t="s">
        <v>91</v>
      </c>
    </row>
    <row r="103" spans="2:65" s="1" customFormat="1" ht="16.5" customHeight="1">
      <c r="B103" s="35"/>
      <c r="C103" s="135" t="s">
        <v>91</v>
      </c>
      <c r="D103" s="135" t="s">
        <v>162</v>
      </c>
      <c r="E103" s="136" t="s">
        <v>4153</v>
      </c>
      <c r="F103" s="137" t="s">
        <v>4154</v>
      </c>
      <c r="G103" s="138" t="s">
        <v>757</v>
      </c>
      <c r="H103" s="139">
        <v>10</v>
      </c>
      <c r="I103" s="140"/>
      <c r="J103" s="141">
        <f>ROUND(I103*H103,2)</f>
        <v>0</v>
      </c>
      <c r="K103" s="142"/>
      <c r="L103" s="35"/>
      <c r="M103" s="143" t="s">
        <v>32</v>
      </c>
      <c r="N103" s="144" t="s">
        <v>48</v>
      </c>
      <c r="P103" s="145">
        <f>O103*H103</f>
        <v>0</v>
      </c>
      <c r="Q103" s="145">
        <v>0</v>
      </c>
      <c r="R103" s="145">
        <f>Q103*H103</f>
        <v>0</v>
      </c>
      <c r="S103" s="145">
        <v>0</v>
      </c>
      <c r="T103" s="146">
        <f>S103*H103</f>
        <v>0</v>
      </c>
      <c r="AR103" s="147" t="s">
        <v>3956</v>
      </c>
      <c r="AT103" s="147" t="s">
        <v>162</v>
      </c>
      <c r="AU103" s="147" t="s">
        <v>91</v>
      </c>
      <c r="AY103" s="19" t="s">
        <v>159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9" t="s">
        <v>91</v>
      </c>
      <c r="BK103" s="148">
        <f>ROUND(I103*H103,2)</f>
        <v>0</v>
      </c>
      <c r="BL103" s="19" t="s">
        <v>3956</v>
      </c>
      <c r="BM103" s="147" t="s">
        <v>4155</v>
      </c>
    </row>
    <row r="104" spans="2:65" s="1" customFormat="1" ht="16.5" customHeight="1">
      <c r="B104" s="35"/>
      <c r="C104" s="135" t="s">
        <v>93</v>
      </c>
      <c r="D104" s="135" t="s">
        <v>162</v>
      </c>
      <c r="E104" s="136" t="s">
        <v>4156</v>
      </c>
      <c r="F104" s="137" t="s">
        <v>4157</v>
      </c>
      <c r="G104" s="138" t="s">
        <v>757</v>
      </c>
      <c r="H104" s="139">
        <v>1</v>
      </c>
      <c r="I104" s="140"/>
      <c r="J104" s="141">
        <f>ROUND(I104*H104,2)</f>
        <v>0</v>
      </c>
      <c r="K104" s="142"/>
      <c r="L104" s="35"/>
      <c r="M104" s="143" t="s">
        <v>32</v>
      </c>
      <c r="N104" s="144" t="s">
        <v>48</v>
      </c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AR104" s="147" t="s">
        <v>3956</v>
      </c>
      <c r="AT104" s="147" t="s">
        <v>162</v>
      </c>
      <c r="AU104" s="147" t="s">
        <v>91</v>
      </c>
      <c r="AY104" s="19" t="s">
        <v>159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9" t="s">
        <v>91</v>
      </c>
      <c r="BK104" s="148">
        <f>ROUND(I104*H104,2)</f>
        <v>0</v>
      </c>
      <c r="BL104" s="19" t="s">
        <v>3956</v>
      </c>
      <c r="BM104" s="147" t="s">
        <v>4158</v>
      </c>
    </row>
    <row r="105" spans="2:65" s="1" customFormat="1" ht="16.5" customHeight="1">
      <c r="B105" s="35"/>
      <c r="C105" s="135" t="s">
        <v>96</v>
      </c>
      <c r="D105" s="135" t="s">
        <v>162</v>
      </c>
      <c r="E105" s="136" t="s">
        <v>4159</v>
      </c>
      <c r="F105" s="137" t="s">
        <v>4160</v>
      </c>
      <c r="G105" s="138" t="s">
        <v>757</v>
      </c>
      <c r="H105" s="139">
        <v>1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3956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3956</v>
      </c>
      <c r="BM105" s="147" t="s">
        <v>4161</v>
      </c>
    </row>
    <row r="106" spans="2:65" s="1" customFormat="1" ht="16.5" customHeight="1">
      <c r="B106" s="35"/>
      <c r="C106" s="135" t="s">
        <v>99</v>
      </c>
      <c r="D106" s="135" t="s">
        <v>162</v>
      </c>
      <c r="E106" s="136" t="s">
        <v>4162</v>
      </c>
      <c r="F106" s="137" t="s">
        <v>4163</v>
      </c>
      <c r="G106" s="138" t="s">
        <v>757</v>
      </c>
      <c r="H106" s="139">
        <v>1</v>
      </c>
      <c r="I106" s="140"/>
      <c r="J106" s="141">
        <f>ROUND(I106*H106,2)</f>
        <v>0</v>
      </c>
      <c r="K106" s="142"/>
      <c r="L106" s="35"/>
      <c r="M106" s="143" t="s">
        <v>32</v>
      </c>
      <c r="N106" s="144" t="s">
        <v>48</v>
      </c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AR106" s="147" t="s">
        <v>3956</v>
      </c>
      <c r="AT106" s="147" t="s">
        <v>162</v>
      </c>
      <c r="AU106" s="147" t="s">
        <v>91</v>
      </c>
      <c r="AY106" s="19" t="s">
        <v>159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9" t="s">
        <v>91</v>
      </c>
      <c r="BK106" s="148">
        <f>ROUND(I106*H106,2)</f>
        <v>0</v>
      </c>
      <c r="BL106" s="19" t="s">
        <v>3956</v>
      </c>
      <c r="BM106" s="147" t="s">
        <v>4164</v>
      </c>
    </row>
    <row r="107" spans="2:65" s="1" customFormat="1" ht="16.5" customHeight="1">
      <c r="B107" s="35"/>
      <c r="C107" s="135" t="s">
        <v>102</v>
      </c>
      <c r="D107" s="135" t="s">
        <v>162</v>
      </c>
      <c r="E107" s="136" t="s">
        <v>4165</v>
      </c>
      <c r="F107" s="137" t="s">
        <v>4166</v>
      </c>
      <c r="G107" s="138" t="s">
        <v>1696</v>
      </c>
      <c r="H107" s="139">
        <v>1</v>
      </c>
      <c r="I107" s="140"/>
      <c r="J107" s="141">
        <f>ROUND(I107*H107,2)</f>
        <v>0</v>
      </c>
      <c r="K107" s="142"/>
      <c r="L107" s="35"/>
      <c r="M107" s="143" t="s">
        <v>32</v>
      </c>
      <c r="N107" s="144" t="s">
        <v>48</v>
      </c>
      <c r="P107" s="145">
        <f>O107*H107</f>
        <v>0</v>
      </c>
      <c r="Q107" s="145">
        <v>0</v>
      </c>
      <c r="R107" s="145">
        <f>Q107*H107</f>
        <v>0</v>
      </c>
      <c r="S107" s="145">
        <v>0</v>
      </c>
      <c r="T107" s="146">
        <f>S107*H107</f>
        <v>0</v>
      </c>
      <c r="AR107" s="147" t="s">
        <v>3956</v>
      </c>
      <c r="AT107" s="147" t="s">
        <v>162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3956</v>
      </c>
      <c r="BM107" s="147" t="s">
        <v>4167</v>
      </c>
    </row>
    <row r="108" spans="2:65" s="11" customFormat="1" ht="22.9" customHeight="1">
      <c r="B108" s="123"/>
      <c r="D108" s="124" t="s">
        <v>75</v>
      </c>
      <c r="E108" s="133" t="s">
        <v>91</v>
      </c>
      <c r="F108" s="133" t="s">
        <v>4168</v>
      </c>
      <c r="I108" s="126"/>
      <c r="J108" s="134">
        <f>BK108</f>
        <v>0</v>
      </c>
      <c r="L108" s="123"/>
      <c r="M108" s="128"/>
      <c r="P108" s="129">
        <f>SUM(P109:P132)</f>
        <v>0</v>
      </c>
      <c r="R108" s="129">
        <f>SUM(R109:R132)</f>
        <v>0</v>
      </c>
      <c r="T108" s="130">
        <f>SUM(T109:T132)</f>
        <v>0</v>
      </c>
      <c r="AR108" s="124" t="s">
        <v>96</v>
      </c>
      <c r="AT108" s="131" t="s">
        <v>75</v>
      </c>
      <c r="AU108" s="131" t="s">
        <v>84</v>
      </c>
      <c r="AY108" s="124" t="s">
        <v>159</v>
      </c>
      <c r="BK108" s="132">
        <f>SUM(BK109:BK132)</f>
        <v>0</v>
      </c>
    </row>
    <row r="109" spans="2:65" s="1" customFormat="1" ht="16.5" customHeight="1">
      <c r="B109" s="35"/>
      <c r="C109" s="135" t="s">
        <v>105</v>
      </c>
      <c r="D109" s="135" t="s">
        <v>162</v>
      </c>
      <c r="E109" s="136" t="s">
        <v>4169</v>
      </c>
      <c r="F109" s="137" t="s">
        <v>4170</v>
      </c>
      <c r="G109" s="138" t="s">
        <v>757</v>
      </c>
      <c r="H109" s="139">
        <v>2</v>
      </c>
      <c r="I109" s="140"/>
      <c r="J109" s="141">
        <f t="shared" ref="J109:J132" si="0">ROUND(I109*H109,2)</f>
        <v>0</v>
      </c>
      <c r="K109" s="142"/>
      <c r="L109" s="35"/>
      <c r="M109" s="143" t="s">
        <v>32</v>
      </c>
      <c r="N109" s="144" t="s">
        <v>48</v>
      </c>
      <c r="P109" s="145">
        <f t="shared" ref="P109:P132" si="1">O109*H109</f>
        <v>0</v>
      </c>
      <c r="Q109" s="145">
        <v>0</v>
      </c>
      <c r="R109" s="145">
        <f t="shared" ref="R109:R132" si="2">Q109*H109</f>
        <v>0</v>
      </c>
      <c r="S109" s="145">
        <v>0</v>
      </c>
      <c r="T109" s="146">
        <f t="shared" ref="T109:T132" si="3">S109*H109</f>
        <v>0</v>
      </c>
      <c r="AR109" s="147" t="s">
        <v>3956</v>
      </c>
      <c r="AT109" s="147" t="s">
        <v>162</v>
      </c>
      <c r="AU109" s="147" t="s">
        <v>91</v>
      </c>
      <c r="AY109" s="19" t="s">
        <v>159</v>
      </c>
      <c r="BE109" s="148">
        <f t="shared" ref="BE109:BE132" si="4">IF(N109="základní",J109,0)</f>
        <v>0</v>
      </c>
      <c r="BF109" s="148">
        <f t="shared" ref="BF109:BF132" si="5">IF(N109="snížená",J109,0)</f>
        <v>0</v>
      </c>
      <c r="BG109" s="148">
        <f t="shared" ref="BG109:BG132" si="6">IF(N109="zákl. přenesená",J109,0)</f>
        <v>0</v>
      </c>
      <c r="BH109" s="148">
        <f t="shared" ref="BH109:BH132" si="7">IF(N109="sníž. přenesená",J109,0)</f>
        <v>0</v>
      </c>
      <c r="BI109" s="148">
        <f t="shared" ref="BI109:BI132" si="8">IF(N109="nulová",J109,0)</f>
        <v>0</v>
      </c>
      <c r="BJ109" s="19" t="s">
        <v>91</v>
      </c>
      <c r="BK109" s="148">
        <f t="shared" ref="BK109:BK132" si="9">ROUND(I109*H109,2)</f>
        <v>0</v>
      </c>
      <c r="BL109" s="19" t="s">
        <v>3956</v>
      </c>
      <c r="BM109" s="147" t="s">
        <v>4171</v>
      </c>
    </row>
    <row r="110" spans="2:65" s="1" customFormat="1" ht="24.2" customHeight="1">
      <c r="B110" s="35"/>
      <c r="C110" s="135" t="s">
        <v>108</v>
      </c>
      <c r="D110" s="135" t="s">
        <v>162</v>
      </c>
      <c r="E110" s="136" t="s">
        <v>4172</v>
      </c>
      <c r="F110" s="137" t="s">
        <v>4173</v>
      </c>
      <c r="G110" s="138" t="s">
        <v>757</v>
      </c>
      <c r="H110" s="139">
        <v>6</v>
      </c>
      <c r="I110" s="140"/>
      <c r="J110" s="141">
        <f t="shared" si="0"/>
        <v>0</v>
      </c>
      <c r="K110" s="142"/>
      <c r="L110" s="35"/>
      <c r="M110" s="143" t="s">
        <v>32</v>
      </c>
      <c r="N110" s="144" t="s">
        <v>48</v>
      </c>
      <c r="P110" s="145">
        <f t="shared" si="1"/>
        <v>0</v>
      </c>
      <c r="Q110" s="145">
        <v>0</v>
      </c>
      <c r="R110" s="145">
        <f t="shared" si="2"/>
        <v>0</v>
      </c>
      <c r="S110" s="145">
        <v>0</v>
      </c>
      <c r="T110" s="146">
        <f t="shared" si="3"/>
        <v>0</v>
      </c>
      <c r="AR110" s="147" t="s">
        <v>3956</v>
      </c>
      <c r="AT110" s="147" t="s">
        <v>162</v>
      </c>
      <c r="AU110" s="147" t="s">
        <v>91</v>
      </c>
      <c r="AY110" s="19" t="s">
        <v>159</v>
      </c>
      <c r="BE110" s="148">
        <f t="shared" si="4"/>
        <v>0</v>
      </c>
      <c r="BF110" s="148">
        <f t="shared" si="5"/>
        <v>0</v>
      </c>
      <c r="BG110" s="148">
        <f t="shared" si="6"/>
        <v>0</v>
      </c>
      <c r="BH110" s="148">
        <f t="shared" si="7"/>
        <v>0</v>
      </c>
      <c r="BI110" s="148">
        <f t="shared" si="8"/>
        <v>0</v>
      </c>
      <c r="BJ110" s="19" t="s">
        <v>91</v>
      </c>
      <c r="BK110" s="148">
        <f t="shared" si="9"/>
        <v>0</v>
      </c>
      <c r="BL110" s="19" t="s">
        <v>3956</v>
      </c>
      <c r="BM110" s="147" t="s">
        <v>4174</v>
      </c>
    </row>
    <row r="111" spans="2:65" s="1" customFormat="1" ht="24.2" customHeight="1">
      <c r="B111" s="35"/>
      <c r="C111" s="135" t="s">
        <v>111</v>
      </c>
      <c r="D111" s="135" t="s">
        <v>162</v>
      </c>
      <c r="E111" s="136" t="s">
        <v>4175</v>
      </c>
      <c r="F111" s="137" t="s">
        <v>4176</v>
      </c>
      <c r="G111" s="138" t="s">
        <v>757</v>
      </c>
      <c r="H111" s="139">
        <v>2</v>
      </c>
      <c r="I111" s="140"/>
      <c r="J111" s="141">
        <f t="shared" si="0"/>
        <v>0</v>
      </c>
      <c r="K111" s="142"/>
      <c r="L111" s="35"/>
      <c r="M111" s="143" t="s">
        <v>32</v>
      </c>
      <c r="N111" s="144" t="s">
        <v>48</v>
      </c>
      <c r="P111" s="145">
        <f t="shared" si="1"/>
        <v>0</v>
      </c>
      <c r="Q111" s="145">
        <v>0</v>
      </c>
      <c r="R111" s="145">
        <f t="shared" si="2"/>
        <v>0</v>
      </c>
      <c r="S111" s="145">
        <v>0</v>
      </c>
      <c r="T111" s="146">
        <f t="shared" si="3"/>
        <v>0</v>
      </c>
      <c r="AR111" s="147" t="s">
        <v>3956</v>
      </c>
      <c r="AT111" s="147" t="s">
        <v>162</v>
      </c>
      <c r="AU111" s="147" t="s">
        <v>91</v>
      </c>
      <c r="AY111" s="19" t="s">
        <v>159</v>
      </c>
      <c r="BE111" s="148">
        <f t="shared" si="4"/>
        <v>0</v>
      </c>
      <c r="BF111" s="148">
        <f t="shared" si="5"/>
        <v>0</v>
      </c>
      <c r="BG111" s="148">
        <f t="shared" si="6"/>
        <v>0</v>
      </c>
      <c r="BH111" s="148">
        <f t="shared" si="7"/>
        <v>0</v>
      </c>
      <c r="BI111" s="148">
        <f t="shared" si="8"/>
        <v>0</v>
      </c>
      <c r="BJ111" s="19" t="s">
        <v>91</v>
      </c>
      <c r="BK111" s="148">
        <f t="shared" si="9"/>
        <v>0</v>
      </c>
      <c r="BL111" s="19" t="s">
        <v>3956</v>
      </c>
      <c r="BM111" s="147" t="s">
        <v>4177</v>
      </c>
    </row>
    <row r="112" spans="2:65" s="1" customFormat="1" ht="24.2" customHeight="1">
      <c r="B112" s="35"/>
      <c r="C112" s="135" t="s">
        <v>114</v>
      </c>
      <c r="D112" s="135" t="s">
        <v>162</v>
      </c>
      <c r="E112" s="136" t="s">
        <v>4178</v>
      </c>
      <c r="F112" s="137" t="s">
        <v>4179</v>
      </c>
      <c r="G112" s="138" t="s">
        <v>757</v>
      </c>
      <c r="H112" s="139">
        <v>1</v>
      </c>
      <c r="I112" s="140"/>
      <c r="J112" s="141">
        <f t="shared" si="0"/>
        <v>0</v>
      </c>
      <c r="K112" s="142"/>
      <c r="L112" s="35"/>
      <c r="M112" s="143" t="s">
        <v>32</v>
      </c>
      <c r="N112" s="144" t="s">
        <v>48</v>
      </c>
      <c r="P112" s="145">
        <f t="shared" si="1"/>
        <v>0</v>
      </c>
      <c r="Q112" s="145">
        <v>0</v>
      </c>
      <c r="R112" s="145">
        <f t="shared" si="2"/>
        <v>0</v>
      </c>
      <c r="S112" s="145">
        <v>0</v>
      </c>
      <c r="T112" s="146">
        <f t="shared" si="3"/>
        <v>0</v>
      </c>
      <c r="AR112" s="147" t="s">
        <v>3956</v>
      </c>
      <c r="AT112" s="147" t="s">
        <v>162</v>
      </c>
      <c r="AU112" s="147" t="s">
        <v>91</v>
      </c>
      <c r="AY112" s="19" t="s">
        <v>159</v>
      </c>
      <c r="BE112" s="148">
        <f t="shared" si="4"/>
        <v>0</v>
      </c>
      <c r="BF112" s="148">
        <f t="shared" si="5"/>
        <v>0</v>
      </c>
      <c r="BG112" s="148">
        <f t="shared" si="6"/>
        <v>0</v>
      </c>
      <c r="BH112" s="148">
        <f t="shared" si="7"/>
        <v>0</v>
      </c>
      <c r="BI112" s="148">
        <f t="shared" si="8"/>
        <v>0</v>
      </c>
      <c r="BJ112" s="19" t="s">
        <v>91</v>
      </c>
      <c r="BK112" s="148">
        <f t="shared" si="9"/>
        <v>0</v>
      </c>
      <c r="BL112" s="19" t="s">
        <v>3956</v>
      </c>
      <c r="BM112" s="147" t="s">
        <v>4180</v>
      </c>
    </row>
    <row r="113" spans="2:65" s="1" customFormat="1" ht="16.5" customHeight="1">
      <c r="B113" s="35"/>
      <c r="C113" s="135" t="s">
        <v>218</v>
      </c>
      <c r="D113" s="135" t="s">
        <v>162</v>
      </c>
      <c r="E113" s="136" t="s">
        <v>4181</v>
      </c>
      <c r="F113" s="137" t="s">
        <v>4182</v>
      </c>
      <c r="G113" s="138" t="s">
        <v>757</v>
      </c>
      <c r="H113" s="139">
        <v>8</v>
      </c>
      <c r="I113" s="140"/>
      <c r="J113" s="141">
        <f t="shared" si="0"/>
        <v>0</v>
      </c>
      <c r="K113" s="142"/>
      <c r="L113" s="35"/>
      <c r="M113" s="143" t="s">
        <v>32</v>
      </c>
      <c r="N113" s="144" t="s">
        <v>48</v>
      </c>
      <c r="P113" s="145">
        <f t="shared" si="1"/>
        <v>0</v>
      </c>
      <c r="Q113" s="145">
        <v>0</v>
      </c>
      <c r="R113" s="145">
        <f t="shared" si="2"/>
        <v>0</v>
      </c>
      <c r="S113" s="145">
        <v>0</v>
      </c>
      <c r="T113" s="146">
        <f t="shared" si="3"/>
        <v>0</v>
      </c>
      <c r="AR113" s="147" t="s">
        <v>3956</v>
      </c>
      <c r="AT113" s="147" t="s">
        <v>162</v>
      </c>
      <c r="AU113" s="147" t="s">
        <v>91</v>
      </c>
      <c r="AY113" s="19" t="s">
        <v>159</v>
      </c>
      <c r="BE113" s="148">
        <f t="shared" si="4"/>
        <v>0</v>
      </c>
      <c r="BF113" s="148">
        <f t="shared" si="5"/>
        <v>0</v>
      </c>
      <c r="BG113" s="148">
        <f t="shared" si="6"/>
        <v>0</v>
      </c>
      <c r="BH113" s="148">
        <f t="shared" si="7"/>
        <v>0</v>
      </c>
      <c r="BI113" s="148">
        <f t="shared" si="8"/>
        <v>0</v>
      </c>
      <c r="BJ113" s="19" t="s">
        <v>91</v>
      </c>
      <c r="BK113" s="148">
        <f t="shared" si="9"/>
        <v>0</v>
      </c>
      <c r="BL113" s="19" t="s">
        <v>3956</v>
      </c>
      <c r="BM113" s="147" t="s">
        <v>4183</v>
      </c>
    </row>
    <row r="114" spans="2:65" s="1" customFormat="1" ht="16.5" customHeight="1">
      <c r="B114" s="35"/>
      <c r="C114" s="135" t="s">
        <v>8</v>
      </c>
      <c r="D114" s="135" t="s">
        <v>162</v>
      </c>
      <c r="E114" s="136" t="s">
        <v>4184</v>
      </c>
      <c r="F114" s="137" t="s">
        <v>4185</v>
      </c>
      <c r="G114" s="138" t="s">
        <v>757</v>
      </c>
      <c r="H114" s="139">
        <v>12</v>
      </c>
      <c r="I114" s="140"/>
      <c r="J114" s="141">
        <f t="shared" si="0"/>
        <v>0</v>
      </c>
      <c r="K114" s="142"/>
      <c r="L114" s="35"/>
      <c r="M114" s="143" t="s">
        <v>32</v>
      </c>
      <c r="N114" s="144" t="s">
        <v>48</v>
      </c>
      <c r="P114" s="145">
        <f t="shared" si="1"/>
        <v>0</v>
      </c>
      <c r="Q114" s="145">
        <v>0</v>
      </c>
      <c r="R114" s="145">
        <f t="shared" si="2"/>
        <v>0</v>
      </c>
      <c r="S114" s="145">
        <v>0</v>
      </c>
      <c r="T114" s="146">
        <f t="shared" si="3"/>
        <v>0</v>
      </c>
      <c r="AR114" s="147" t="s">
        <v>3956</v>
      </c>
      <c r="AT114" s="147" t="s">
        <v>162</v>
      </c>
      <c r="AU114" s="147" t="s">
        <v>91</v>
      </c>
      <c r="AY114" s="19" t="s">
        <v>159</v>
      </c>
      <c r="BE114" s="148">
        <f t="shared" si="4"/>
        <v>0</v>
      </c>
      <c r="BF114" s="148">
        <f t="shared" si="5"/>
        <v>0</v>
      </c>
      <c r="BG114" s="148">
        <f t="shared" si="6"/>
        <v>0</v>
      </c>
      <c r="BH114" s="148">
        <f t="shared" si="7"/>
        <v>0</v>
      </c>
      <c r="BI114" s="148">
        <f t="shared" si="8"/>
        <v>0</v>
      </c>
      <c r="BJ114" s="19" t="s">
        <v>91</v>
      </c>
      <c r="BK114" s="148">
        <f t="shared" si="9"/>
        <v>0</v>
      </c>
      <c r="BL114" s="19" t="s">
        <v>3956</v>
      </c>
      <c r="BM114" s="147" t="s">
        <v>4186</v>
      </c>
    </row>
    <row r="115" spans="2:65" s="1" customFormat="1" ht="24.2" customHeight="1">
      <c r="B115" s="35"/>
      <c r="C115" s="135" t="s">
        <v>229</v>
      </c>
      <c r="D115" s="135" t="s">
        <v>162</v>
      </c>
      <c r="E115" s="136" t="s">
        <v>4187</v>
      </c>
      <c r="F115" s="137" t="s">
        <v>4188</v>
      </c>
      <c r="G115" s="138" t="s">
        <v>757</v>
      </c>
      <c r="H115" s="139">
        <v>32</v>
      </c>
      <c r="I115" s="140"/>
      <c r="J115" s="141">
        <f t="shared" si="0"/>
        <v>0</v>
      </c>
      <c r="K115" s="142"/>
      <c r="L115" s="35"/>
      <c r="M115" s="143" t="s">
        <v>32</v>
      </c>
      <c r="N115" s="144" t="s">
        <v>48</v>
      </c>
      <c r="P115" s="145">
        <f t="shared" si="1"/>
        <v>0</v>
      </c>
      <c r="Q115" s="145">
        <v>0</v>
      </c>
      <c r="R115" s="145">
        <f t="shared" si="2"/>
        <v>0</v>
      </c>
      <c r="S115" s="145">
        <v>0</v>
      </c>
      <c r="T115" s="146">
        <f t="shared" si="3"/>
        <v>0</v>
      </c>
      <c r="AR115" s="147" t="s">
        <v>3956</v>
      </c>
      <c r="AT115" s="147" t="s">
        <v>162</v>
      </c>
      <c r="AU115" s="147" t="s">
        <v>91</v>
      </c>
      <c r="AY115" s="19" t="s">
        <v>159</v>
      </c>
      <c r="BE115" s="148">
        <f t="shared" si="4"/>
        <v>0</v>
      </c>
      <c r="BF115" s="148">
        <f t="shared" si="5"/>
        <v>0</v>
      </c>
      <c r="BG115" s="148">
        <f t="shared" si="6"/>
        <v>0</v>
      </c>
      <c r="BH115" s="148">
        <f t="shared" si="7"/>
        <v>0</v>
      </c>
      <c r="BI115" s="148">
        <f t="shared" si="8"/>
        <v>0</v>
      </c>
      <c r="BJ115" s="19" t="s">
        <v>91</v>
      </c>
      <c r="BK115" s="148">
        <f t="shared" si="9"/>
        <v>0</v>
      </c>
      <c r="BL115" s="19" t="s">
        <v>3956</v>
      </c>
      <c r="BM115" s="147" t="s">
        <v>4189</v>
      </c>
    </row>
    <row r="116" spans="2:65" s="1" customFormat="1" ht="24.2" customHeight="1">
      <c r="B116" s="35"/>
      <c r="C116" s="135" t="s">
        <v>641</v>
      </c>
      <c r="D116" s="135" t="s">
        <v>162</v>
      </c>
      <c r="E116" s="136" t="s">
        <v>4190</v>
      </c>
      <c r="F116" s="137" t="s">
        <v>4191</v>
      </c>
      <c r="G116" s="138" t="s">
        <v>757</v>
      </c>
      <c r="H116" s="139">
        <v>10</v>
      </c>
      <c r="I116" s="140"/>
      <c r="J116" s="141">
        <f t="shared" si="0"/>
        <v>0</v>
      </c>
      <c r="K116" s="142"/>
      <c r="L116" s="35"/>
      <c r="M116" s="143" t="s">
        <v>32</v>
      </c>
      <c r="N116" s="144" t="s">
        <v>48</v>
      </c>
      <c r="P116" s="145">
        <f t="shared" si="1"/>
        <v>0</v>
      </c>
      <c r="Q116" s="145">
        <v>0</v>
      </c>
      <c r="R116" s="145">
        <f t="shared" si="2"/>
        <v>0</v>
      </c>
      <c r="S116" s="145">
        <v>0</v>
      </c>
      <c r="T116" s="146">
        <f t="shared" si="3"/>
        <v>0</v>
      </c>
      <c r="AR116" s="147" t="s">
        <v>3956</v>
      </c>
      <c r="AT116" s="147" t="s">
        <v>162</v>
      </c>
      <c r="AU116" s="147" t="s">
        <v>91</v>
      </c>
      <c r="AY116" s="19" t="s">
        <v>159</v>
      </c>
      <c r="BE116" s="148">
        <f t="shared" si="4"/>
        <v>0</v>
      </c>
      <c r="BF116" s="148">
        <f t="shared" si="5"/>
        <v>0</v>
      </c>
      <c r="BG116" s="148">
        <f t="shared" si="6"/>
        <v>0</v>
      </c>
      <c r="BH116" s="148">
        <f t="shared" si="7"/>
        <v>0</v>
      </c>
      <c r="BI116" s="148">
        <f t="shared" si="8"/>
        <v>0</v>
      </c>
      <c r="BJ116" s="19" t="s">
        <v>91</v>
      </c>
      <c r="BK116" s="148">
        <f t="shared" si="9"/>
        <v>0</v>
      </c>
      <c r="BL116" s="19" t="s">
        <v>3956</v>
      </c>
      <c r="BM116" s="147" t="s">
        <v>4192</v>
      </c>
    </row>
    <row r="117" spans="2:65" s="1" customFormat="1" ht="24.2" customHeight="1">
      <c r="B117" s="35"/>
      <c r="C117" s="135" t="s">
        <v>625</v>
      </c>
      <c r="D117" s="135" t="s">
        <v>162</v>
      </c>
      <c r="E117" s="136" t="s">
        <v>4193</v>
      </c>
      <c r="F117" s="137" t="s">
        <v>4194</v>
      </c>
      <c r="G117" s="138" t="s">
        <v>757</v>
      </c>
      <c r="H117" s="139">
        <v>10</v>
      </c>
      <c r="I117" s="140"/>
      <c r="J117" s="141">
        <f t="shared" si="0"/>
        <v>0</v>
      </c>
      <c r="K117" s="142"/>
      <c r="L117" s="35"/>
      <c r="M117" s="143" t="s">
        <v>32</v>
      </c>
      <c r="N117" s="144" t="s">
        <v>48</v>
      </c>
      <c r="P117" s="145">
        <f t="shared" si="1"/>
        <v>0</v>
      </c>
      <c r="Q117" s="145">
        <v>0</v>
      </c>
      <c r="R117" s="145">
        <f t="shared" si="2"/>
        <v>0</v>
      </c>
      <c r="S117" s="145">
        <v>0</v>
      </c>
      <c r="T117" s="146">
        <f t="shared" si="3"/>
        <v>0</v>
      </c>
      <c r="AR117" s="147" t="s">
        <v>3956</v>
      </c>
      <c r="AT117" s="147" t="s">
        <v>162</v>
      </c>
      <c r="AU117" s="147" t="s">
        <v>91</v>
      </c>
      <c r="AY117" s="19" t="s">
        <v>159</v>
      </c>
      <c r="BE117" s="148">
        <f t="shared" si="4"/>
        <v>0</v>
      </c>
      <c r="BF117" s="148">
        <f t="shared" si="5"/>
        <v>0</v>
      </c>
      <c r="BG117" s="148">
        <f t="shared" si="6"/>
        <v>0</v>
      </c>
      <c r="BH117" s="148">
        <f t="shared" si="7"/>
        <v>0</v>
      </c>
      <c r="BI117" s="148">
        <f t="shared" si="8"/>
        <v>0</v>
      </c>
      <c r="BJ117" s="19" t="s">
        <v>91</v>
      </c>
      <c r="BK117" s="148">
        <f t="shared" si="9"/>
        <v>0</v>
      </c>
      <c r="BL117" s="19" t="s">
        <v>3956</v>
      </c>
      <c r="BM117" s="147" t="s">
        <v>4195</v>
      </c>
    </row>
    <row r="118" spans="2:65" s="1" customFormat="1" ht="24.2" customHeight="1">
      <c r="B118" s="35"/>
      <c r="C118" s="135" t="s">
        <v>661</v>
      </c>
      <c r="D118" s="135" t="s">
        <v>162</v>
      </c>
      <c r="E118" s="136" t="s">
        <v>4196</v>
      </c>
      <c r="F118" s="137" t="s">
        <v>4197</v>
      </c>
      <c r="G118" s="138" t="s">
        <v>757</v>
      </c>
      <c r="H118" s="139">
        <v>10</v>
      </c>
      <c r="I118" s="140"/>
      <c r="J118" s="141">
        <f t="shared" si="0"/>
        <v>0</v>
      </c>
      <c r="K118" s="142"/>
      <c r="L118" s="35"/>
      <c r="M118" s="143" t="s">
        <v>32</v>
      </c>
      <c r="N118" s="144" t="s">
        <v>48</v>
      </c>
      <c r="P118" s="145">
        <f t="shared" si="1"/>
        <v>0</v>
      </c>
      <c r="Q118" s="145">
        <v>0</v>
      </c>
      <c r="R118" s="145">
        <f t="shared" si="2"/>
        <v>0</v>
      </c>
      <c r="S118" s="145">
        <v>0</v>
      </c>
      <c r="T118" s="146">
        <f t="shared" si="3"/>
        <v>0</v>
      </c>
      <c r="AR118" s="147" t="s">
        <v>3956</v>
      </c>
      <c r="AT118" s="147" t="s">
        <v>162</v>
      </c>
      <c r="AU118" s="147" t="s">
        <v>91</v>
      </c>
      <c r="AY118" s="19" t="s">
        <v>159</v>
      </c>
      <c r="BE118" s="148">
        <f t="shared" si="4"/>
        <v>0</v>
      </c>
      <c r="BF118" s="148">
        <f t="shared" si="5"/>
        <v>0</v>
      </c>
      <c r="BG118" s="148">
        <f t="shared" si="6"/>
        <v>0</v>
      </c>
      <c r="BH118" s="148">
        <f t="shared" si="7"/>
        <v>0</v>
      </c>
      <c r="BI118" s="148">
        <f t="shared" si="8"/>
        <v>0</v>
      </c>
      <c r="BJ118" s="19" t="s">
        <v>91</v>
      </c>
      <c r="BK118" s="148">
        <f t="shared" si="9"/>
        <v>0</v>
      </c>
      <c r="BL118" s="19" t="s">
        <v>3956</v>
      </c>
      <c r="BM118" s="147" t="s">
        <v>4198</v>
      </c>
    </row>
    <row r="119" spans="2:65" s="1" customFormat="1" ht="24.2" customHeight="1">
      <c r="B119" s="35"/>
      <c r="C119" s="135" t="s">
        <v>667</v>
      </c>
      <c r="D119" s="135" t="s">
        <v>162</v>
      </c>
      <c r="E119" s="136" t="s">
        <v>4199</v>
      </c>
      <c r="F119" s="137" t="s">
        <v>4200</v>
      </c>
      <c r="G119" s="138" t="s">
        <v>757</v>
      </c>
      <c r="H119" s="139">
        <v>16</v>
      </c>
      <c r="I119" s="140"/>
      <c r="J119" s="141">
        <f t="shared" si="0"/>
        <v>0</v>
      </c>
      <c r="K119" s="142"/>
      <c r="L119" s="35"/>
      <c r="M119" s="143" t="s">
        <v>32</v>
      </c>
      <c r="N119" s="144" t="s">
        <v>48</v>
      </c>
      <c r="P119" s="145">
        <f t="shared" si="1"/>
        <v>0</v>
      </c>
      <c r="Q119" s="145">
        <v>0</v>
      </c>
      <c r="R119" s="145">
        <f t="shared" si="2"/>
        <v>0</v>
      </c>
      <c r="S119" s="145">
        <v>0</v>
      </c>
      <c r="T119" s="146">
        <f t="shared" si="3"/>
        <v>0</v>
      </c>
      <c r="AR119" s="147" t="s">
        <v>3956</v>
      </c>
      <c r="AT119" s="147" t="s">
        <v>162</v>
      </c>
      <c r="AU119" s="147" t="s">
        <v>91</v>
      </c>
      <c r="AY119" s="19" t="s">
        <v>159</v>
      </c>
      <c r="BE119" s="148">
        <f t="shared" si="4"/>
        <v>0</v>
      </c>
      <c r="BF119" s="148">
        <f t="shared" si="5"/>
        <v>0</v>
      </c>
      <c r="BG119" s="148">
        <f t="shared" si="6"/>
        <v>0</v>
      </c>
      <c r="BH119" s="148">
        <f t="shared" si="7"/>
        <v>0</v>
      </c>
      <c r="BI119" s="148">
        <f t="shared" si="8"/>
        <v>0</v>
      </c>
      <c r="BJ119" s="19" t="s">
        <v>91</v>
      </c>
      <c r="BK119" s="148">
        <f t="shared" si="9"/>
        <v>0</v>
      </c>
      <c r="BL119" s="19" t="s">
        <v>3956</v>
      </c>
      <c r="BM119" s="147" t="s">
        <v>4201</v>
      </c>
    </row>
    <row r="120" spans="2:65" s="1" customFormat="1" ht="24.2" customHeight="1">
      <c r="B120" s="35"/>
      <c r="C120" s="135" t="s">
        <v>675</v>
      </c>
      <c r="D120" s="135" t="s">
        <v>162</v>
      </c>
      <c r="E120" s="136" t="s">
        <v>4202</v>
      </c>
      <c r="F120" s="137" t="s">
        <v>4203</v>
      </c>
      <c r="G120" s="138" t="s">
        <v>757</v>
      </c>
      <c r="H120" s="139">
        <v>10</v>
      </c>
      <c r="I120" s="140"/>
      <c r="J120" s="141">
        <f t="shared" si="0"/>
        <v>0</v>
      </c>
      <c r="K120" s="142"/>
      <c r="L120" s="35"/>
      <c r="M120" s="143" t="s">
        <v>32</v>
      </c>
      <c r="N120" s="144" t="s">
        <v>48</v>
      </c>
      <c r="P120" s="145">
        <f t="shared" si="1"/>
        <v>0</v>
      </c>
      <c r="Q120" s="145">
        <v>0</v>
      </c>
      <c r="R120" s="145">
        <f t="shared" si="2"/>
        <v>0</v>
      </c>
      <c r="S120" s="145">
        <v>0</v>
      </c>
      <c r="T120" s="146">
        <f t="shared" si="3"/>
        <v>0</v>
      </c>
      <c r="AR120" s="147" t="s">
        <v>3956</v>
      </c>
      <c r="AT120" s="147" t="s">
        <v>162</v>
      </c>
      <c r="AU120" s="147" t="s">
        <v>91</v>
      </c>
      <c r="AY120" s="19" t="s">
        <v>159</v>
      </c>
      <c r="BE120" s="148">
        <f t="shared" si="4"/>
        <v>0</v>
      </c>
      <c r="BF120" s="148">
        <f t="shared" si="5"/>
        <v>0</v>
      </c>
      <c r="BG120" s="148">
        <f t="shared" si="6"/>
        <v>0</v>
      </c>
      <c r="BH120" s="148">
        <f t="shared" si="7"/>
        <v>0</v>
      </c>
      <c r="BI120" s="148">
        <f t="shared" si="8"/>
        <v>0</v>
      </c>
      <c r="BJ120" s="19" t="s">
        <v>91</v>
      </c>
      <c r="BK120" s="148">
        <f t="shared" si="9"/>
        <v>0</v>
      </c>
      <c r="BL120" s="19" t="s">
        <v>3956</v>
      </c>
      <c r="BM120" s="147" t="s">
        <v>4204</v>
      </c>
    </row>
    <row r="121" spans="2:65" s="1" customFormat="1" ht="24.2" customHeight="1">
      <c r="B121" s="35"/>
      <c r="C121" s="135" t="s">
        <v>701</v>
      </c>
      <c r="D121" s="135" t="s">
        <v>162</v>
      </c>
      <c r="E121" s="136" t="s">
        <v>4205</v>
      </c>
      <c r="F121" s="137" t="s">
        <v>4206</v>
      </c>
      <c r="G121" s="138" t="s">
        <v>757</v>
      </c>
      <c r="H121" s="139">
        <v>10</v>
      </c>
      <c r="I121" s="140"/>
      <c r="J121" s="141">
        <f t="shared" si="0"/>
        <v>0</v>
      </c>
      <c r="K121" s="142"/>
      <c r="L121" s="35"/>
      <c r="M121" s="143" t="s">
        <v>32</v>
      </c>
      <c r="N121" s="144" t="s">
        <v>48</v>
      </c>
      <c r="P121" s="145">
        <f t="shared" si="1"/>
        <v>0</v>
      </c>
      <c r="Q121" s="145">
        <v>0</v>
      </c>
      <c r="R121" s="145">
        <f t="shared" si="2"/>
        <v>0</v>
      </c>
      <c r="S121" s="145">
        <v>0</v>
      </c>
      <c r="T121" s="146">
        <f t="shared" si="3"/>
        <v>0</v>
      </c>
      <c r="AR121" s="147" t="s">
        <v>3956</v>
      </c>
      <c r="AT121" s="147" t="s">
        <v>162</v>
      </c>
      <c r="AU121" s="147" t="s">
        <v>91</v>
      </c>
      <c r="AY121" s="19" t="s">
        <v>159</v>
      </c>
      <c r="BE121" s="148">
        <f t="shared" si="4"/>
        <v>0</v>
      </c>
      <c r="BF121" s="148">
        <f t="shared" si="5"/>
        <v>0</v>
      </c>
      <c r="BG121" s="148">
        <f t="shared" si="6"/>
        <v>0</v>
      </c>
      <c r="BH121" s="148">
        <f t="shared" si="7"/>
        <v>0</v>
      </c>
      <c r="BI121" s="148">
        <f t="shared" si="8"/>
        <v>0</v>
      </c>
      <c r="BJ121" s="19" t="s">
        <v>91</v>
      </c>
      <c r="BK121" s="148">
        <f t="shared" si="9"/>
        <v>0</v>
      </c>
      <c r="BL121" s="19" t="s">
        <v>3956</v>
      </c>
      <c r="BM121" s="147" t="s">
        <v>4207</v>
      </c>
    </row>
    <row r="122" spans="2:65" s="1" customFormat="1" ht="24.2" customHeight="1">
      <c r="B122" s="35"/>
      <c r="C122" s="135" t="s">
        <v>713</v>
      </c>
      <c r="D122" s="135" t="s">
        <v>162</v>
      </c>
      <c r="E122" s="136" t="s">
        <v>4208</v>
      </c>
      <c r="F122" s="137" t="s">
        <v>4209</v>
      </c>
      <c r="G122" s="138" t="s">
        <v>757</v>
      </c>
      <c r="H122" s="139">
        <v>12</v>
      </c>
      <c r="I122" s="140"/>
      <c r="J122" s="141">
        <f t="shared" si="0"/>
        <v>0</v>
      </c>
      <c r="K122" s="142"/>
      <c r="L122" s="35"/>
      <c r="M122" s="143" t="s">
        <v>32</v>
      </c>
      <c r="N122" s="144" t="s">
        <v>48</v>
      </c>
      <c r="P122" s="145">
        <f t="shared" si="1"/>
        <v>0</v>
      </c>
      <c r="Q122" s="145">
        <v>0</v>
      </c>
      <c r="R122" s="145">
        <f t="shared" si="2"/>
        <v>0</v>
      </c>
      <c r="S122" s="145">
        <v>0</v>
      </c>
      <c r="T122" s="146">
        <f t="shared" si="3"/>
        <v>0</v>
      </c>
      <c r="AR122" s="147" t="s">
        <v>3956</v>
      </c>
      <c r="AT122" s="147" t="s">
        <v>162</v>
      </c>
      <c r="AU122" s="147" t="s">
        <v>91</v>
      </c>
      <c r="AY122" s="19" t="s">
        <v>159</v>
      </c>
      <c r="BE122" s="148">
        <f t="shared" si="4"/>
        <v>0</v>
      </c>
      <c r="BF122" s="148">
        <f t="shared" si="5"/>
        <v>0</v>
      </c>
      <c r="BG122" s="148">
        <f t="shared" si="6"/>
        <v>0</v>
      </c>
      <c r="BH122" s="148">
        <f t="shared" si="7"/>
        <v>0</v>
      </c>
      <c r="BI122" s="148">
        <f t="shared" si="8"/>
        <v>0</v>
      </c>
      <c r="BJ122" s="19" t="s">
        <v>91</v>
      </c>
      <c r="BK122" s="148">
        <f t="shared" si="9"/>
        <v>0</v>
      </c>
      <c r="BL122" s="19" t="s">
        <v>3956</v>
      </c>
      <c r="BM122" s="147" t="s">
        <v>4210</v>
      </c>
    </row>
    <row r="123" spans="2:65" s="1" customFormat="1" ht="24.2" customHeight="1">
      <c r="B123" s="35"/>
      <c r="C123" s="135" t="s">
        <v>7</v>
      </c>
      <c r="D123" s="135" t="s">
        <v>162</v>
      </c>
      <c r="E123" s="136" t="s">
        <v>4211</v>
      </c>
      <c r="F123" s="137" t="s">
        <v>4212</v>
      </c>
      <c r="G123" s="138" t="s">
        <v>757</v>
      </c>
      <c r="H123" s="139">
        <v>2</v>
      </c>
      <c r="I123" s="140"/>
      <c r="J123" s="141">
        <f t="shared" si="0"/>
        <v>0</v>
      </c>
      <c r="K123" s="142"/>
      <c r="L123" s="35"/>
      <c r="M123" s="143" t="s">
        <v>32</v>
      </c>
      <c r="N123" s="144" t="s">
        <v>48</v>
      </c>
      <c r="P123" s="145">
        <f t="shared" si="1"/>
        <v>0</v>
      </c>
      <c r="Q123" s="145">
        <v>0</v>
      </c>
      <c r="R123" s="145">
        <f t="shared" si="2"/>
        <v>0</v>
      </c>
      <c r="S123" s="145">
        <v>0</v>
      </c>
      <c r="T123" s="146">
        <f t="shared" si="3"/>
        <v>0</v>
      </c>
      <c r="AR123" s="147" t="s">
        <v>3956</v>
      </c>
      <c r="AT123" s="147" t="s">
        <v>162</v>
      </c>
      <c r="AU123" s="147" t="s">
        <v>91</v>
      </c>
      <c r="AY123" s="19" t="s">
        <v>159</v>
      </c>
      <c r="BE123" s="148">
        <f t="shared" si="4"/>
        <v>0</v>
      </c>
      <c r="BF123" s="148">
        <f t="shared" si="5"/>
        <v>0</v>
      </c>
      <c r="BG123" s="148">
        <f t="shared" si="6"/>
        <v>0</v>
      </c>
      <c r="BH123" s="148">
        <f t="shared" si="7"/>
        <v>0</v>
      </c>
      <c r="BI123" s="148">
        <f t="shared" si="8"/>
        <v>0</v>
      </c>
      <c r="BJ123" s="19" t="s">
        <v>91</v>
      </c>
      <c r="BK123" s="148">
        <f t="shared" si="9"/>
        <v>0</v>
      </c>
      <c r="BL123" s="19" t="s">
        <v>3956</v>
      </c>
      <c r="BM123" s="147" t="s">
        <v>4213</v>
      </c>
    </row>
    <row r="124" spans="2:65" s="1" customFormat="1" ht="24.2" customHeight="1">
      <c r="B124" s="35"/>
      <c r="C124" s="135" t="s">
        <v>673</v>
      </c>
      <c r="D124" s="135" t="s">
        <v>162</v>
      </c>
      <c r="E124" s="136" t="s">
        <v>4214</v>
      </c>
      <c r="F124" s="137" t="s">
        <v>4215</v>
      </c>
      <c r="G124" s="138" t="s">
        <v>757</v>
      </c>
      <c r="H124" s="139">
        <v>6</v>
      </c>
      <c r="I124" s="140"/>
      <c r="J124" s="141">
        <f t="shared" si="0"/>
        <v>0</v>
      </c>
      <c r="K124" s="142"/>
      <c r="L124" s="35"/>
      <c r="M124" s="143" t="s">
        <v>32</v>
      </c>
      <c r="N124" s="144" t="s">
        <v>48</v>
      </c>
      <c r="P124" s="145">
        <f t="shared" si="1"/>
        <v>0</v>
      </c>
      <c r="Q124" s="145">
        <v>0</v>
      </c>
      <c r="R124" s="145">
        <f t="shared" si="2"/>
        <v>0</v>
      </c>
      <c r="S124" s="145">
        <v>0</v>
      </c>
      <c r="T124" s="146">
        <f t="shared" si="3"/>
        <v>0</v>
      </c>
      <c r="AR124" s="147" t="s">
        <v>3956</v>
      </c>
      <c r="AT124" s="147" t="s">
        <v>162</v>
      </c>
      <c r="AU124" s="147" t="s">
        <v>91</v>
      </c>
      <c r="AY124" s="19" t="s">
        <v>159</v>
      </c>
      <c r="BE124" s="148">
        <f t="shared" si="4"/>
        <v>0</v>
      </c>
      <c r="BF124" s="148">
        <f t="shared" si="5"/>
        <v>0</v>
      </c>
      <c r="BG124" s="148">
        <f t="shared" si="6"/>
        <v>0</v>
      </c>
      <c r="BH124" s="148">
        <f t="shared" si="7"/>
        <v>0</v>
      </c>
      <c r="BI124" s="148">
        <f t="shared" si="8"/>
        <v>0</v>
      </c>
      <c r="BJ124" s="19" t="s">
        <v>91</v>
      </c>
      <c r="BK124" s="148">
        <f t="shared" si="9"/>
        <v>0</v>
      </c>
      <c r="BL124" s="19" t="s">
        <v>3956</v>
      </c>
      <c r="BM124" s="147" t="s">
        <v>4216</v>
      </c>
    </row>
    <row r="125" spans="2:65" s="1" customFormat="1" ht="24.2" customHeight="1">
      <c r="B125" s="35"/>
      <c r="C125" s="135" t="s">
        <v>732</v>
      </c>
      <c r="D125" s="135" t="s">
        <v>162</v>
      </c>
      <c r="E125" s="136" t="s">
        <v>4217</v>
      </c>
      <c r="F125" s="137" t="s">
        <v>4218</v>
      </c>
      <c r="G125" s="138" t="s">
        <v>757</v>
      </c>
      <c r="H125" s="139">
        <v>1</v>
      </c>
      <c r="I125" s="140"/>
      <c r="J125" s="141">
        <f t="shared" si="0"/>
        <v>0</v>
      </c>
      <c r="K125" s="142"/>
      <c r="L125" s="35"/>
      <c r="M125" s="143" t="s">
        <v>32</v>
      </c>
      <c r="N125" s="144" t="s">
        <v>48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3956</v>
      </c>
      <c r="AT125" s="147" t="s">
        <v>162</v>
      </c>
      <c r="AU125" s="147" t="s">
        <v>91</v>
      </c>
      <c r="AY125" s="19" t="s">
        <v>159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9" t="s">
        <v>91</v>
      </c>
      <c r="BK125" s="148">
        <f t="shared" si="9"/>
        <v>0</v>
      </c>
      <c r="BL125" s="19" t="s">
        <v>3956</v>
      </c>
      <c r="BM125" s="147" t="s">
        <v>4219</v>
      </c>
    </row>
    <row r="126" spans="2:65" s="1" customFormat="1" ht="24.2" customHeight="1">
      <c r="B126" s="35"/>
      <c r="C126" s="135" t="s">
        <v>721</v>
      </c>
      <c r="D126" s="135" t="s">
        <v>162</v>
      </c>
      <c r="E126" s="136" t="s">
        <v>4220</v>
      </c>
      <c r="F126" s="137" t="s">
        <v>4221</v>
      </c>
      <c r="G126" s="138" t="s">
        <v>757</v>
      </c>
      <c r="H126" s="139">
        <v>36</v>
      </c>
      <c r="I126" s="140"/>
      <c r="J126" s="141">
        <f t="shared" si="0"/>
        <v>0</v>
      </c>
      <c r="K126" s="142"/>
      <c r="L126" s="35"/>
      <c r="M126" s="143" t="s">
        <v>32</v>
      </c>
      <c r="N126" s="144" t="s">
        <v>48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3956</v>
      </c>
      <c r="AT126" s="147" t="s">
        <v>162</v>
      </c>
      <c r="AU126" s="147" t="s">
        <v>91</v>
      </c>
      <c r="AY126" s="19" t="s">
        <v>159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9" t="s">
        <v>91</v>
      </c>
      <c r="BK126" s="148">
        <f t="shared" si="9"/>
        <v>0</v>
      </c>
      <c r="BL126" s="19" t="s">
        <v>3956</v>
      </c>
      <c r="BM126" s="147" t="s">
        <v>4222</v>
      </c>
    </row>
    <row r="127" spans="2:65" s="1" customFormat="1" ht="33" customHeight="1">
      <c r="B127" s="35"/>
      <c r="C127" s="135" t="s">
        <v>742</v>
      </c>
      <c r="D127" s="135" t="s">
        <v>162</v>
      </c>
      <c r="E127" s="136" t="s">
        <v>4223</v>
      </c>
      <c r="F127" s="137" t="s">
        <v>4224</v>
      </c>
      <c r="G127" s="138" t="s">
        <v>757</v>
      </c>
      <c r="H127" s="139">
        <v>4</v>
      </c>
      <c r="I127" s="140"/>
      <c r="J127" s="141">
        <f t="shared" si="0"/>
        <v>0</v>
      </c>
      <c r="K127" s="142"/>
      <c r="L127" s="35"/>
      <c r="M127" s="143" t="s">
        <v>32</v>
      </c>
      <c r="N127" s="144" t="s">
        <v>48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3956</v>
      </c>
      <c r="AT127" s="147" t="s">
        <v>162</v>
      </c>
      <c r="AU127" s="147" t="s">
        <v>91</v>
      </c>
      <c r="AY127" s="19" t="s">
        <v>159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9" t="s">
        <v>91</v>
      </c>
      <c r="BK127" s="148">
        <f t="shared" si="9"/>
        <v>0</v>
      </c>
      <c r="BL127" s="19" t="s">
        <v>3956</v>
      </c>
      <c r="BM127" s="147" t="s">
        <v>4225</v>
      </c>
    </row>
    <row r="128" spans="2:65" s="1" customFormat="1" ht="33" customHeight="1">
      <c r="B128" s="35"/>
      <c r="C128" s="135" t="s">
        <v>747</v>
      </c>
      <c r="D128" s="135" t="s">
        <v>162</v>
      </c>
      <c r="E128" s="136" t="s">
        <v>4226</v>
      </c>
      <c r="F128" s="137" t="s">
        <v>4227</v>
      </c>
      <c r="G128" s="138" t="s">
        <v>757</v>
      </c>
      <c r="H128" s="139">
        <v>4</v>
      </c>
      <c r="I128" s="140"/>
      <c r="J128" s="141">
        <f t="shared" si="0"/>
        <v>0</v>
      </c>
      <c r="K128" s="142"/>
      <c r="L128" s="35"/>
      <c r="M128" s="143" t="s">
        <v>32</v>
      </c>
      <c r="N128" s="144" t="s">
        <v>48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3956</v>
      </c>
      <c r="AT128" s="147" t="s">
        <v>162</v>
      </c>
      <c r="AU128" s="147" t="s">
        <v>91</v>
      </c>
      <c r="AY128" s="19" t="s">
        <v>159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9" t="s">
        <v>91</v>
      </c>
      <c r="BK128" s="148">
        <f t="shared" si="9"/>
        <v>0</v>
      </c>
      <c r="BL128" s="19" t="s">
        <v>3956</v>
      </c>
      <c r="BM128" s="147" t="s">
        <v>4228</v>
      </c>
    </row>
    <row r="129" spans="2:65" s="1" customFormat="1" ht="24.2" customHeight="1">
      <c r="B129" s="35"/>
      <c r="C129" s="135" t="s">
        <v>754</v>
      </c>
      <c r="D129" s="135" t="s">
        <v>162</v>
      </c>
      <c r="E129" s="136" t="s">
        <v>4229</v>
      </c>
      <c r="F129" s="137" t="s">
        <v>4230</v>
      </c>
      <c r="G129" s="138" t="s">
        <v>757</v>
      </c>
      <c r="H129" s="139">
        <v>10</v>
      </c>
      <c r="I129" s="140"/>
      <c r="J129" s="141">
        <f t="shared" si="0"/>
        <v>0</v>
      </c>
      <c r="K129" s="142"/>
      <c r="L129" s="35"/>
      <c r="M129" s="143" t="s">
        <v>32</v>
      </c>
      <c r="N129" s="144" t="s">
        <v>48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3956</v>
      </c>
      <c r="AT129" s="147" t="s">
        <v>162</v>
      </c>
      <c r="AU129" s="147" t="s">
        <v>91</v>
      </c>
      <c r="AY129" s="19" t="s">
        <v>159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9" t="s">
        <v>91</v>
      </c>
      <c r="BK129" s="148">
        <f t="shared" si="9"/>
        <v>0</v>
      </c>
      <c r="BL129" s="19" t="s">
        <v>3956</v>
      </c>
      <c r="BM129" s="147" t="s">
        <v>4231</v>
      </c>
    </row>
    <row r="130" spans="2:65" s="1" customFormat="1" ht="24.2" customHeight="1">
      <c r="B130" s="35"/>
      <c r="C130" s="135" t="s">
        <v>759</v>
      </c>
      <c r="D130" s="135" t="s">
        <v>162</v>
      </c>
      <c r="E130" s="136" t="s">
        <v>4232</v>
      </c>
      <c r="F130" s="137" t="s">
        <v>4233</v>
      </c>
      <c r="G130" s="138" t="s">
        <v>757</v>
      </c>
      <c r="H130" s="139">
        <v>7</v>
      </c>
      <c r="I130" s="140"/>
      <c r="J130" s="141">
        <f t="shared" si="0"/>
        <v>0</v>
      </c>
      <c r="K130" s="142"/>
      <c r="L130" s="35"/>
      <c r="M130" s="143" t="s">
        <v>32</v>
      </c>
      <c r="N130" s="144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3956</v>
      </c>
      <c r="AT130" s="147" t="s">
        <v>162</v>
      </c>
      <c r="AU130" s="147" t="s">
        <v>91</v>
      </c>
      <c r="AY130" s="19" t="s">
        <v>159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9" t="s">
        <v>91</v>
      </c>
      <c r="BK130" s="148">
        <f t="shared" si="9"/>
        <v>0</v>
      </c>
      <c r="BL130" s="19" t="s">
        <v>3956</v>
      </c>
      <c r="BM130" s="147" t="s">
        <v>4234</v>
      </c>
    </row>
    <row r="131" spans="2:65" s="1" customFormat="1" ht="24.2" customHeight="1">
      <c r="B131" s="35"/>
      <c r="C131" s="135" t="s">
        <v>763</v>
      </c>
      <c r="D131" s="135" t="s">
        <v>162</v>
      </c>
      <c r="E131" s="136" t="s">
        <v>4235</v>
      </c>
      <c r="F131" s="137" t="s">
        <v>4236</v>
      </c>
      <c r="G131" s="138" t="s">
        <v>757</v>
      </c>
      <c r="H131" s="139">
        <v>11</v>
      </c>
      <c r="I131" s="140"/>
      <c r="J131" s="141">
        <f t="shared" si="0"/>
        <v>0</v>
      </c>
      <c r="K131" s="142"/>
      <c r="L131" s="35"/>
      <c r="M131" s="143" t="s">
        <v>32</v>
      </c>
      <c r="N131" s="144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3956</v>
      </c>
      <c r="AT131" s="147" t="s">
        <v>162</v>
      </c>
      <c r="AU131" s="147" t="s">
        <v>91</v>
      </c>
      <c r="AY131" s="19" t="s">
        <v>159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9" t="s">
        <v>91</v>
      </c>
      <c r="BK131" s="148">
        <f t="shared" si="9"/>
        <v>0</v>
      </c>
      <c r="BL131" s="19" t="s">
        <v>3956</v>
      </c>
      <c r="BM131" s="147" t="s">
        <v>4237</v>
      </c>
    </row>
    <row r="132" spans="2:65" s="1" customFormat="1" ht="24.2" customHeight="1">
      <c r="B132" s="35"/>
      <c r="C132" s="135" t="s">
        <v>768</v>
      </c>
      <c r="D132" s="135" t="s">
        <v>162</v>
      </c>
      <c r="E132" s="136" t="s">
        <v>4238</v>
      </c>
      <c r="F132" s="137" t="s">
        <v>4239</v>
      </c>
      <c r="G132" s="138" t="s">
        <v>757</v>
      </c>
      <c r="H132" s="139">
        <v>14</v>
      </c>
      <c r="I132" s="140"/>
      <c r="J132" s="141">
        <f t="shared" si="0"/>
        <v>0</v>
      </c>
      <c r="K132" s="142"/>
      <c r="L132" s="35"/>
      <c r="M132" s="143" t="s">
        <v>32</v>
      </c>
      <c r="N132" s="144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3956</v>
      </c>
      <c r="AT132" s="147" t="s">
        <v>162</v>
      </c>
      <c r="AU132" s="147" t="s">
        <v>91</v>
      </c>
      <c r="AY132" s="19" t="s">
        <v>159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9" t="s">
        <v>91</v>
      </c>
      <c r="BK132" s="148">
        <f t="shared" si="9"/>
        <v>0</v>
      </c>
      <c r="BL132" s="19" t="s">
        <v>3956</v>
      </c>
      <c r="BM132" s="147" t="s">
        <v>4240</v>
      </c>
    </row>
    <row r="133" spans="2:65" s="11" customFormat="1" ht="22.9" customHeight="1">
      <c r="B133" s="123"/>
      <c r="D133" s="124" t="s">
        <v>75</v>
      </c>
      <c r="E133" s="133" t="s">
        <v>93</v>
      </c>
      <c r="F133" s="133" t="s">
        <v>2803</v>
      </c>
      <c r="I133" s="126"/>
      <c r="J133" s="134">
        <f>BK133</f>
        <v>0</v>
      </c>
      <c r="L133" s="123"/>
      <c r="M133" s="128"/>
      <c r="P133" s="129">
        <f>SUM(P134:P134)</f>
        <v>0</v>
      </c>
      <c r="R133" s="129">
        <f>SUM(R134:R134)</f>
        <v>0</v>
      </c>
      <c r="T133" s="130">
        <f>SUM(T134:T134)</f>
        <v>0</v>
      </c>
      <c r="AR133" s="124" t="s">
        <v>96</v>
      </c>
      <c r="AT133" s="131" t="s">
        <v>75</v>
      </c>
      <c r="AU133" s="131" t="s">
        <v>84</v>
      </c>
      <c r="AY133" s="124" t="s">
        <v>159</v>
      </c>
      <c r="BK133" s="132">
        <f>SUM(BK134:BK134)</f>
        <v>0</v>
      </c>
    </row>
    <row r="134" spans="2:65" s="1" customFormat="1" ht="24.2" customHeight="1">
      <c r="B134" s="35"/>
      <c r="C134" s="135" t="s">
        <v>775</v>
      </c>
      <c r="D134" s="135" t="s">
        <v>162</v>
      </c>
      <c r="E134" s="136" t="s">
        <v>4241</v>
      </c>
      <c r="F134" s="137" t="s">
        <v>4242</v>
      </c>
      <c r="G134" s="138" t="s">
        <v>757</v>
      </c>
      <c r="H134" s="139">
        <v>1</v>
      </c>
      <c r="I134" s="140"/>
      <c r="J134" s="141">
        <f>ROUND(I134*H134,2)</f>
        <v>0</v>
      </c>
      <c r="K134" s="142"/>
      <c r="L134" s="35"/>
      <c r="M134" s="143" t="s">
        <v>32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3956</v>
      </c>
      <c r="AT134" s="147" t="s">
        <v>162</v>
      </c>
      <c r="AU134" s="147" t="s">
        <v>91</v>
      </c>
      <c r="AY134" s="19" t="s">
        <v>159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9" t="s">
        <v>91</v>
      </c>
      <c r="BK134" s="148">
        <f>ROUND(I134*H134,2)</f>
        <v>0</v>
      </c>
      <c r="BL134" s="19" t="s">
        <v>3956</v>
      </c>
      <c r="BM134" s="147" t="s">
        <v>4243</v>
      </c>
    </row>
    <row r="135" spans="2:65" s="11" customFormat="1" ht="22.9" customHeight="1">
      <c r="B135" s="123"/>
      <c r="D135" s="124" t="s">
        <v>75</v>
      </c>
      <c r="E135" s="133" t="s">
        <v>96</v>
      </c>
      <c r="F135" s="133" t="s">
        <v>4244</v>
      </c>
      <c r="I135" s="126"/>
      <c r="J135" s="134">
        <f>BK135</f>
        <v>0</v>
      </c>
      <c r="L135" s="123"/>
      <c r="M135" s="128"/>
      <c r="P135" s="129">
        <f>SUM(P136:P148)</f>
        <v>0</v>
      </c>
      <c r="R135" s="129">
        <f>SUM(R136:R148)</f>
        <v>0</v>
      </c>
      <c r="T135" s="130">
        <f>SUM(T136:T148)</f>
        <v>0</v>
      </c>
      <c r="AR135" s="124" t="s">
        <v>96</v>
      </c>
      <c r="AT135" s="131" t="s">
        <v>75</v>
      </c>
      <c r="AU135" s="131" t="s">
        <v>84</v>
      </c>
      <c r="AY135" s="124" t="s">
        <v>159</v>
      </c>
      <c r="BK135" s="132">
        <f>SUM(BK136:BK148)</f>
        <v>0</v>
      </c>
    </row>
    <row r="136" spans="2:65" s="1" customFormat="1" ht="16.5" customHeight="1">
      <c r="B136" s="35"/>
      <c r="C136" s="135" t="s">
        <v>786</v>
      </c>
      <c r="D136" s="135" t="s">
        <v>162</v>
      </c>
      <c r="E136" s="136" t="s">
        <v>4245</v>
      </c>
      <c r="F136" s="137" t="s">
        <v>4246</v>
      </c>
      <c r="G136" s="138" t="s">
        <v>757</v>
      </c>
      <c r="H136" s="139">
        <v>39</v>
      </c>
      <c r="I136" s="140"/>
      <c r="J136" s="141">
        <f t="shared" ref="J136:J148" si="10">ROUND(I136*H136,2)</f>
        <v>0</v>
      </c>
      <c r="K136" s="142"/>
      <c r="L136" s="35"/>
      <c r="M136" s="143" t="s">
        <v>32</v>
      </c>
      <c r="N136" s="144" t="s">
        <v>48</v>
      </c>
      <c r="P136" s="145">
        <f t="shared" ref="P136:P148" si="11">O136*H136</f>
        <v>0</v>
      </c>
      <c r="Q136" s="145">
        <v>0</v>
      </c>
      <c r="R136" s="145">
        <f t="shared" ref="R136:R148" si="12">Q136*H136</f>
        <v>0</v>
      </c>
      <c r="S136" s="145">
        <v>0</v>
      </c>
      <c r="T136" s="146">
        <f t="shared" ref="T136:T148" si="13">S136*H136</f>
        <v>0</v>
      </c>
      <c r="AR136" s="147" t="s">
        <v>3956</v>
      </c>
      <c r="AT136" s="147" t="s">
        <v>162</v>
      </c>
      <c r="AU136" s="147" t="s">
        <v>91</v>
      </c>
      <c r="AY136" s="19" t="s">
        <v>159</v>
      </c>
      <c r="BE136" s="148">
        <f t="shared" ref="BE136:BE148" si="14">IF(N136="základní",J136,0)</f>
        <v>0</v>
      </c>
      <c r="BF136" s="148">
        <f t="shared" ref="BF136:BF148" si="15">IF(N136="snížená",J136,0)</f>
        <v>0</v>
      </c>
      <c r="BG136" s="148">
        <f t="shared" ref="BG136:BG148" si="16">IF(N136="zákl. přenesená",J136,0)</f>
        <v>0</v>
      </c>
      <c r="BH136" s="148">
        <f t="shared" ref="BH136:BH148" si="17">IF(N136="sníž. přenesená",J136,0)</f>
        <v>0</v>
      </c>
      <c r="BI136" s="148">
        <f t="shared" ref="BI136:BI148" si="18">IF(N136="nulová",J136,0)</f>
        <v>0</v>
      </c>
      <c r="BJ136" s="19" t="s">
        <v>91</v>
      </c>
      <c r="BK136" s="148">
        <f t="shared" ref="BK136:BK148" si="19">ROUND(I136*H136,2)</f>
        <v>0</v>
      </c>
      <c r="BL136" s="19" t="s">
        <v>3956</v>
      </c>
      <c r="BM136" s="147" t="s">
        <v>4247</v>
      </c>
    </row>
    <row r="137" spans="2:65" s="1" customFormat="1" ht="16.5" customHeight="1">
      <c r="B137" s="35"/>
      <c r="C137" s="135" t="s">
        <v>791</v>
      </c>
      <c r="D137" s="135" t="s">
        <v>162</v>
      </c>
      <c r="E137" s="136" t="s">
        <v>4248</v>
      </c>
      <c r="F137" s="137" t="s">
        <v>4249</v>
      </c>
      <c r="G137" s="138" t="s">
        <v>757</v>
      </c>
      <c r="H137" s="139">
        <v>39</v>
      </c>
      <c r="I137" s="140"/>
      <c r="J137" s="141">
        <f t="shared" si="10"/>
        <v>0</v>
      </c>
      <c r="K137" s="142"/>
      <c r="L137" s="35"/>
      <c r="M137" s="143" t="s">
        <v>32</v>
      </c>
      <c r="N137" s="144" t="s">
        <v>48</v>
      </c>
      <c r="P137" s="145">
        <f t="shared" si="11"/>
        <v>0</v>
      </c>
      <c r="Q137" s="145">
        <v>0</v>
      </c>
      <c r="R137" s="145">
        <f t="shared" si="12"/>
        <v>0</v>
      </c>
      <c r="S137" s="145">
        <v>0</v>
      </c>
      <c r="T137" s="146">
        <f t="shared" si="13"/>
        <v>0</v>
      </c>
      <c r="AR137" s="147" t="s">
        <v>3956</v>
      </c>
      <c r="AT137" s="147" t="s">
        <v>162</v>
      </c>
      <c r="AU137" s="147" t="s">
        <v>91</v>
      </c>
      <c r="AY137" s="19" t="s">
        <v>159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9" t="s">
        <v>91</v>
      </c>
      <c r="BK137" s="148">
        <f t="shared" si="19"/>
        <v>0</v>
      </c>
      <c r="BL137" s="19" t="s">
        <v>3956</v>
      </c>
      <c r="BM137" s="147" t="s">
        <v>4250</v>
      </c>
    </row>
    <row r="138" spans="2:65" s="1" customFormat="1" ht="16.5" customHeight="1">
      <c r="B138" s="35"/>
      <c r="C138" s="135" t="s">
        <v>798</v>
      </c>
      <c r="D138" s="135" t="s">
        <v>162</v>
      </c>
      <c r="E138" s="136" t="s">
        <v>4251</v>
      </c>
      <c r="F138" s="137" t="s">
        <v>4252</v>
      </c>
      <c r="G138" s="138" t="s">
        <v>757</v>
      </c>
      <c r="H138" s="139">
        <v>1</v>
      </c>
      <c r="I138" s="140"/>
      <c r="J138" s="141">
        <f t="shared" si="10"/>
        <v>0</v>
      </c>
      <c r="K138" s="142"/>
      <c r="L138" s="35"/>
      <c r="M138" s="143" t="s">
        <v>32</v>
      </c>
      <c r="N138" s="144" t="s">
        <v>48</v>
      </c>
      <c r="P138" s="145">
        <f t="shared" si="11"/>
        <v>0</v>
      </c>
      <c r="Q138" s="145">
        <v>0</v>
      </c>
      <c r="R138" s="145">
        <f t="shared" si="12"/>
        <v>0</v>
      </c>
      <c r="S138" s="145">
        <v>0</v>
      </c>
      <c r="T138" s="146">
        <f t="shared" si="13"/>
        <v>0</v>
      </c>
      <c r="AR138" s="147" t="s">
        <v>3956</v>
      </c>
      <c r="AT138" s="147" t="s">
        <v>162</v>
      </c>
      <c r="AU138" s="147" t="s">
        <v>91</v>
      </c>
      <c r="AY138" s="19" t="s">
        <v>159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9" t="s">
        <v>91</v>
      </c>
      <c r="BK138" s="148">
        <f t="shared" si="19"/>
        <v>0</v>
      </c>
      <c r="BL138" s="19" t="s">
        <v>3956</v>
      </c>
      <c r="BM138" s="147" t="s">
        <v>4253</v>
      </c>
    </row>
    <row r="139" spans="2:65" s="1" customFormat="1" ht="24.2" customHeight="1">
      <c r="B139" s="35"/>
      <c r="C139" s="135" t="s">
        <v>814</v>
      </c>
      <c r="D139" s="135" t="s">
        <v>162</v>
      </c>
      <c r="E139" s="136" t="s">
        <v>4254</v>
      </c>
      <c r="F139" s="137" t="s">
        <v>4255</v>
      </c>
      <c r="G139" s="138" t="s">
        <v>757</v>
      </c>
      <c r="H139" s="139">
        <v>1</v>
      </c>
      <c r="I139" s="140"/>
      <c r="J139" s="141">
        <f t="shared" si="10"/>
        <v>0</v>
      </c>
      <c r="K139" s="142"/>
      <c r="L139" s="35"/>
      <c r="M139" s="143" t="s">
        <v>32</v>
      </c>
      <c r="N139" s="144" t="s">
        <v>48</v>
      </c>
      <c r="P139" s="145">
        <f t="shared" si="11"/>
        <v>0</v>
      </c>
      <c r="Q139" s="145">
        <v>0</v>
      </c>
      <c r="R139" s="145">
        <f t="shared" si="12"/>
        <v>0</v>
      </c>
      <c r="S139" s="145">
        <v>0</v>
      </c>
      <c r="T139" s="146">
        <f t="shared" si="13"/>
        <v>0</v>
      </c>
      <c r="AR139" s="147" t="s">
        <v>3956</v>
      </c>
      <c r="AT139" s="147" t="s">
        <v>162</v>
      </c>
      <c r="AU139" s="147" t="s">
        <v>91</v>
      </c>
      <c r="AY139" s="19" t="s">
        <v>159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9" t="s">
        <v>91</v>
      </c>
      <c r="BK139" s="148">
        <f t="shared" si="19"/>
        <v>0</v>
      </c>
      <c r="BL139" s="19" t="s">
        <v>3956</v>
      </c>
      <c r="BM139" s="147" t="s">
        <v>4256</v>
      </c>
    </row>
    <row r="140" spans="2:65" s="1" customFormat="1" ht="21.75" customHeight="1">
      <c r="B140" s="35"/>
      <c r="C140" s="135" t="s">
        <v>823</v>
      </c>
      <c r="D140" s="135" t="s">
        <v>162</v>
      </c>
      <c r="E140" s="136" t="s">
        <v>4257</v>
      </c>
      <c r="F140" s="137" t="s">
        <v>4258</v>
      </c>
      <c r="G140" s="138" t="s">
        <v>225</v>
      </c>
      <c r="H140" s="139">
        <v>1</v>
      </c>
      <c r="I140" s="140"/>
      <c r="J140" s="141">
        <f t="shared" si="10"/>
        <v>0</v>
      </c>
      <c r="K140" s="142"/>
      <c r="L140" s="35"/>
      <c r="M140" s="143" t="s">
        <v>32</v>
      </c>
      <c r="N140" s="144" t="s">
        <v>48</v>
      </c>
      <c r="P140" s="145">
        <f t="shared" si="11"/>
        <v>0</v>
      </c>
      <c r="Q140" s="145">
        <v>0</v>
      </c>
      <c r="R140" s="145">
        <f t="shared" si="12"/>
        <v>0</v>
      </c>
      <c r="S140" s="145">
        <v>0</v>
      </c>
      <c r="T140" s="146">
        <f t="shared" si="13"/>
        <v>0</v>
      </c>
      <c r="AR140" s="147" t="s">
        <v>3956</v>
      </c>
      <c r="AT140" s="147" t="s">
        <v>162</v>
      </c>
      <c r="AU140" s="147" t="s">
        <v>91</v>
      </c>
      <c r="AY140" s="19" t="s">
        <v>159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9" t="s">
        <v>91</v>
      </c>
      <c r="BK140" s="148">
        <f t="shared" si="19"/>
        <v>0</v>
      </c>
      <c r="BL140" s="19" t="s">
        <v>3956</v>
      </c>
      <c r="BM140" s="147" t="s">
        <v>4259</v>
      </c>
    </row>
    <row r="141" spans="2:65" s="1" customFormat="1" ht="21.75" customHeight="1">
      <c r="B141" s="35"/>
      <c r="C141" s="135" t="s">
        <v>840</v>
      </c>
      <c r="D141" s="135" t="s">
        <v>162</v>
      </c>
      <c r="E141" s="136" t="s">
        <v>4260</v>
      </c>
      <c r="F141" s="137" t="s">
        <v>4261</v>
      </c>
      <c r="G141" s="138" t="s">
        <v>225</v>
      </c>
      <c r="H141" s="139">
        <v>1</v>
      </c>
      <c r="I141" s="140"/>
      <c r="J141" s="141">
        <f t="shared" si="10"/>
        <v>0</v>
      </c>
      <c r="K141" s="142"/>
      <c r="L141" s="35"/>
      <c r="M141" s="143" t="s">
        <v>32</v>
      </c>
      <c r="N141" s="144" t="s">
        <v>48</v>
      </c>
      <c r="P141" s="145">
        <f t="shared" si="11"/>
        <v>0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3956</v>
      </c>
      <c r="AT141" s="147" t="s">
        <v>162</v>
      </c>
      <c r="AU141" s="147" t="s">
        <v>91</v>
      </c>
      <c r="AY141" s="19" t="s">
        <v>159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9" t="s">
        <v>91</v>
      </c>
      <c r="BK141" s="148">
        <f t="shared" si="19"/>
        <v>0</v>
      </c>
      <c r="BL141" s="19" t="s">
        <v>3956</v>
      </c>
      <c r="BM141" s="147" t="s">
        <v>4262</v>
      </c>
    </row>
    <row r="142" spans="2:65" s="1" customFormat="1" ht="16.5" customHeight="1">
      <c r="B142" s="35"/>
      <c r="C142" s="135" t="s">
        <v>856</v>
      </c>
      <c r="D142" s="135" t="s">
        <v>162</v>
      </c>
      <c r="E142" s="136" t="s">
        <v>4263</v>
      </c>
      <c r="F142" s="137" t="s">
        <v>4264</v>
      </c>
      <c r="G142" s="138" t="s">
        <v>225</v>
      </c>
      <c r="H142" s="139">
        <v>3</v>
      </c>
      <c r="I142" s="140"/>
      <c r="J142" s="141">
        <f t="shared" si="10"/>
        <v>0</v>
      </c>
      <c r="K142" s="142"/>
      <c r="L142" s="35"/>
      <c r="M142" s="143" t="s">
        <v>32</v>
      </c>
      <c r="N142" s="144" t="s">
        <v>48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3956</v>
      </c>
      <c r="AT142" s="147" t="s">
        <v>162</v>
      </c>
      <c r="AU142" s="147" t="s">
        <v>91</v>
      </c>
      <c r="AY142" s="19" t="s">
        <v>159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9" t="s">
        <v>91</v>
      </c>
      <c r="BK142" s="148">
        <f t="shared" si="19"/>
        <v>0</v>
      </c>
      <c r="BL142" s="19" t="s">
        <v>3956</v>
      </c>
      <c r="BM142" s="147" t="s">
        <v>4265</v>
      </c>
    </row>
    <row r="143" spans="2:65" s="1" customFormat="1" ht="16.5" customHeight="1">
      <c r="B143" s="35"/>
      <c r="C143" s="135" t="s">
        <v>864</v>
      </c>
      <c r="D143" s="135" t="s">
        <v>162</v>
      </c>
      <c r="E143" s="136" t="s">
        <v>4266</v>
      </c>
      <c r="F143" s="137" t="s">
        <v>4267</v>
      </c>
      <c r="G143" s="138" t="s">
        <v>225</v>
      </c>
      <c r="H143" s="139">
        <v>1</v>
      </c>
      <c r="I143" s="140"/>
      <c r="J143" s="141">
        <f t="shared" si="10"/>
        <v>0</v>
      </c>
      <c r="K143" s="142"/>
      <c r="L143" s="35"/>
      <c r="M143" s="143" t="s">
        <v>32</v>
      </c>
      <c r="N143" s="144" t="s">
        <v>48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3956</v>
      </c>
      <c r="AT143" s="147" t="s">
        <v>162</v>
      </c>
      <c r="AU143" s="147" t="s">
        <v>91</v>
      </c>
      <c r="AY143" s="19" t="s">
        <v>159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9" t="s">
        <v>91</v>
      </c>
      <c r="BK143" s="148">
        <f t="shared" si="19"/>
        <v>0</v>
      </c>
      <c r="BL143" s="19" t="s">
        <v>3956</v>
      </c>
      <c r="BM143" s="147" t="s">
        <v>4268</v>
      </c>
    </row>
    <row r="144" spans="2:65" s="1" customFormat="1" ht="21.75" customHeight="1">
      <c r="B144" s="35"/>
      <c r="C144" s="135" t="s">
        <v>872</v>
      </c>
      <c r="D144" s="135" t="s">
        <v>162</v>
      </c>
      <c r="E144" s="136" t="s">
        <v>4269</v>
      </c>
      <c r="F144" s="137" t="s">
        <v>4270</v>
      </c>
      <c r="G144" s="138" t="s">
        <v>225</v>
      </c>
      <c r="H144" s="139">
        <v>1</v>
      </c>
      <c r="I144" s="140"/>
      <c r="J144" s="141">
        <f t="shared" si="10"/>
        <v>0</v>
      </c>
      <c r="K144" s="142"/>
      <c r="L144" s="35"/>
      <c r="M144" s="143" t="s">
        <v>32</v>
      </c>
      <c r="N144" s="144" t="s">
        <v>48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3956</v>
      </c>
      <c r="AT144" s="147" t="s">
        <v>162</v>
      </c>
      <c r="AU144" s="147" t="s">
        <v>91</v>
      </c>
      <c r="AY144" s="19" t="s">
        <v>159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9" t="s">
        <v>91</v>
      </c>
      <c r="BK144" s="148">
        <f t="shared" si="19"/>
        <v>0</v>
      </c>
      <c r="BL144" s="19" t="s">
        <v>3956</v>
      </c>
      <c r="BM144" s="147" t="s">
        <v>4271</v>
      </c>
    </row>
    <row r="145" spans="2:65" s="1" customFormat="1" ht="16.5" customHeight="1">
      <c r="B145" s="35"/>
      <c r="C145" s="135" t="s">
        <v>877</v>
      </c>
      <c r="D145" s="135" t="s">
        <v>162</v>
      </c>
      <c r="E145" s="136" t="s">
        <v>4272</v>
      </c>
      <c r="F145" s="137" t="s">
        <v>4273</v>
      </c>
      <c r="G145" s="138" t="s">
        <v>225</v>
      </c>
      <c r="H145" s="139">
        <v>1</v>
      </c>
      <c r="I145" s="140"/>
      <c r="J145" s="141">
        <f t="shared" si="10"/>
        <v>0</v>
      </c>
      <c r="K145" s="142"/>
      <c r="L145" s="35"/>
      <c r="M145" s="143" t="s">
        <v>32</v>
      </c>
      <c r="N145" s="144" t="s">
        <v>48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3956</v>
      </c>
      <c r="AT145" s="147" t="s">
        <v>162</v>
      </c>
      <c r="AU145" s="147" t="s">
        <v>91</v>
      </c>
      <c r="AY145" s="19" t="s">
        <v>159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9" t="s">
        <v>91</v>
      </c>
      <c r="BK145" s="148">
        <f t="shared" si="19"/>
        <v>0</v>
      </c>
      <c r="BL145" s="19" t="s">
        <v>3956</v>
      </c>
      <c r="BM145" s="147" t="s">
        <v>4274</v>
      </c>
    </row>
    <row r="146" spans="2:65" s="1" customFormat="1" ht="16.5" customHeight="1">
      <c r="B146" s="35"/>
      <c r="C146" s="135" t="s">
        <v>887</v>
      </c>
      <c r="D146" s="135" t="s">
        <v>162</v>
      </c>
      <c r="E146" s="136" t="s">
        <v>4275</v>
      </c>
      <c r="F146" s="137" t="s">
        <v>4276</v>
      </c>
      <c r="G146" s="138" t="s">
        <v>225</v>
      </c>
      <c r="H146" s="139">
        <v>1</v>
      </c>
      <c r="I146" s="140"/>
      <c r="J146" s="141">
        <f t="shared" si="10"/>
        <v>0</v>
      </c>
      <c r="K146" s="142"/>
      <c r="L146" s="35"/>
      <c r="M146" s="143" t="s">
        <v>32</v>
      </c>
      <c r="N146" s="144" t="s">
        <v>48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3956</v>
      </c>
      <c r="AT146" s="147" t="s">
        <v>162</v>
      </c>
      <c r="AU146" s="147" t="s">
        <v>91</v>
      </c>
      <c r="AY146" s="19" t="s">
        <v>159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9" t="s">
        <v>91</v>
      </c>
      <c r="BK146" s="148">
        <f t="shared" si="19"/>
        <v>0</v>
      </c>
      <c r="BL146" s="19" t="s">
        <v>3956</v>
      </c>
      <c r="BM146" s="147" t="s">
        <v>4277</v>
      </c>
    </row>
    <row r="147" spans="2:65" s="1" customFormat="1" ht="16.5" customHeight="1">
      <c r="B147" s="35"/>
      <c r="C147" s="135" t="s">
        <v>894</v>
      </c>
      <c r="D147" s="135" t="s">
        <v>162</v>
      </c>
      <c r="E147" s="136" t="s">
        <v>4278</v>
      </c>
      <c r="F147" s="137" t="s">
        <v>4279</v>
      </c>
      <c r="G147" s="138" t="s">
        <v>225</v>
      </c>
      <c r="H147" s="139">
        <v>1</v>
      </c>
      <c r="I147" s="140"/>
      <c r="J147" s="141">
        <f t="shared" si="10"/>
        <v>0</v>
      </c>
      <c r="K147" s="142"/>
      <c r="L147" s="35"/>
      <c r="M147" s="143" t="s">
        <v>32</v>
      </c>
      <c r="N147" s="144" t="s">
        <v>48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3956</v>
      </c>
      <c r="AT147" s="147" t="s">
        <v>162</v>
      </c>
      <c r="AU147" s="147" t="s">
        <v>91</v>
      </c>
      <c r="AY147" s="19" t="s">
        <v>159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9" t="s">
        <v>91</v>
      </c>
      <c r="BK147" s="148">
        <f t="shared" si="19"/>
        <v>0</v>
      </c>
      <c r="BL147" s="19" t="s">
        <v>3956</v>
      </c>
      <c r="BM147" s="147" t="s">
        <v>4280</v>
      </c>
    </row>
    <row r="148" spans="2:65" s="1" customFormat="1" ht="16.5" customHeight="1">
      <c r="B148" s="35"/>
      <c r="C148" s="135" t="s">
        <v>899</v>
      </c>
      <c r="D148" s="135" t="s">
        <v>162</v>
      </c>
      <c r="E148" s="136" t="s">
        <v>4281</v>
      </c>
      <c r="F148" s="137" t="s">
        <v>4282</v>
      </c>
      <c r="G148" s="138" t="s">
        <v>757</v>
      </c>
      <c r="H148" s="139">
        <v>39</v>
      </c>
      <c r="I148" s="140"/>
      <c r="J148" s="141">
        <f t="shared" si="10"/>
        <v>0</v>
      </c>
      <c r="K148" s="142"/>
      <c r="L148" s="35"/>
      <c r="M148" s="143" t="s">
        <v>32</v>
      </c>
      <c r="N148" s="144" t="s">
        <v>48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3956</v>
      </c>
      <c r="AT148" s="147" t="s">
        <v>162</v>
      </c>
      <c r="AU148" s="147" t="s">
        <v>91</v>
      </c>
      <c r="AY148" s="19" t="s">
        <v>159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9" t="s">
        <v>91</v>
      </c>
      <c r="BK148" s="148">
        <f t="shared" si="19"/>
        <v>0</v>
      </c>
      <c r="BL148" s="19" t="s">
        <v>3956</v>
      </c>
      <c r="BM148" s="147" t="s">
        <v>4283</v>
      </c>
    </row>
    <row r="149" spans="2:65" s="11" customFormat="1" ht="22.9" customHeight="1">
      <c r="B149" s="123"/>
      <c r="D149" s="124" t="s">
        <v>75</v>
      </c>
      <c r="E149" s="133" t="s">
        <v>99</v>
      </c>
      <c r="F149" s="133" t="s">
        <v>4284</v>
      </c>
      <c r="I149" s="126"/>
      <c r="J149" s="134">
        <f>BK149</f>
        <v>0</v>
      </c>
      <c r="L149" s="123"/>
      <c r="M149" s="128"/>
      <c r="P149" s="129">
        <f>SUM(P150:P169)</f>
        <v>0</v>
      </c>
      <c r="R149" s="129">
        <f>SUM(R150:R169)</f>
        <v>0</v>
      </c>
      <c r="T149" s="130">
        <f>SUM(T150:T169)</f>
        <v>0</v>
      </c>
      <c r="AR149" s="124" t="s">
        <v>96</v>
      </c>
      <c r="AT149" s="131" t="s">
        <v>75</v>
      </c>
      <c r="AU149" s="131" t="s">
        <v>84</v>
      </c>
      <c r="AY149" s="124" t="s">
        <v>159</v>
      </c>
      <c r="BK149" s="132">
        <f>SUM(BK150:BK169)</f>
        <v>0</v>
      </c>
    </row>
    <row r="150" spans="2:65" s="1" customFormat="1" ht="16.5" customHeight="1">
      <c r="B150" s="35"/>
      <c r="C150" s="135" t="s">
        <v>905</v>
      </c>
      <c r="D150" s="135" t="s">
        <v>162</v>
      </c>
      <c r="E150" s="136" t="s">
        <v>4285</v>
      </c>
      <c r="F150" s="137" t="s">
        <v>4286</v>
      </c>
      <c r="G150" s="138" t="s">
        <v>757</v>
      </c>
      <c r="H150" s="139">
        <v>89</v>
      </c>
      <c r="I150" s="140"/>
      <c r="J150" s="141">
        <f t="shared" ref="J150:J169" si="20">ROUND(I150*H150,2)</f>
        <v>0</v>
      </c>
      <c r="K150" s="142"/>
      <c r="L150" s="35"/>
      <c r="M150" s="143" t="s">
        <v>32</v>
      </c>
      <c r="N150" s="144" t="s">
        <v>48</v>
      </c>
      <c r="P150" s="145">
        <f t="shared" ref="P150:P169" si="21">O150*H150</f>
        <v>0</v>
      </c>
      <c r="Q150" s="145">
        <v>0</v>
      </c>
      <c r="R150" s="145">
        <f t="shared" ref="R150:R169" si="22">Q150*H150</f>
        <v>0</v>
      </c>
      <c r="S150" s="145">
        <v>0</v>
      </c>
      <c r="T150" s="146">
        <f t="shared" ref="T150:T169" si="23">S150*H150</f>
        <v>0</v>
      </c>
      <c r="AR150" s="147" t="s">
        <v>3956</v>
      </c>
      <c r="AT150" s="147" t="s">
        <v>162</v>
      </c>
      <c r="AU150" s="147" t="s">
        <v>91</v>
      </c>
      <c r="AY150" s="19" t="s">
        <v>159</v>
      </c>
      <c r="BE150" s="148">
        <f t="shared" ref="BE150:BE169" si="24">IF(N150="základní",J150,0)</f>
        <v>0</v>
      </c>
      <c r="BF150" s="148">
        <f t="shared" ref="BF150:BF169" si="25">IF(N150="snížená",J150,0)</f>
        <v>0</v>
      </c>
      <c r="BG150" s="148">
        <f t="shared" ref="BG150:BG169" si="26">IF(N150="zákl. přenesená",J150,0)</f>
        <v>0</v>
      </c>
      <c r="BH150" s="148">
        <f t="shared" ref="BH150:BH169" si="27">IF(N150="sníž. přenesená",J150,0)</f>
        <v>0</v>
      </c>
      <c r="BI150" s="148">
        <f t="shared" ref="BI150:BI169" si="28">IF(N150="nulová",J150,0)</f>
        <v>0</v>
      </c>
      <c r="BJ150" s="19" t="s">
        <v>91</v>
      </c>
      <c r="BK150" s="148">
        <f t="shared" ref="BK150:BK169" si="29">ROUND(I150*H150,2)</f>
        <v>0</v>
      </c>
      <c r="BL150" s="19" t="s">
        <v>3956</v>
      </c>
      <c r="BM150" s="147" t="s">
        <v>4287</v>
      </c>
    </row>
    <row r="151" spans="2:65" s="1" customFormat="1" ht="16.5" customHeight="1">
      <c r="B151" s="35"/>
      <c r="C151" s="135" t="s">
        <v>909</v>
      </c>
      <c r="D151" s="135" t="s">
        <v>162</v>
      </c>
      <c r="E151" s="136" t="s">
        <v>4288</v>
      </c>
      <c r="F151" s="137" t="s">
        <v>4289</v>
      </c>
      <c r="G151" s="138" t="s">
        <v>757</v>
      </c>
      <c r="H151" s="139">
        <v>4</v>
      </c>
      <c r="I151" s="140"/>
      <c r="J151" s="141">
        <f t="shared" si="20"/>
        <v>0</v>
      </c>
      <c r="K151" s="142"/>
      <c r="L151" s="35"/>
      <c r="M151" s="143" t="s">
        <v>32</v>
      </c>
      <c r="N151" s="144" t="s">
        <v>48</v>
      </c>
      <c r="P151" s="145">
        <f t="shared" si="21"/>
        <v>0</v>
      </c>
      <c r="Q151" s="145">
        <v>0</v>
      </c>
      <c r="R151" s="145">
        <f t="shared" si="22"/>
        <v>0</v>
      </c>
      <c r="S151" s="145">
        <v>0</v>
      </c>
      <c r="T151" s="146">
        <f t="shared" si="23"/>
        <v>0</v>
      </c>
      <c r="AR151" s="147" t="s">
        <v>3956</v>
      </c>
      <c r="AT151" s="147" t="s">
        <v>162</v>
      </c>
      <c r="AU151" s="147" t="s">
        <v>91</v>
      </c>
      <c r="AY151" s="19" t="s">
        <v>159</v>
      </c>
      <c r="BE151" s="148">
        <f t="shared" si="24"/>
        <v>0</v>
      </c>
      <c r="BF151" s="148">
        <f t="shared" si="25"/>
        <v>0</v>
      </c>
      <c r="BG151" s="148">
        <f t="shared" si="26"/>
        <v>0</v>
      </c>
      <c r="BH151" s="148">
        <f t="shared" si="27"/>
        <v>0</v>
      </c>
      <c r="BI151" s="148">
        <f t="shared" si="28"/>
        <v>0</v>
      </c>
      <c r="BJ151" s="19" t="s">
        <v>91</v>
      </c>
      <c r="BK151" s="148">
        <f t="shared" si="29"/>
        <v>0</v>
      </c>
      <c r="BL151" s="19" t="s">
        <v>3956</v>
      </c>
      <c r="BM151" s="147" t="s">
        <v>4290</v>
      </c>
    </row>
    <row r="152" spans="2:65" s="1" customFormat="1" ht="16.5" customHeight="1">
      <c r="B152" s="35"/>
      <c r="C152" s="135" t="s">
        <v>913</v>
      </c>
      <c r="D152" s="135" t="s">
        <v>162</v>
      </c>
      <c r="E152" s="136" t="s">
        <v>4291</v>
      </c>
      <c r="F152" s="137" t="s">
        <v>4292</v>
      </c>
      <c r="G152" s="138" t="s">
        <v>757</v>
      </c>
      <c r="H152" s="139">
        <v>24</v>
      </c>
      <c r="I152" s="140"/>
      <c r="J152" s="141">
        <f t="shared" si="20"/>
        <v>0</v>
      </c>
      <c r="K152" s="142"/>
      <c r="L152" s="35"/>
      <c r="M152" s="143" t="s">
        <v>32</v>
      </c>
      <c r="N152" s="144" t="s">
        <v>48</v>
      </c>
      <c r="P152" s="145">
        <f t="shared" si="21"/>
        <v>0</v>
      </c>
      <c r="Q152" s="145">
        <v>0</v>
      </c>
      <c r="R152" s="145">
        <f t="shared" si="22"/>
        <v>0</v>
      </c>
      <c r="S152" s="145">
        <v>0</v>
      </c>
      <c r="T152" s="146">
        <f t="shared" si="23"/>
        <v>0</v>
      </c>
      <c r="AR152" s="147" t="s">
        <v>3956</v>
      </c>
      <c r="AT152" s="147" t="s">
        <v>162</v>
      </c>
      <c r="AU152" s="147" t="s">
        <v>91</v>
      </c>
      <c r="AY152" s="19" t="s">
        <v>159</v>
      </c>
      <c r="BE152" s="148">
        <f t="shared" si="24"/>
        <v>0</v>
      </c>
      <c r="BF152" s="148">
        <f t="shared" si="25"/>
        <v>0</v>
      </c>
      <c r="BG152" s="148">
        <f t="shared" si="26"/>
        <v>0</v>
      </c>
      <c r="BH152" s="148">
        <f t="shared" si="27"/>
        <v>0</v>
      </c>
      <c r="BI152" s="148">
        <f t="shared" si="28"/>
        <v>0</v>
      </c>
      <c r="BJ152" s="19" t="s">
        <v>91</v>
      </c>
      <c r="BK152" s="148">
        <f t="shared" si="29"/>
        <v>0</v>
      </c>
      <c r="BL152" s="19" t="s">
        <v>3956</v>
      </c>
      <c r="BM152" s="147" t="s">
        <v>4293</v>
      </c>
    </row>
    <row r="153" spans="2:65" s="1" customFormat="1" ht="16.5" customHeight="1">
      <c r="B153" s="35"/>
      <c r="C153" s="135" t="s">
        <v>917</v>
      </c>
      <c r="D153" s="135" t="s">
        <v>162</v>
      </c>
      <c r="E153" s="136" t="s">
        <v>4294</v>
      </c>
      <c r="F153" s="137" t="s">
        <v>4295</v>
      </c>
      <c r="G153" s="138" t="s">
        <v>757</v>
      </c>
      <c r="H153" s="139">
        <v>4</v>
      </c>
      <c r="I153" s="140"/>
      <c r="J153" s="141">
        <f t="shared" si="20"/>
        <v>0</v>
      </c>
      <c r="K153" s="142"/>
      <c r="L153" s="35"/>
      <c r="M153" s="143" t="s">
        <v>32</v>
      </c>
      <c r="N153" s="144" t="s">
        <v>48</v>
      </c>
      <c r="P153" s="145">
        <f t="shared" si="21"/>
        <v>0</v>
      </c>
      <c r="Q153" s="145">
        <v>0</v>
      </c>
      <c r="R153" s="145">
        <f t="shared" si="22"/>
        <v>0</v>
      </c>
      <c r="S153" s="145">
        <v>0</v>
      </c>
      <c r="T153" s="146">
        <f t="shared" si="23"/>
        <v>0</v>
      </c>
      <c r="AR153" s="147" t="s">
        <v>3956</v>
      </c>
      <c r="AT153" s="147" t="s">
        <v>162</v>
      </c>
      <c r="AU153" s="147" t="s">
        <v>91</v>
      </c>
      <c r="AY153" s="19" t="s">
        <v>159</v>
      </c>
      <c r="BE153" s="148">
        <f t="shared" si="24"/>
        <v>0</v>
      </c>
      <c r="BF153" s="148">
        <f t="shared" si="25"/>
        <v>0</v>
      </c>
      <c r="BG153" s="148">
        <f t="shared" si="26"/>
        <v>0</v>
      </c>
      <c r="BH153" s="148">
        <f t="shared" si="27"/>
        <v>0</v>
      </c>
      <c r="BI153" s="148">
        <f t="shared" si="28"/>
        <v>0</v>
      </c>
      <c r="BJ153" s="19" t="s">
        <v>91</v>
      </c>
      <c r="BK153" s="148">
        <f t="shared" si="29"/>
        <v>0</v>
      </c>
      <c r="BL153" s="19" t="s">
        <v>3956</v>
      </c>
      <c r="BM153" s="147" t="s">
        <v>4296</v>
      </c>
    </row>
    <row r="154" spans="2:65" s="1" customFormat="1" ht="16.5" customHeight="1">
      <c r="B154" s="35"/>
      <c r="C154" s="135" t="s">
        <v>171</v>
      </c>
      <c r="D154" s="135" t="s">
        <v>162</v>
      </c>
      <c r="E154" s="136" t="s">
        <v>4297</v>
      </c>
      <c r="F154" s="137" t="s">
        <v>4298</v>
      </c>
      <c r="G154" s="138" t="s">
        <v>757</v>
      </c>
      <c r="H154" s="139">
        <v>1</v>
      </c>
      <c r="I154" s="140"/>
      <c r="J154" s="141">
        <f t="shared" si="20"/>
        <v>0</v>
      </c>
      <c r="K154" s="142"/>
      <c r="L154" s="35"/>
      <c r="M154" s="143" t="s">
        <v>32</v>
      </c>
      <c r="N154" s="144" t="s">
        <v>48</v>
      </c>
      <c r="P154" s="145">
        <f t="shared" si="21"/>
        <v>0</v>
      </c>
      <c r="Q154" s="145">
        <v>0</v>
      </c>
      <c r="R154" s="145">
        <f t="shared" si="22"/>
        <v>0</v>
      </c>
      <c r="S154" s="145">
        <v>0</v>
      </c>
      <c r="T154" s="146">
        <f t="shared" si="23"/>
        <v>0</v>
      </c>
      <c r="AR154" s="147" t="s">
        <v>3956</v>
      </c>
      <c r="AT154" s="147" t="s">
        <v>162</v>
      </c>
      <c r="AU154" s="147" t="s">
        <v>91</v>
      </c>
      <c r="AY154" s="19" t="s">
        <v>159</v>
      </c>
      <c r="BE154" s="148">
        <f t="shared" si="24"/>
        <v>0</v>
      </c>
      <c r="BF154" s="148">
        <f t="shared" si="25"/>
        <v>0</v>
      </c>
      <c r="BG154" s="148">
        <f t="shared" si="26"/>
        <v>0</v>
      </c>
      <c r="BH154" s="148">
        <f t="shared" si="27"/>
        <v>0</v>
      </c>
      <c r="BI154" s="148">
        <f t="shared" si="28"/>
        <v>0</v>
      </c>
      <c r="BJ154" s="19" t="s">
        <v>91</v>
      </c>
      <c r="BK154" s="148">
        <f t="shared" si="29"/>
        <v>0</v>
      </c>
      <c r="BL154" s="19" t="s">
        <v>3956</v>
      </c>
      <c r="BM154" s="147" t="s">
        <v>4299</v>
      </c>
    </row>
    <row r="155" spans="2:65" s="1" customFormat="1" ht="16.5" customHeight="1">
      <c r="B155" s="35"/>
      <c r="C155" s="135" t="s">
        <v>924</v>
      </c>
      <c r="D155" s="135" t="s">
        <v>162</v>
      </c>
      <c r="E155" s="136" t="s">
        <v>4300</v>
      </c>
      <c r="F155" s="137" t="s">
        <v>4301</v>
      </c>
      <c r="G155" s="138" t="s">
        <v>757</v>
      </c>
      <c r="H155" s="139">
        <v>3</v>
      </c>
      <c r="I155" s="140"/>
      <c r="J155" s="141">
        <f t="shared" si="20"/>
        <v>0</v>
      </c>
      <c r="K155" s="142"/>
      <c r="L155" s="35"/>
      <c r="M155" s="143" t="s">
        <v>32</v>
      </c>
      <c r="N155" s="144" t="s">
        <v>48</v>
      </c>
      <c r="P155" s="145">
        <f t="shared" si="21"/>
        <v>0</v>
      </c>
      <c r="Q155" s="145">
        <v>0</v>
      </c>
      <c r="R155" s="145">
        <f t="shared" si="22"/>
        <v>0</v>
      </c>
      <c r="S155" s="145">
        <v>0</v>
      </c>
      <c r="T155" s="146">
        <f t="shared" si="23"/>
        <v>0</v>
      </c>
      <c r="AR155" s="147" t="s">
        <v>3956</v>
      </c>
      <c r="AT155" s="147" t="s">
        <v>162</v>
      </c>
      <c r="AU155" s="147" t="s">
        <v>91</v>
      </c>
      <c r="AY155" s="19" t="s">
        <v>159</v>
      </c>
      <c r="BE155" s="148">
        <f t="shared" si="24"/>
        <v>0</v>
      </c>
      <c r="BF155" s="148">
        <f t="shared" si="25"/>
        <v>0</v>
      </c>
      <c r="BG155" s="148">
        <f t="shared" si="26"/>
        <v>0</v>
      </c>
      <c r="BH155" s="148">
        <f t="shared" si="27"/>
        <v>0</v>
      </c>
      <c r="BI155" s="148">
        <f t="shared" si="28"/>
        <v>0</v>
      </c>
      <c r="BJ155" s="19" t="s">
        <v>91</v>
      </c>
      <c r="BK155" s="148">
        <f t="shared" si="29"/>
        <v>0</v>
      </c>
      <c r="BL155" s="19" t="s">
        <v>3956</v>
      </c>
      <c r="BM155" s="147" t="s">
        <v>4302</v>
      </c>
    </row>
    <row r="156" spans="2:65" s="1" customFormat="1" ht="16.5" customHeight="1">
      <c r="B156" s="35"/>
      <c r="C156" s="135" t="s">
        <v>928</v>
      </c>
      <c r="D156" s="135" t="s">
        <v>162</v>
      </c>
      <c r="E156" s="136" t="s">
        <v>4303</v>
      </c>
      <c r="F156" s="137" t="s">
        <v>4304</v>
      </c>
      <c r="G156" s="138" t="s">
        <v>757</v>
      </c>
      <c r="H156" s="139">
        <v>10</v>
      </c>
      <c r="I156" s="140"/>
      <c r="J156" s="141">
        <f t="shared" si="20"/>
        <v>0</v>
      </c>
      <c r="K156" s="142"/>
      <c r="L156" s="35"/>
      <c r="M156" s="143" t="s">
        <v>32</v>
      </c>
      <c r="N156" s="144" t="s">
        <v>48</v>
      </c>
      <c r="P156" s="145">
        <f t="shared" si="21"/>
        <v>0</v>
      </c>
      <c r="Q156" s="145">
        <v>0</v>
      </c>
      <c r="R156" s="145">
        <f t="shared" si="22"/>
        <v>0</v>
      </c>
      <c r="S156" s="145">
        <v>0</v>
      </c>
      <c r="T156" s="146">
        <f t="shared" si="23"/>
        <v>0</v>
      </c>
      <c r="AR156" s="147" t="s">
        <v>3956</v>
      </c>
      <c r="AT156" s="147" t="s">
        <v>162</v>
      </c>
      <c r="AU156" s="147" t="s">
        <v>91</v>
      </c>
      <c r="AY156" s="19" t="s">
        <v>159</v>
      </c>
      <c r="BE156" s="148">
        <f t="shared" si="24"/>
        <v>0</v>
      </c>
      <c r="BF156" s="148">
        <f t="shared" si="25"/>
        <v>0</v>
      </c>
      <c r="BG156" s="148">
        <f t="shared" si="26"/>
        <v>0</v>
      </c>
      <c r="BH156" s="148">
        <f t="shared" si="27"/>
        <v>0</v>
      </c>
      <c r="BI156" s="148">
        <f t="shared" si="28"/>
        <v>0</v>
      </c>
      <c r="BJ156" s="19" t="s">
        <v>91</v>
      </c>
      <c r="BK156" s="148">
        <f t="shared" si="29"/>
        <v>0</v>
      </c>
      <c r="BL156" s="19" t="s">
        <v>3956</v>
      </c>
      <c r="BM156" s="147" t="s">
        <v>4305</v>
      </c>
    </row>
    <row r="157" spans="2:65" s="1" customFormat="1" ht="24.2" customHeight="1">
      <c r="B157" s="35"/>
      <c r="C157" s="135" t="s">
        <v>932</v>
      </c>
      <c r="D157" s="135" t="s">
        <v>162</v>
      </c>
      <c r="E157" s="136" t="s">
        <v>4306</v>
      </c>
      <c r="F157" s="137" t="s">
        <v>4307</v>
      </c>
      <c r="G157" s="138" t="s">
        <v>757</v>
      </c>
      <c r="H157" s="139">
        <v>23</v>
      </c>
      <c r="I157" s="140"/>
      <c r="J157" s="141">
        <f t="shared" si="20"/>
        <v>0</v>
      </c>
      <c r="K157" s="142"/>
      <c r="L157" s="35"/>
      <c r="M157" s="143" t="s">
        <v>32</v>
      </c>
      <c r="N157" s="144" t="s">
        <v>48</v>
      </c>
      <c r="P157" s="145">
        <f t="shared" si="21"/>
        <v>0</v>
      </c>
      <c r="Q157" s="145">
        <v>0</v>
      </c>
      <c r="R157" s="145">
        <f t="shared" si="22"/>
        <v>0</v>
      </c>
      <c r="S157" s="145">
        <v>0</v>
      </c>
      <c r="T157" s="146">
        <f t="shared" si="23"/>
        <v>0</v>
      </c>
      <c r="AR157" s="147" t="s">
        <v>3956</v>
      </c>
      <c r="AT157" s="147" t="s">
        <v>162</v>
      </c>
      <c r="AU157" s="147" t="s">
        <v>91</v>
      </c>
      <c r="AY157" s="19" t="s">
        <v>159</v>
      </c>
      <c r="BE157" s="148">
        <f t="shared" si="24"/>
        <v>0</v>
      </c>
      <c r="BF157" s="148">
        <f t="shared" si="25"/>
        <v>0</v>
      </c>
      <c r="BG157" s="148">
        <f t="shared" si="26"/>
        <v>0</v>
      </c>
      <c r="BH157" s="148">
        <f t="shared" si="27"/>
        <v>0</v>
      </c>
      <c r="BI157" s="148">
        <f t="shared" si="28"/>
        <v>0</v>
      </c>
      <c r="BJ157" s="19" t="s">
        <v>91</v>
      </c>
      <c r="BK157" s="148">
        <f t="shared" si="29"/>
        <v>0</v>
      </c>
      <c r="BL157" s="19" t="s">
        <v>3956</v>
      </c>
      <c r="BM157" s="147" t="s">
        <v>4308</v>
      </c>
    </row>
    <row r="158" spans="2:65" s="1" customFormat="1" ht="16.5" customHeight="1">
      <c r="B158" s="35"/>
      <c r="C158" s="135" t="s">
        <v>936</v>
      </c>
      <c r="D158" s="135" t="s">
        <v>162</v>
      </c>
      <c r="E158" s="136" t="s">
        <v>4309</v>
      </c>
      <c r="F158" s="137" t="s">
        <v>4310</v>
      </c>
      <c r="G158" s="138" t="s">
        <v>757</v>
      </c>
      <c r="H158" s="139">
        <v>12</v>
      </c>
      <c r="I158" s="140"/>
      <c r="J158" s="141">
        <f t="shared" si="20"/>
        <v>0</v>
      </c>
      <c r="K158" s="142"/>
      <c r="L158" s="35"/>
      <c r="M158" s="143" t="s">
        <v>32</v>
      </c>
      <c r="N158" s="144" t="s">
        <v>48</v>
      </c>
      <c r="P158" s="145">
        <f t="shared" si="21"/>
        <v>0</v>
      </c>
      <c r="Q158" s="145">
        <v>0</v>
      </c>
      <c r="R158" s="145">
        <f t="shared" si="22"/>
        <v>0</v>
      </c>
      <c r="S158" s="145">
        <v>0</v>
      </c>
      <c r="T158" s="146">
        <f t="shared" si="23"/>
        <v>0</v>
      </c>
      <c r="AR158" s="147" t="s">
        <v>3956</v>
      </c>
      <c r="AT158" s="147" t="s">
        <v>162</v>
      </c>
      <c r="AU158" s="147" t="s">
        <v>91</v>
      </c>
      <c r="AY158" s="19" t="s">
        <v>159</v>
      </c>
      <c r="BE158" s="148">
        <f t="shared" si="24"/>
        <v>0</v>
      </c>
      <c r="BF158" s="148">
        <f t="shared" si="25"/>
        <v>0</v>
      </c>
      <c r="BG158" s="148">
        <f t="shared" si="26"/>
        <v>0</v>
      </c>
      <c r="BH158" s="148">
        <f t="shared" si="27"/>
        <v>0</v>
      </c>
      <c r="BI158" s="148">
        <f t="shared" si="28"/>
        <v>0</v>
      </c>
      <c r="BJ158" s="19" t="s">
        <v>91</v>
      </c>
      <c r="BK158" s="148">
        <f t="shared" si="29"/>
        <v>0</v>
      </c>
      <c r="BL158" s="19" t="s">
        <v>3956</v>
      </c>
      <c r="BM158" s="147" t="s">
        <v>4311</v>
      </c>
    </row>
    <row r="159" spans="2:65" s="1" customFormat="1" ht="16.5" customHeight="1">
      <c r="B159" s="35"/>
      <c r="C159" s="135" t="s">
        <v>940</v>
      </c>
      <c r="D159" s="135" t="s">
        <v>162</v>
      </c>
      <c r="E159" s="136" t="s">
        <v>4312</v>
      </c>
      <c r="F159" s="137" t="s">
        <v>4313</v>
      </c>
      <c r="G159" s="138" t="s">
        <v>757</v>
      </c>
      <c r="H159" s="139">
        <v>10</v>
      </c>
      <c r="I159" s="140"/>
      <c r="J159" s="141">
        <f t="shared" si="20"/>
        <v>0</v>
      </c>
      <c r="K159" s="142"/>
      <c r="L159" s="35"/>
      <c r="M159" s="143" t="s">
        <v>32</v>
      </c>
      <c r="N159" s="144" t="s">
        <v>48</v>
      </c>
      <c r="P159" s="145">
        <f t="shared" si="21"/>
        <v>0</v>
      </c>
      <c r="Q159" s="145">
        <v>0</v>
      </c>
      <c r="R159" s="145">
        <f t="shared" si="22"/>
        <v>0</v>
      </c>
      <c r="S159" s="145">
        <v>0</v>
      </c>
      <c r="T159" s="146">
        <f t="shared" si="23"/>
        <v>0</v>
      </c>
      <c r="AR159" s="147" t="s">
        <v>3956</v>
      </c>
      <c r="AT159" s="147" t="s">
        <v>162</v>
      </c>
      <c r="AU159" s="147" t="s">
        <v>91</v>
      </c>
      <c r="AY159" s="19" t="s">
        <v>159</v>
      </c>
      <c r="BE159" s="148">
        <f t="shared" si="24"/>
        <v>0</v>
      </c>
      <c r="BF159" s="148">
        <f t="shared" si="25"/>
        <v>0</v>
      </c>
      <c r="BG159" s="148">
        <f t="shared" si="26"/>
        <v>0</v>
      </c>
      <c r="BH159" s="148">
        <f t="shared" si="27"/>
        <v>0</v>
      </c>
      <c r="BI159" s="148">
        <f t="shared" si="28"/>
        <v>0</v>
      </c>
      <c r="BJ159" s="19" t="s">
        <v>91</v>
      </c>
      <c r="BK159" s="148">
        <f t="shared" si="29"/>
        <v>0</v>
      </c>
      <c r="BL159" s="19" t="s">
        <v>3956</v>
      </c>
      <c r="BM159" s="147" t="s">
        <v>4314</v>
      </c>
    </row>
    <row r="160" spans="2:65" s="1" customFormat="1" ht="16.5" customHeight="1">
      <c r="B160" s="35"/>
      <c r="C160" s="135" t="s">
        <v>945</v>
      </c>
      <c r="D160" s="135" t="s">
        <v>162</v>
      </c>
      <c r="E160" s="136" t="s">
        <v>4315</v>
      </c>
      <c r="F160" s="137" t="s">
        <v>4316</v>
      </c>
      <c r="G160" s="138" t="s">
        <v>757</v>
      </c>
      <c r="H160" s="139">
        <v>349</v>
      </c>
      <c r="I160" s="140"/>
      <c r="J160" s="141">
        <f t="shared" si="20"/>
        <v>0</v>
      </c>
      <c r="K160" s="142"/>
      <c r="L160" s="35"/>
      <c r="M160" s="143" t="s">
        <v>32</v>
      </c>
      <c r="N160" s="144" t="s">
        <v>48</v>
      </c>
      <c r="P160" s="145">
        <f t="shared" si="21"/>
        <v>0</v>
      </c>
      <c r="Q160" s="145">
        <v>0</v>
      </c>
      <c r="R160" s="145">
        <f t="shared" si="22"/>
        <v>0</v>
      </c>
      <c r="S160" s="145">
        <v>0</v>
      </c>
      <c r="T160" s="146">
        <f t="shared" si="23"/>
        <v>0</v>
      </c>
      <c r="AR160" s="147" t="s">
        <v>3956</v>
      </c>
      <c r="AT160" s="147" t="s">
        <v>162</v>
      </c>
      <c r="AU160" s="147" t="s">
        <v>91</v>
      </c>
      <c r="AY160" s="19" t="s">
        <v>159</v>
      </c>
      <c r="BE160" s="148">
        <f t="shared" si="24"/>
        <v>0</v>
      </c>
      <c r="BF160" s="148">
        <f t="shared" si="25"/>
        <v>0</v>
      </c>
      <c r="BG160" s="148">
        <f t="shared" si="26"/>
        <v>0</v>
      </c>
      <c r="BH160" s="148">
        <f t="shared" si="27"/>
        <v>0</v>
      </c>
      <c r="BI160" s="148">
        <f t="shared" si="28"/>
        <v>0</v>
      </c>
      <c r="BJ160" s="19" t="s">
        <v>91</v>
      </c>
      <c r="BK160" s="148">
        <f t="shared" si="29"/>
        <v>0</v>
      </c>
      <c r="BL160" s="19" t="s">
        <v>3956</v>
      </c>
      <c r="BM160" s="147" t="s">
        <v>4317</v>
      </c>
    </row>
    <row r="161" spans="2:65" s="1" customFormat="1" ht="16.5" customHeight="1">
      <c r="B161" s="35"/>
      <c r="C161" s="135" t="s">
        <v>983</v>
      </c>
      <c r="D161" s="135" t="s">
        <v>162</v>
      </c>
      <c r="E161" s="136" t="s">
        <v>4318</v>
      </c>
      <c r="F161" s="137" t="s">
        <v>4319</v>
      </c>
      <c r="G161" s="138" t="s">
        <v>757</v>
      </c>
      <c r="H161" s="139">
        <v>35</v>
      </c>
      <c r="I161" s="140"/>
      <c r="J161" s="141">
        <f t="shared" si="20"/>
        <v>0</v>
      </c>
      <c r="K161" s="142"/>
      <c r="L161" s="35"/>
      <c r="M161" s="143" t="s">
        <v>32</v>
      </c>
      <c r="N161" s="144" t="s">
        <v>48</v>
      </c>
      <c r="P161" s="145">
        <f t="shared" si="21"/>
        <v>0</v>
      </c>
      <c r="Q161" s="145">
        <v>0</v>
      </c>
      <c r="R161" s="145">
        <f t="shared" si="22"/>
        <v>0</v>
      </c>
      <c r="S161" s="145">
        <v>0</v>
      </c>
      <c r="T161" s="146">
        <f t="shared" si="23"/>
        <v>0</v>
      </c>
      <c r="AR161" s="147" t="s">
        <v>3956</v>
      </c>
      <c r="AT161" s="147" t="s">
        <v>162</v>
      </c>
      <c r="AU161" s="147" t="s">
        <v>91</v>
      </c>
      <c r="AY161" s="19" t="s">
        <v>159</v>
      </c>
      <c r="BE161" s="148">
        <f t="shared" si="24"/>
        <v>0</v>
      </c>
      <c r="BF161" s="148">
        <f t="shared" si="25"/>
        <v>0</v>
      </c>
      <c r="BG161" s="148">
        <f t="shared" si="26"/>
        <v>0</v>
      </c>
      <c r="BH161" s="148">
        <f t="shared" si="27"/>
        <v>0</v>
      </c>
      <c r="BI161" s="148">
        <f t="shared" si="28"/>
        <v>0</v>
      </c>
      <c r="BJ161" s="19" t="s">
        <v>91</v>
      </c>
      <c r="BK161" s="148">
        <f t="shared" si="29"/>
        <v>0</v>
      </c>
      <c r="BL161" s="19" t="s">
        <v>3956</v>
      </c>
      <c r="BM161" s="147" t="s">
        <v>4320</v>
      </c>
    </row>
    <row r="162" spans="2:65" s="1" customFormat="1" ht="16.5" customHeight="1">
      <c r="B162" s="35"/>
      <c r="C162" s="135" t="s">
        <v>999</v>
      </c>
      <c r="D162" s="135" t="s">
        <v>162</v>
      </c>
      <c r="E162" s="136" t="s">
        <v>4321</v>
      </c>
      <c r="F162" s="137" t="s">
        <v>4322</v>
      </c>
      <c r="G162" s="138" t="s">
        <v>757</v>
      </c>
      <c r="H162" s="139">
        <v>6</v>
      </c>
      <c r="I162" s="140"/>
      <c r="J162" s="141">
        <f t="shared" si="20"/>
        <v>0</v>
      </c>
      <c r="K162" s="142"/>
      <c r="L162" s="35"/>
      <c r="M162" s="143" t="s">
        <v>32</v>
      </c>
      <c r="N162" s="144" t="s">
        <v>48</v>
      </c>
      <c r="P162" s="145">
        <f t="shared" si="21"/>
        <v>0</v>
      </c>
      <c r="Q162" s="145">
        <v>0</v>
      </c>
      <c r="R162" s="145">
        <f t="shared" si="22"/>
        <v>0</v>
      </c>
      <c r="S162" s="145">
        <v>0</v>
      </c>
      <c r="T162" s="146">
        <f t="shared" si="23"/>
        <v>0</v>
      </c>
      <c r="AR162" s="147" t="s">
        <v>3956</v>
      </c>
      <c r="AT162" s="147" t="s">
        <v>162</v>
      </c>
      <c r="AU162" s="147" t="s">
        <v>91</v>
      </c>
      <c r="AY162" s="19" t="s">
        <v>159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9" t="s">
        <v>91</v>
      </c>
      <c r="BK162" s="148">
        <f t="shared" si="29"/>
        <v>0</v>
      </c>
      <c r="BL162" s="19" t="s">
        <v>3956</v>
      </c>
      <c r="BM162" s="147" t="s">
        <v>4323</v>
      </c>
    </row>
    <row r="163" spans="2:65" s="1" customFormat="1" ht="16.5" customHeight="1">
      <c r="B163" s="35"/>
      <c r="C163" s="135" t="s">
        <v>1008</v>
      </c>
      <c r="D163" s="135" t="s">
        <v>162</v>
      </c>
      <c r="E163" s="136" t="s">
        <v>4324</v>
      </c>
      <c r="F163" s="137" t="s">
        <v>4325</v>
      </c>
      <c r="G163" s="138" t="s">
        <v>757</v>
      </c>
      <c r="H163" s="139">
        <v>2</v>
      </c>
      <c r="I163" s="140"/>
      <c r="J163" s="141">
        <f t="shared" si="20"/>
        <v>0</v>
      </c>
      <c r="K163" s="142"/>
      <c r="L163" s="35"/>
      <c r="M163" s="143" t="s">
        <v>32</v>
      </c>
      <c r="N163" s="144" t="s">
        <v>48</v>
      </c>
      <c r="P163" s="145">
        <f t="shared" si="21"/>
        <v>0</v>
      </c>
      <c r="Q163" s="145">
        <v>0</v>
      </c>
      <c r="R163" s="145">
        <f t="shared" si="22"/>
        <v>0</v>
      </c>
      <c r="S163" s="145">
        <v>0</v>
      </c>
      <c r="T163" s="146">
        <f t="shared" si="23"/>
        <v>0</v>
      </c>
      <c r="AR163" s="147" t="s">
        <v>3956</v>
      </c>
      <c r="AT163" s="147" t="s">
        <v>162</v>
      </c>
      <c r="AU163" s="147" t="s">
        <v>91</v>
      </c>
      <c r="AY163" s="19" t="s">
        <v>159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9" t="s">
        <v>91</v>
      </c>
      <c r="BK163" s="148">
        <f t="shared" si="29"/>
        <v>0</v>
      </c>
      <c r="BL163" s="19" t="s">
        <v>3956</v>
      </c>
      <c r="BM163" s="147" t="s">
        <v>4326</v>
      </c>
    </row>
    <row r="164" spans="2:65" s="1" customFormat="1" ht="21.75" customHeight="1">
      <c r="B164" s="35"/>
      <c r="C164" s="135" t="s">
        <v>1016</v>
      </c>
      <c r="D164" s="135" t="s">
        <v>162</v>
      </c>
      <c r="E164" s="136" t="s">
        <v>4327</v>
      </c>
      <c r="F164" s="137" t="s">
        <v>4328</v>
      </c>
      <c r="G164" s="138" t="s">
        <v>757</v>
      </c>
      <c r="H164" s="139">
        <v>3</v>
      </c>
      <c r="I164" s="140"/>
      <c r="J164" s="141">
        <f t="shared" si="20"/>
        <v>0</v>
      </c>
      <c r="K164" s="142"/>
      <c r="L164" s="35"/>
      <c r="M164" s="143" t="s">
        <v>32</v>
      </c>
      <c r="N164" s="144" t="s">
        <v>48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3956</v>
      </c>
      <c r="AT164" s="147" t="s">
        <v>162</v>
      </c>
      <c r="AU164" s="147" t="s">
        <v>91</v>
      </c>
      <c r="AY164" s="19" t="s">
        <v>159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9" t="s">
        <v>91</v>
      </c>
      <c r="BK164" s="148">
        <f t="shared" si="29"/>
        <v>0</v>
      </c>
      <c r="BL164" s="19" t="s">
        <v>3956</v>
      </c>
      <c r="BM164" s="147" t="s">
        <v>4329</v>
      </c>
    </row>
    <row r="165" spans="2:65" s="1" customFormat="1" ht="16.5" customHeight="1">
      <c r="B165" s="35"/>
      <c r="C165" s="135" t="s">
        <v>384</v>
      </c>
      <c r="D165" s="135" t="s">
        <v>162</v>
      </c>
      <c r="E165" s="136" t="s">
        <v>4330</v>
      </c>
      <c r="F165" s="137" t="s">
        <v>4331</v>
      </c>
      <c r="G165" s="138" t="s">
        <v>757</v>
      </c>
      <c r="H165" s="139">
        <v>250</v>
      </c>
      <c r="I165" s="140"/>
      <c r="J165" s="141">
        <f t="shared" si="20"/>
        <v>0</v>
      </c>
      <c r="K165" s="142"/>
      <c r="L165" s="35"/>
      <c r="M165" s="143" t="s">
        <v>32</v>
      </c>
      <c r="N165" s="144" t="s">
        <v>48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3956</v>
      </c>
      <c r="AT165" s="147" t="s">
        <v>162</v>
      </c>
      <c r="AU165" s="147" t="s">
        <v>91</v>
      </c>
      <c r="AY165" s="19" t="s">
        <v>159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9" t="s">
        <v>91</v>
      </c>
      <c r="BK165" s="148">
        <f t="shared" si="29"/>
        <v>0</v>
      </c>
      <c r="BL165" s="19" t="s">
        <v>3956</v>
      </c>
      <c r="BM165" s="147" t="s">
        <v>4332</v>
      </c>
    </row>
    <row r="166" spans="2:65" s="1" customFormat="1" ht="16.5" customHeight="1">
      <c r="B166" s="35"/>
      <c r="C166" s="135" t="s">
        <v>1028</v>
      </c>
      <c r="D166" s="135" t="s">
        <v>162</v>
      </c>
      <c r="E166" s="136" t="s">
        <v>4333</v>
      </c>
      <c r="F166" s="137" t="s">
        <v>4334</v>
      </c>
      <c r="G166" s="138" t="s">
        <v>757</v>
      </c>
      <c r="H166" s="139">
        <v>57</v>
      </c>
      <c r="I166" s="140"/>
      <c r="J166" s="141">
        <f t="shared" si="20"/>
        <v>0</v>
      </c>
      <c r="K166" s="142"/>
      <c r="L166" s="35"/>
      <c r="M166" s="143" t="s">
        <v>32</v>
      </c>
      <c r="N166" s="144" t="s">
        <v>48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3956</v>
      </c>
      <c r="AT166" s="147" t="s">
        <v>162</v>
      </c>
      <c r="AU166" s="147" t="s">
        <v>91</v>
      </c>
      <c r="AY166" s="19" t="s">
        <v>159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9" t="s">
        <v>91</v>
      </c>
      <c r="BK166" s="148">
        <f t="shared" si="29"/>
        <v>0</v>
      </c>
      <c r="BL166" s="19" t="s">
        <v>3956</v>
      </c>
      <c r="BM166" s="147" t="s">
        <v>4335</v>
      </c>
    </row>
    <row r="167" spans="2:65" s="1" customFormat="1" ht="16.5" customHeight="1">
      <c r="B167" s="35"/>
      <c r="C167" s="135" t="s">
        <v>1033</v>
      </c>
      <c r="D167" s="135" t="s">
        <v>162</v>
      </c>
      <c r="E167" s="136" t="s">
        <v>4336</v>
      </c>
      <c r="F167" s="137" t="s">
        <v>4337</v>
      </c>
      <c r="G167" s="138" t="s">
        <v>757</v>
      </c>
      <c r="H167" s="139">
        <v>22</v>
      </c>
      <c r="I167" s="140"/>
      <c r="J167" s="141">
        <f t="shared" si="20"/>
        <v>0</v>
      </c>
      <c r="K167" s="142"/>
      <c r="L167" s="35"/>
      <c r="M167" s="143" t="s">
        <v>32</v>
      </c>
      <c r="N167" s="144" t="s">
        <v>48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3956</v>
      </c>
      <c r="AT167" s="147" t="s">
        <v>162</v>
      </c>
      <c r="AU167" s="147" t="s">
        <v>91</v>
      </c>
      <c r="AY167" s="19" t="s">
        <v>159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9" t="s">
        <v>91</v>
      </c>
      <c r="BK167" s="148">
        <f t="shared" si="29"/>
        <v>0</v>
      </c>
      <c r="BL167" s="19" t="s">
        <v>3956</v>
      </c>
      <c r="BM167" s="147" t="s">
        <v>4338</v>
      </c>
    </row>
    <row r="168" spans="2:65" s="1" customFormat="1" ht="16.5" customHeight="1">
      <c r="B168" s="35"/>
      <c r="C168" s="135" t="s">
        <v>1043</v>
      </c>
      <c r="D168" s="135" t="s">
        <v>162</v>
      </c>
      <c r="E168" s="136" t="s">
        <v>4339</v>
      </c>
      <c r="F168" s="137" t="s">
        <v>4340</v>
      </c>
      <c r="G168" s="138" t="s">
        <v>757</v>
      </c>
      <c r="H168" s="139">
        <v>21</v>
      </c>
      <c r="I168" s="140"/>
      <c r="J168" s="141">
        <f t="shared" si="20"/>
        <v>0</v>
      </c>
      <c r="K168" s="142"/>
      <c r="L168" s="35"/>
      <c r="M168" s="143" t="s">
        <v>32</v>
      </c>
      <c r="N168" s="144" t="s">
        <v>48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3956</v>
      </c>
      <c r="AT168" s="147" t="s">
        <v>162</v>
      </c>
      <c r="AU168" s="147" t="s">
        <v>91</v>
      </c>
      <c r="AY168" s="19" t="s">
        <v>159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9" t="s">
        <v>91</v>
      </c>
      <c r="BK168" s="148">
        <f t="shared" si="29"/>
        <v>0</v>
      </c>
      <c r="BL168" s="19" t="s">
        <v>3956</v>
      </c>
      <c r="BM168" s="147" t="s">
        <v>4341</v>
      </c>
    </row>
    <row r="169" spans="2:65" s="1" customFormat="1" ht="16.5" customHeight="1">
      <c r="B169" s="35"/>
      <c r="C169" s="135" t="s">
        <v>1058</v>
      </c>
      <c r="D169" s="135" t="s">
        <v>162</v>
      </c>
      <c r="E169" s="136" t="s">
        <v>4342</v>
      </c>
      <c r="F169" s="137" t="s">
        <v>4343</v>
      </c>
      <c r="G169" s="138" t="s">
        <v>757</v>
      </c>
      <c r="H169" s="139">
        <v>16</v>
      </c>
      <c r="I169" s="140"/>
      <c r="J169" s="141">
        <f t="shared" si="20"/>
        <v>0</v>
      </c>
      <c r="K169" s="142"/>
      <c r="L169" s="35"/>
      <c r="M169" s="143" t="s">
        <v>32</v>
      </c>
      <c r="N169" s="144" t="s">
        <v>48</v>
      </c>
      <c r="P169" s="145">
        <f t="shared" si="21"/>
        <v>0</v>
      </c>
      <c r="Q169" s="145">
        <v>0</v>
      </c>
      <c r="R169" s="145">
        <f t="shared" si="22"/>
        <v>0</v>
      </c>
      <c r="S169" s="145">
        <v>0</v>
      </c>
      <c r="T169" s="146">
        <f t="shared" si="23"/>
        <v>0</v>
      </c>
      <c r="AR169" s="147" t="s">
        <v>3956</v>
      </c>
      <c r="AT169" s="147" t="s">
        <v>162</v>
      </c>
      <c r="AU169" s="147" t="s">
        <v>91</v>
      </c>
      <c r="AY169" s="19" t="s">
        <v>159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9" t="s">
        <v>91</v>
      </c>
      <c r="BK169" s="148">
        <f t="shared" si="29"/>
        <v>0</v>
      </c>
      <c r="BL169" s="19" t="s">
        <v>3956</v>
      </c>
      <c r="BM169" s="147" t="s">
        <v>4344</v>
      </c>
    </row>
    <row r="170" spans="2:65" s="11" customFormat="1" ht="22.9" customHeight="1">
      <c r="B170" s="123"/>
      <c r="D170" s="124" t="s">
        <v>75</v>
      </c>
      <c r="E170" s="133" t="s">
        <v>102</v>
      </c>
      <c r="F170" s="133" t="s">
        <v>4345</v>
      </c>
      <c r="I170" s="126"/>
      <c r="J170" s="134">
        <f>BK170</f>
        <v>0</v>
      </c>
      <c r="L170" s="123"/>
      <c r="M170" s="128"/>
      <c r="P170" s="129">
        <f>SUM(P171:P192)</f>
        <v>0</v>
      </c>
      <c r="R170" s="129">
        <f>SUM(R171:R192)</f>
        <v>0</v>
      </c>
      <c r="T170" s="130">
        <f>SUM(T171:T192)</f>
        <v>0</v>
      </c>
      <c r="AR170" s="124" t="s">
        <v>96</v>
      </c>
      <c r="AT170" s="131" t="s">
        <v>75</v>
      </c>
      <c r="AU170" s="131" t="s">
        <v>84</v>
      </c>
      <c r="AY170" s="124" t="s">
        <v>159</v>
      </c>
      <c r="BK170" s="132">
        <f>SUM(BK171:BK192)</f>
        <v>0</v>
      </c>
    </row>
    <row r="171" spans="2:65" s="1" customFormat="1" ht="16.5" customHeight="1">
      <c r="B171" s="35"/>
      <c r="C171" s="135" t="s">
        <v>1066</v>
      </c>
      <c r="D171" s="135" t="s">
        <v>162</v>
      </c>
      <c r="E171" s="136" t="s">
        <v>4346</v>
      </c>
      <c r="F171" s="137" t="s">
        <v>4347</v>
      </c>
      <c r="G171" s="138" t="s">
        <v>757</v>
      </c>
      <c r="H171" s="139">
        <v>4</v>
      </c>
      <c r="I171" s="140"/>
      <c r="J171" s="141">
        <f t="shared" ref="J171:J192" si="30">ROUND(I171*H171,2)</f>
        <v>0</v>
      </c>
      <c r="K171" s="142"/>
      <c r="L171" s="35"/>
      <c r="M171" s="143" t="s">
        <v>32</v>
      </c>
      <c r="N171" s="144" t="s">
        <v>48</v>
      </c>
      <c r="P171" s="145">
        <f t="shared" ref="P171:P192" si="31">O171*H171</f>
        <v>0</v>
      </c>
      <c r="Q171" s="145">
        <v>0</v>
      </c>
      <c r="R171" s="145">
        <f t="shared" ref="R171:R192" si="32">Q171*H171</f>
        <v>0</v>
      </c>
      <c r="S171" s="145">
        <v>0</v>
      </c>
      <c r="T171" s="146">
        <f t="shared" ref="T171:T192" si="33">S171*H171</f>
        <v>0</v>
      </c>
      <c r="AR171" s="147" t="s">
        <v>3956</v>
      </c>
      <c r="AT171" s="147" t="s">
        <v>162</v>
      </c>
      <c r="AU171" s="147" t="s">
        <v>91</v>
      </c>
      <c r="AY171" s="19" t="s">
        <v>159</v>
      </c>
      <c r="BE171" s="148">
        <f t="shared" ref="BE171:BE192" si="34">IF(N171="základní",J171,0)</f>
        <v>0</v>
      </c>
      <c r="BF171" s="148">
        <f t="shared" ref="BF171:BF192" si="35">IF(N171="snížená",J171,0)</f>
        <v>0</v>
      </c>
      <c r="BG171" s="148">
        <f t="shared" ref="BG171:BG192" si="36">IF(N171="zákl. přenesená",J171,0)</f>
        <v>0</v>
      </c>
      <c r="BH171" s="148">
        <f t="shared" ref="BH171:BH192" si="37">IF(N171="sníž. přenesená",J171,0)</f>
        <v>0</v>
      </c>
      <c r="BI171" s="148">
        <f t="shared" ref="BI171:BI192" si="38">IF(N171="nulová",J171,0)</f>
        <v>0</v>
      </c>
      <c r="BJ171" s="19" t="s">
        <v>91</v>
      </c>
      <c r="BK171" s="148">
        <f t="shared" ref="BK171:BK192" si="39">ROUND(I171*H171,2)</f>
        <v>0</v>
      </c>
      <c r="BL171" s="19" t="s">
        <v>3956</v>
      </c>
      <c r="BM171" s="147" t="s">
        <v>4348</v>
      </c>
    </row>
    <row r="172" spans="2:65" s="1" customFormat="1" ht="21.75" customHeight="1">
      <c r="B172" s="35"/>
      <c r="C172" s="135" t="s">
        <v>1099</v>
      </c>
      <c r="D172" s="135" t="s">
        <v>162</v>
      </c>
      <c r="E172" s="136" t="s">
        <v>4349</v>
      </c>
      <c r="F172" s="137" t="s">
        <v>4350</v>
      </c>
      <c r="G172" s="138" t="s">
        <v>225</v>
      </c>
      <c r="H172" s="139">
        <v>1</v>
      </c>
      <c r="I172" s="140"/>
      <c r="J172" s="141">
        <f t="shared" si="30"/>
        <v>0</v>
      </c>
      <c r="K172" s="142"/>
      <c r="L172" s="35"/>
      <c r="M172" s="143" t="s">
        <v>32</v>
      </c>
      <c r="N172" s="144" t="s">
        <v>48</v>
      </c>
      <c r="P172" s="145">
        <f t="shared" si="31"/>
        <v>0</v>
      </c>
      <c r="Q172" s="145">
        <v>0</v>
      </c>
      <c r="R172" s="145">
        <f t="shared" si="32"/>
        <v>0</v>
      </c>
      <c r="S172" s="145">
        <v>0</v>
      </c>
      <c r="T172" s="146">
        <f t="shared" si="33"/>
        <v>0</v>
      </c>
      <c r="AR172" s="147" t="s">
        <v>3956</v>
      </c>
      <c r="AT172" s="147" t="s">
        <v>162</v>
      </c>
      <c r="AU172" s="147" t="s">
        <v>91</v>
      </c>
      <c r="AY172" s="19" t="s">
        <v>159</v>
      </c>
      <c r="BE172" s="148">
        <f t="shared" si="34"/>
        <v>0</v>
      </c>
      <c r="BF172" s="148">
        <f t="shared" si="35"/>
        <v>0</v>
      </c>
      <c r="BG172" s="148">
        <f t="shared" si="36"/>
        <v>0</v>
      </c>
      <c r="BH172" s="148">
        <f t="shared" si="37"/>
        <v>0</v>
      </c>
      <c r="BI172" s="148">
        <f t="shared" si="38"/>
        <v>0</v>
      </c>
      <c r="BJ172" s="19" t="s">
        <v>91</v>
      </c>
      <c r="BK172" s="148">
        <f t="shared" si="39"/>
        <v>0</v>
      </c>
      <c r="BL172" s="19" t="s">
        <v>3956</v>
      </c>
      <c r="BM172" s="147" t="s">
        <v>4351</v>
      </c>
    </row>
    <row r="173" spans="2:65" s="1" customFormat="1" ht="16.5" customHeight="1">
      <c r="B173" s="35"/>
      <c r="C173" s="135" t="s">
        <v>1104</v>
      </c>
      <c r="D173" s="135" t="s">
        <v>162</v>
      </c>
      <c r="E173" s="136" t="s">
        <v>4352</v>
      </c>
      <c r="F173" s="137" t="s">
        <v>4353</v>
      </c>
      <c r="G173" s="138" t="s">
        <v>757</v>
      </c>
      <c r="H173" s="139">
        <v>250</v>
      </c>
      <c r="I173" s="140"/>
      <c r="J173" s="141">
        <f t="shared" si="30"/>
        <v>0</v>
      </c>
      <c r="K173" s="142"/>
      <c r="L173" s="35"/>
      <c r="M173" s="143" t="s">
        <v>32</v>
      </c>
      <c r="N173" s="144" t="s">
        <v>48</v>
      </c>
      <c r="P173" s="145">
        <f t="shared" si="31"/>
        <v>0</v>
      </c>
      <c r="Q173" s="145">
        <v>0</v>
      </c>
      <c r="R173" s="145">
        <f t="shared" si="32"/>
        <v>0</v>
      </c>
      <c r="S173" s="145">
        <v>0</v>
      </c>
      <c r="T173" s="146">
        <f t="shared" si="33"/>
        <v>0</v>
      </c>
      <c r="AR173" s="147" t="s">
        <v>3956</v>
      </c>
      <c r="AT173" s="147" t="s">
        <v>162</v>
      </c>
      <c r="AU173" s="147" t="s">
        <v>91</v>
      </c>
      <c r="AY173" s="19" t="s">
        <v>159</v>
      </c>
      <c r="BE173" s="148">
        <f t="shared" si="34"/>
        <v>0</v>
      </c>
      <c r="BF173" s="148">
        <f t="shared" si="35"/>
        <v>0</v>
      </c>
      <c r="BG173" s="148">
        <f t="shared" si="36"/>
        <v>0</v>
      </c>
      <c r="BH173" s="148">
        <f t="shared" si="37"/>
        <v>0</v>
      </c>
      <c r="BI173" s="148">
        <f t="shared" si="38"/>
        <v>0</v>
      </c>
      <c r="BJ173" s="19" t="s">
        <v>91</v>
      </c>
      <c r="BK173" s="148">
        <f t="shared" si="39"/>
        <v>0</v>
      </c>
      <c r="BL173" s="19" t="s">
        <v>3956</v>
      </c>
      <c r="BM173" s="147" t="s">
        <v>4354</v>
      </c>
    </row>
    <row r="174" spans="2:65" s="1" customFormat="1" ht="16.5" customHeight="1">
      <c r="B174" s="35"/>
      <c r="C174" s="135" t="s">
        <v>1109</v>
      </c>
      <c r="D174" s="135" t="s">
        <v>162</v>
      </c>
      <c r="E174" s="136" t="s">
        <v>4355</v>
      </c>
      <c r="F174" s="137" t="s">
        <v>4356</v>
      </c>
      <c r="G174" s="138" t="s">
        <v>757</v>
      </c>
      <c r="H174" s="139">
        <v>57</v>
      </c>
      <c r="I174" s="140"/>
      <c r="J174" s="141">
        <f t="shared" si="30"/>
        <v>0</v>
      </c>
      <c r="K174" s="142"/>
      <c r="L174" s="35"/>
      <c r="M174" s="143" t="s">
        <v>32</v>
      </c>
      <c r="N174" s="144" t="s">
        <v>48</v>
      </c>
      <c r="P174" s="145">
        <f t="shared" si="31"/>
        <v>0</v>
      </c>
      <c r="Q174" s="145">
        <v>0</v>
      </c>
      <c r="R174" s="145">
        <f t="shared" si="32"/>
        <v>0</v>
      </c>
      <c r="S174" s="145">
        <v>0</v>
      </c>
      <c r="T174" s="146">
        <f t="shared" si="33"/>
        <v>0</v>
      </c>
      <c r="AR174" s="147" t="s">
        <v>3956</v>
      </c>
      <c r="AT174" s="147" t="s">
        <v>162</v>
      </c>
      <c r="AU174" s="147" t="s">
        <v>91</v>
      </c>
      <c r="AY174" s="19" t="s">
        <v>159</v>
      </c>
      <c r="BE174" s="148">
        <f t="shared" si="34"/>
        <v>0</v>
      </c>
      <c r="BF174" s="148">
        <f t="shared" si="35"/>
        <v>0</v>
      </c>
      <c r="BG174" s="148">
        <f t="shared" si="36"/>
        <v>0</v>
      </c>
      <c r="BH174" s="148">
        <f t="shared" si="37"/>
        <v>0</v>
      </c>
      <c r="BI174" s="148">
        <f t="shared" si="38"/>
        <v>0</v>
      </c>
      <c r="BJ174" s="19" t="s">
        <v>91</v>
      </c>
      <c r="BK174" s="148">
        <f t="shared" si="39"/>
        <v>0</v>
      </c>
      <c r="BL174" s="19" t="s">
        <v>3956</v>
      </c>
      <c r="BM174" s="147" t="s">
        <v>4357</v>
      </c>
    </row>
    <row r="175" spans="2:65" s="1" customFormat="1" ht="16.5" customHeight="1">
      <c r="B175" s="35"/>
      <c r="C175" s="135" t="s">
        <v>1114</v>
      </c>
      <c r="D175" s="135" t="s">
        <v>162</v>
      </c>
      <c r="E175" s="136" t="s">
        <v>4358</v>
      </c>
      <c r="F175" s="137" t="s">
        <v>4359</v>
      </c>
      <c r="G175" s="138" t="s">
        <v>757</v>
      </c>
      <c r="H175" s="139">
        <v>22</v>
      </c>
      <c r="I175" s="140"/>
      <c r="J175" s="141">
        <f t="shared" si="30"/>
        <v>0</v>
      </c>
      <c r="K175" s="142"/>
      <c r="L175" s="35"/>
      <c r="M175" s="143" t="s">
        <v>32</v>
      </c>
      <c r="N175" s="144" t="s">
        <v>48</v>
      </c>
      <c r="P175" s="145">
        <f t="shared" si="31"/>
        <v>0</v>
      </c>
      <c r="Q175" s="145">
        <v>0</v>
      </c>
      <c r="R175" s="145">
        <f t="shared" si="32"/>
        <v>0</v>
      </c>
      <c r="S175" s="145">
        <v>0</v>
      </c>
      <c r="T175" s="146">
        <f t="shared" si="33"/>
        <v>0</v>
      </c>
      <c r="AR175" s="147" t="s">
        <v>3956</v>
      </c>
      <c r="AT175" s="147" t="s">
        <v>162</v>
      </c>
      <c r="AU175" s="147" t="s">
        <v>91</v>
      </c>
      <c r="AY175" s="19" t="s">
        <v>159</v>
      </c>
      <c r="BE175" s="148">
        <f t="shared" si="34"/>
        <v>0</v>
      </c>
      <c r="BF175" s="148">
        <f t="shared" si="35"/>
        <v>0</v>
      </c>
      <c r="BG175" s="148">
        <f t="shared" si="36"/>
        <v>0</v>
      </c>
      <c r="BH175" s="148">
        <f t="shared" si="37"/>
        <v>0</v>
      </c>
      <c r="BI175" s="148">
        <f t="shared" si="38"/>
        <v>0</v>
      </c>
      <c r="BJ175" s="19" t="s">
        <v>91</v>
      </c>
      <c r="BK175" s="148">
        <f t="shared" si="39"/>
        <v>0</v>
      </c>
      <c r="BL175" s="19" t="s">
        <v>3956</v>
      </c>
      <c r="BM175" s="147" t="s">
        <v>4360</v>
      </c>
    </row>
    <row r="176" spans="2:65" s="1" customFormat="1" ht="16.5" customHeight="1">
      <c r="B176" s="35"/>
      <c r="C176" s="135" t="s">
        <v>1118</v>
      </c>
      <c r="D176" s="135" t="s">
        <v>162</v>
      </c>
      <c r="E176" s="136" t="s">
        <v>4361</v>
      </c>
      <c r="F176" s="137" t="s">
        <v>4362</v>
      </c>
      <c r="G176" s="138" t="s">
        <v>757</v>
      </c>
      <c r="H176" s="139">
        <v>21</v>
      </c>
      <c r="I176" s="140"/>
      <c r="J176" s="141">
        <f t="shared" si="30"/>
        <v>0</v>
      </c>
      <c r="K176" s="142"/>
      <c r="L176" s="35"/>
      <c r="M176" s="143" t="s">
        <v>32</v>
      </c>
      <c r="N176" s="144" t="s">
        <v>48</v>
      </c>
      <c r="P176" s="145">
        <f t="shared" si="31"/>
        <v>0</v>
      </c>
      <c r="Q176" s="145">
        <v>0</v>
      </c>
      <c r="R176" s="145">
        <f t="shared" si="32"/>
        <v>0</v>
      </c>
      <c r="S176" s="145">
        <v>0</v>
      </c>
      <c r="T176" s="146">
        <f t="shared" si="33"/>
        <v>0</v>
      </c>
      <c r="AR176" s="147" t="s">
        <v>3956</v>
      </c>
      <c r="AT176" s="147" t="s">
        <v>162</v>
      </c>
      <c r="AU176" s="147" t="s">
        <v>91</v>
      </c>
      <c r="AY176" s="19" t="s">
        <v>159</v>
      </c>
      <c r="BE176" s="148">
        <f t="shared" si="34"/>
        <v>0</v>
      </c>
      <c r="BF176" s="148">
        <f t="shared" si="35"/>
        <v>0</v>
      </c>
      <c r="BG176" s="148">
        <f t="shared" si="36"/>
        <v>0</v>
      </c>
      <c r="BH176" s="148">
        <f t="shared" si="37"/>
        <v>0</v>
      </c>
      <c r="BI176" s="148">
        <f t="shared" si="38"/>
        <v>0</v>
      </c>
      <c r="BJ176" s="19" t="s">
        <v>91</v>
      </c>
      <c r="BK176" s="148">
        <f t="shared" si="39"/>
        <v>0</v>
      </c>
      <c r="BL176" s="19" t="s">
        <v>3956</v>
      </c>
      <c r="BM176" s="147" t="s">
        <v>4363</v>
      </c>
    </row>
    <row r="177" spans="2:65" s="1" customFormat="1" ht="16.5" customHeight="1">
      <c r="B177" s="35"/>
      <c r="C177" s="135" t="s">
        <v>1122</v>
      </c>
      <c r="D177" s="135" t="s">
        <v>162</v>
      </c>
      <c r="E177" s="136" t="s">
        <v>4364</v>
      </c>
      <c r="F177" s="137" t="s">
        <v>4365</v>
      </c>
      <c r="G177" s="138" t="s">
        <v>757</v>
      </c>
      <c r="H177" s="139">
        <v>16</v>
      </c>
      <c r="I177" s="140"/>
      <c r="J177" s="141">
        <f t="shared" si="30"/>
        <v>0</v>
      </c>
      <c r="K177" s="142"/>
      <c r="L177" s="35"/>
      <c r="M177" s="143" t="s">
        <v>32</v>
      </c>
      <c r="N177" s="144" t="s">
        <v>48</v>
      </c>
      <c r="P177" s="145">
        <f t="shared" si="31"/>
        <v>0</v>
      </c>
      <c r="Q177" s="145">
        <v>0</v>
      </c>
      <c r="R177" s="145">
        <f t="shared" si="32"/>
        <v>0</v>
      </c>
      <c r="S177" s="145">
        <v>0</v>
      </c>
      <c r="T177" s="146">
        <f t="shared" si="33"/>
        <v>0</v>
      </c>
      <c r="AR177" s="147" t="s">
        <v>3956</v>
      </c>
      <c r="AT177" s="147" t="s">
        <v>162</v>
      </c>
      <c r="AU177" s="147" t="s">
        <v>91</v>
      </c>
      <c r="AY177" s="19" t="s">
        <v>159</v>
      </c>
      <c r="BE177" s="148">
        <f t="shared" si="34"/>
        <v>0</v>
      </c>
      <c r="BF177" s="148">
        <f t="shared" si="35"/>
        <v>0</v>
      </c>
      <c r="BG177" s="148">
        <f t="shared" si="36"/>
        <v>0</v>
      </c>
      <c r="BH177" s="148">
        <f t="shared" si="37"/>
        <v>0</v>
      </c>
      <c r="BI177" s="148">
        <f t="shared" si="38"/>
        <v>0</v>
      </c>
      <c r="BJ177" s="19" t="s">
        <v>91</v>
      </c>
      <c r="BK177" s="148">
        <f t="shared" si="39"/>
        <v>0</v>
      </c>
      <c r="BL177" s="19" t="s">
        <v>3956</v>
      </c>
      <c r="BM177" s="147" t="s">
        <v>4366</v>
      </c>
    </row>
    <row r="178" spans="2:65" s="1" customFormat="1" ht="16.5" customHeight="1">
      <c r="B178" s="35"/>
      <c r="C178" s="135" t="s">
        <v>1126</v>
      </c>
      <c r="D178" s="135" t="s">
        <v>162</v>
      </c>
      <c r="E178" s="136" t="s">
        <v>4367</v>
      </c>
      <c r="F178" s="137" t="s">
        <v>4368</v>
      </c>
      <c r="G178" s="138" t="s">
        <v>757</v>
      </c>
      <c r="H178" s="139">
        <v>110</v>
      </c>
      <c r="I178" s="140"/>
      <c r="J178" s="141">
        <f t="shared" si="30"/>
        <v>0</v>
      </c>
      <c r="K178" s="142"/>
      <c r="L178" s="35"/>
      <c r="M178" s="143" t="s">
        <v>32</v>
      </c>
      <c r="N178" s="144" t="s">
        <v>48</v>
      </c>
      <c r="P178" s="145">
        <f t="shared" si="31"/>
        <v>0</v>
      </c>
      <c r="Q178" s="145">
        <v>0</v>
      </c>
      <c r="R178" s="145">
        <f t="shared" si="32"/>
        <v>0</v>
      </c>
      <c r="S178" s="145">
        <v>0</v>
      </c>
      <c r="T178" s="146">
        <f t="shared" si="33"/>
        <v>0</v>
      </c>
      <c r="AR178" s="147" t="s">
        <v>3956</v>
      </c>
      <c r="AT178" s="147" t="s">
        <v>162</v>
      </c>
      <c r="AU178" s="147" t="s">
        <v>91</v>
      </c>
      <c r="AY178" s="19" t="s">
        <v>159</v>
      </c>
      <c r="BE178" s="148">
        <f t="shared" si="34"/>
        <v>0</v>
      </c>
      <c r="BF178" s="148">
        <f t="shared" si="35"/>
        <v>0</v>
      </c>
      <c r="BG178" s="148">
        <f t="shared" si="36"/>
        <v>0</v>
      </c>
      <c r="BH178" s="148">
        <f t="shared" si="37"/>
        <v>0</v>
      </c>
      <c r="BI178" s="148">
        <f t="shared" si="38"/>
        <v>0</v>
      </c>
      <c r="BJ178" s="19" t="s">
        <v>91</v>
      </c>
      <c r="BK178" s="148">
        <f t="shared" si="39"/>
        <v>0</v>
      </c>
      <c r="BL178" s="19" t="s">
        <v>3956</v>
      </c>
      <c r="BM178" s="147" t="s">
        <v>4369</v>
      </c>
    </row>
    <row r="179" spans="2:65" s="1" customFormat="1" ht="16.5" customHeight="1">
      <c r="B179" s="35"/>
      <c r="C179" s="135" t="s">
        <v>1135</v>
      </c>
      <c r="D179" s="135" t="s">
        <v>162</v>
      </c>
      <c r="E179" s="136" t="s">
        <v>4370</v>
      </c>
      <c r="F179" s="137" t="s">
        <v>4371</v>
      </c>
      <c r="G179" s="138" t="s">
        <v>757</v>
      </c>
      <c r="H179" s="139">
        <v>45</v>
      </c>
      <c r="I179" s="140"/>
      <c r="J179" s="141">
        <f t="shared" si="30"/>
        <v>0</v>
      </c>
      <c r="K179" s="142"/>
      <c r="L179" s="35"/>
      <c r="M179" s="143" t="s">
        <v>32</v>
      </c>
      <c r="N179" s="144" t="s">
        <v>48</v>
      </c>
      <c r="P179" s="145">
        <f t="shared" si="31"/>
        <v>0</v>
      </c>
      <c r="Q179" s="145">
        <v>0</v>
      </c>
      <c r="R179" s="145">
        <f t="shared" si="32"/>
        <v>0</v>
      </c>
      <c r="S179" s="145">
        <v>0</v>
      </c>
      <c r="T179" s="146">
        <f t="shared" si="33"/>
        <v>0</v>
      </c>
      <c r="AR179" s="147" t="s">
        <v>3956</v>
      </c>
      <c r="AT179" s="147" t="s">
        <v>162</v>
      </c>
      <c r="AU179" s="147" t="s">
        <v>91</v>
      </c>
      <c r="AY179" s="19" t="s">
        <v>159</v>
      </c>
      <c r="BE179" s="148">
        <f t="shared" si="34"/>
        <v>0</v>
      </c>
      <c r="BF179" s="148">
        <f t="shared" si="35"/>
        <v>0</v>
      </c>
      <c r="BG179" s="148">
        <f t="shared" si="36"/>
        <v>0</v>
      </c>
      <c r="BH179" s="148">
        <f t="shared" si="37"/>
        <v>0</v>
      </c>
      <c r="BI179" s="148">
        <f t="shared" si="38"/>
        <v>0</v>
      </c>
      <c r="BJ179" s="19" t="s">
        <v>91</v>
      </c>
      <c r="BK179" s="148">
        <f t="shared" si="39"/>
        <v>0</v>
      </c>
      <c r="BL179" s="19" t="s">
        <v>3956</v>
      </c>
      <c r="BM179" s="147" t="s">
        <v>4372</v>
      </c>
    </row>
    <row r="180" spans="2:65" s="1" customFormat="1" ht="24.2" customHeight="1">
      <c r="B180" s="35"/>
      <c r="C180" s="135" t="s">
        <v>1144</v>
      </c>
      <c r="D180" s="135" t="s">
        <v>162</v>
      </c>
      <c r="E180" s="136" t="s">
        <v>4373</v>
      </c>
      <c r="F180" s="137" t="s">
        <v>4374</v>
      </c>
      <c r="G180" s="138" t="s">
        <v>783</v>
      </c>
      <c r="H180" s="139">
        <v>25</v>
      </c>
      <c r="I180" s="140"/>
      <c r="J180" s="141">
        <f t="shared" si="30"/>
        <v>0</v>
      </c>
      <c r="K180" s="142"/>
      <c r="L180" s="35"/>
      <c r="M180" s="143" t="s">
        <v>32</v>
      </c>
      <c r="N180" s="144" t="s">
        <v>48</v>
      </c>
      <c r="P180" s="145">
        <f t="shared" si="31"/>
        <v>0</v>
      </c>
      <c r="Q180" s="145">
        <v>0</v>
      </c>
      <c r="R180" s="145">
        <f t="shared" si="32"/>
        <v>0</v>
      </c>
      <c r="S180" s="145">
        <v>0</v>
      </c>
      <c r="T180" s="146">
        <f t="shared" si="33"/>
        <v>0</v>
      </c>
      <c r="AR180" s="147" t="s">
        <v>3956</v>
      </c>
      <c r="AT180" s="147" t="s">
        <v>162</v>
      </c>
      <c r="AU180" s="147" t="s">
        <v>91</v>
      </c>
      <c r="AY180" s="19" t="s">
        <v>159</v>
      </c>
      <c r="BE180" s="148">
        <f t="shared" si="34"/>
        <v>0</v>
      </c>
      <c r="BF180" s="148">
        <f t="shared" si="35"/>
        <v>0</v>
      </c>
      <c r="BG180" s="148">
        <f t="shared" si="36"/>
        <v>0</v>
      </c>
      <c r="BH180" s="148">
        <f t="shared" si="37"/>
        <v>0</v>
      </c>
      <c r="BI180" s="148">
        <f t="shared" si="38"/>
        <v>0</v>
      </c>
      <c r="BJ180" s="19" t="s">
        <v>91</v>
      </c>
      <c r="BK180" s="148">
        <f t="shared" si="39"/>
        <v>0</v>
      </c>
      <c r="BL180" s="19" t="s">
        <v>3956</v>
      </c>
      <c r="BM180" s="147" t="s">
        <v>4375</v>
      </c>
    </row>
    <row r="181" spans="2:65" s="1" customFormat="1" ht="16.5" customHeight="1">
      <c r="B181" s="35"/>
      <c r="C181" s="135" t="s">
        <v>1149</v>
      </c>
      <c r="D181" s="135" t="s">
        <v>162</v>
      </c>
      <c r="E181" s="136" t="s">
        <v>4376</v>
      </c>
      <c r="F181" s="137" t="s">
        <v>4377</v>
      </c>
      <c r="G181" s="138" t="s">
        <v>783</v>
      </c>
      <c r="H181" s="139">
        <v>30</v>
      </c>
      <c r="I181" s="140"/>
      <c r="J181" s="141">
        <f t="shared" si="30"/>
        <v>0</v>
      </c>
      <c r="K181" s="142"/>
      <c r="L181" s="35"/>
      <c r="M181" s="143" t="s">
        <v>32</v>
      </c>
      <c r="N181" s="144" t="s">
        <v>48</v>
      </c>
      <c r="P181" s="145">
        <f t="shared" si="31"/>
        <v>0</v>
      </c>
      <c r="Q181" s="145">
        <v>0</v>
      </c>
      <c r="R181" s="145">
        <f t="shared" si="32"/>
        <v>0</v>
      </c>
      <c r="S181" s="145">
        <v>0</v>
      </c>
      <c r="T181" s="146">
        <f t="shared" si="33"/>
        <v>0</v>
      </c>
      <c r="AR181" s="147" t="s">
        <v>3956</v>
      </c>
      <c r="AT181" s="147" t="s">
        <v>162</v>
      </c>
      <c r="AU181" s="147" t="s">
        <v>91</v>
      </c>
      <c r="AY181" s="19" t="s">
        <v>159</v>
      </c>
      <c r="BE181" s="148">
        <f t="shared" si="34"/>
        <v>0</v>
      </c>
      <c r="BF181" s="148">
        <f t="shared" si="35"/>
        <v>0</v>
      </c>
      <c r="BG181" s="148">
        <f t="shared" si="36"/>
        <v>0</v>
      </c>
      <c r="BH181" s="148">
        <f t="shared" si="37"/>
        <v>0</v>
      </c>
      <c r="BI181" s="148">
        <f t="shared" si="38"/>
        <v>0</v>
      </c>
      <c r="BJ181" s="19" t="s">
        <v>91</v>
      </c>
      <c r="BK181" s="148">
        <f t="shared" si="39"/>
        <v>0</v>
      </c>
      <c r="BL181" s="19" t="s">
        <v>3956</v>
      </c>
      <c r="BM181" s="147" t="s">
        <v>4378</v>
      </c>
    </row>
    <row r="182" spans="2:65" s="1" customFormat="1" ht="16.5" customHeight="1">
      <c r="B182" s="35"/>
      <c r="C182" s="135" t="s">
        <v>1155</v>
      </c>
      <c r="D182" s="135" t="s">
        <v>162</v>
      </c>
      <c r="E182" s="136" t="s">
        <v>4379</v>
      </c>
      <c r="F182" s="137" t="s">
        <v>4380</v>
      </c>
      <c r="G182" s="138" t="s">
        <v>757</v>
      </c>
      <c r="H182" s="139">
        <v>30</v>
      </c>
      <c r="I182" s="140"/>
      <c r="J182" s="141">
        <f t="shared" si="30"/>
        <v>0</v>
      </c>
      <c r="K182" s="142"/>
      <c r="L182" s="35"/>
      <c r="M182" s="143" t="s">
        <v>32</v>
      </c>
      <c r="N182" s="144" t="s">
        <v>48</v>
      </c>
      <c r="P182" s="145">
        <f t="shared" si="31"/>
        <v>0</v>
      </c>
      <c r="Q182" s="145">
        <v>0</v>
      </c>
      <c r="R182" s="145">
        <f t="shared" si="32"/>
        <v>0</v>
      </c>
      <c r="S182" s="145">
        <v>0</v>
      </c>
      <c r="T182" s="146">
        <f t="shared" si="33"/>
        <v>0</v>
      </c>
      <c r="AR182" s="147" t="s">
        <v>3956</v>
      </c>
      <c r="AT182" s="147" t="s">
        <v>162</v>
      </c>
      <c r="AU182" s="147" t="s">
        <v>91</v>
      </c>
      <c r="AY182" s="19" t="s">
        <v>159</v>
      </c>
      <c r="BE182" s="148">
        <f t="shared" si="34"/>
        <v>0</v>
      </c>
      <c r="BF182" s="148">
        <f t="shared" si="35"/>
        <v>0</v>
      </c>
      <c r="BG182" s="148">
        <f t="shared" si="36"/>
        <v>0</v>
      </c>
      <c r="BH182" s="148">
        <f t="shared" si="37"/>
        <v>0</v>
      </c>
      <c r="BI182" s="148">
        <f t="shared" si="38"/>
        <v>0</v>
      </c>
      <c r="BJ182" s="19" t="s">
        <v>91</v>
      </c>
      <c r="BK182" s="148">
        <f t="shared" si="39"/>
        <v>0</v>
      </c>
      <c r="BL182" s="19" t="s">
        <v>3956</v>
      </c>
      <c r="BM182" s="147" t="s">
        <v>4381</v>
      </c>
    </row>
    <row r="183" spans="2:65" s="1" customFormat="1" ht="16.5" customHeight="1">
      <c r="B183" s="35"/>
      <c r="C183" s="135" t="s">
        <v>1161</v>
      </c>
      <c r="D183" s="135" t="s">
        <v>162</v>
      </c>
      <c r="E183" s="136" t="s">
        <v>4382</v>
      </c>
      <c r="F183" s="137" t="s">
        <v>4383</v>
      </c>
      <c r="G183" s="138" t="s">
        <v>783</v>
      </c>
      <c r="H183" s="139">
        <v>25</v>
      </c>
      <c r="I183" s="140"/>
      <c r="J183" s="141">
        <f t="shared" si="30"/>
        <v>0</v>
      </c>
      <c r="K183" s="142"/>
      <c r="L183" s="35"/>
      <c r="M183" s="143" t="s">
        <v>32</v>
      </c>
      <c r="N183" s="144" t="s">
        <v>48</v>
      </c>
      <c r="P183" s="145">
        <f t="shared" si="31"/>
        <v>0</v>
      </c>
      <c r="Q183" s="145">
        <v>0</v>
      </c>
      <c r="R183" s="145">
        <f t="shared" si="32"/>
        <v>0</v>
      </c>
      <c r="S183" s="145">
        <v>0</v>
      </c>
      <c r="T183" s="146">
        <f t="shared" si="33"/>
        <v>0</v>
      </c>
      <c r="AR183" s="147" t="s">
        <v>3956</v>
      </c>
      <c r="AT183" s="147" t="s">
        <v>162</v>
      </c>
      <c r="AU183" s="147" t="s">
        <v>91</v>
      </c>
      <c r="AY183" s="19" t="s">
        <v>159</v>
      </c>
      <c r="BE183" s="148">
        <f t="shared" si="34"/>
        <v>0</v>
      </c>
      <c r="BF183" s="148">
        <f t="shared" si="35"/>
        <v>0</v>
      </c>
      <c r="BG183" s="148">
        <f t="shared" si="36"/>
        <v>0</v>
      </c>
      <c r="BH183" s="148">
        <f t="shared" si="37"/>
        <v>0</v>
      </c>
      <c r="BI183" s="148">
        <f t="shared" si="38"/>
        <v>0</v>
      </c>
      <c r="BJ183" s="19" t="s">
        <v>91</v>
      </c>
      <c r="BK183" s="148">
        <f t="shared" si="39"/>
        <v>0</v>
      </c>
      <c r="BL183" s="19" t="s">
        <v>3956</v>
      </c>
      <c r="BM183" s="147" t="s">
        <v>4384</v>
      </c>
    </row>
    <row r="184" spans="2:65" s="1" customFormat="1" ht="16.5" customHeight="1">
      <c r="B184" s="35"/>
      <c r="C184" s="135" t="s">
        <v>1166</v>
      </c>
      <c r="D184" s="135" t="s">
        <v>162</v>
      </c>
      <c r="E184" s="136" t="s">
        <v>4385</v>
      </c>
      <c r="F184" s="137" t="s">
        <v>4386</v>
      </c>
      <c r="G184" s="138" t="s">
        <v>757</v>
      </c>
      <c r="H184" s="139">
        <v>25</v>
      </c>
      <c r="I184" s="140"/>
      <c r="J184" s="141">
        <f t="shared" si="30"/>
        <v>0</v>
      </c>
      <c r="K184" s="142"/>
      <c r="L184" s="35"/>
      <c r="M184" s="143" t="s">
        <v>32</v>
      </c>
      <c r="N184" s="144" t="s">
        <v>48</v>
      </c>
      <c r="P184" s="145">
        <f t="shared" si="31"/>
        <v>0</v>
      </c>
      <c r="Q184" s="145">
        <v>0</v>
      </c>
      <c r="R184" s="145">
        <f t="shared" si="32"/>
        <v>0</v>
      </c>
      <c r="S184" s="145">
        <v>0</v>
      </c>
      <c r="T184" s="146">
        <f t="shared" si="33"/>
        <v>0</v>
      </c>
      <c r="AR184" s="147" t="s">
        <v>3956</v>
      </c>
      <c r="AT184" s="147" t="s">
        <v>162</v>
      </c>
      <c r="AU184" s="147" t="s">
        <v>91</v>
      </c>
      <c r="AY184" s="19" t="s">
        <v>159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9" t="s">
        <v>91</v>
      </c>
      <c r="BK184" s="148">
        <f t="shared" si="39"/>
        <v>0</v>
      </c>
      <c r="BL184" s="19" t="s">
        <v>3956</v>
      </c>
      <c r="BM184" s="147" t="s">
        <v>4387</v>
      </c>
    </row>
    <row r="185" spans="2:65" s="1" customFormat="1" ht="21.75" customHeight="1">
      <c r="B185" s="35"/>
      <c r="C185" s="135" t="s">
        <v>1171</v>
      </c>
      <c r="D185" s="135" t="s">
        <v>162</v>
      </c>
      <c r="E185" s="136" t="s">
        <v>4388</v>
      </c>
      <c r="F185" s="137" t="s">
        <v>4389</v>
      </c>
      <c r="G185" s="138" t="s">
        <v>783</v>
      </c>
      <c r="H185" s="139">
        <v>110</v>
      </c>
      <c r="I185" s="140"/>
      <c r="J185" s="141">
        <f t="shared" si="30"/>
        <v>0</v>
      </c>
      <c r="K185" s="142"/>
      <c r="L185" s="35"/>
      <c r="M185" s="143" t="s">
        <v>32</v>
      </c>
      <c r="N185" s="144" t="s">
        <v>48</v>
      </c>
      <c r="P185" s="145">
        <f t="shared" si="31"/>
        <v>0</v>
      </c>
      <c r="Q185" s="145">
        <v>0</v>
      </c>
      <c r="R185" s="145">
        <f t="shared" si="32"/>
        <v>0</v>
      </c>
      <c r="S185" s="145">
        <v>0</v>
      </c>
      <c r="T185" s="146">
        <f t="shared" si="33"/>
        <v>0</v>
      </c>
      <c r="AR185" s="147" t="s">
        <v>3956</v>
      </c>
      <c r="AT185" s="147" t="s">
        <v>162</v>
      </c>
      <c r="AU185" s="147" t="s">
        <v>91</v>
      </c>
      <c r="AY185" s="19" t="s">
        <v>159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9" t="s">
        <v>91</v>
      </c>
      <c r="BK185" s="148">
        <f t="shared" si="39"/>
        <v>0</v>
      </c>
      <c r="BL185" s="19" t="s">
        <v>3956</v>
      </c>
      <c r="BM185" s="147" t="s">
        <v>4390</v>
      </c>
    </row>
    <row r="186" spans="2:65" s="1" customFormat="1" ht="16.5" customHeight="1">
      <c r="B186" s="35"/>
      <c r="C186" s="135" t="s">
        <v>1179</v>
      </c>
      <c r="D186" s="135" t="s">
        <v>162</v>
      </c>
      <c r="E186" s="136" t="s">
        <v>4391</v>
      </c>
      <c r="F186" s="137" t="s">
        <v>4392</v>
      </c>
      <c r="G186" s="138" t="s">
        <v>757</v>
      </c>
      <c r="H186" s="139">
        <v>110</v>
      </c>
      <c r="I186" s="140"/>
      <c r="J186" s="141">
        <f t="shared" si="30"/>
        <v>0</v>
      </c>
      <c r="K186" s="142"/>
      <c r="L186" s="35"/>
      <c r="M186" s="143" t="s">
        <v>32</v>
      </c>
      <c r="N186" s="144" t="s">
        <v>48</v>
      </c>
      <c r="P186" s="145">
        <f t="shared" si="31"/>
        <v>0</v>
      </c>
      <c r="Q186" s="145">
        <v>0</v>
      </c>
      <c r="R186" s="145">
        <f t="shared" si="32"/>
        <v>0</v>
      </c>
      <c r="S186" s="145">
        <v>0</v>
      </c>
      <c r="T186" s="146">
        <f t="shared" si="33"/>
        <v>0</v>
      </c>
      <c r="AR186" s="147" t="s">
        <v>3956</v>
      </c>
      <c r="AT186" s="147" t="s">
        <v>162</v>
      </c>
      <c r="AU186" s="147" t="s">
        <v>91</v>
      </c>
      <c r="AY186" s="19" t="s">
        <v>159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9" t="s">
        <v>91</v>
      </c>
      <c r="BK186" s="148">
        <f t="shared" si="39"/>
        <v>0</v>
      </c>
      <c r="BL186" s="19" t="s">
        <v>3956</v>
      </c>
      <c r="BM186" s="147" t="s">
        <v>4393</v>
      </c>
    </row>
    <row r="187" spans="2:65" s="1" customFormat="1" ht="16.5" customHeight="1">
      <c r="B187" s="35"/>
      <c r="C187" s="135" t="s">
        <v>1183</v>
      </c>
      <c r="D187" s="135" t="s">
        <v>162</v>
      </c>
      <c r="E187" s="136" t="s">
        <v>4394</v>
      </c>
      <c r="F187" s="137" t="s">
        <v>4070</v>
      </c>
      <c r="G187" s="138" t="s">
        <v>783</v>
      </c>
      <c r="H187" s="139">
        <v>280</v>
      </c>
      <c r="I187" s="140"/>
      <c r="J187" s="141">
        <f t="shared" si="30"/>
        <v>0</v>
      </c>
      <c r="K187" s="142"/>
      <c r="L187" s="35"/>
      <c r="M187" s="143" t="s">
        <v>32</v>
      </c>
      <c r="N187" s="144" t="s">
        <v>48</v>
      </c>
      <c r="P187" s="145">
        <f t="shared" si="31"/>
        <v>0</v>
      </c>
      <c r="Q187" s="145">
        <v>0</v>
      </c>
      <c r="R187" s="145">
        <f t="shared" si="32"/>
        <v>0</v>
      </c>
      <c r="S187" s="145">
        <v>0</v>
      </c>
      <c r="T187" s="146">
        <f t="shared" si="33"/>
        <v>0</v>
      </c>
      <c r="AR187" s="147" t="s">
        <v>3956</v>
      </c>
      <c r="AT187" s="147" t="s">
        <v>162</v>
      </c>
      <c r="AU187" s="147" t="s">
        <v>91</v>
      </c>
      <c r="AY187" s="19" t="s">
        <v>159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9" t="s">
        <v>91</v>
      </c>
      <c r="BK187" s="148">
        <f t="shared" si="39"/>
        <v>0</v>
      </c>
      <c r="BL187" s="19" t="s">
        <v>3956</v>
      </c>
      <c r="BM187" s="147" t="s">
        <v>4395</v>
      </c>
    </row>
    <row r="188" spans="2:65" s="1" customFormat="1" ht="16.5" customHeight="1">
      <c r="B188" s="35"/>
      <c r="C188" s="135" t="s">
        <v>1189</v>
      </c>
      <c r="D188" s="135" t="s">
        <v>162</v>
      </c>
      <c r="E188" s="136" t="s">
        <v>4396</v>
      </c>
      <c r="F188" s="137" t="s">
        <v>4397</v>
      </c>
      <c r="G188" s="138" t="s">
        <v>783</v>
      </c>
      <c r="H188" s="139">
        <v>420</v>
      </c>
      <c r="I188" s="140"/>
      <c r="J188" s="141">
        <f t="shared" si="30"/>
        <v>0</v>
      </c>
      <c r="K188" s="142"/>
      <c r="L188" s="35"/>
      <c r="M188" s="143" t="s">
        <v>32</v>
      </c>
      <c r="N188" s="144" t="s">
        <v>48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3956</v>
      </c>
      <c r="AT188" s="147" t="s">
        <v>162</v>
      </c>
      <c r="AU188" s="147" t="s">
        <v>91</v>
      </c>
      <c r="AY188" s="19" t="s">
        <v>159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9" t="s">
        <v>91</v>
      </c>
      <c r="BK188" s="148">
        <f t="shared" si="39"/>
        <v>0</v>
      </c>
      <c r="BL188" s="19" t="s">
        <v>3956</v>
      </c>
      <c r="BM188" s="147" t="s">
        <v>4398</v>
      </c>
    </row>
    <row r="189" spans="2:65" s="1" customFormat="1" ht="16.5" customHeight="1">
      <c r="B189" s="35"/>
      <c r="C189" s="135" t="s">
        <v>1193</v>
      </c>
      <c r="D189" s="135" t="s">
        <v>162</v>
      </c>
      <c r="E189" s="136" t="s">
        <v>4399</v>
      </c>
      <c r="F189" s="137" t="s">
        <v>4400</v>
      </c>
      <c r="G189" s="138" t="s">
        <v>783</v>
      </c>
      <c r="H189" s="139">
        <v>330</v>
      </c>
      <c r="I189" s="140"/>
      <c r="J189" s="141">
        <f t="shared" si="30"/>
        <v>0</v>
      </c>
      <c r="K189" s="142"/>
      <c r="L189" s="35"/>
      <c r="M189" s="143" t="s">
        <v>32</v>
      </c>
      <c r="N189" s="144" t="s">
        <v>48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3956</v>
      </c>
      <c r="AT189" s="147" t="s">
        <v>162</v>
      </c>
      <c r="AU189" s="147" t="s">
        <v>91</v>
      </c>
      <c r="AY189" s="19" t="s">
        <v>159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9" t="s">
        <v>91</v>
      </c>
      <c r="BK189" s="148">
        <f t="shared" si="39"/>
        <v>0</v>
      </c>
      <c r="BL189" s="19" t="s">
        <v>3956</v>
      </c>
      <c r="BM189" s="147" t="s">
        <v>4401</v>
      </c>
    </row>
    <row r="190" spans="2:65" s="1" customFormat="1" ht="16.5" customHeight="1">
      <c r="B190" s="35"/>
      <c r="C190" s="135" t="s">
        <v>1211</v>
      </c>
      <c r="D190" s="135" t="s">
        <v>162</v>
      </c>
      <c r="E190" s="136" t="s">
        <v>4402</v>
      </c>
      <c r="F190" s="137" t="s">
        <v>4403</v>
      </c>
      <c r="G190" s="138" t="s">
        <v>783</v>
      </c>
      <c r="H190" s="139">
        <v>50</v>
      </c>
      <c r="I190" s="140"/>
      <c r="J190" s="141">
        <f t="shared" si="30"/>
        <v>0</v>
      </c>
      <c r="K190" s="142"/>
      <c r="L190" s="35"/>
      <c r="M190" s="143" t="s">
        <v>32</v>
      </c>
      <c r="N190" s="144" t="s">
        <v>48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3956</v>
      </c>
      <c r="AT190" s="147" t="s">
        <v>162</v>
      </c>
      <c r="AU190" s="147" t="s">
        <v>91</v>
      </c>
      <c r="AY190" s="19" t="s">
        <v>159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9" t="s">
        <v>91</v>
      </c>
      <c r="BK190" s="148">
        <f t="shared" si="39"/>
        <v>0</v>
      </c>
      <c r="BL190" s="19" t="s">
        <v>3956</v>
      </c>
      <c r="BM190" s="147" t="s">
        <v>4404</v>
      </c>
    </row>
    <row r="191" spans="2:65" s="1" customFormat="1" ht="16.5" customHeight="1">
      <c r="B191" s="35"/>
      <c r="C191" s="135" t="s">
        <v>1213</v>
      </c>
      <c r="D191" s="135" t="s">
        <v>162</v>
      </c>
      <c r="E191" s="136" t="s">
        <v>4405</v>
      </c>
      <c r="F191" s="137" t="s">
        <v>4406</v>
      </c>
      <c r="G191" s="138" t="s">
        <v>783</v>
      </c>
      <c r="H191" s="139">
        <v>60</v>
      </c>
      <c r="I191" s="140"/>
      <c r="J191" s="141">
        <f t="shared" si="30"/>
        <v>0</v>
      </c>
      <c r="K191" s="142"/>
      <c r="L191" s="35"/>
      <c r="M191" s="143" t="s">
        <v>32</v>
      </c>
      <c r="N191" s="144" t="s">
        <v>48</v>
      </c>
      <c r="P191" s="145">
        <f t="shared" si="31"/>
        <v>0</v>
      </c>
      <c r="Q191" s="145">
        <v>0</v>
      </c>
      <c r="R191" s="145">
        <f t="shared" si="32"/>
        <v>0</v>
      </c>
      <c r="S191" s="145">
        <v>0</v>
      </c>
      <c r="T191" s="146">
        <f t="shared" si="33"/>
        <v>0</v>
      </c>
      <c r="AR191" s="147" t="s">
        <v>3956</v>
      </c>
      <c r="AT191" s="147" t="s">
        <v>162</v>
      </c>
      <c r="AU191" s="147" t="s">
        <v>91</v>
      </c>
      <c r="AY191" s="19" t="s">
        <v>159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9" t="s">
        <v>91</v>
      </c>
      <c r="BK191" s="148">
        <f t="shared" si="39"/>
        <v>0</v>
      </c>
      <c r="BL191" s="19" t="s">
        <v>3956</v>
      </c>
      <c r="BM191" s="147" t="s">
        <v>4407</v>
      </c>
    </row>
    <row r="192" spans="2:65" s="1" customFormat="1" ht="16.5" customHeight="1">
      <c r="B192" s="35"/>
      <c r="C192" s="135" t="s">
        <v>1220</v>
      </c>
      <c r="D192" s="135" t="s">
        <v>162</v>
      </c>
      <c r="E192" s="136" t="s">
        <v>4408</v>
      </c>
      <c r="F192" s="137" t="s">
        <v>4409</v>
      </c>
      <c r="G192" s="138" t="s">
        <v>225</v>
      </c>
      <c r="H192" s="139">
        <v>1</v>
      </c>
      <c r="I192" s="140"/>
      <c r="J192" s="141">
        <f t="shared" si="30"/>
        <v>0</v>
      </c>
      <c r="K192" s="142"/>
      <c r="L192" s="35"/>
      <c r="M192" s="143" t="s">
        <v>32</v>
      </c>
      <c r="N192" s="144" t="s">
        <v>48</v>
      </c>
      <c r="P192" s="145">
        <f t="shared" si="31"/>
        <v>0</v>
      </c>
      <c r="Q192" s="145">
        <v>0</v>
      </c>
      <c r="R192" s="145">
        <f t="shared" si="32"/>
        <v>0</v>
      </c>
      <c r="S192" s="145">
        <v>0</v>
      </c>
      <c r="T192" s="146">
        <f t="shared" si="33"/>
        <v>0</v>
      </c>
      <c r="AR192" s="147" t="s">
        <v>3956</v>
      </c>
      <c r="AT192" s="147" t="s">
        <v>162</v>
      </c>
      <c r="AU192" s="147" t="s">
        <v>91</v>
      </c>
      <c r="AY192" s="19" t="s">
        <v>159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9" t="s">
        <v>91</v>
      </c>
      <c r="BK192" s="148">
        <f t="shared" si="39"/>
        <v>0</v>
      </c>
      <c r="BL192" s="19" t="s">
        <v>3956</v>
      </c>
      <c r="BM192" s="147" t="s">
        <v>4410</v>
      </c>
    </row>
    <row r="193" spans="2:65" s="11" customFormat="1" ht="22.9" customHeight="1">
      <c r="B193" s="123"/>
      <c r="D193" s="124" t="s">
        <v>75</v>
      </c>
      <c r="E193" s="133" t="s">
        <v>105</v>
      </c>
      <c r="F193" s="133" t="s">
        <v>4411</v>
      </c>
      <c r="I193" s="126"/>
      <c r="J193" s="134">
        <f>BK193</f>
        <v>0</v>
      </c>
      <c r="L193" s="123"/>
      <c r="M193" s="128"/>
      <c r="P193" s="129">
        <f>SUM(P194:P209)</f>
        <v>0</v>
      </c>
      <c r="R193" s="129">
        <f>SUM(R194:R209)</f>
        <v>0</v>
      </c>
      <c r="T193" s="130">
        <f>SUM(T194:T209)</f>
        <v>0</v>
      </c>
      <c r="AR193" s="124" t="s">
        <v>96</v>
      </c>
      <c r="AT193" s="131" t="s">
        <v>75</v>
      </c>
      <c r="AU193" s="131" t="s">
        <v>84</v>
      </c>
      <c r="AY193" s="124" t="s">
        <v>159</v>
      </c>
      <c r="BK193" s="132">
        <f>SUM(BK194:BK209)</f>
        <v>0</v>
      </c>
    </row>
    <row r="194" spans="2:65" s="1" customFormat="1" ht="16.5" customHeight="1">
      <c r="B194" s="35"/>
      <c r="C194" s="135" t="s">
        <v>1234</v>
      </c>
      <c r="D194" s="135" t="s">
        <v>162</v>
      </c>
      <c r="E194" s="136" t="s">
        <v>4412</v>
      </c>
      <c r="F194" s="137" t="s">
        <v>4413</v>
      </c>
      <c r="G194" s="138" t="s">
        <v>783</v>
      </c>
      <c r="H194" s="139">
        <v>380</v>
      </c>
      <c r="I194" s="140"/>
      <c r="J194" s="141">
        <f t="shared" ref="J194:J209" si="40">ROUND(I194*H194,2)</f>
        <v>0</v>
      </c>
      <c r="K194" s="142"/>
      <c r="L194" s="35"/>
      <c r="M194" s="143" t="s">
        <v>32</v>
      </c>
      <c r="N194" s="144" t="s">
        <v>48</v>
      </c>
      <c r="P194" s="145">
        <f t="shared" ref="P194:P209" si="41">O194*H194</f>
        <v>0</v>
      </c>
      <c r="Q194" s="145">
        <v>0</v>
      </c>
      <c r="R194" s="145">
        <f t="shared" ref="R194:R209" si="42">Q194*H194</f>
        <v>0</v>
      </c>
      <c r="S194" s="145">
        <v>0</v>
      </c>
      <c r="T194" s="146">
        <f t="shared" ref="T194:T209" si="43">S194*H194</f>
        <v>0</v>
      </c>
      <c r="AR194" s="147" t="s">
        <v>3956</v>
      </c>
      <c r="AT194" s="147" t="s">
        <v>162</v>
      </c>
      <c r="AU194" s="147" t="s">
        <v>91</v>
      </c>
      <c r="AY194" s="19" t="s">
        <v>159</v>
      </c>
      <c r="BE194" s="148">
        <f t="shared" ref="BE194:BE209" si="44">IF(N194="základní",J194,0)</f>
        <v>0</v>
      </c>
      <c r="BF194" s="148">
        <f t="shared" ref="BF194:BF209" si="45">IF(N194="snížená",J194,0)</f>
        <v>0</v>
      </c>
      <c r="BG194" s="148">
        <f t="shared" ref="BG194:BG209" si="46">IF(N194="zákl. přenesená",J194,0)</f>
        <v>0</v>
      </c>
      <c r="BH194" s="148">
        <f t="shared" ref="BH194:BH209" si="47">IF(N194="sníž. přenesená",J194,0)</f>
        <v>0</v>
      </c>
      <c r="BI194" s="148">
        <f t="shared" ref="BI194:BI209" si="48">IF(N194="nulová",J194,0)</f>
        <v>0</v>
      </c>
      <c r="BJ194" s="19" t="s">
        <v>91</v>
      </c>
      <c r="BK194" s="148">
        <f t="shared" ref="BK194:BK209" si="49">ROUND(I194*H194,2)</f>
        <v>0</v>
      </c>
      <c r="BL194" s="19" t="s">
        <v>3956</v>
      </c>
      <c r="BM194" s="147" t="s">
        <v>4414</v>
      </c>
    </row>
    <row r="195" spans="2:65" s="1" customFormat="1" ht="16.5" customHeight="1">
      <c r="B195" s="35"/>
      <c r="C195" s="135" t="s">
        <v>1243</v>
      </c>
      <c r="D195" s="135" t="s">
        <v>162</v>
      </c>
      <c r="E195" s="136" t="s">
        <v>4415</v>
      </c>
      <c r="F195" s="137" t="s">
        <v>4416</v>
      </c>
      <c r="G195" s="138" t="s">
        <v>783</v>
      </c>
      <c r="H195" s="139">
        <v>60</v>
      </c>
      <c r="I195" s="140"/>
      <c r="J195" s="141">
        <f t="shared" si="40"/>
        <v>0</v>
      </c>
      <c r="K195" s="142"/>
      <c r="L195" s="35"/>
      <c r="M195" s="143" t="s">
        <v>32</v>
      </c>
      <c r="N195" s="144" t="s">
        <v>48</v>
      </c>
      <c r="P195" s="145">
        <f t="shared" si="41"/>
        <v>0</v>
      </c>
      <c r="Q195" s="145">
        <v>0</v>
      </c>
      <c r="R195" s="145">
        <f t="shared" si="42"/>
        <v>0</v>
      </c>
      <c r="S195" s="145">
        <v>0</v>
      </c>
      <c r="T195" s="146">
        <f t="shared" si="43"/>
        <v>0</v>
      </c>
      <c r="AR195" s="147" t="s">
        <v>3956</v>
      </c>
      <c r="AT195" s="147" t="s">
        <v>162</v>
      </c>
      <c r="AU195" s="147" t="s">
        <v>91</v>
      </c>
      <c r="AY195" s="19" t="s">
        <v>159</v>
      </c>
      <c r="BE195" s="148">
        <f t="shared" si="44"/>
        <v>0</v>
      </c>
      <c r="BF195" s="148">
        <f t="shared" si="45"/>
        <v>0</v>
      </c>
      <c r="BG195" s="148">
        <f t="shared" si="46"/>
        <v>0</v>
      </c>
      <c r="BH195" s="148">
        <f t="shared" si="47"/>
        <v>0</v>
      </c>
      <c r="BI195" s="148">
        <f t="shared" si="48"/>
        <v>0</v>
      </c>
      <c r="BJ195" s="19" t="s">
        <v>91</v>
      </c>
      <c r="BK195" s="148">
        <f t="shared" si="49"/>
        <v>0</v>
      </c>
      <c r="BL195" s="19" t="s">
        <v>3956</v>
      </c>
      <c r="BM195" s="147" t="s">
        <v>4417</v>
      </c>
    </row>
    <row r="196" spans="2:65" s="1" customFormat="1" ht="16.5" customHeight="1">
      <c r="B196" s="35"/>
      <c r="C196" s="135" t="s">
        <v>1248</v>
      </c>
      <c r="D196" s="135" t="s">
        <v>162</v>
      </c>
      <c r="E196" s="136" t="s">
        <v>4418</v>
      </c>
      <c r="F196" s="137" t="s">
        <v>4419</v>
      </c>
      <c r="G196" s="138" t="s">
        <v>783</v>
      </c>
      <c r="H196" s="139">
        <v>810</v>
      </c>
      <c r="I196" s="140"/>
      <c r="J196" s="141">
        <f t="shared" si="40"/>
        <v>0</v>
      </c>
      <c r="K196" s="142"/>
      <c r="L196" s="35"/>
      <c r="M196" s="143" t="s">
        <v>32</v>
      </c>
      <c r="N196" s="144" t="s">
        <v>48</v>
      </c>
      <c r="P196" s="145">
        <f t="shared" si="41"/>
        <v>0</v>
      </c>
      <c r="Q196" s="145">
        <v>0</v>
      </c>
      <c r="R196" s="145">
        <f t="shared" si="42"/>
        <v>0</v>
      </c>
      <c r="S196" s="145">
        <v>0</v>
      </c>
      <c r="T196" s="146">
        <f t="shared" si="43"/>
        <v>0</v>
      </c>
      <c r="AR196" s="147" t="s">
        <v>3956</v>
      </c>
      <c r="AT196" s="147" t="s">
        <v>162</v>
      </c>
      <c r="AU196" s="147" t="s">
        <v>91</v>
      </c>
      <c r="AY196" s="19" t="s">
        <v>159</v>
      </c>
      <c r="BE196" s="148">
        <f t="shared" si="44"/>
        <v>0</v>
      </c>
      <c r="BF196" s="148">
        <f t="shared" si="45"/>
        <v>0</v>
      </c>
      <c r="BG196" s="148">
        <f t="shared" si="46"/>
        <v>0</v>
      </c>
      <c r="BH196" s="148">
        <f t="shared" si="47"/>
        <v>0</v>
      </c>
      <c r="BI196" s="148">
        <f t="shared" si="48"/>
        <v>0</v>
      </c>
      <c r="BJ196" s="19" t="s">
        <v>91</v>
      </c>
      <c r="BK196" s="148">
        <f t="shared" si="49"/>
        <v>0</v>
      </c>
      <c r="BL196" s="19" t="s">
        <v>3956</v>
      </c>
      <c r="BM196" s="147" t="s">
        <v>4420</v>
      </c>
    </row>
    <row r="197" spans="2:65" s="1" customFormat="1" ht="16.5" customHeight="1">
      <c r="B197" s="35"/>
      <c r="C197" s="135" t="s">
        <v>1254</v>
      </c>
      <c r="D197" s="135" t="s">
        <v>162</v>
      </c>
      <c r="E197" s="136" t="s">
        <v>4421</v>
      </c>
      <c r="F197" s="137" t="s">
        <v>4422</v>
      </c>
      <c r="G197" s="138" t="s">
        <v>783</v>
      </c>
      <c r="H197" s="139">
        <v>2140</v>
      </c>
      <c r="I197" s="140"/>
      <c r="J197" s="141">
        <f t="shared" si="40"/>
        <v>0</v>
      </c>
      <c r="K197" s="142"/>
      <c r="L197" s="35"/>
      <c r="M197" s="143" t="s">
        <v>32</v>
      </c>
      <c r="N197" s="144" t="s">
        <v>48</v>
      </c>
      <c r="P197" s="145">
        <f t="shared" si="41"/>
        <v>0</v>
      </c>
      <c r="Q197" s="145">
        <v>0</v>
      </c>
      <c r="R197" s="145">
        <f t="shared" si="42"/>
        <v>0</v>
      </c>
      <c r="S197" s="145">
        <v>0</v>
      </c>
      <c r="T197" s="146">
        <f t="shared" si="43"/>
        <v>0</v>
      </c>
      <c r="AR197" s="147" t="s">
        <v>3956</v>
      </c>
      <c r="AT197" s="147" t="s">
        <v>162</v>
      </c>
      <c r="AU197" s="147" t="s">
        <v>91</v>
      </c>
      <c r="AY197" s="19" t="s">
        <v>159</v>
      </c>
      <c r="BE197" s="148">
        <f t="shared" si="44"/>
        <v>0</v>
      </c>
      <c r="BF197" s="148">
        <f t="shared" si="45"/>
        <v>0</v>
      </c>
      <c r="BG197" s="148">
        <f t="shared" si="46"/>
        <v>0</v>
      </c>
      <c r="BH197" s="148">
        <f t="shared" si="47"/>
        <v>0</v>
      </c>
      <c r="BI197" s="148">
        <f t="shared" si="48"/>
        <v>0</v>
      </c>
      <c r="BJ197" s="19" t="s">
        <v>91</v>
      </c>
      <c r="BK197" s="148">
        <f t="shared" si="49"/>
        <v>0</v>
      </c>
      <c r="BL197" s="19" t="s">
        <v>3956</v>
      </c>
      <c r="BM197" s="147" t="s">
        <v>4423</v>
      </c>
    </row>
    <row r="198" spans="2:65" s="1" customFormat="1" ht="16.5" customHeight="1">
      <c r="B198" s="35"/>
      <c r="C198" s="135" t="s">
        <v>1259</v>
      </c>
      <c r="D198" s="135" t="s">
        <v>162</v>
      </c>
      <c r="E198" s="136" t="s">
        <v>4424</v>
      </c>
      <c r="F198" s="137" t="s">
        <v>4425</v>
      </c>
      <c r="G198" s="138" t="s">
        <v>783</v>
      </c>
      <c r="H198" s="139">
        <v>3240</v>
      </c>
      <c r="I198" s="140"/>
      <c r="J198" s="141">
        <f t="shared" si="40"/>
        <v>0</v>
      </c>
      <c r="K198" s="142"/>
      <c r="L198" s="35"/>
      <c r="M198" s="143" t="s">
        <v>32</v>
      </c>
      <c r="N198" s="144" t="s">
        <v>48</v>
      </c>
      <c r="P198" s="145">
        <f t="shared" si="41"/>
        <v>0</v>
      </c>
      <c r="Q198" s="145">
        <v>0</v>
      </c>
      <c r="R198" s="145">
        <f t="shared" si="42"/>
        <v>0</v>
      </c>
      <c r="S198" s="145">
        <v>0</v>
      </c>
      <c r="T198" s="146">
        <f t="shared" si="43"/>
        <v>0</v>
      </c>
      <c r="AR198" s="147" t="s">
        <v>3956</v>
      </c>
      <c r="AT198" s="147" t="s">
        <v>162</v>
      </c>
      <c r="AU198" s="147" t="s">
        <v>91</v>
      </c>
      <c r="AY198" s="19" t="s">
        <v>159</v>
      </c>
      <c r="BE198" s="148">
        <f t="shared" si="44"/>
        <v>0</v>
      </c>
      <c r="BF198" s="148">
        <f t="shared" si="45"/>
        <v>0</v>
      </c>
      <c r="BG198" s="148">
        <f t="shared" si="46"/>
        <v>0</v>
      </c>
      <c r="BH198" s="148">
        <f t="shared" si="47"/>
        <v>0</v>
      </c>
      <c r="BI198" s="148">
        <f t="shared" si="48"/>
        <v>0</v>
      </c>
      <c r="BJ198" s="19" t="s">
        <v>91</v>
      </c>
      <c r="BK198" s="148">
        <f t="shared" si="49"/>
        <v>0</v>
      </c>
      <c r="BL198" s="19" t="s">
        <v>3956</v>
      </c>
      <c r="BM198" s="147" t="s">
        <v>4426</v>
      </c>
    </row>
    <row r="199" spans="2:65" s="1" customFormat="1" ht="16.5" customHeight="1">
      <c r="B199" s="35"/>
      <c r="C199" s="135" t="s">
        <v>1264</v>
      </c>
      <c r="D199" s="135" t="s">
        <v>162</v>
      </c>
      <c r="E199" s="136" t="s">
        <v>4427</v>
      </c>
      <c r="F199" s="137" t="s">
        <v>4428</v>
      </c>
      <c r="G199" s="138" t="s">
        <v>783</v>
      </c>
      <c r="H199" s="139">
        <v>324</v>
      </c>
      <c r="I199" s="140"/>
      <c r="J199" s="141">
        <f t="shared" si="40"/>
        <v>0</v>
      </c>
      <c r="K199" s="142"/>
      <c r="L199" s="35"/>
      <c r="M199" s="143" t="s">
        <v>32</v>
      </c>
      <c r="N199" s="144" t="s">
        <v>48</v>
      </c>
      <c r="P199" s="145">
        <f t="shared" si="41"/>
        <v>0</v>
      </c>
      <c r="Q199" s="145">
        <v>0</v>
      </c>
      <c r="R199" s="145">
        <f t="shared" si="42"/>
        <v>0</v>
      </c>
      <c r="S199" s="145">
        <v>0</v>
      </c>
      <c r="T199" s="146">
        <f t="shared" si="43"/>
        <v>0</v>
      </c>
      <c r="AR199" s="147" t="s">
        <v>3956</v>
      </c>
      <c r="AT199" s="147" t="s">
        <v>162</v>
      </c>
      <c r="AU199" s="147" t="s">
        <v>91</v>
      </c>
      <c r="AY199" s="19" t="s">
        <v>159</v>
      </c>
      <c r="BE199" s="148">
        <f t="shared" si="44"/>
        <v>0</v>
      </c>
      <c r="BF199" s="148">
        <f t="shared" si="45"/>
        <v>0</v>
      </c>
      <c r="BG199" s="148">
        <f t="shared" si="46"/>
        <v>0</v>
      </c>
      <c r="BH199" s="148">
        <f t="shared" si="47"/>
        <v>0</v>
      </c>
      <c r="BI199" s="148">
        <f t="shared" si="48"/>
        <v>0</v>
      </c>
      <c r="BJ199" s="19" t="s">
        <v>91</v>
      </c>
      <c r="BK199" s="148">
        <f t="shared" si="49"/>
        <v>0</v>
      </c>
      <c r="BL199" s="19" t="s">
        <v>3956</v>
      </c>
      <c r="BM199" s="147" t="s">
        <v>4429</v>
      </c>
    </row>
    <row r="200" spans="2:65" s="1" customFormat="1" ht="16.5" customHeight="1">
      <c r="B200" s="35"/>
      <c r="C200" s="135" t="s">
        <v>1270</v>
      </c>
      <c r="D200" s="135" t="s">
        <v>162</v>
      </c>
      <c r="E200" s="136" t="s">
        <v>4430</v>
      </c>
      <c r="F200" s="137" t="s">
        <v>4431</v>
      </c>
      <c r="G200" s="138" t="s">
        <v>783</v>
      </c>
      <c r="H200" s="139">
        <v>180</v>
      </c>
      <c r="I200" s="140"/>
      <c r="J200" s="141">
        <f t="shared" si="40"/>
        <v>0</v>
      </c>
      <c r="K200" s="142"/>
      <c r="L200" s="35"/>
      <c r="M200" s="143" t="s">
        <v>32</v>
      </c>
      <c r="N200" s="144" t="s">
        <v>48</v>
      </c>
      <c r="P200" s="145">
        <f t="shared" si="41"/>
        <v>0</v>
      </c>
      <c r="Q200" s="145">
        <v>0</v>
      </c>
      <c r="R200" s="145">
        <f t="shared" si="42"/>
        <v>0</v>
      </c>
      <c r="S200" s="145">
        <v>0</v>
      </c>
      <c r="T200" s="146">
        <f t="shared" si="43"/>
        <v>0</v>
      </c>
      <c r="AR200" s="147" t="s">
        <v>3956</v>
      </c>
      <c r="AT200" s="147" t="s">
        <v>162</v>
      </c>
      <c r="AU200" s="147" t="s">
        <v>91</v>
      </c>
      <c r="AY200" s="19" t="s">
        <v>159</v>
      </c>
      <c r="BE200" s="148">
        <f t="shared" si="44"/>
        <v>0</v>
      </c>
      <c r="BF200" s="148">
        <f t="shared" si="45"/>
        <v>0</v>
      </c>
      <c r="BG200" s="148">
        <f t="shared" si="46"/>
        <v>0</v>
      </c>
      <c r="BH200" s="148">
        <f t="shared" si="47"/>
        <v>0</v>
      </c>
      <c r="BI200" s="148">
        <f t="shared" si="48"/>
        <v>0</v>
      </c>
      <c r="BJ200" s="19" t="s">
        <v>91</v>
      </c>
      <c r="BK200" s="148">
        <f t="shared" si="49"/>
        <v>0</v>
      </c>
      <c r="BL200" s="19" t="s">
        <v>3956</v>
      </c>
      <c r="BM200" s="147" t="s">
        <v>4432</v>
      </c>
    </row>
    <row r="201" spans="2:65" s="1" customFormat="1" ht="16.5" customHeight="1">
      <c r="B201" s="35"/>
      <c r="C201" s="135" t="s">
        <v>1277</v>
      </c>
      <c r="D201" s="135" t="s">
        <v>162</v>
      </c>
      <c r="E201" s="136" t="s">
        <v>4433</v>
      </c>
      <c r="F201" s="137" t="s">
        <v>4434</v>
      </c>
      <c r="G201" s="138" t="s">
        <v>783</v>
      </c>
      <c r="H201" s="139">
        <v>580</v>
      </c>
      <c r="I201" s="140"/>
      <c r="J201" s="141">
        <f t="shared" si="40"/>
        <v>0</v>
      </c>
      <c r="K201" s="142"/>
      <c r="L201" s="35"/>
      <c r="M201" s="143" t="s">
        <v>32</v>
      </c>
      <c r="N201" s="144" t="s">
        <v>48</v>
      </c>
      <c r="P201" s="145">
        <f t="shared" si="41"/>
        <v>0</v>
      </c>
      <c r="Q201" s="145">
        <v>0</v>
      </c>
      <c r="R201" s="145">
        <f t="shared" si="42"/>
        <v>0</v>
      </c>
      <c r="S201" s="145">
        <v>0</v>
      </c>
      <c r="T201" s="146">
        <f t="shared" si="43"/>
        <v>0</v>
      </c>
      <c r="AR201" s="147" t="s">
        <v>3956</v>
      </c>
      <c r="AT201" s="147" t="s">
        <v>162</v>
      </c>
      <c r="AU201" s="147" t="s">
        <v>91</v>
      </c>
      <c r="AY201" s="19" t="s">
        <v>159</v>
      </c>
      <c r="BE201" s="148">
        <f t="shared" si="44"/>
        <v>0</v>
      </c>
      <c r="BF201" s="148">
        <f t="shared" si="45"/>
        <v>0</v>
      </c>
      <c r="BG201" s="148">
        <f t="shared" si="46"/>
        <v>0</v>
      </c>
      <c r="BH201" s="148">
        <f t="shared" si="47"/>
        <v>0</v>
      </c>
      <c r="BI201" s="148">
        <f t="shared" si="48"/>
        <v>0</v>
      </c>
      <c r="BJ201" s="19" t="s">
        <v>91</v>
      </c>
      <c r="BK201" s="148">
        <f t="shared" si="49"/>
        <v>0</v>
      </c>
      <c r="BL201" s="19" t="s">
        <v>3956</v>
      </c>
      <c r="BM201" s="147" t="s">
        <v>4435</v>
      </c>
    </row>
    <row r="202" spans="2:65" s="1" customFormat="1" ht="16.5" customHeight="1">
      <c r="B202" s="35"/>
      <c r="C202" s="135" t="s">
        <v>1284</v>
      </c>
      <c r="D202" s="135" t="s">
        <v>162</v>
      </c>
      <c r="E202" s="136" t="s">
        <v>4436</v>
      </c>
      <c r="F202" s="137" t="s">
        <v>4437</v>
      </c>
      <c r="G202" s="138" t="s">
        <v>783</v>
      </c>
      <c r="H202" s="139">
        <v>32</v>
      </c>
      <c r="I202" s="140"/>
      <c r="J202" s="141">
        <f t="shared" si="40"/>
        <v>0</v>
      </c>
      <c r="K202" s="142"/>
      <c r="L202" s="35"/>
      <c r="M202" s="143" t="s">
        <v>32</v>
      </c>
      <c r="N202" s="144" t="s">
        <v>48</v>
      </c>
      <c r="P202" s="145">
        <f t="shared" si="41"/>
        <v>0</v>
      </c>
      <c r="Q202" s="145">
        <v>0</v>
      </c>
      <c r="R202" s="145">
        <f t="shared" si="42"/>
        <v>0</v>
      </c>
      <c r="S202" s="145">
        <v>0</v>
      </c>
      <c r="T202" s="146">
        <f t="shared" si="43"/>
        <v>0</v>
      </c>
      <c r="AR202" s="147" t="s">
        <v>3956</v>
      </c>
      <c r="AT202" s="147" t="s">
        <v>162</v>
      </c>
      <c r="AU202" s="147" t="s">
        <v>91</v>
      </c>
      <c r="AY202" s="19" t="s">
        <v>159</v>
      </c>
      <c r="BE202" s="148">
        <f t="shared" si="44"/>
        <v>0</v>
      </c>
      <c r="BF202" s="148">
        <f t="shared" si="45"/>
        <v>0</v>
      </c>
      <c r="BG202" s="148">
        <f t="shared" si="46"/>
        <v>0</v>
      </c>
      <c r="BH202" s="148">
        <f t="shared" si="47"/>
        <v>0</v>
      </c>
      <c r="BI202" s="148">
        <f t="shared" si="48"/>
        <v>0</v>
      </c>
      <c r="BJ202" s="19" t="s">
        <v>91</v>
      </c>
      <c r="BK202" s="148">
        <f t="shared" si="49"/>
        <v>0</v>
      </c>
      <c r="BL202" s="19" t="s">
        <v>3956</v>
      </c>
      <c r="BM202" s="147" t="s">
        <v>4438</v>
      </c>
    </row>
    <row r="203" spans="2:65" s="1" customFormat="1" ht="16.5" customHeight="1">
      <c r="B203" s="35"/>
      <c r="C203" s="135" t="s">
        <v>1291</v>
      </c>
      <c r="D203" s="135" t="s">
        <v>162</v>
      </c>
      <c r="E203" s="136" t="s">
        <v>4439</v>
      </c>
      <c r="F203" s="137" t="s">
        <v>4440</v>
      </c>
      <c r="G203" s="138" t="s">
        <v>783</v>
      </c>
      <c r="H203" s="139">
        <v>14</v>
      </c>
      <c r="I203" s="140"/>
      <c r="J203" s="141">
        <f t="shared" si="40"/>
        <v>0</v>
      </c>
      <c r="K203" s="142"/>
      <c r="L203" s="35"/>
      <c r="M203" s="143" t="s">
        <v>32</v>
      </c>
      <c r="N203" s="144" t="s">
        <v>48</v>
      </c>
      <c r="P203" s="145">
        <f t="shared" si="41"/>
        <v>0</v>
      </c>
      <c r="Q203" s="145">
        <v>0</v>
      </c>
      <c r="R203" s="145">
        <f t="shared" si="42"/>
        <v>0</v>
      </c>
      <c r="S203" s="145">
        <v>0</v>
      </c>
      <c r="T203" s="146">
        <f t="shared" si="43"/>
        <v>0</v>
      </c>
      <c r="AR203" s="147" t="s">
        <v>3956</v>
      </c>
      <c r="AT203" s="147" t="s">
        <v>162</v>
      </c>
      <c r="AU203" s="147" t="s">
        <v>91</v>
      </c>
      <c r="AY203" s="19" t="s">
        <v>159</v>
      </c>
      <c r="BE203" s="148">
        <f t="shared" si="44"/>
        <v>0</v>
      </c>
      <c r="BF203" s="148">
        <f t="shared" si="45"/>
        <v>0</v>
      </c>
      <c r="BG203" s="148">
        <f t="shared" si="46"/>
        <v>0</v>
      </c>
      <c r="BH203" s="148">
        <f t="shared" si="47"/>
        <v>0</v>
      </c>
      <c r="BI203" s="148">
        <f t="shared" si="48"/>
        <v>0</v>
      </c>
      <c r="BJ203" s="19" t="s">
        <v>91</v>
      </c>
      <c r="BK203" s="148">
        <f t="shared" si="49"/>
        <v>0</v>
      </c>
      <c r="BL203" s="19" t="s">
        <v>3956</v>
      </c>
      <c r="BM203" s="147" t="s">
        <v>4441</v>
      </c>
    </row>
    <row r="204" spans="2:65" s="1" customFormat="1" ht="16.5" customHeight="1">
      <c r="B204" s="35"/>
      <c r="C204" s="135" t="s">
        <v>1296</v>
      </c>
      <c r="D204" s="135" t="s">
        <v>162</v>
      </c>
      <c r="E204" s="136" t="s">
        <v>4442</v>
      </c>
      <c r="F204" s="137" t="s">
        <v>4443</v>
      </c>
      <c r="G204" s="138" t="s">
        <v>783</v>
      </c>
      <c r="H204" s="139">
        <v>74</v>
      </c>
      <c r="I204" s="140"/>
      <c r="J204" s="141">
        <f t="shared" si="40"/>
        <v>0</v>
      </c>
      <c r="K204" s="142"/>
      <c r="L204" s="35"/>
      <c r="M204" s="143" t="s">
        <v>32</v>
      </c>
      <c r="N204" s="144" t="s">
        <v>48</v>
      </c>
      <c r="P204" s="145">
        <f t="shared" si="41"/>
        <v>0</v>
      </c>
      <c r="Q204" s="145">
        <v>0</v>
      </c>
      <c r="R204" s="145">
        <f t="shared" si="42"/>
        <v>0</v>
      </c>
      <c r="S204" s="145">
        <v>0</v>
      </c>
      <c r="T204" s="146">
        <f t="shared" si="43"/>
        <v>0</v>
      </c>
      <c r="AR204" s="147" t="s">
        <v>3956</v>
      </c>
      <c r="AT204" s="147" t="s">
        <v>162</v>
      </c>
      <c r="AU204" s="147" t="s">
        <v>91</v>
      </c>
      <c r="AY204" s="19" t="s">
        <v>159</v>
      </c>
      <c r="BE204" s="148">
        <f t="shared" si="44"/>
        <v>0</v>
      </c>
      <c r="BF204" s="148">
        <f t="shared" si="45"/>
        <v>0</v>
      </c>
      <c r="BG204" s="148">
        <f t="shared" si="46"/>
        <v>0</v>
      </c>
      <c r="BH204" s="148">
        <f t="shared" si="47"/>
        <v>0</v>
      </c>
      <c r="BI204" s="148">
        <f t="shared" si="48"/>
        <v>0</v>
      </c>
      <c r="BJ204" s="19" t="s">
        <v>91</v>
      </c>
      <c r="BK204" s="148">
        <f t="shared" si="49"/>
        <v>0</v>
      </c>
      <c r="BL204" s="19" t="s">
        <v>3956</v>
      </c>
      <c r="BM204" s="147" t="s">
        <v>4444</v>
      </c>
    </row>
    <row r="205" spans="2:65" s="1" customFormat="1" ht="16.5" customHeight="1">
      <c r="B205" s="35"/>
      <c r="C205" s="135" t="s">
        <v>1301</v>
      </c>
      <c r="D205" s="135" t="s">
        <v>162</v>
      </c>
      <c r="E205" s="136" t="s">
        <v>4445</v>
      </c>
      <c r="F205" s="137" t="s">
        <v>4446</v>
      </c>
      <c r="G205" s="138" t="s">
        <v>783</v>
      </c>
      <c r="H205" s="139">
        <v>74</v>
      </c>
      <c r="I205" s="140"/>
      <c r="J205" s="141">
        <f t="shared" si="40"/>
        <v>0</v>
      </c>
      <c r="K205" s="142"/>
      <c r="L205" s="35"/>
      <c r="M205" s="143" t="s">
        <v>32</v>
      </c>
      <c r="N205" s="144" t="s">
        <v>48</v>
      </c>
      <c r="P205" s="145">
        <f t="shared" si="41"/>
        <v>0</v>
      </c>
      <c r="Q205" s="145">
        <v>0</v>
      </c>
      <c r="R205" s="145">
        <f t="shared" si="42"/>
        <v>0</v>
      </c>
      <c r="S205" s="145">
        <v>0</v>
      </c>
      <c r="T205" s="146">
        <f t="shared" si="43"/>
        <v>0</v>
      </c>
      <c r="AR205" s="147" t="s">
        <v>3956</v>
      </c>
      <c r="AT205" s="147" t="s">
        <v>162</v>
      </c>
      <c r="AU205" s="147" t="s">
        <v>91</v>
      </c>
      <c r="AY205" s="19" t="s">
        <v>159</v>
      </c>
      <c r="BE205" s="148">
        <f t="shared" si="44"/>
        <v>0</v>
      </c>
      <c r="BF205" s="148">
        <f t="shared" si="45"/>
        <v>0</v>
      </c>
      <c r="BG205" s="148">
        <f t="shared" si="46"/>
        <v>0</v>
      </c>
      <c r="BH205" s="148">
        <f t="shared" si="47"/>
        <v>0</v>
      </c>
      <c r="BI205" s="148">
        <f t="shared" si="48"/>
        <v>0</v>
      </c>
      <c r="BJ205" s="19" t="s">
        <v>91</v>
      </c>
      <c r="BK205" s="148">
        <f t="shared" si="49"/>
        <v>0</v>
      </c>
      <c r="BL205" s="19" t="s">
        <v>3956</v>
      </c>
      <c r="BM205" s="147" t="s">
        <v>4447</v>
      </c>
    </row>
    <row r="206" spans="2:65" s="1" customFormat="1" ht="16.5" customHeight="1">
      <c r="B206" s="35"/>
      <c r="C206" s="135" t="s">
        <v>1309</v>
      </c>
      <c r="D206" s="135" t="s">
        <v>162</v>
      </c>
      <c r="E206" s="136" t="s">
        <v>4448</v>
      </c>
      <c r="F206" s="137" t="s">
        <v>4449</v>
      </c>
      <c r="G206" s="138" t="s">
        <v>783</v>
      </c>
      <c r="H206" s="139">
        <v>74</v>
      </c>
      <c r="I206" s="140"/>
      <c r="J206" s="141">
        <f t="shared" si="40"/>
        <v>0</v>
      </c>
      <c r="K206" s="142"/>
      <c r="L206" s="35"/>
      <c r="M206" s="143" t="s">
        <v>32</v>
      </c>
      <c r="N206" s="144" t="s">
        <v>48</v>
      </c>
      <c r="P206" s="145">
        <f t="shared" si="41"/>
        <v>0</v>
      </c>
      <c r="Q206" s="145">
        <v>0</v>
      </c>
      <c r="R206" s="145">
        <f t="shared" si="42"/>
        <v>0</v>
      </c>
      <c r="S206" s="145">
        <v>0</v>
      </c>
      <c r="T206" s="146">
        <f t="shared" si="43"/>
        <v>0</v>
      </c>
      <c r="AR206" s="147" t="s">
        <v>3956</v>
      </c>
      <c r="AT206" s="147" t="s">
        <v>162</v>
      </c>
      <c r="AU206" s="147" t="s">
        <v>91</v>
      </c>
      <c r="AY206" s="19" t="s">
        <v>159</v>
      </c>
      <c r="BE206" s="148">
        <f t="shared" si="44"/>
        <v>0</v>
      </c>
      <c r="BF206" s="148">
        <f t="shared" si="45"/>
        <v>0</v>
      </c>
      <c r="BG206" s="148">
        <f t="shared" si="46"/>
        <v>0</v>
      </c>
      <c r="BH206" s="148">
        <f t="shared" si="47"/>
        <v>0</v>
      </c>
      <c r="BI206" s="148">
        <f t="shared" si="48"/>
        <v>0</v>
      </c>
      <c r="BJ206" s="19" t="s">
        <v>91</v>
      </c>
      <c r="BK206" s="148">
        <f t="shared" si="49"/>
        <v>0</v>
      </c>
      <c r="BL206" s="19" t="s">
        <v>3956</v>
      </c>
      <c r="BM206" s="147" t="s">
        <v>4450</v>
      </c>
    </row>
    <row r="207" spans="2:65" s="1" customFormat="1" ht="16.5" customHeight="1">
      <c r="B207" s="35"/>
      <c r="C207" s="135" t="s">
        <v>1317</v>
      </c>
      <c r="D207" s="135" t="s">
        <v>162</v>
      </c>
      <c r="E207" s="136" t="s">
        <v>4451</v>
      </c>
      <c r="F207" s="137" t="s">
        <v>4452</v>
      </c>
      <c r="G207" s="138" t="s">
        <v>783</v>
      </c>
      <c r="H207" s="139">
        <v>360</v>
      </c>
      <c r="I207" s="140"/>
      <c r="J207" s="141">
        <f t="shared" si="40"/>
        <v>0</v>
      </c>
      <c r="K207" s="142"/>
      <c r="L207" s="35"/>
      <c r="M207" s="143" t="s">
        <v>32</v>
      </c>
      <c r="N207" s="144" t="s">
        <v>48</v>
      </c>
      <c r="P207" s="145">
        <f t="shared" si="41"/>
        <v>0</v>
      </c>
      <c r="Q207" s="145">
        <v>0</v>
      </c>
      <c r="R207" s="145">
        <f t="shared" si="42"/>
        <v>0</v>
      </c>
      <c r="S207" s="145">
        <v>0</v>
      </c>
      <c r="T207" s="146">
        <f t="shared" si="43"/>
        <v>0</v>
      </c>
      <c r="AR207" s="147" t="s">
        <v>3956</v>
      </c>
      <c r="AT207" s="147" t="s">
        <v>162</v>
      </c>
      <c r="AU207" s="147" t="s">
        <v>91</v>
      </c>
      <c r="AY207" s="19" t="s">
        <v>159</v>
      </c>
      <c r="BE207" s="148">
        <f t="shared" si="44"/>
        <v>0</v>
      </c>
      <c r="BF207" s="148">
        <f t="shared" si="45"/>
        <v>0</v>
      </c>
      <c r="BG207" s="148">
        <f t="shared" si="46"/>
        <v>0</v>
      </c>
      <c r="BH207" s="148">
        <f t="shared" si="47"/>
        <v>0</v>
      </c>
      <c r="BI207" s="148">
        <f t="shared" si="48"/>
        <v>0</v>
      </c>
      <c r="BJ207" s="19" t="s">
        <v>91</v>
      </c>
      <c r="BK207" s="148">
        <f t="shared" si="49"/>
        <v>0</v>
      </c>
      <c r="BL207" s="19" t="s">
        <v>3956</v>
      </c>
      <c r="BM207" s="147" t="s">
        <v>4453</v>
      </c>
    </row>
    <row r="208" spans="2:65" s="1" customFormat="1" ht="16.5" customHeight="1">
      <c r="B208" s="35"/>
      <c r="C208" s="135" t="s">
        <v>1325</v>
      </c>
      <c r="D208" s="135" t="s">
        <v>162</v>
      </c>
      <c r="E208" s="136" t="s">
        <v>4454</v>
      </c>
      <c r="F208" s="137" t="s">
        <v>4455</v>
      </c>
      <c r="G208" s="138" t="s">
        <v>783</v>
      </c>
      <c r="H208" s="139">
        <v>95</v>
      </c>
      <c r="I208" s="140"/>
      <c r="J208" s="141">
        <f t="shared" si="40"/>
        <v>0</v>
      </c>
      <c r="K208" s="142"/>
      <c r="L208" s="35"/>
      <c r="M208" s="143" t="s">
        <v>32</v>
      </c>
      <c r="N208" s="144" t="s">
        <v>48</v>
      </c>
      <c r="P208" s="145">
        <f t="shared" si="41"/>
        <v>0</v>
      </c>
      <c r="Q208" s="145">
        <v>0</v>
      </c>
      <c r="R208" s="145">
        <f t="shared" si="42"/>
        <v>0</v>
      </c>
      <c r="S208" s="145">
        <v>0</v>
      </c>
      <c r="T208" s="146">
        <f t="shared" si="43"/>
        <v>0</v>
      </c>
      <c r="AR208" s="147" t="s">
        <v>3956</v>
      </c>
      <c r="AT208" s="147" t="s">
        <v>162</v>
      </c>
      <c r="AU208" s="147" t="s">
        <v>91</v>
      </c>
      <c r="AY208" s="19" t="s">
        <v>159</v>
      </c>
      <c r="BE208" s="148">
        <f t="shared" si="44"/>
        <v>0</v>
      </c>
      <c r="BF208" s="148">
        <f t="shared" si="45"/>
        <v>0</v>
      </c>
      <c r="BG208" s="148">
        <f t="shared" si="46"/>
        <v>0</v>
      </c>
      <c r="BH208" s="148">
        <f t="shared" si="47"/>
        <v>0</v>
      </c>
      <c r="BI208" s="148">
        <f t="shared" si="48"/>
        <v>0</v>
      </c>
      <c r="BJ208" s="19" t="s">
        <v>91</v>
      </c>
      <c r="BK208" s="148">
        <f t="shared" si="49"/>
        <v>0</v>
      </c>
      <c r="BL208" s="19" t="s">
        <v>3956</v>
      </c>
      <c r="BM208" s="147" t="s">
        <v>4456</v>
      </c>
    </row>
    <row r="209" spans="2:65" s="1" customFormat="1" ht="16.5" customHeight="1">
      <c r="B209" s="35"/>
      <c r="C209" s="135" t="s">
        <v>1330</v>
      </c>
      <c r="D209" s="135" t="s">
        <v>162</v>
      </c>
      <c r="E209" s="136" t="s">
        <v>4457</v>
      </c>
      <c r="F209" s="137" t="s">
        <v>4458</v>
      </c>
      <c r="G209" s="138" t="s">
        <v>783</v>
      </c>
      <c r="H209" s="139">
        <v>180</v>
      </c>
      <c r="I209" s="140"/>
      <c r="J209" s="141">
        <f t="shared" si="40"/>
        <v>0</v>
      </c>
      <c r="K209" s="142"/>
      <c r="L209" s="35"/>
      <c r="M209" s="143" t="s">
        <v>32</v>
      </c>
      <c r="N209" s="144" t="s">
        <v>48</v>
      </c>
      <c r="P209" s="145">
        <f t="shared" si="41"/>
        <v>0</v>
      </c>
      <c r="Q209" s="145">
        <v>0</v>
      </c>
      <c r="R209" s="145">
        <f t="shared" si="42"/>
        <v>0</v>
      </c>
      <c r="S209" s="145">
        <v>0</v>
      </c>
      <c r="T209" s="146">
        <f t="shared" si="43"/>
        <v>0</v>
      </c>
      <c r="AR209" s="147" t="s">
        <v>3956</v>
      </c>
      <c r="AT209" s="147" t="s">
        <v>162</v>
      </c>
      <c r="AU209" s="147" t="s">
        <v>91</v>
      </c>
      <c r="AY209" s="19" t="s">
        <v>159</v>
      </c>
      <c r="BE209" s="148">
        <f t="shared" si="44"/>
        <v>0</v>
      </c>
      <c r="BF209" s="148">
        <f t="shared" si="45"/>
        <v>0</v>
      </c>
      <c r="BG209" s="148">
        <f t="shared" si="46"/>
        <v>0</v>
      </c>
      <c r="BH209" s="148">
        <f t="shared" si="47"/>
        <v>0</v>
      </c>
      <c r="BI209" s="148">
        <f t="shared" si="48"/>
        <v>0</v>
      </c>
      <c r="BJ209" s="19" t="s">
        <v>91</v>
      </c>
      <c r="BK209" s="148">
        <f t="shared" si="49"/>
        <v>0</v>
      </c>
      <c r="BL209" s="19" t="s">
        <v>3956</v>
      </c>
      <c r="BM209" s="147" t="s">
        <v>4459</v>
      </c>
    </row>
    <row r="210" spans="2:65" s="11" customFormat="1" ht="22.9" customHeight="1">
      <c r="B210" s="123"/>
      <c r="D210" s="124" t="s">
        <v>75</v>
      </c>
      <c r="E210" s="133" t="s">
        <v>108</v>
      </c>
      <c r="F210" s="133" t="s">
        <v>4460</v>
      </c>
      <c r="I210" s="126"/>
      <c r="J210" s="134">
        <f>BK210</f>
        <v>0</v>
      </c>
      <c r="L210" s="123"/>
      <c r="M210" s="128"/>
      <c r="P210" s="129">
        <f>SUM(P211:P227)</f>
        <v>0</v>
      </c>
      <c r="R210" s="129">
        <f>SUM(R211:R227)</f>
        <v>0</v>
      </c>
      <c r="T210" s="130">
        <f>SUM(T211:T227)</f>
        <v>0</v>
      </c>
      <c r="AR210" s="124" t="s">
        <v>96</v>
      </c>
      <c r="AT210" s="131" t="s">
        <v>75</v>
      </c>
      <c r="AU210" s="131" t="s">
        <v>84</v>
      </c>
      <c r="AY210" s="124" t="s">
        <v>159</v>
      </c>
      <c r="BK210" s="132">
        <f>SUM(BK211:BK227)</f>
        <v>0</v>
      </c>
    </row>
    <row r="211" spans="2:65" s="1" customFormat="1" ht="16.5" customHeight="1">
      <c r="B211" s="35"/>
      <c r="C211" s="135" t="s">
        <v>1339</v>
      </c>
      <c r="D211" s="135" t="s">
        <v>162</v>
      </c>
      <c r="E211" s="136" t="s">
        <v>4461</v>
      </c>
      <c r="F211" s="137" t="s">
        <v>4462</v>
      </c>
      <c r="G211" s="138" t="s">
        <v>783</v>
      </c>
      <c r="H211" s="139">
        <v>380</v>
      </c>
      <c r="I211" s="140"/>
      <c r="J211" s="141">
        <f t="shared" ref="J211:J227" si="50">ROUND(I211*H211,2)</f>
        <v>0</v>
      </c>
      <c r="K211" s="142"/>
      <c r="L211" s="35"/>
      <c r="M211" s="143" t="s">
        <v>32</v>
      </c>
      <c r="N211" s="144" t="s">
        <v>48</v>
      </c>
      <c r="P211" s="145">
        <f t="shared" ref="P211:P227" si="51">O211*H211</f>
        <v>0</v>
      </c>
      <c r="Q211" s="145">
        <v>0</v>
      </c>
      <c r="R211" s="145">
        <f t="shared" ref="R211:R227" si="52">Q211*H211</f>
        <v>0</v>
      </c>
      <c r="S211" s="145">
        <v>0</v>
      </c>
      <c r="T211" s="146">
        <f t="shared" ref="T211:T227" si="53">S211*H211</f>
        <v>0</v>
      </c>
      <c r="AR211" s="147" t="s">
        <v>3956</v>
      </c>
      <c r="AT211" s="147" t="s">
        <v>162</v>
      </c>
      <c r="AU211" s="147" t="s">
        <v>91</v>
      </c>
      <c r="AY211" s="19" t="s">
        <v>159</v>
      </c>
      <c r="BE211" s="148">
        <f t="shared" ref="BE211:BE227" si="54">IF(N211="základní",J211,0)</f>
        <v>0</v>
      </c>
      <c r="BF211" s="148">
        <f t="shared" ref="BF211:BF227" si="55">IF(N211="snížená",J211,0)</f>
        <v>0</v>
      </c>
      <c r="BG211" s="148">
        <f t="shared" ref="BG211:BG227" si="56">IF(N211="zákl. přenesená",J211,0)</f>
        <v>0</v>
      </c>
      <c r="BH211" s="148">
        <f t="shared" ref="BH211:BH227" si="57">IF(N211="sníž. přenesená",J211,0)</f>
        <v>0</v>
      </c>
      <c r="BI211" s="148">
        <f t="shared" ref="BI211:BI227" si="58">IF(N211="nulová",J211,0)</f>
        <v>0</v>
      </c>
      <c r="BJ211" s="19" t="s">
        <v>91</v>
      </c>
      <c r="BK211" s="148">
        <f t="shared" ref="BK211:BK227" si="59">ROUND(I211*H211,2)</f>
        <v>0</v>
      </c>
      <c r="BL211" s="19" t="s">
        <v>3956</v>
      </c>
      <c r="BM211" s="147" t="s">
        <v>4463</v>
      </c>
    </row>
    <row r="212" spans="2:65" s="1" customFormat="1" ht="16.5" customHeight="1">
      <c r="B212" s="35"/>
      <c r="C212" s="135" t="s">
        <v>1345</v>
      </c>
      <c r="D212" s="135" t="s">
        <v>162</v>
      </c>
      <c r="E212" s="136" t="s">
        <v>4464</v>
      </c>
      <c r="F212" s="137" t="s">
        <v>4465</v>
      </c>
      <c r="G212" s="138" t="s">
        <v>757</v>
      </c>
      <c r="H212" s="139">
        <v>230</v>
      </c>
      <c r="I212" s="140"/>
      <c r="J212" s="141">
        <f t="shared" si="50"/>
        <v>0</v>
      </c>
      <c r="K212" s="142"/>
      <c r="L212" s="35"/>
      <c r="M212" s="143" t="s">
        <v>32</v>
      </c>
      <c r="N212" s="144" t="s">
        <v>48</v>
      </c>
      <c r="P212" s="145">
        <f t="shared" si="51"/>
        <v>0</v>
      </c>
      <c r="Q212" s="145">
        <v>0</v>
      </c>
      <c r="R212" s="145">
        <f t="shared" si="52"/>
        <v>0</v>
      </c>
      <c r="S212" s="145">
        <v>0</v>
      </c>
      <c r="T212" s="146">
        <f t="shared" si="53"/>
        <v>0</v>
      </c>
      <c r="AR212" s="147" t="s">
        <v>3956</v>
      </c>
      <c r="AT212" s="147" t="s">
        <v>162</v>
      </c>
      <c r="AU212" s="147" t="s">
        <v>91</v>
      </c>
      <c r="AY212" s="19" t="s">
        <v>159</v>
      </c>
      <c r="BE212" s="148">
        <f t="shared" si="54"/>
        <v>0</v>
      </c>
      <c r="BF212" s="148">
        <f t="shared" si="55"/>
        <v>0</v>
      </c>
      <c r="BG212" s="148">
        <f t="shared" si="56"/>
        <v>0</v>
      </c>
      <c r="BH212" s="148">
        <f t="shared" si="57"/>
        <v>0</v>
      </c>
      <c r="BI212" s="148">
        <f t="shared" si="58"/>
        <v>0</v>
      </c>
      <c r="BJ212" s="19" t="s">
        <v>91</v>
      </c>
      <c r="BK212" s="148">
        <f t="shared" si="59"/>
        <v>0</v>
      </c>
      <c r="BL212" s="19" t="s">
        <v>3956</v>
      </c>
      <c r="BM212" s="147" t="s">
        <v>4466</v>
      </c>
    </row>
    <row r="213" spans="2:65" s="1" customFormat="1" ht="16.5" customHeight="1">
      <c r="B213" s="35"/>
      <c r="C213" s="135" t="s">
        <v>1352</v>
      </c>
      <c r="D213" s="135" t="s">
        <v>162</v>
      </c>
      <c r="E213" s="136" t="s">
        <v>4467</v>
      </c>
      <c r="F213" s="137" t="s">
        <v>4468</v>
      </c>
      <c r="G213" s="138" t="s">
        <v>757</v>
      </c>
      <c r="H213" s="139">
        <v>4</v>
      </c>
      <c r="I213" s="140"/>
      <c r="J213" s="141">
        <f t="shared" si="50"/>
        <v>0</v>
      </c>
      <c r="K213" s="142"/>
      <c r="L213" s="35"/>
      <c r="M213" s="143" t="s">
        <v>32</v>
      </c>
      <c r="N213" s="144" t="s">
        <v>48</v>
      </c>
      <c r="P213" s="145">
        <f t="shared" si="51"/>
        <v>0</v>
      </c>
      <c r="Q213" s="145">
        <v>0</v>
      </c>
      <c r="R213" s="145">
        <f t="shared" si="52"/>
        <v>0</v>
      </c>
      <c r="S213" s="145">
        <v>0</v>
      </c>
      <c r="T213" s="146">
        <f t="shared" si="53"/>
        <v>0</v>
      </c>
      <c r="AR213" s="147" t="s">
        <v>3956</v>
      </c>
      <c r="AT213" s="147" t="s">
        <v>162</v>
      </c>
      <c r="AU213" s="147" t="s">
        <v>91</v>
      </c>
      <c r="AY213" s="19" t="s">
        <v>159</v>
      </c>
      <c r="BE213" s="148">
        <f t="shared" si="54"/>
        <v>0</v>
      </c>
      <c r="BF213" s="148">
        <f t="shared" si="55"/>
        <v>0</v>
      </c>
      <c r="BG213" s="148">
        <f t="shared" si="56"/>
        <v>0</v>
      </c>
      <c r="BH213" s="148">
        <f t="shared" si="57"/>
        <v>0</v>
      </c>
      <c r="BI213" s="148">
        <f t="shared" si="58"/>
        <v>0</v>
      </c>
      <c r="BJ213" s="19" t="s">
        <v>91</v>
      </c>
      <c r="BK213" s="148">
        <f t="shared" si="59"/>
        <v>0</v>
      </c>
      <c r="BL213" s="19" t="s">
        <v>3956</v>
      </c>
      <c r="BM213" s="147" t="s">
        <v>4469</v>
      </c>
    </row>
    <row r="214" spans="2:65" s="1" customFormat="1" ht="21.75" customHeight="1">
      <c r="B214" s="35"/>
      <c r="C214" s="135" t="s">
        <v>1358</v>
      </c>
      <c r="D214" s="135" t="s">
        <v>162</v>
      </c>
      <c r="E214" s="136" t="s">
        <v>4470</v>
      </c>
      <c r="F214" s="137" t="s">
        <v>4471</v>
      </c>
      <c r="G214" s="138" t="s">
        <v>757</v>
      </c>
      <c r="H214" s="139">
        <v>110</v>
      </c>
      <c r="I214" s="140"/>
      <c r="J214" s="141">
        <f t="shared" si="50"/>
        <v>0</v>
      </c>
      <c r="K214" s="142"/>
      <c r="L214" s="35"/>
      <c r="M214" s="143" t="s">
        <v>32</v>
      </c>
      <c r="N214" s="144" t="s">
        <v>48</v>
      </c>
      <c r="P214" s="145">
        <f t="shared" si="51"/>
        <v>0</v>
      </c>
      <c r="Q214" s="145">
        <v>0</v>
      </c>
      <c r="R214" s="145">
        <f t="shared" si="52"/>
        <v>0</v>
      </c>
      <c r="S214" s="145">
        <v>0</v>
      </c>
      <c r="T214" s="146">
        <f t="shared" si="53"/>
        <v>0</v>
      </c>
      <c r="AR214" s="147" t="s">
        <v>3956</v>
      </c>
      <c r="AT214" s="147" t="s">
        <v>162</v>
      </c>
      <c r="AU214" s="147" t="s">
        <v>91</v>
      </c>
      <c r="AY214" s="19" t="s">
        <v>159</v>
      </c>
      <c r="BE214" s="148">
        <f t="shared" si="54"/>
        <v>0</v>
      </c>
      <c r="BF214" s="148">
        <f t="shared" si="55"/>
        <v>0</v>
      </c>
      <c r="BG214" s="148">
        <f t="shared" si="56"/>
        <v>0</v>
      </c>
      <c r="BH214" s="148">
        <f t="shared" si="57"/>
        <v>0</v>
      </c>
      <c r="BI214" s="148">
        <f t="shared" si="58"/>
        <v>0</v>
      </c>
      <c r="BJ214" s="19" t="s">
        <v>91</v>
      </c>
      <c r="BK214" s="148">
        <f t="shared" si="59"/>
        <v>0</v>
      </c>
      <c r="BL214" s="19" t="s">
        <v>3956</v>
      </c>
      <c r="BM214" s="147" t="s">
        <v>4472</v>
      </c>
    </row>
    <row r="215" spans="2:65" s="1" customFormat="1" ht="21.75" customHeight="1">
      <c r="B215" s="35"/>
      <c r="C215" s="135" t="s">
        <v>1364</v>
      </c>
      <c r="D215" s="135" t="s">
        <v>162</v>
      </c>
      <c r="E215" s="136" t="s">
        <v>4473</v>
      </c>
      <c r="F215" s="137" t="s">
        <v>4474</v>
      </c>
      <c r="G215" s="138" t="s">
        <v>757</v>
      </c>
      <c r="H215" s="139">
        <v>230</v>
      </c>
      <c r="I215" s="140"/>
      <c r="J215" s="141">
        <f t="shared" si="50"/>
        <v>0</v>
      </c>
      <c r="K215" s="142"/>
      <c r="L215" s="35"/>
      <c r="M215" s="143" t="s">
        <v>32</v>
      </c>
      <c r="N215" s="144" t="s">
        <v>48</v>
      </c>
      <c r="P215" s="145">
        <f t="shared" si="51"/>
        <v>0</v>
      </c>
      <c r="Q215" s="145">
        <v>0</v>
      </c>
      <c r="R215" s="145">
        <f t="shared" si="52"/>
        <v>0</v>
      </c>
      <c r="S215" s="145">
        <v>0</v>
      </c>
      <c r="T215" s="146">
        <f t="shared" si="53"/>
        <v>0</v>
      </c>
      <c r="AR215" s="147" t="s">
        <v>3956</v>
      </c>
      <c r="AT215" s="147" t="s">
        <v>162</v>
      </c>
      <c r="AU215" s="147" t="s">
        <v>91</v>
      </c>
      <c r="AY215" s="19" t="s">
        <v>159</v>
      </c>
      <c r="BE215" s="148">
        <f t="shared" si="54"/>
        <v>0</v>
      </c>
      <c r="BF215" s="148">
        <f t="shared" si="55"/>
        <v>0</v>
      </c>
      <c r="BG215" s="148">
        <f t="shared" si="56"/>
        <v>0</v>
      </c>
      <c r="BH215" s="148">
        <f t="shared" si="57"/>
        <v>0</v>
      </c>
      <c r="BI215" s="148">
        <f t="shared" si="58"/>
        <v>0</v>
      </c>
      <c r="BJ215" s="19" t="s">
        <v>91</v>
      </c>
      <c r="BK215" s="148">
        <f t="shared" si="59"/>
        <v>0</v>
      </c>
      <c r="BL215" s="19" t="s">
        <v>3956</v>
      </c>
      <c r="BM215" s="147" t="s">
        <v>4475</v>
      </c>
    </row>
    <row r="216" spans="2:65" s="1" customFormat="1" ht="24.2" customHeight="1">
      <c r="B216" s="35"/>
      <c r="C216" s="135" t="s">
        <v>1369</v>
      </c>
      <c r="D216" s="135" t="s">
        <v>162</v>
      </c>
      <c r="E216" s="136" t="s">
        <v>4476</v>
      </c>
      <c r="F216" s="137" t="s">
        <v>4477</v>
      </c>
      <c r="G216" s="138" t="s">
        <v>757</v>
      </c>
      <c r="H216" s="139">
        <v>2</v>
      </c>
      <c r="I216" s="140"/>
      <c r="J216" s="141">
        <f t="shared" si="50"/>
        <v>0</v>
      </c>
      <c r="K216" s="142"/>
      <c r="L216" s="35"/>
      <c r="M216" s="143" t="s">
        <v>32</v>
      </c>
      <c r="N216" s="144" t="s">
        <v>48</v>
      </c>
      <c r="P216" s="145">
        <f t="shared" si="51"/>
        <v>0</v>
      </c>
      <c r="Q216" s="145">
        <v>0</v>
      </c>
      <c r="R216" s="145">
        <f t="shared" si="52"/>
        <v>0</v>
      </c>
      <c r="S216" s="145">
        <v>0</v>
      </c>
      <c r="T216" s="146">
        <f t="shared" si="53"/>
        <v>0</v>
      </c>
      <c r="AR216" s="147" t="s">
        <v>3956</v>
      </c>
      <c r="AT216" s="147" t="s">
        <v>162</v>
      </c>
      <c r="AU216" s="147" t="s">
        <v>91</v>
      </c>
      <c r="AY216" s="19" t="s">
        <v>159</v>
      </c>
      <c r="BE216" s="148">
        <f t="shared" si="54"/>
        <v>0</v>
      </c>
      <c r="BF216" s="148">
        <f t="shared" si="55"/>
        <v>0</v>
      </c>
      <c r="BG216" s="148">
        <f t="shared" si="56"/>
        <v>0</v>
      </c>
      <c r="BH216" s="148">
        <f t="shared" si="57"/>
        <v>0</v>
      </c>
      <c r="BI216" s="148">
        <f t="shared" si="58"/>
        <v>0</v>
      </c>
      <c r="BJ216" s="19" t="s">
        <v>91</v>
      </c>
      <c r="BK216" s="148">
        <f t="shared" si="59"/>
        <v>0</v>
      </c>
      <c r="BL216" s="19" t="s">
        <v>3956</v>
      </c>
      <c r="BM216" s="147" t="s">
        <v>4478</v>
      </c>
    </row>
    <row r="217" spans="2:65" s="1" customFormat="1" ht="24.2" customHeight="1">
      <c r="B217" s="35"/>
      <c r="C217" s="135" t="s">
        <v>1374</v>
      </c>
      <c r="D217" s="135" t="s">
        <v>162</v>
      </c>
      <c r="E217" s="136" t="s">
        <v>4479</v>
      </c>
      <c r="F217" s="137" t="s">
        <v>4480</v>
      </c>
      <c r="G217" s="138" t="s">
        <v>757</v>
      </c>
      <c r="H217" s="139">
        <v>10</v>
      </c>
      <c r="I217" s="140"/>
      <c r="J217" s="141">
        <f t="shared" si="50"/>
        <v>0</v>
      </c>
      <c r="K217" s="142"/>
      <c r="L217" s="35"/>
      <c r="M217" s="143" t="s">
        <v>32</v>
      </c>
      <c r="N217" s="144" t="s">
        <v>48</v>
      </c>
      <c r="P217" s="145">
        <f t="shared" si="51"/>
        <v>0</v>
      </c>
      <c r="Q217" s="145">
        <v>0</v>
      </c>
      <c r="R217" s="145">
        <f t="shared" si="52"/>
        <v>0</v>
      </c>
      <c r="S217" s="145">
        <v>0</v>
      </c>
      <c r="T217" s="146">
        <f t="shared" si="53"/>
        <v>0</v>
      </c>
      <c r="AR217" s="147" t="s">
        <v>3956</v>
      </c>
      <c r="AT217" s="147" t="s">
        <v>162</v>
      </c>
      <c r="AU217" s="147" t="s">
        <v>91</v>
      </c>
      <c r="AY217" s="19" t="s">
        <v>159</v>
      </c>
      <c r="BE217" s="148">
        <f t="shared" si="54"/>
        <v>0</v>
      </c>
      <c r="BF217" s="148">
        <f t="shared" si="55"/>
        <v>0</v>
      </c>
      <c r="BG217" s="148">
        <f t="shared" si="56"/>
        <v>0</v>
      </c>
      <c r="BH217" s="148">
        <f t="shared" si="57"/>
        <v>0</v>
      </c>
      <c r="BI217" s="148">
        <f t="shared" si="58"/>
        <v>0</v>
      </c>
      <c r="BJ217" s="19" t="s">
        <v>91</v>
      </c>
      <c r="BK217" s="148">
        <f t="shared" si="59"/>
        <v>0</v>
      </c>
      <c r="BL217" s="19" t="s">
        <v>3956</v>
      </c>
      <c r="BM217" s="147" t="s">
        <v>4481</v>
      </c>
    </row>
    <row r="218" spans="2:65" s="1" customFormat="1" ht="21.75" customHeight="1">
      <c r="B218" s="35"/>
      <c r="C218" s="135" t="s">
        <v>1379</v>
      </c>
      <c r="D218" s="135" t="s">
        <v>162</v>
      </c>
      <c r="E218" s="136" t="s">
        <v>4482</v>
      </c>
      <c r="F218" s="137" t="s">
        <v>4483</v>
      </c>
      <c r="G218" s="138" t="s">
        <v>757</v>
      </c>
      <c r="H218" s="139">
        <v>24</v>
      </c>
      <c r="I218" s="140"/>
      <c r="J218" s="141">
        <f t="shared" si="50"/>
        <v>0</v>
      </c>
      <c r="K218" s="142"/>
      <c r="L218" s="35"/>
      <c r="M218" s="143" t="s">
        <v>32</v>
      </c>
      <c r="N218" s="144" t="s">
        <v>48</v>
      </c>
      <c r="P218" s="145">
        <f t="shared" si="51"/>
        <v>0</v>
      </c>
      <c r="Q218" s="145">
        <v>0</v>
      </c>
      <c r="R218" s="145">
        <f t="shared" si="52"/>
        <v>0</v>
      </c>
      <c r="S218" s="145">
        <v>0</v>
      </c>
      <c r="T218" s="146">
        <f t="shared" si="53"/>
        <v>0</v>
      </c>
      <c r="AR218" s="147" t="s">
        <v>3956</v>
      </c>
      <c r="AT218" s="147" t="s">
        <v>162</v>
      </c>
      <c r="AU218" s="147" t="s">
        <v>91</v>
      </c>
      <c r="AY218" s="19" t="s">
        <v>159</v>
      </c>
      <c r="BE218" s="148">
        <f t="shared" si="54"/>
        <v>0</v>
      </c>
      <c r="BF218" s="148">
        <f t="shared" si="55"/>
        <v>0</v>
      </c>
      <c r="BG218" s="148">
        <f t="shared" si="56"/>
        <v>0</v>
      </c>
      <c r="BH218" s="148">
        <f t="shared" si="57"/>
        <v>0</v>
      </c>
      <c r="BI218" s="148">
        <f t="shared" si="58"/>
        <v>0</v>
      </c>
      <c r="BJ218" s="19" t="s">
        <v>91</v>
      </c>
      <c r="BK218" s="148">
        <f t="shared" si="59"/>
        <v>0</v>
      </c>
      <c r="BL218" s="19" t="s">
        <v>3956</v>
      </c>
      <c r="BM218" s="147" t="s">
        <v>4484</v>
      </c>
    </row>
    <row r="219" spans="2:65" s="1" customFormat="1" ht="16.5" customHeight="1">
      <c r="B219" s="35"/>
      <c r="C219" s="135" t="s">
        <v>1384</v>
      </c>
      <c r="D219" s="135" t="s">
        <v>162</v>
      </c>
      <c r="E219" s="136" t="s">
        <v>4485</v>
      </c>
      <c r="F219" s="137" t="s">
        <v>4486</v>
      </c>
      <c r="G219" s="138" t="s">
        <v>757</v>
      </c>
      <c r="H219" s="139">
        <v>10</v>
      </c>
      <c r="I219" s="140"/>
      <c r="J219" s="141">
        <f t="shared" si="50"/>
        <v>0</v>
      </c>
      <c r="K219" s="142"/>
      <c r="L219" s="35"/>
      <c r="M219" s="143" t="s">
        <v>32</v>
      </c>
      <c r="N219" s="144" t="s">
        <v>48</v>
      </c>
      <c r="P219" s="145">
        <f t="shared" si="51"/>
        <v>0</v>
      </c>
      <c r="Q219" s="145">
        <v>0</v>
      </c>
      <c r="R219" s="145">
        <f t="shared" si="52"/>
        <v>0</v>
      </c>
      <c r="S219" s="145">
        <v>0</v>
      </c>
      <c r="T219" s="146">
        <f t="shared" si="53"/>
        <v>0</v>
      </c>
      <c r="AR219" s="147" t="s">
        <v>3956</v>
      </c>
      <c r="AT219" s="147" t="s">
        <v>162</v>
      </c>
      <c r="AU219" s="147" t="s">
        <v>91</v>
      </c>
      <c r="AY219" s="19" t="s">
        <v>159</v>
      </c>
      <c r="BE219" s="148">
        <f t="shared" si="54"/>
        <v>0</v>
      </c>
      <c r="BF219" s="148">
        <f t="shared" si="55"/>
        <v>0</v>
      </c>
      <c r="BG219" s="148">
        <f t="shared" si="56"/>
        <v>0</v>
      </c>
      <c r="BH219" s="148">
        <f t="shared" si="57"/>
        <v>0</v>
      </c>
      <c r="BI219" s="148">
        <f t="shared" si="58"/>
        <v>0</v>
      </c>
      <c r="BJ219" s="19" t="s">
        <v>91</v>
      </c>
      <c r="BK219" s="148">
        <f t="shared" si="59"/>
        <v>0</v>
      </c>
      <c r="BL219" s="19" t="s">
        <v>3956</v>
      </c>
      <c r="BM219" s="147" t="s">
        <v>4487</v>
      </c>
    </row>
    <row r="220" spans="2:65" s="1" customFormat="1" ht="16.5" customHeight="1">
      <c r="B220" s="35"/>
      <c r="C220" s="135" t="s">
        <v>1389</v>
      </c>
      <c r="D220" s="135" t="s">
        <v>162</v>
      </c>
      <c r="E220" s="136" t="s">
        <v>4488</v>
      </c>
      <c r="F220" s="137" t="s">
        <v>4489</v>
      </c>
      <c r="G220" s="138" t="s">
        <v>757</v>
      </c>
      <c r="H220" s="139">
        <v>10</v>
      </c>
      <c r="I220" s="140"/>
      <c r="J220" s="141">
        <f t="shared" si="50"/>
        <v>0</v>
      </c>
      <c r="K220" s="142"/>
      <c r="L220" s="35"/>
      <c r="M220" s="143" t="s">
        <v>32</v>
      </c>
      <c r="N220" s="144" t="s">
        <v>48</v>
      </c>
      <c r="P220" s="145">
        <f t="shared" si="51"/>
        <v>0</v>
      </c>
      <c r="Q220" s="145">
        <v>0</v>
      </c>
      <c r="R220" s="145">
        <f t="shared" si="52"/>
        <v>0</v>
      </c>
      <c r="S220" s="145">
        <v>0</v>
      </c>
      <c r="T220" s="146">
        <f t="shared" si="53"/>
        <v>0</v>
      </c>
      <c r="AR220" s="147" t="s">
        <v>3956</v>
      </c>
      <c r="AT220" s="147" t="s">
        <v>162</v>
      </c>
      <c r="AU220" s="147" t="s">
        <v>91</v>
      </c>
      <c r="AY220" s="19" t="s">
        <v>159</v>
      </c>
      <c r="BE220" s="148">
        <f t="shared" si="54"/>
        <v>0</v>
      </c>
      <c r="BF220" s="148">
        <f t="shared" si="55"/>
        <v>0</v>
      </c>
      <c r="BG220" s="148">
        <f t="shared" si="56"/>
        <v>0</v>
      </c>
      <c r="BH220" s="148">
        <f t="shared" si="57"/>
        <v>0</v>
      </c>
      <c r="BI220" s="148">
        <f t="shared" si="58"/>
        <v>0</v>
      </c>
      <c r="BJ220" s="19" t="s">
        <v>91</v>
      </c>
      <c r="BK220" s="148">
        <f t="shared" si="59"/>
        <v>0</v>
      </c>
      <c r="BL220" s="19" t="s">
        <v>3956</v>
      </c>
      <c r="BM220" s="147" t="s">
        <v>4490</v>
      </c>
    </row>
    <row r="221" spans="2:65" s="1" customFormat="1" ht="21.75" customHeight="1">
      <c r="B221" s="35"/>
      <c r="C221" s="135" t="s">
        <v>1395</v>
      </c>
      <c r="D221" s="135" t="s">
        <v>162</v>
      </c>
      <c r="E221" s="136" t="s">
        <v>4491</v>
      </c>
      <c r="F221" s="137" t="s">
        <v>4492</v>
      </c>
      <c r="G221" s="138" t="s">
        <v>757</v>
      </c>
      <c r="H221" s="139">
        <v>20</v>
      </c>
      <c r="I221" s="140"/>
      <c r="J221" s="141">
        <f t="shared" si="50"/>
        <v>0</v>
      </c>
      <c r="K221" s="142"/>
      <c r="L221" s="35"/>
      <c r="M221" s="143" t="s">
        <v>32</v>
      </c>
      <c r="N221" s="144" t="s">
        <v>48</v>
      </c>
      <c r="P221" s="145">
        <f t="shared" si="51"/>
        <v>0</v>
      </c>
      <c r="Q221" s="145">
        <v>0</v>
      </c>
      <c r="R221" s="145">
        <f t="shared" si="52"/>
        <v>0</v>
      </c>
      <c r="S221" s="145">
        <v>0</v>
      </c>
      <c r="T221" s="146">
        <f t="shared" si="53"/>
        <v>0</v>
      </c>
      <c r="AR221" s="147" t="s">
        <v>3956</v>
      </c>
      <c r="AT221" s="147" t="s">
        <v>162</v>
      </c>
      <c r="AU221" s="147" t="s">
        <v>91</v>
      </c>
      <c r="AY221" s="19" t="s">
        <v>159</v>
      </c>
      <c r="BE221" s="148">
        <f t="shared" si="54"/>
        <v>0</v>
      </c>
      <c r="BF221" s="148">
        <f t="shared" si="55"/>
        <v>0</v>
      </c>
      <c r="BG221" s="148">
        <f t="shared" si="56"/>
        <v>0</v>
      </c>
      <c r="BH221" s="148">
        <f t="shared" si="57"/>
        <v>0</v>
      </c>
      <c r="BI221" s="148">
        <f t="shared" si="58"/>
        <v>0</v>
      </c>
      <c r="BJ221" s="19" t="s">
        <v>91</v>
      </c>
      <c r="BK221" s="148">
        <f t="shared" si="59"/>
        <v>0</v>
      </c>
      <c r="BL221" s="19" t="s">
        <v>3956</v>
      </c>
      <c r="BM221" s="147" t="s">
        <v>4493</v>
      </c>
    </row>
    <row r="222" spans="2:65" s="1" customFormat="1" ht="16.5" customHeight="1">
      <c r="B222" s="35"/>
      <c r="C222" s="135" t="s">
        <v>1402</v>
      </c>
      <c r="D222" s="135" t="s">
        <v>162</v>
      </c>
      <c r="E222" s="136" t="s">
        <v>4494</v>
      </c>
      <c r="F222" s="137" t="s">
        <v>4495</v>
      </c>
      <c r="G222" s="138" t="s">
        <v>757</v>
      </c>
      <c r="H222" s="139">
        <v>10</v>
      </c>
      <c r="I222" s="140"/>
      <c r="J222" s="141">
        <f t="shared" si="50"/>
        <v>0</v>
      </c>
      <c r="K222" s="142"/>
      <c r="L222" s="35"/>
      <c r="M222" s="143" t="s">
        <v>32</v>
      </c>
      <c r="N222" s="144" t="s">
        <v>48</v>
      </c>
      <c r="P222" s="145">
        <f t="shared" si="51"/>
        <v>0</v>
      </c>
      <c r="Q222" s="145">
        <v>0</v>
      </c>
      <c r="R222" s="145">
        <f t="shared" si="52"/>
        <v>0</v>
      </c>
      <c r="S222" s="145">
        <v>0</v>
      </c>
      <c r="T222" s="146">
        <f t="shared" si="53"/>
        <v>0</v>
      </c>
      <c r="AR222" s="147" t="s">
        <v>3956</v>
      </c>
      <c r="AT222" s="147" t="s">
        <v>162</v>
      </c>
      <c r="AU222" s="147" t="s">
        <v>91</v>
      </c>
      <c r="AY222" s="19" t="s">
        <v>159</v>
      </c>
      <c r="BE222" s="148">
        <f t="shared" si="54"/>
        <v>0</v>
      </c>
      <c r="BF222" s="148">
        <f t="shared" si="55"/>
        <v>0</v>
      </c>
      <c r="BG222" s="148">
        <f t="shared" si="56"/>
        <v>0</v>
      </c>
      <c r="BH222" s="148">
        <f t="shared" si="57"/>
        <v>0</v>
      </c>
      <c r="BI222" s="148">
        <f t="shared" si="58"/>
        <v>0</v>
      </c>
      <c r="BJ222" s="19" t="s">
        <v>91</v>
      </c>
      <c r="BK222" s="148">
        <f t="shared" si="59"/>
        <v>0</v>
      </c>
      <c r="BL222" s="19" t="s">
        <v>3956</v>
      </c>
      <c r="BM222" s="147" t="s">
        <v>4496</v>
      </c>
    </row>
    <row r="223" spans="2:65" s="1" customFormat="1" ht="16.5" customHeight="1">
      <c r="B223" s="35"/>
      <c r="C223" s="135" t="s">
        <v>1405</v>
      </c>
      <c r="D223" s="135" t="s">
        <v>162</v>
      </c>
      <c r="E223" s="136" t="s">
        <v>4497</v>
      </c>
      <c r="F223" s="137" t="s">
        <v>4498</v>
      </c>
      <c r="G223" s="138" t="s">
        <v>783</v>
      </c>
      <c r="H223" s="139">
        <v>330</v>
      </c>
      <c r="I223" s="140"/>
      <c r="J223" s="141">
        <f t="shared" si="50"/>
        <v>0</v>
      </c>
      <c r="K223" s="142"/>
      <c r="L223" s="35"/>
      <c r="M223" s="143" t="s">
        <v>32</v>
      </c>
      <c r="N223" s="144" t="s">
        <v>48</v>
      </c>
      <c r="P223" s="145">
        <f t="shared" si="51"/>
        <v>0</v>
      </c>
      <c r="Q223" s="145">
        <v>0</v>
      </c>
      <c r="R223" s="145">
        <f t="shared" si="52"/>
        <v>0</v>
      </c>
      <c r="S223" s="145">
        <v>0</v>
      </c>
      <c r="T223" s="146">
        <f t="shared" si="53"/>
        <v>0</v>
      </c>
      <c r="AR223" s="147" t="s">
        <v>3956</v>
      </c>
      <c r="AT223" s="147" t="s">
        <v>162</v>
      </c>
      <c r="AU223" s="147" t="s">
        <v>91</v>
      </c>
      <c r="AY223" s="19" t="s">
        <v>159</v>
      </c>
      <c r="BE223" s="148">
        <f t="shared" si="54"/>
        <v>0</v>
      </c>
      <c r="BF223" s="148">
        <f t="shared" si="55"/>
        <v>0</v>
      </c>
      <c r="BG223" s="148">
        <f t="shared" si="56"/>
        <v>0</v>
      </c>
      <c r="BH223" s="148">
        <f t="shared" si="57"/>
        <v>0</v>
      </c>
      <c r="BI223" s="148">
        <f t="shared" si="58"/>
        <v>0</v>
      </c>
      <c r="BJ223" s="19" t="s">
        <v>91</v>
      </c>
      <c r="BK223" s="148">
        <f t="shared" si="59"/>
        <v>0</v>
      </c>
      <c r="BL223" s="19" t="s">
        <v>3956</v>
      </c>
      <c r="BM223" s="147" t="s">
        <v>4499</v>
      </c>
    </row>
    <row r="224" spans="2:65" s="1" customFormat="1" ht="16.5" customHeight="1">
      <c r="B224" s="35"/>
      <c r="C224" s="135" t="s">
        <v>1410</v>
      </c>
      <c r="D224" s="135" t="s">
        <v>162</v>
      </c>
      <c r="E224" s="136" t="s">
        <v>4500</v>
      </c>
      <c r="F224" s="137" t="s">
        <v>4501</v>
      </c>
      <c r="G224" s="138" t="s">
        <v>783</v>
      </c>
      <c r="H224" s="139">
        <v>70</v>
      </c>
      <c r="I224" s="140"/>
      <c r="J224" s="141">
        <f t="shared" si="50"/>
        <v>0</v>
      </c>
      <c r="K224" s="142"/>
      <c r="L224" s="35"/>
      <c r="M224" s="143" t="s">
        <v>32</v>
      </c>
      <c r="N224" s="144" t="s">
        <v>48</v>
      </c>
      <c r="P224" s="145">
        <f t="shared" si="51"/>
        <v>0</v>
      </c>
      <c r="Q224" s="145">
        <v>0</v>
      </c>
      <c r="R224" s="145">
        <f t="shared" si="52"/>
        <v>0</v>
      </c>
      <c r="S224" s="145">
        <v>0</v>
      </c>
      <c r="T224" s="146">
        <f t="shared" si="53"/>
        <v>0</v>
      </c>
      <c r="AR224" s="147" t="s">
        <v>3956</v>
      </c>
      <c r="AT224" s="147" t="s">
        <v>162</v>
      </c>
      <c r="AU224" s="147" t="s">
        <v>91</v>
      </c>
      <c r="AY224" s="19" t="s">
        <v>159</v>
      </c>
      <c r="BE224" s="148">
        <f t="shared" si="54"/>
        <v>0</v>
      </c>
      <c r="BF224" s="148">
        <f t="shared" si="55"/>
        <v>0</v>
      </c>
      <c r="BG224" s="148">
        <f t="shared" si="56"/>
        <v>0</v>
      </c>
      <c r="BH224" s="148">
        <f t="shared" si="57"/>
        <v>0</v>
      </c>
      <c r="BI224" s="148">
        <f t="shared" si="58"/>
        <v>0</v>
      </c>
      <c r="BJ224" s="19" t="s">
        <v>91</v>
      </c>
      <c r="BK224" s="148">
        <f t="shared" si="59"/>
        <v>0</v>
      </c>
      <c r="BL224" s="19" t="s">
        <v>3956</v>
      </c>
      <c r="BM224" s="147" t="s">
        <v>4502</v>
      </c>
    </row>
    <row r="225" spans="2:65" s="1" customFormat="1" ht="16.5" customHeight="1">
      <c r="B225" s="35"/>
      <c r="C225" s="135" t="s">
        <v>1418</v>
      </c>
      <c r="D225" s="135" t="s">
        <v>162</v>
      </c>
      <c r="E225" s="136" t="s">
        <v>4503</v>
      </c>
      <c r="F225" s="137" t="s">
        <v>4504</v>
      </c>
      <c r="G225" s="138" t="s">
        <v>757</v>
      </c>
      <c r="H225" s="139">
        <v>35</v>
      </c>
      <c r="I225" s="140"/>
      <c r="J225" s="141">
        <f t="shared" si="50"/>
        <v>0</v>
      </c>
      <c r="K225" s="142"/>
      <c r="L225" s="35"/>
      <c r="M225" s="143" t="s">
        <v>32</v>
      </c>
      <c r="N225" s="144" t="s">
        <v>48</v>
      </c>
      <c r="P225" s="145">
        <f t="shared" si="51"/>
        <v>0</v>
      </c>
      <c r="Q225" s="145">
        <v>0</v>
      </c>
      <c r="R225" s="145">
        <f t="shared" si="52"/>
        <v>0</v>
      </c>
      <c r="S225" s="145">
        <v>0</v>
      </c>
      <c r="T225" s="146">
        <f t="shared" si="53"/>
        <v>0</v>
      </c>
      <c r="AR225" s="147" t="s">
        <v>3956</v>
      </c>
      <c r="AT225" s="147" t="s">
        <v>162</v>
      </c>
      <c r="AU225" s="147" t="s">
        <v>91</v>
      </c>
      <c r="AY225" s="19" t="s">
        <v>159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19" t="s">
        <v>91</v>
      </c>
      <c r="BK225" s="148">
        <f t="shared" si="59"/>
        <v>0</v>
      </c>
      <c r="BL225" s="19" t="s">
        <v>3956</v>
      </c>
      <c r="BM225" s="147" t="s">
        <v>4505</v>
      </c>
    </row>
    <row r="226" spans="2:65" s="1" customFormat="1" ht="16.5" customHeight="1">
      <c r="B226" s="35"/>
      <c r="C226" s="135" t="s">
        <v>1423</v>
      </c>
      <c r="D226" s="135" t="s">
        <v>162</v>
      </c>
      <c r="E226" s="136" t="s">
        <v>4506</v>
      </c>
      <c r="F226" s="137" t="s">
        <v>4507</v>
      </c>
      <c r="G226" s="138" t="s">
        <v>757</v>
      </c>
      <c r="H226" s="139">
        <v>24</v>
      </c>
      <c r="I226" s="140"/>
      <c r="J226" s="141">
        <f t="shared" si="50"/>
        <v>0</v>
      </c>
      <c r="K226" s="142"/>
      <c r="L226" s="35"/>
      <c r="M226" s="143" t="s">
        <v>32</v>
      </c>
      <c r="N226" s="144" t="s">
        <v>48</v>
      </c>
      <c r="P226" s="145">
        <f t="shared" si="51"/>
        <v>0</v>
      </c>
      <c r="Q226" s="145">
        <v>0</v>
      </c>
      <c r="R226" s="145">
        <f t="shared" si="52"/>
        <v>0</v>
      </c>
      <c r="S226" s="145">
        <v>0</v>
      </c>
      <c r="T226" s="146">
        <f t="shared" si="53"/>
        <v>0</v>
      </c>
      <c r="AR226" s="147" t="s">
        <v>3956</v>
      </c>
      <c r="AT226" s="147" t="s">
        <v>162</v>
      </c>
      <c r="AU226" s="147" t="s">
        <v>91</v>
      </c>
      <c r="AY226" s="19" t="s">
        <v>159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19" t="s">
        <v>91</v>
      </c>
      <c r="BK226" s="148">
        <f t="shared" si="59"/>
        <v>0</v>
      </c>
      <c r="BL226" s="19" t="s">
        <v>3956</v>
      </c>
      <c r="BM226" s="147" t="s">
        <v>4508</v>
      </c>
    </row>
    <row r="227" spans="2:65" s="1" customFormat="1" ht="16.5" customHeight="1">
      <c r="B227" s="35"/>
      <c r="C227" s="135" t="s">
        <v>1425</v>
      </c>
      <c r="D227" s="135" t="s">
        <v>162</v>
      </c>
      <c r="E227" s="136" t="s">
        <v>4509</v>
      </c>
      <c r="F227" s="137" t="s">
        <v>4510</v>
      </c>
      <c r="G227" s="138" t="s">
        <v>757</v>
      </c>
      <c r="H227" s="139">
        <v>59</v>
      </c>
      <c r="I227" s="140"/>
      <c r="J227" s="141">
        <f t="shared" si="50"/>
        <v>0</v>
      </c>
      <c r="K227" s="142"/>
      <c r="L227" s="35"/>
      <c r="M227" s="143" t="s">
        <v>32</v>
      </c>
      <c r="N227" s="144" t="s">
        <v>48</v>
      </c>
      <c r="P227" s="145">
        <f t="shared" si="51"/>
        <v>0</v>
      </c>
      <c r="Q227" s="145">
        <v>0</v>
      </c>
      <c r="R227" s="145">
        <f t="shared" si="52"/>
        <v>0</v>
      </c>
      <c r="S227" s="145">
        <v>0</v>
      </c>
      <c r="T227" s="146">
        <f t="shared" si="53"/>
        <v>0</v>
      </c>
      <c r="AR227" s="147" t="s">
        <v>3956</v>
      </c>
      <c r="AT227" s="147" t="s">
        <v>162</v>
      </c>
      <c r="AU227" s="147" t="s">
        <v>91</v>
      </c>
      <c r="AY227" s="19" t="s">
        <v>159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19" t="s">
        <v>91</v>
      </c>
      <c r="BK227" s="148">
        <f t="shared" si="59"/>
        <v>0</v>
      </c>
      <c r="BL227" s="19" t="s">
        <v>3956</v>
      </c>
      <c r="BM227" s="147" t="s">
        <v>4511</v>
      </c>
    </row>
    <row r="228" spans="2:65" s="11" customFormat="1" ht="22.9" customHeight="1">
      <c r="B228" s="123"/>
      <c r="D228" s="124" t="s">
        <v>75</v>
      </c>
      <c r="E228" s="133" t="s">
        <v>111</v>
      </c>
      <c r="F228" s="133" t="s">
        <v>2803</v>
      </c>
      <c r="I228" s="126"/>
      <c r="J228" s="134">
        <f>BK228</f>
        <v>0</v>
      </c>
      <c r="L228" s="123"/>
      <c r="M228" s="128"/>
      <c r="P228" s="129">
        <f>SUM(P229:P237)</f>
        <v>0</v>
      </c>
      <c r="R228" s="129">
        <f>SUM(R229:R237)</f>
        <v>0</v>
      </c>
      <c r="T228" s="130">
        <f>SUM(T229:T237)</f>
        <v>0</v>
      </c>
      <c r="AR228" s="124" t="s">
        <v>96</v>
      </c>
      <c r="AT228" s="131" t="s">
        <v>75</v>
      </c>
      <c r="AU228" s="131" t="s">
        <v>84</v>
      </c>
      <c r="AY228" s="124" t="s">
        <v>159</v>
      </c>
      <c r="BK228" s="132">
        <f>SUM(BK229:BK237)</f>
        <v>0</v>
      </c>
    </row>
    <row r="229" spans="2:65" s="1" customFormat="1" ht="16.5" customHeight="1">
      <c r="B229" s="35"/>
      <c r="C229" s="135" t="s">
        <v>1430</v>
      </c>
      <c r="D229" s="135" t="s">
        <v>162</v>
      </c>
      <c r="E229" s="136" t="s">
        <v>4512</v>
      </c>
      <c r="F229" s="137" t="s">
        <v>4513</v>
      </c>
      <c r="G229" s="138" t="s">
        <v>757</v>
      </c>
      <c r="H229" s="139">
        <v>8</v>
      </c>
      <c r="I229" s="140"/>
      <c r="J229" s="141">
        <f t="shared" ref="J229:J237" si="60">ROUND(I229*H229,2)</f>
        <v>0</v>
      </c>
      <c r="K229" s="142"/>
      <c r="L229" s="35"/>
      <c r="M229" s="143" t="s">
        <v>32</v>
      </c>
      <c r="N229" s="144" t="s">
        <v>48</v>
      </c>
      <c r="P229" s="145">
        <f t="shared" ref="P229:P237" si="61">O229*H229</f>
        <v>0</v>
      </c>
      <c r="Q229" s="145">
        <v>0</v>
      </c>
      <c r="R229" s="145">
        <f t="shared" ref="R229:R237" si="62">Q229*H229</f>
        <v>0</v>
      </c>
      <c r="S229" s="145">
        <v>0</v>
      </c>
      <c r="T229" s="146">
        <f t="shared" ref="T229:T237" si="63">S229*H229</f>
        <v>0</v>
      </c>
      <c r="AR229" s="147" t="s">
        <v>3956</v>
      </c>
      <c r="AT229" s="147" t="s">
        <v>162</v>
      </c>
      <c r="AU229" s="147" t="s">
        <v>91</v>
      </c>
      <c r="AY229" s="19" t="s">
        <v>159</v>
      </c>
      <c r="BE229" s="148">
        <f t="shared" ref="BE229:BE237" si="64">IF(N229="základní",J229,0)</f>
        <v>0</v>
      </c>
      <c r="BF229" s="148">
        <f t="shared" ref="BF229:BF237" si="65">IF(N229="snížená",J229,0)</f>
        <v>0</v>
      </c>
      <c r="BG229" s="148">
        <f t="shared" ref="BG229:BG237" si="66">IF(N229="zákl. přenesená",J229,0)</f>
        <v>0</v>
      </c>
      <c r="BH229" s="148">
        <f t="shared" ref="BH229:BH237" si="67">IF(N229="sníž. přenesená",J229,0)</f>
        <v>0</v>
      </c>
      <c r="BI229" s="148">
        <f t="shared" ref="BI229:BI237" si="68">IF(N229="nulová",J229,0)</f>
        <v>0</v>
      </c>
      <c r="BJ229" s="19" t="s">
        <v>91</v>
      </c>
      <c r="BK229" s="148">
        <f t="shared" ref="BK229:BK237" si="69">ROUND(I229*H229,2)</f>
        <v>0</v>
      </c>
      <c r="BL229" s="19" t="s">
        <v>3956</v>
      </c>
      <c r="BM229" s="147" t="s">
        <v>4514</v>
      </c>
    </row>
    <row r="230" spans="2:65" s="1" customFormat="1" ht="16.5" customHeight="1">
      <c r="B230" s="35"/>
      <c r="C230" s="135" t="s">
        <v>1435</v>
      </c>
      <c r="D230" s="135" t="s">
        <v>162</v>
      </c>
      <c r="E230" s="136" t="s">
        <v>4515</v>
      </c>
      <c r="F230" s="137" t="s">
        <v>4516</v>
      </c>
      <c r="G230" s="138" t="s">
        <v>165</v>
      </c>
      <c r="H230" s="139">
        <v>1.2</v>
      </c>
      <c r="I230" s="140"/>
      <c r="J230" s="141">
        <f t="shared" si="60"/>
        <v>0</v>
      </c>
      <c r="K230" s="142"/>
      <c r="L230" s="35"/>
      <c r="M230" s="143" t="s">
        <v>32</v>
      </c>
      <c r="N230" s="144" t="s">
        <v>48</v>
      </c>
      <c r="P230" s="145">
        <f t="shared" si="61"/>
        <v>0</v>
      </c>
      <c r="Q230" s="145">
        <v>0</v>
      </c>
      <c r="R230" s="145">
        <f t="shared" si="62"/>
        <v>0</v>
      </c>
      <c r="S230" s="145">
        <v>0</v>
      </c>
      <c r="T230" s="146">
        <f t="shared" si="63"/>
        <v>0</v>
      </c>
      <c r="AR230" s="147" t="s">
        <v>3956</v>
      </c>
      <c r="AT230" s="147" t="s">
        <v>162</v>
      </c>
      <c r="AU230" s="147" t="s">
        <v>91</v>
      </c>
      <c r="AY230" s="19" t="s">
        <v>159</v>
      </c>
      <c r="BE230" s="148">
        <f t="shared" si="64"/>
        <v>0</v>
      </c>
      <c r="BF230" s="148">
        <f t="shared" si="65"/>
        <v>0</v>
      </c>
      <c r="BG230" s="148">
        <f t="shared" si="66"/>
        <v>0</v>
      </c>
      <c r="BH230" s="148">
        <f t="shared" si="67"/>
        <v>0</v>
      </c>
      <c r="BI230" s="148">
        <f t="shared" si="68"/>
        <v>0</v>
      </c>
      <c r="BJ230" s="19" t="s">
        <v>91</v>
      </c>
      <c r="BK230" s="148">
        <f t="shared" si="69"/>
        <v>0</v>
      </c>
      <c r="BL230" s="19" t="s">
        <v>3956</v>
      </c>
      <c r="BM230" s="147" t="s">
        <v>4517</v>
      </c>
    </row>
    <row r="231" spans="2:65" s="1" customFormat="1" ht="16.5" customHeight="1">
      <c r="B231" s="35"/>
      <c r="C231" s="135" t="s">
        <v>1442</v>
      </c>
      <c r="D231" s="135" t="s">
        <v>162</v>
      </c>
      <c r="E231" s="136" t="s">
        <v>4518</v>
      </c>
      <c r="F231" s="137" t="s">
        <v>4519</v>
      </c>
      <c r="G231" s="138" t="s">
        <v>757</v>
      </c>
      <c r="H231" s="139">
        <v>240</v>
      </c>
      <c r="I231" s="140"/>
      <c r="J231" s="141">
        <f t="shared" si="60"/>
        <v>0</v>
      </c>
      <c r="K231" s="142"/>
      <c r="L231" s="35"/>
      <c r="M231" s="143" t="s">
        <v>32</v>
      </c>
      <c r="N231" s="144" t="s">
        <v>48</v>
      </c>
      <c r="P231" s="145">
        <f t="shared" si="61"/>
        <v>0</v>
      </c>
      <c r="Q231" s="145">
        <v>0</v>
      </c>
      <c r="R231" s="145">
        <f t="shared" si="62"/>
        <v>0</v>
      </c>
      <c r="S231" s="145">
        <v>0</v>
      </c>
      <c r="T231" s="146">
        <f t="shared" si="63"/>
        <v>0</v>
      </c>
      <c r="AR231" s="147" t="s">
        <v>3956</v>
      </c>
      <c r="AT231" s="147" t="s">
        <v>162</v>
      </c>
      <c r="AU231" s="147" t="s">
        <v>91</v>
      </c>
      <c r="AY231" s="19" t="s">
        <v>159</v>
      </c>
      <c r="BE231" s="148">
        <f t="shared" si="64"/>
        <v>0</v>
      </c>
      <c r="BF231" s="148">
        <f t="shared" si="65"/>
        <v>0</v>
      </c>
      <c r="BG231" s="148">
        <f t="shared" si="66"/>
        <v>0</v>
      </c>
      <c r="BH231" s="148">
        <f t="shared" si="67"/>
        <v>0</v>
      </c>
      <c r="BI231" s="148">
        <f t="shared" si="68"/>
        <v>0</v>
      </c>
      <c r="BJ231" s="19" t="s">
        <v>91</v>
      </c>
      <c r="BK231" s="148">
        <f t="shared" si="69"/>
        <v>0</v>
      </c>
      <c r="BL231" s="19" t="s">
        <v>3956</v>
      </c>
      <c r="BM231" s="147" t="s">
        <v>4520</v>
      </c>
    </row>
    <row r="232" spans="2:65" s="1" customFormat="1" ht="16.5" customHeight="1">
      <c r="B232" s="35"/>
      <c r="C232" s="135" t="s">
        <v>1452</v>
      </c>
      <c r="D232" s="135" t="s">
        <v>162</v>
      </c>
      <c r="E232" s="136" t="s">
        <v>4521</v>
      </c>
      <c r="F232" s="137" t="s">
        <v>4522</v>
      </c>
      <c r="G232" s="138" t="s">
        <v>757</v>
      </c>
      <c r="H232" s="139">
        <v>26</v>
      </c>
      <c r="I232" s="140"/>
      <c r="J232" s="141">
        <f t="shared" si="60"/>
        <v>0</v>
      </c>
      <c r="K232" s="142"/>
      <c r="L232" s="35"/>
      <c r="M232" s="143" t="s">
        <v>32</v>
      </c>
      <c r="N232" s="144" t="s">
        <v>48</v>
      </c>
      <c r="P232" s="145">
        <f t="shared" si="61"/>
        <v>0</v>
      </c>
      <c r="Q232" s="145">
        <v>0</v>
      </c>
      <c r="R232" s="145">
        <f t="shared" si="62"/>
        <v>0</v>
      </c>
      <c r="S232" s="145">
        <v>0</v>
      </c>
      <c r="T232" s="146">
        <f t="shared" si="63"/>
        <v>0</v>
      </c>
      <c r="AR232" s="147" t="s">
        <v>3956</v>
      </c>
      <c r="AT232" s="147" t="s">
        <v>162</v>
      </c>
      <c r="AU232" s="147" t="s">
        <v>91</v>
      </c>
      <c r="AY232" s="19" t="s">
        <v>159</v>
      </c>
      <c r="BE232" s="148">
        <f t="shared" si="64"/>
        <v>0</v>
      </c>
      <c r="BF232" s="148">
        <f t="shared" si="65"/>
        <v>0</v>
      </c>
      <c r="BG232" s="148">
        <f t="shared" si="66"/>
        <v>0</v>
      </c>
      <c r="BH232" s="148">
        <f t="shared" si="67"/>
        <v>0</v>
      </c>
      <c r="BI232" s="148">
        <f t="shared" si="68"/>
        <v>0</v>
      </c>
      <c r="BJ232" s="19" t="s">
        <v>91</v>
      </c>
      <c r="BK232" s="148">
        <f t="shared" si="69"/>
        <v>0</v>
      </c>
      <c r="BL232" s="19" t="s">
        <v>3956</v>
      </c>
      <c r="BM232" s="147" t="s">
        <v>4523</v>
      </c>
    </row>
    <row r="233" spans="2:65" s="1" customFormat="1" ht="16.5" customHeight="1">
      <c r="B233" s="35"/>
      <c r="C233" s="135" t="s">
        <v>1458</v>
      </c>
      <c r="D233" s="135" t="s">
        <v>162</v>
      </c>
      <c r="E233" s="136" t="s">
        <v>4524</v>
      </c>
      <c r="F233" s="137" t="s">
        <v>4525</v>
      </c>
      <c r="G233" s="138" t="s">
        <v>225</v>
      </c>
      <c r="H233" s="139">
        <v>1</v>
      </c>
      <c r="I233" s="140"/>
      <c r="J233" s="141">
        <f t="shared" si="60"/>
        <v>0</v>
      </c>
      <c r="K233" s="142"/>
      <c r="L233" s="35"/>
      <c r="M233" s="143" t="s">
        <v>32</v>
      </c>
      <c r="N233" s="144" t="s">
        <v>48</v>
      </c>
      <c r="P233" s="145">
        <f t="shared" si="61"/>
        <v>0</v>
      </c>
      <c r="Q233" s="145">
        <v>0</v>
      </c>
      <c r="R233" s="145">
        <f t="shared" si="62"/>
        <v>0</v>
      </c>
      <c r="S233" s="145">
        <v>0</v>
      </c>
      <c r="T233" s="146">
        <f t="shared" si="63"/>
        <v>0</v>
      </c>
      <c r="AR233" s="147" t="s">
        <v>3956</v>
      </c>
      <c r="AT233" s="147" t="s">
        <v>162</v>
      </c>
      <c r="AU233" s="147" t="s">
        <v>91</v>
      </c>
      <c r="AY233" s="19" t="s">
        <v>159</v>
      </c>
      <c r="BE233" s="148">
        <f t="shared" si="64"/>
        <v>0</v>
      </c>
      <c r="BF233" s="148">
        <f t="shared" si="65"/>
        <v>0</v>
      </c>
      <c r="BG233" s="148">
        <f t="shared" si="66"/>
        <v>0</v>
      </c>
      <c r="BH233" s="148">
        <f t="shared" si="67"/>
        <v>0</v>
      </c>
      <c r="BI233" s="148">
        <f t="shared" si="68"/>
        <v>0</v>
      </c>
      <c r="BJ233" s="19" t="s">
        <v>91</v>
      </c>
      <c r="BK233" s="148">
        <f t="shared" si="69"/>
        <v>0</v>
      </c>
      <c r="BL233" s="19" t="s">
        <v>3956</v>
      </c>
      <c r="BM233" s="147" t="s">
        <v>4526</v>
      </c>
    </row>
    <row r="234" spans="2:65" s="1" customFormat="1" ht="16.5" customHeight="1">
      <c r="B234" s="35"/>
      <c r="C234" s="135" t="s">
        <v>1465</v>
      </c>
      <c r="D234" s="135" t="s">
        <v>162</v>
      </c>
      <c r="E234" s="136" t="s">
        <v>4527</v>
      </c>
      <c r="F234" s="137" t="s">
        <v>4528</v>
      </c>
      <c r="G234" s="138" t="s">
        <v>225</v>
      </c>
      <c r="H234" s="139">
        <v>1</v>
      </c>
      <c r="I234" s="140"/>
      <c r="J234" s="141">
        <f t="shared" si="60"/>
        <v>0</v>
      </c>
      <c r="K234" s="142"/>
      <c r="L234" s="35"/>
      <c r="M234" s="143" t="s">
        <v>32</v>
      </c>
      <c r="N234" s="144" t="s">
        <v>48</v>
      </c>
      <c r="P234" s="145">
        <f t="shared" si="61"/>
        <v>0</v>
      </c>
      <c r="Q234" s="145">
        <v>0</v>
      </c>
      <c r="R234" s="145">
        <f t="shared" si="62"/>
        <v>0</v>
      </c>
      <c r="S234" s="145">
        <v>0</v>
      </c>
      <c r="T234" s="146">
        <f t="shared" si="63"/>
        <v>0</v>
      </c>
      <c r="AR234" s="147" t="s">
        <v>3956</v>
      </c>
      <c r="AT234" s="147" t="s">
        <v>162</v>
      </c>
      <c r="AU234" s="147" t="s">
        <v>91</v>
      </c>
      <c r="AY234" s="19" t="s">
        <v>159</v>
      </c>
      <c r="BE234" s="148">
        <f t="shared" si="64"/>
        <v>0</v>
      </c>
      <c r="BF234" s="148">
        <f t="shared" si="65"/>
        <v>0</v>
      </c>
      <c r="BG234" s="148">
        <f t="shared" si="66"/>
        <v>0</v>
      </c>
      <c r="BH234" s="148">
        <f t="shared" si="67"/>
        <v>0</v>
      </c>
      <c r="BI234" s="148">
        <f t="shared" si="68"/>
        <v>0</v>
      </c>
      <c r="BJ234" s="19" t="s">
        <v>91</v>
      </c>
      <c r="BK234" s="148">
        <f t="shared" si="69"/>
        <v>0</v>
      </c>
      <c r="BL234" s="19" t="s">
        <v>3956</v>
      </c>
      <c r="BM234" s="147" t="s">
        <v>4529</v>
      </c>
    </row>
    <row r="235" spans="2:65" s="1" customFormat="1" ht="16.5" customHeight="1">
      <c r="B235" s="35"/>
      <c r="C235" s="135" t="s">
        <v>1472</v>
      </c>
      <c r="D235" s="135" t="s">
        <v>162</v>
      </c>
      <c r="E235" s="136" t="s">
        <v>4530</v>
      </c>
      <c r="F235" s="137" t="s">
        <v>4531</v>
      </c>
      <c r="G235" s="138" t="s">
        <v>757</v>
      </c>
      <c r="H235" s="139">
        <v>8</v>
      </c>
      <c r="I235" s="140"/>
      <c r="J235" s="141">
        <f t="shared" si="60"/>
        <v>0</v>
      </c>
      <c r="K235" s="142"/>
      <c r="L235" s="35"/>
      <c r="M235" s="143" t="s">
        <v>32</v>
      </c>
      <c r="N235" s="144" t="s">
        <v>48</v>
      </c>
      <c r="P235" s="145">
        <f t="shared" si="61"/>
        <v>0</v>
      </c>
      <c r="Q235" s="145">
        <v>0</v>
      </c>
      <c r="R235" s="145">
        <f t="shared" si="62"/>
        <v>0</v>
      </c>
      <c r="S235" s="145">
        <v>0</v>
      </c>
      <c r="T235" s="146">
        <f t="shared" si="63"/>
        <v>0</v>
      </c>
      <c r="AR235" s="147" t="s">
        <v>3956</v>
      </c>
      <c r="AT235" s="147" t="s">
        <v>162</v>
      </c>
      <c r="AU235" s="147" t="s">
        <v>91</v>
      </c>
      <c r="AY235" s="19" t="s">
        <v>159</v>
      </c>
      <c r="BE235" s="148">
        <f t="shared" si="64"/>
        <v>0</v>
      </c>
      <c r="BF235" s="148">
        <f t="shared" si="65"/>
        <v>0</v>
      </c>
      <c r="BG235" s="148">
        <f t="shared" si="66"/>
        <v>0</v>
      </c>
      <c r="BH235" s="148">
        <f t="shared" si="67"/>
        <v>0</v>
      </c>
      <c r="BI235" s="148">
        <f t="shared" si="68"/>
        <v>0</v>
      </c>
      <c r="BJ235" s="19" t="s">
        <v>91</v>
      </c>
      <c r="BK235" s="148">
        <f t="shared" si="69"/>
        <v>0</v>
      </c>
      <c r="BL235" s="19" t="s">
        <v>3956</v>
      </c>
      <c r="BM235" s="147" t="s">
        <v>4532</v>
      </c>
    </row>
    <row r="236" spans="2:65" s="1" customFormat="1" ht="16.5" customHeight="1">
      <c r="B236" s="35"/>
      <c r="C236" s="135" t="s">
        <v>1475</v>
      </c>
      <c r="D236" s="135" t="s">
        <v>162</v>
      </c>
      <c r="E236" s="136" t="s">
        <v>4533</v>
      </c>
      <c r="F236" s="137" t="s">
        <v>4534</v>
      </c>
      <c r="G236" s="138" t="s">
        <v>757</v>
      </c>
      <c r="H236" s="139">
        <v>8</v>
      </c>
      <c r="I236" s="140"/>
      <c r="J236" s="141">
        <f t="shared" si="60"/>
        <v>0</v>
      </c>
      <c r="K236" s="142"/>
      <c r="L236" s="35"/>
      <c r="M236" s="143" t="s">
        <v>32</v>
      </c>
      <c r="N236" s="144" t="s">
        <v>48</v>
      </c>
      <c r="P236" s="145">
        <f t="shared" si="61"/>
        <v>0</v>
      </c>
      <c r="Q236" s="145">
        <v>0</v>
      </c>
      <c r="R236" s="145">
        <f t="shared" si="62"/>
        <v>0</v>
      </c>
      <c r="S236" s="145">
        <v>0</v>
      </c>
      <c r="T236" s="146">
        <f t="shared" si="63"/>
        <v>0</v>
      </c>
      <c r="AR236" s="147" t="s">
        <v>3956</v>
      </c>
      <c r="AT236" s="147" t="s">
        <v>162</v>
      </c>
      <c r="AU236" s="147" t="s">
        <v>91</v>
      </c>
      <c r="AY236" s="19" t="s">
        <v>159</v>
      </c>
      <c r="BE236" s="148">
        <f t="shared" si="64"/>
        <v>0</v>
      </c>
      <c r="BF236" s="148">
        <f t="shared" si="65"/>
        <v>0</v>
      </c>
      <c r="BG236" s="148">
        <f t="shared" si="66"/>
        <v>0</v>
      </c>
      <c r="BH236" s="148">
        <f t="shared" si="67"/>
        <v>0</v>
      </c>
      <c r="BI236" s="148">
        <f t="shared" si="68"/>
        <v>0</v>
      </c>
      <c r="BJ236" s="19" t="s">
        <v>91</v>
      </c>
      <c r="BK236" s="148">
        <f t="shared" si="69"/>
        <v>0</v>
      </c>
      <c r="BL236" s="19" t="s">
        <v>3956</v>
      </c>
      <c r="BM236" s="147" t="s">
        <v>4535</v>
      </c>
    </row>
    <row r="237" spans="2:65" s="1" customFormat="1" ht="16.5" customHeight="1">
      <c r="B237" s="35"/>
      <c r="C237" s="135" t="s">
        <v>1480</v>
      </c>
      <c r="D237" s="135" t="s">
        <v>162</v>
      </c>
      <c r="E237" s="136" t="s">
        <v>4536</v>
      </c>
      <c r="F237" s="137" t="s">
        <v>4537</v>
      </c>
      <c r="G237" s="138" t="s">
        <v>757</v>
      </c>
      <c r="H237" s="139">
        <v>236</v>
      </c>
      <c r="I237" s="140"/>
      <c r="J237" s="141">
        <f t="shared" si="60"/>
        <v>0</v>
      </c>
      <c r="K237" s="142"/>
      <c r="L237" s="35"/>
      <c r="M237" s="143" t="s">
        <v>32</v>
      </c>
      <c r="N237" s="144" t="s">
        <v>48</v>
      </c>
      <c r="P237" s="145">
        <f t="shared" si="61"/>
        <v>0</v>
      </c>
      <c r="Q237" s="145">
        <v>0</v>
      </c>
      <c r="R237" s="145">
        <f t="shared" si="62"/>
        <v>0</v>
      </c>
      <c r="S237" s="145">
        <v>0</v>
      </c>
      <c r="T237" s="146">
        <f t="shared" si="63"/>
        <v>0</v>
      </c>
      <c r="AR237" s="147" t="s">
        <v>3956</v>
      </c>
      <c r="AT237" s="147" t="s">
        <v>162</v>
      </c>
      <c r="AU237" s="147" t="s">
        <v>91</v>
      </c>
      <c r="AY237" s="19" t="s">
        <v>159</v>
      </c>
      <c r="BE237" s="148">
        <f t="shared" si="64"/>
        <v>0</v>
      </c>
      <c r="BF237" s="148">
        <f t="shared" si="65"/>
        <v>0</v>
      </c>
      <c r="BG237" s="148">
        <f t="shared" si="66"/>
        <v>0</v>
      </c>
      <c r="BH237" s="148">
        <f t="shared" si="67"/>
        <v>0</v>
      </c>
      <c r="BI237" s="148">
        <f t="shared" si="68"/>
        <v>0</v>
      </c>
      <c r="BJ237" s="19" t="s">
        <v>91</v>
      </c>
      <c r="BK237" s="148">
        <f t="shared" si="69"/>
        <v>0</v>
      </c>
      <c r="BL237" s="19" t="s">
        <v>3956</v>
      </c>
      <c r="BM237" s="147" t="s">
        <v>4538</v>
      </c>
    </row>
    <row r="238" spans="2:65" s="11" customFormat="1" ht="22.9" customHeight="1">
      <c r="B238" s="123"/>
      <c r="D238" s="124" t="s">
        <v>75</v>
      </c>
      <c r="E238" s="133" t="s">
        <v>114</v>
      </c>
      <c r="F238" s="133" t="s">
        <v>202</v>
      </c>
      <c r="I238" s="126"/>
      <c r="J238" s="134">
        <f>BK238</f>
        <v>0</v>
      </c>
      <c r="L238" s="123"/>
      <c r="M238" s="128"/>
      <c r="P238" s="129">
        <f>SUM(P239:P244)</f>
        <v>0</v>
      </c>
      <c r="R238" s="129">
        <f>SUM(R239:R244)</f>
        <v>0</v>
      </c>
      <c r="T238" s="130">
        <f>SUM(T239:T244)</f>
        <v>0</v>
      </c>
      <c r="AR238" s="124" t="s">
        <v>96</v>
      </c>
      <c r="AT238" s="131" t="s">
        <v>75</v>
      </c>
      <c r="AU238" s="131" t="s">
        <v>84</v>
      </c>
      <c r="AY238" s="124" t="s">
        <v>159</v>
      </c>
      <c r="BK238" s="132">
        <f>SUM(BK239:BK244)</f>
        <v>0</v>
      </c>
    </row>
    <row r="239" spans="2:65" s="1" customFormat="1" ht="16.5" customHeight="1">
      <c r="B239" s="35"/>
      <c r="C239" s="135" t="s">
        <v>1489</v>
      </c>
      <c r="D239" s="135" t="s">
        <v>162</v>
      </c>
      <c r="E239" s="136" t="s">
        <v>4539</v>
      </c>
      <c r="F239" s="137" t="s">
        <v>4540</v>
      </c>
      <c r="G239" s="138" t="s">
        <v>783</v>
      </c>
      <c r="H239" s="139">
        <v>65</v>
      </c>
      <c r="I239" s="140"/>
      <c r="J239" s="141">
        <f t="shared" ref="J239:J244" si="70">ROUND(I239*H239,2)</f>
        <v>0</v>
      </c>
      <c r="K239" s="142"/>
      <c r="L239" s="35"/>
      <c r="M239" s="143" t="s">
        <v>32</v>
      </c>
      <c r="N239" s="144" t="s">
        <v>48</v>
      </c>
      <c r="P239" s="145">
        <f t="shared" ref="P239:P244" si="71">O239*H239</f>
        <v>0</v>
      </c>
      <c r="Q239" s="145">
        <v>0</v>
      </c>
      <c r="R239" s="145">
        <f t="shared" ref="R239:R244" si="72">Q239*H239</f>
        <v>0</v>
      </c>
      <c r="S239" s="145">
        <v>0</v>
      </c>
      <c r="T239" s="146">
        <f t="shared" ref="T239:T244" si="73">S239*H239</f>
        <v>0</v>
      </c>
      <c r="AR239" s="147" t="s">
        <v>3956</v>
      </c>
      <c r="AT239" s="147" t="s">
        <v>162</v>
      </c>
      <c r="AU239" s="147" t="s">
        <v>91</v>
      </c>
      <c r="AY239" s="19" t="s">
        <v>159</v>
      </c>
      <c r="BE239" s="148">
        <f t="shared" ref="BE239:BE244" si="74">IF(N239="základní",J239,0)</f>
        <v>0</v>
      </c>
      <c r="BF239" s="148">
        <f t="shared" ref="BF239:BF244" si="75">IF(N239="snížená",J239,0)</f>
        <v>0</v>
      </c>
      <c r="BG239" s="148">
        <f t="shared" ref="BG239:BG244" si="76">IF(N239="zákl. přenesená",J239,0)</f>
        <v>0</v>
      </c>
      <c r="BH239" s="148">
        <f t="shared" ref="BH239:BH244" si="77">IF(N239="sníž. přenesená",J239,0)</f>
        <v>0</v>
      </c>
      <c r="BI239" s="148">
        <f t="shared" ref="BI239:BI244" si="78">IF(N239="nulová",J239,0)</f>
        <v>0</v>
      </c>
      <c r="BJ239" s="19" t="s">
        <v>91</v>
      </c>
      <c r="BK239" s="148">
        <f t="shared" ref="BK239:BK244" si="79">ROUND(I239*H239,2)</f>
        <v>0</v>
      </c>
      <c r="BL239" s="19" t="s">
        <v>3956</v>
      </c>
      <c r="BM239" s="147" t="s">
        <v>4541</v>
      </c>
    </row>
    <row r="240" spans="2:65" s="1" customFormat="1" ht="21.75" customHeight="1">
      <c r="B240" s="35"/>
      <c r="C240" s="135" t="s">
        <v>1495</v>
      </c>
      <c r="D240" s="135" t="s">
        <v>162</v>
      </c>
      <c r="E240" s="136" t="s">
        <v>4542</v>
      </c>
      <c r="F240" s="137" t="s">
        <v>4543</v>
      </c>
      <c r="G240" s="138" t="s">
        <v>783</v>
      </c>
      <c r="H240" s="139">
        <v>65</v>
      </c>
      <c r="I240" s="140"/>
      <c r="J240" s="141">
        <f t="shared" si="70"/>
        <v>0</v>
      </c>
      <c r="K240" s="142"/>
      <c r="L240" s="35"/>
      <c r="M240" s="143" t="s">
        <v>32</v>
      </c>
      <c r="N240" s="144" t="s">
        <v>48</v>
      </c>
      <c r="P240" s="145">
        <f t="shared" si="71"/>
        <v>0</v>
      </c>
      <c r="Q240" s="145">
        <v>0</v>
      </c>
      <c r="R240" s="145">
        <f t="shared" si="72"/>
        <v>0</v>
      </c>
      <c r="S240" s="145">
        <v>0</v>
      </c>
      <c r="T240" s="146">
        <f t="shared" si="73"/>
        <v>0</v>
      </c>
      <c r="AR240" s="147" t="s">
        <v>3956</v>
      </c>
      <c r="AT240" s="147" t="s">
        <v>162</v>
      </c>
      <c r="AU240" s="147" t="s">
        <v>91</v>
      </c>
      <c r="AY240" s="19" t="s">
        <v>159</v>
      </c>
      <c r="BE240" s="148">
        <f t="shared" si="74"/>
        <v>0</v>
      </c>
      <c r="BF240" s="148">
        <f t="shared" si="75"/>
        <v>0</v>
      </c>
      <c r="BG240" s="148">
        <f t="shared" si="76"/>
        <v>0</v>
      </c>
      <c r="BH240" s="148">
        <f t="shared" si="77"/>
        <v>0</v>
      </c>
      <c r="BI240" s="148">
        <f t="shared" si="78"/>
        <v>0</v>
      </c>
      <c r="BJ240" s="19" t="s">
        <v>91</v>
      </c>
      <c r="BK240" s="148">
        <f t="shared" si="79"/>
        <v>0</v>
      </c>
      <c r="BL240" s="19" t="s">
        <v>3956</v>
      </c>
      <c r="BM240" s="147" t="s">
        <v>4544</v>
      </c>
    </row>
    <row r="241" spans="2:65" s="1" customFormat="1" ht="16.5" customHeight="1">
      <c r="B241" s="35"/>
      <c r="C241" s="135" t="s">
        <v>1500</v>
      </c>
      <c r="D241" s="135" t="s">
        <v>162</v>
      </c>
      <c r="E241" s="136" t="s">
        <v>4545</v>
      </c>
      <c r="F241" s="137" t="s">
        <v>4546</v>
      </c>
      <c r="G241" s="138" t="s">
        <v>783</v>
      </c>
      <c r="H241" s="139">
        <v>65</v>
      </c>
      <c r="I241" s="140"/>
      <c r="J241" s="141">
        <f t="shared" si="70"/>
        <v>0</v>
      </c>
      <c r="K241" s="142"/>
      <c r="L241" s="35"/>
      <c r="M241" s="143" t="s">
        <v>32</v>
      </c>
      <c r="N241" s="144" t="s">
        <v>48</v>
      </c>
      <c r="P241" s="145">
        <f t="shared" si="71"/>
        <v>0</v>
      </c>
      <c r="Q241" s="145">
        <v>0</v>
      </c>
      <c r="R241" s="145">
        <f t="shared" si="72"/>
        <v>0</v>
      </c>
      <c r="S241" s="145">
        <v>0</v>
      </c>
      <c r="T241" s="146">
        <f t="shared" si="73"/>
        <v>0</v>
      </c>
      <c r="AR241" s="147" t="s">
        <v>3956</v>
      </c>
      <c r="AT241" s="147" t="s">
        <v>162</v>
      </c>
      <c r="AU241" s="147" t="s">
        <v>91</v>
      </c>
      <c r="AY241" s="19" t="s">
        <v>159</v>
      </c>
      <c r="BE241" s="148">
        <f t="shared" si="74"/>
        <v>0</v>
      </c>
      <c r="BF241" s="148">
        <f t="shared" si="75"/>
        <v>0</v>
      </c>
      <c r="BG241" s="148">
        <f t="shared" si="76"/>
        <v>0</v>
      </c>
      <c r="BH241" s="148">
        <f t="shared" si="77"/>
        <v>0</v>
      </c>
      <c r="BI241" s="148">
        <f t="shared" si="78"/>
        <v>0</v>
      </c>
      <c r="BJ241" s="19" t="s">
        <v>91</v>
      </c>
      <c r="BK241" s="148">
        <f t="shared" si="79"/>
        <v>0</v>
      </c>
      <c r="BL241" s="19" t="s">
        <v>3956</v>
      </c>
      <c r="BM241" s="147" t="s">
        <v>4547</v>
      </c>
    </row>
    <row r="242" spans="2:65" s="1" customFormat="1" ht="16.5" customHeight="1">
      <c r="B242" s="35"/>
      <c r="C242" s="135" t="s">
        <v>1508</v>
      </c>
      <c r="D242" s="135" t="s">
        <v>162</v>
      </c>
      <c r="E242" s="136" t="s">
        <v>4548</v>
      </c>
      <c r="F242" s="137" t="s">
        <v>4549</v>
      </c>
      <c r="G242" s="138" t="s">
        <v>783</v>
      </c>
      <c r="H242" s="139">
        <v>65</v>
      </c>
      <c r="I242" s="140"/>
      <c r="J242" s="141">
        <f t="shared" si="70"/>
        <v>0</v>
      </c>
      <c r="K242" s="142"/>
      <c r="L242" s="35"/>
      <c r="M242" s="143" t="s">
        <v>32</v>
      </c>
      <c r="N242" s="144" t="s">
        <v>48</v>
      </c>
      <c r="P242" s="145">
        <f t="shared" si="71"/>
        <v>0</v>
      </c>
      <c r="Q242" s="145">
        <v>0</v>
      </c>
      <c r="R242" s="145">
        <f t="shared" si="72"/>
        <v>0</v>
      </c>
      <c r="S242" s="145">
        <v>0</v>
      </c>
      <c r="T242" s="146">
        <f t="shared" si="73"/>
        <v>0</v>
      </c>
      <c r="AR242" s="147" t="s">
        <v>3956</v>
      </c>
      <c r="AT242" s="147" t="s">
        <v>162</v>
      </c>
      <c r="AU242" s="147" t="s">
        <v>91</v>
      </c>
      <c r="AY242" s="19" t="s">
        <v>159</v>
      </c>
      <c r="BE242" s="148">
        <f t="shared" si="74"/>
        <v>0</v>
      </c>
      <c r="BF242" s="148">
        <f t="shared" si="75"/>
        <v>0</v>
      </c>
      <c r="BG242" s="148">
        <f t="shared" si="76"/>
        <v>0</v>
      </c>
      <c r="BH242" s="148">
        <f t="shared" si="77"/>
        <v>0</v>
      </c>
      <c r="BI242" s="148">
        <f t="shared" si="78"/>
        <v>0</v>
      </c>
      <c r="BJ242" s="19" t="s">
        <v>91</v>
      </c>
      <c r="BK242" s="148">
        <f t="shared" si="79"/>
        <v>0</v>
      </c>
      <c r="BL242" s="19" t="s">
        <v>3956</v>
      </c>
      <c r="BM242" s="147" t="s">
        <v>4550</v>
      </c>
    </row>
    <row r="243" spans="2:65" s="1" customFormat="1" ht="16.5" customHeight="1">
      <c r="B243" s="35"/>
      <c r="C243" s="135" t="s">
        <v>1514</v>
      </c>
      <c r="D243" s="135" t="s">
        <v>162</v>
      </c>
      <c r="E243" s="136" t="s">
        <v>4551</v>
      </c>
      <c r="F243" s="137" t="s">
        <v>4552</v>
      </c>
      <c r="G243" s="138" t="s">
        <v>559</v>
      </c>
      <c r="H243" s="139">
        <v>6.5</v>
      </c>
      <c r="I243" s="140"/>
      <c r="J243" s="141">
        <f t="shared" si="70"/>
        <v>0</v>
      </c>
      <c r="K243" s="142"/>
      <c r="L243" s="35"/>
      <c r="M243" s="143" t="s">
        <v>32</v>
      </c>
      <c r="N243" s="144" t="s">
        <v>48</v>
      </c>
      <c r="P243" s="145">
        <f t="shared" si="71"/>
        <v>0</v>
      </c>
      <c r="Q243" s="145">
        <v>0</v>
      </c>
      <c r="R243" s="145">
        <f t="shared" si="72"/>
        <v>0</v>
      </c>
      <c r="S243" s="145">
        <v>0</v>
      </c>
      <c r="T243" s="146">
        <f t="shared" si="73"/>
        <v>0</v>
      </c>
      <c r="AR243" s="147" t="s">
        <v>3956</v>
      </c>
      <c r="AT243" s="147" t="s">
        <v>162</v>
      </c>
      <c r="AU243" s="147" t="s">
        <v>91</v>
      </c>
      <c r="AY243" s="19" t="s">
        <v>159</v>
      </c>
      <c r="BE243" s="148">
        <f t="shared" si="74"/>
        <v>0</v>
      </c>
      <c r="BF243" s="148">
        <f t="shared" si="75"/>
        <v>0</v>
      </c>
      <c r="BG243" s="148">
        <f t="shared" si="76"/>
        <v>0</v>
      </c>
      <c r="BH243" s="148">
        <f t="shared" si="77"/>
        <v>0</v>
      </c>
      <c r="BI243" s="148">
        <f t="shared" si="78"/>
        <v>0</v>
      </c>
      <c r="BJ243" s="19" t="s">
        <v>91</v>
      </c>
      <c r="BK243" s="148">
        <f t="shared" si="79"/>
        <v>0</v>
      </c>
      <c r="BL243" s="19" t="s">
        <v>3956</v>
      </c>
      <c r="BM243" s="147" t="s">
        <v>4553</v>
      </c>
    </row>
    <row r="244" spans="2:65" s="1" customFormat="1" ht="16.5" customHeight="1">
      <c r="B244" s="35"/>
      <c r="C244" s="135" t="s">
        <v>1522</v>
      </c>
      <c r="D244" s="135" t="s">
        <v>162</v>
      </c>
      <c r="E244" s="136" t="s">
        <v>4554</v>
      </c>
      <c r="F244" s="137" t="s">
        <v>4555</v>
      </c>
      <c r="G244" s="138" t="s">
        <v>165</v>
      </c>
      <c r="H244" s="139">
        <v>32.5</v>
      </c>
      <c r="I244" s="140"/>
      <c r="J244" s="141">
        <f t="shared" si="70"/>
        <v>0</v>
      </c>
      <c r="K244" s="142"/>
      <c r="L244" s="35"/>
      <c r="M244" s="143" t="s">
        <v>32</v>
      </c>
      <c r="N244" s="144" t="s">
        <v>48</v>
      </c>
      <c r="P244" s="145">
        <f t="shared" si="71"/>
        <v>0</v>
      </c>
      <c r="Q244" s="145">
        <v>0</v>
      </c>
      <c r="R244" s="145">
        <f t="shared" si="72"/>
        <v>0</v>
      </c>
      <c r="S244" s="145">
        <v>0</v>
      </c>
      <c r="T244" s="146">
        <f t="shared" si="73"/>
        <v>0</v>
      </c>
      <c r="AR244" s="147" t="s">
        <v>3956</v>
      </c>
      <c r="AT244" s="147" t="s">
        <v>162</v>
      </c>
      <c r="AU244" s="147" t="s">
        <v>91</v>
      </c>
      <c r="AY244" s="19" t="s">
        <v>159</v>
      </c>
      <c r="BE244" s="148">
        <f t="shared" si="74"/>
        <v>0</v>
      </c>
      <c r="BF244" s="148">
        <f t="shared" si="75"/>
        <v>0</v>
      </c>
      <c r="BG244" s="148">
        <f t="shared" si="76"/>
        <v>0</v>
      </c>
      <c r="BH244" s="148">
        <f t="shared" si="77"/>
        <v>0</v>
      </c>
      <c r="BI244" s="148">
        <f t="shared" si="78"/>
        <v>0</v>
      </c>
      <c r="BJ244" s="19" t="s">
        <v>91</v>
      </c>
      <c r="BK244" s="148">
        <f t="shared" si="79"/>
        <v>0</v>
      </c>
      <c r="BL244" s="19" t="s">
        <v>3956</v>
      </c>
      <c r="BM244" s="147" t="s">
        <v>4556</v>
      </c>
    </row>
    <row r="245" spans="2:65" s="11" customFormat="1" ht="22.9" customHeight="1">
      <c r="B245" s="123"/>
      <c r="D245" s="124" t="s">
        <v>75</v>
      </c>
      <c r="E245" s="133" t="s">
        <v>218</v>
      </c>
      <c r="F245" s="133" t="s">
        <v>4081</v>
      </c>
      <c r="I245" s="126"/>
      <c r="J245" s="134">
        <f>BK245</f>
        <v>0</v>
      </c>
      <c r="L245" s="123"/>
      <c r="M245" s="128"/>
      <c r="P245" s="129">
        <f>SUM(P246:P254)</f>
        <v>0</v>
      </c>
      <c r="R245" s="129">
        <f>SUM(R246:R254)</f>
        <v>0</v>
      </c>
      <c r="T245" s="130">
        <f>SUM(T246:T254)</f>
        <v>0</v>
      </c>
      <c r="AR245" s="124" t="s">
        <v>96</v>
      </c>
      <c r="AT245" s="131" t="s">
        <v>75</v>
      </c>
      <c r="AU245" s="131" t="s">
        <v>84</v>
      </c>
      <c r="AY245" s="124" t="s">
        <v>159</v>
      </c>
      <c r="BK245" s="132">
        <f>SUM(BK246:BK254)</f>
        <v>0</v>
      </c>
    </row>
    <row r="246" spans="2:65" s="1" customFormat="1" ht="16.5" customHeight="1">
      <c r="B246" s="35"/>
      <c r="C246" s="135" t="s">
        <v>1528</v>
      </c>
      <c r="D246" s="135" t="s">
        <v>162</v>
      </c>
      <c r="E246" s="136" t="s">
        <v>4557</v>
      </c>
      <c r="F246" s="137" t="s">
        <v>4558</v>
      </c>
      <c r="G246" s="138" t="s">
        <v>757</v>
      </c>
      <c r="H246" s="139">
        <v>236</v>
      </c>
      <c r="I246" s="140"/>
      <c r="J246" s="141">
        <f t="shared" ref="J246:J254" si="80">ROUND(I246*H246,2)</f>
        <v>0</v>
      </c>
      <c r="K246" s="142"/>
      <c r="L246" s="35"/>
      <c r="M246" s="143" t="s">
        <v>32</v>
      </c>
      <c r="N246" s="144" t="s">
        <v>48</v>
      </c>
      <c r="P246" s="145">
        <f t="shared" ref="P246:P254" si="81">O246*H246</f>
        <v>0</v>
      </c>
      <c r="Q246" s="145">
        <v>0</v>
      </c>
      <c r="R246" s="145">
        <f t="shared" ref="R246:R254" si="82">Q246*H246</f>
        <v>0</v>
      </c>
      <c r="S246" s="145">
        <v>0</v>
      </c>
      <c r="T246" s="146">
        <f t="shared" ref="T246:T254" si="83">S246*H246</f>
        <v>0</v>
      </c>
      <c r="AR246" s="147" t="s">
        <v>3956</v>
      </c>
      <c r="AT246" s="147" t="s">
        <v>162</v>
      </c>
      <c r="AU246" s="147" t="s">
        <v>91</v>
      </c>
      <c r="AY246" s="19" t="s">
        <v>159</v>
      </c>
      <c r="BE246" s="148">
        <f t="shared" ref="BE246:BE254" si="84">IF(N246="základní",J246,0)</f>
        <v>0</v>
      </c>
      <c r="BF246" s="148">
        <f t="shared" ref="BF246:BF254" si="85">IF(N246="snížená",J246,0)</f>
        <v>0</v>
      </c>
      <c r="BG246" s="148">
        <f t="shared" ref="BG246:BG254" si="86">IF(N246="zákl. přenesená",J246,0)</f>
        <v>0</v>
      </c>
      <c r="BH246" s="148">
        <f t="shared" ref="BH246:BH254" si="87">IF(N246="sníž. přenesená",J246,0)</f>
        <v>0</v>
      </c>
      <c r="BI246" s="148">
        <f t="shared" ref="BI246:BI254" si="88">IF(N246="nulová",J246,0)</f>
        <v>0</v>
      </c>
      <c r="BJ246" s="19" t="s">
        <v>91</v>
      </c>
      <c r="BK246" s="148">
        <f t="shared" ref="BK246:BK254" si="89">ROUND(I246*H246,2)</f>
        <v>0</v>
      </c>
      <c r="BL246" s="19" t="s">
        <v>3956</v>
      </c>
      <c r="BM246" s="147" t="s">
        <v>4559</v>
      </c>
    </row>
    <row r="247" spans="2:65" s="1" customFormat="1" ht="16.5" customHeight="1">
      <c r="B247" s="35"/>
      <c r="C247" s="135" t="s">
        <v>1534</v>
      </c>
      <c r="D247" s="135" t="s">
        <v>162</v>
      </c>
      <c r="E247" s="136" t="s">
        <v>4082</v>
      </c>
      <c r="F247" s="137" t="s">
        <v>4083</v>
      </c>
      <c r="G247" s="138" t="s">
        <v>783</v>
      </c>
      <c r="H247" s="139">
        <v>580</v>
      </c>
      <c r="I247" s="140"/>
      <c r="J247" s="141">
        <f t="shared" si="80"/>
        <v>0</v>
      </c>
      <c r="K247" s="142"/>
      <c r="L247" s="35"/>
      <c r="M247" s="143" t="s">
        <v>32</v>
      </c>
      <c r="N247" s="144" t="s">
        <v>48</v>
      </c>
      <c r="P247" s="145">
        <f t="shared" si="81"/>
        <v>0</v>
      </c>
      <c r="Q247" s="145">
        <v>0</v>
      </c>
      <c r="R247" s="145">
        <f t="shared" si="82"/>
        <v>0</v>
      </c>
      <c r="S247" s="145">
        <v>0</v>
      </c>
      <c r="T247" s="146">
        <f t="shared" si="83"/>
        <v>0</v>
      </c>
      <c r="AR247" s="147" t="s">
        <v>3956</v>
      </c>
      <c r="AT247" s="147" t="s">
        <v>162</v>
      </c>
      <c r="AU247" s="147" t="s">
        <v>91</v>
      </c>
      <c r="AY247" s="19" t="s">
        <v>159</v>
      </c>
      <c r="BE247" s="148">
        <f t="shared" si="84"/>
        <v>0</v>
      </c>
      <c r="BF247" s="148">
        <f t="shared" si="85"/>
        <v>0</v>
      </c>
      <c r="BG247" s="148">
        <f t="shared" si="86"/>
        <v>0</v>
      </c>
      <c r="BH247" s="148">
        <f t="shared" si="87"/>
        <v>0</v>
      </c>
      <c r="BI247" s="148">
        <f t="shared" si="88"/>
        <v>0</v>
      </c>
      <c r="BJ247" s="19" t="s">
        <v>91</v>
      </c>
      <c r="BK247" s="148">
        <f t="shared" si="89"/>
        <v>0</v>
      </c>
      <c r="BL247" s="19" t="s">
        <v>3956</v>
      </c>
      <c r="BM247" s="147" t="s">
        <v>4560</v>
      </c>
    </row>
    <row r="248" spans="2:65" s="1" customFormat="1" ht="16.5" customHeight="1">
      <c r="B248" s="35"/>
      <c r="C248" s="135" t="s">
        <v>1540</v>
      </c>
      <c r="D248" s="135" t="s">
        <v>162</v>
      </c>
      <c r="E248" s="136" t="s">
        <v>4088</v>
      </c>
      <c r="F248" s="137" t="s">
        <v>4089</v>
      </c>
      <c r="G248" s="138" t="s">
        <v>783</v>
      </c>
      <c r="H248" s="139">
        <v>230</v>
      </c>
      <c r="I248" s="140"/>
      <c r="J248" s="141">
        <f t="shared" si="80"/>
        <v>0</v>
      </c>
      <c r="K248" s="142"/>
      <c r="L248" s="35"/>
      <c r="M248" s="143" t="s">
        <v>32</v>
      </c>
      <c r="N248" s="144" t="s">
        <v>48</v>
      </c>
      <c r="P248" s="145">
        <f t="shared" si="81"/>
        <v>0</v>
      </c>
      <c r="Q248" s="145">
        <v>0</v>
      </c>
      <c r="R248" s="145">
        <f t="shared" si="82"/>
        <v>0</v>
      </c>
      <c r="S248" s="145">
        <v>0</v>
      </c>
      <c r="T248" s="146">
        <f t="shared" si="83"/>
        <v>0</v>
      </c>
      <c r="AR248" s="147" t="s">
        <v>3956</v>
      </c>
      <c r="AT248" s="147" t="s">
        <v>162</v>
      </c>
      <c r="AU248" s="147" t="s">
        <v>91</v>
      </c>
      <c r="AY248" s="19" t="s">
        <v>159</v>
      </c>
      <c r="BE248" s="148">
        <f t="shared" si="84"/>
        <v>0</v>
      </c>
      <c r="BF248" s="148">
        <f t="shared" si="85"/>
        <v>0</v>
      </c>
      <c r="BG248" s="148">
        <f t="shared" si="86"/>
        <v>0</v>
      </c>
      <c r="BH248" s="148">
        <f t="shared" si="87"/>
        <v>0</v>
      </c>
      <c r="BI248" s="148">
        <f t="shared" si="88"/>
        <v>0</v>
      </c>
      <c r="BJ248" s="19" t="s">
        <v>91</v>
      </c>
      <c r="BK248" s="148">
        <f t="shared" si="89"/>
        <v>0</v>
      </c>
      <c r="BL248" s="19" t="s">
        <v>3956</v>
      </c>
      <c r="BM248" s="147" t="s">
        <v>4561</v>
      </c>
    </row>
    <row r="249" spans="2:65" s="1" customFormat="1" ht="21.75" customHeight="1">
      <c r="B249" s="35"/>
      <c r="C249" s="135" t="s">
        <v>1548</v>
      </c>
      <c r="D249" s="135" t="s">
        <v>162</v>
      </c>
      <c r="E249" s="136" t="s">
        <v>4085</v>
      </c>
      <c r="F249" s="137" t="s">
        <v>4086</v>
      </c>
      <c r="G249" s="138" t="s">
        <v>783</v>
      </c>
      <c r="H249" s="139">
        <v>580</v>
      </c>
      <c r="I249" s="140"/>
      <c r="J249" s="141">
        <f t="shared" si="80"/>
        <v>0</v>
      </c>
      <c r="K249" s="142"/>
      <c r="L249" s="35"/>
      <c r="M249" s="143" t="s">
        <v>32</v>
      </c>
      <c r="N249" s="144" t="s">
        <v>48</v>
      </c>
      <c r="P249" s="145">
        <f t="shared" si="81"/>
        <v>0</v>
      </c>
      <c r="Q249" s="145">
        <v>0</v>
      </c>
      <c r="R249" s="145">
        <f t="shared" si="82"/>
        <v>0</v>
      </c>
      <c r="S249" s="145">
        <v>0</v>
      </c>
      <c r="T249" s="146">
        <f t="shared" si="83"/>
        <v>0</v>
      </c>
      <c r="AR249" s="147" t="s">
        <v>3956</v>
      </c>
      <c r="AT249" s="147" t="s">
        <v>162</v>
      </c>
      <c r="AU249" s="147" t="s">
        <v>91</v>
      </c>
      <c r="AY249" s="19" t="s">
        <v>159</v>
      </c>
      <c r="BE249" s="148">
        <f t="shared" si="84"/>
        <v>0</v>
      </c>
      <c r="BF249" s="148">
        <f t="shared" si="85"/>
        <v>0</v>
      </c>
      <c r="BG249" s="148">
        <f t="shared" si="86"/>
        <v>0</v>
      </c>
      <c r="BH249" s="148">
        <f t="shared" si="87"/>
        <v>0</v>
      </c>
      <c r="BI249" s="148">
        <f t="shared" si="88"/>
        <v>0</v>
      </c>
      <c r="BJ249" s="19" t="s">
        <v>91</v>
      </c>
      <c r="BK249" s="148">
        <f t="shared" si="89"/>
        <v>0</v>
      </c>
      <c r="BL249" s="19" t="s">
        <v>3956</v>
      </c>
      <c r="BM249" s="147" t="s">
        <v>4562</v>
      </c>
    </row>
    <row r="250" spans="2:65" s="1" customFormat="1" ht="21.75" customHeight="1">
      <c r="B250" s="35"/>
      <c r="C250" s="135" t="s">
        <v>1553</v>
      </c>
      <c r="D250" s="135" t="s">
        <v>162</v>
      </c>
      <c r="E250" s="136" t="s">
        <v>4091</v>
      </c>
      <c r="F250" s="137" t="s">
        <v>4092</v>
      </c>
      <c r="G250" s="138" t="s">
        <v>783</v>
      </c>
      <c r="H250" s="139">
        <v>230</v>
      </c>
      <c r="I250" s="140"/>
      <c r="J250" s="141">
        <f t="shared" si="80"/>
        <v>0</v>
      </c>
      <c r="K250" s="142"/>
      <c r="L250" s="35"/>
      <c r="M250" s="143" t="s">
        <v>32</v>
      </c>
      <c r="N250" s="144" t="s">
        <v>48</v>
      </c>
      <c r="P250" s="145">
        <f t="shared" si="81"/>
        <v>0</v>
      </c>
      <c r="Q250" s="145">
        <v>0</v>
      </c>
      <c r="R250" s="145">
        <f t="shared" si="82"/>
        <v>0</v>
      </c>
      <c r="S250" s="145">
        <v>0</v>
      </c>
      <c r="T250" s="146">
        <f t="shared" si="83"/>
        <v>0</v>
      </c>
      <c r="AR250" s="147" t="s">
        <v>3956</v>
      </c>
      <c r="AT250" s="147" t="s">
        <v>162</v>
      </c>
      <c r="AU250" s="147" t="s">
        <v>91</v>
      </c>
      <c r="AY250" s="19" t="s">
        <v>159</v>
      </c>
      <c r="BE250" s="148">
        <f t="shared" si="84"/>
        <v>0</v>
      </c>
      <c r="BF250" s="148">
        <f t="shared" si="85"/>
        <v>0</v>
      </c>
      <c r="BG250" s="148">
        <f t="shared" si="86"/>
        <v>0</v>
      </c>
      <c r="BH250" s="148">
        <f t="shared" si="87"/>
        <v>0</v>
      </c>
      <c r="BI250" s="148">
        <f t="shared" si="88"/>
        <v>0</v>
      </c>
      <c r="BJ250" s="19" t="s">
        <v>91</v>
      </c>
      <c r="BK250" s="148">
        <f t="shared" si="89"/>
        <v>0</v>
      </c>
      <c r="BL250" s="19" t="s">
        <v>3956</v>
      </c>
      <c r="BM250" s="147" t="s">
        <v>4563</v>
      </c>
    </row>
    <row r="251" spans="2:65" s="1" customFormat="1" ht="16.5" customHeight="1">
      <c r="B251" s="35"/>
      <c r="C251" s="135" t="s">
        <v>1561</v>
      </c>
      <c r="D251" s="135" t="s">
        <v>162</v>
      </c>
      <c r="E251" s="136" t="s">
        <v>4564</v>
      </c>
      <c r="F251" s="137" t="s">
        <v>4104</v>
      </c>
      <c r="G251" s="138" t="s">
        <v>225</v>
      </c>
      <c r="H251" s="139">
        <v>1</v>
      </c>
      <c r="I251" s="140"/>
      <c r="J251" s="141">
        <f t="shared" si="80"/>
        <v>0</v>
      </c>
      <c r="K251" s="142"/>
      <c r="L251" s="35"/>
      <c r="M251" s="143" t="s">
        <v>32</v>
      </c>
      <c r="N251" s="144" t="s">
        <v>48</v>
      </c>
      <c r="P251" s="145">
        <f t="shared" si="81"/>
        <v>0</v>
      </c>
      <c r="Q251" s="145">
        <v>0</v>
      </c>
      <c r="R251" s="145">
        <f t="shared" si="82"/>
        <v>0</v>
      </c>
      <c r="S251" s="145">
        <v>0</v>
      </c>
      <c r="T251" s="146">
        <f t="shared" si="83"/>
        <v>0</v>
      </c>
      <c r="AR251" s="147" t="s">
        <v>3956</v>
      </c>
      <c r="AT251" s="147" t="s">
        <v>162</v>
      </c>
      <c r="AU251" s="147" t="s">
        <v>91</v>
      </c>
      <c r="AY251" s="19" t="s">
        <v>159</v>
      </c>
      <c r="BE251" s="148">
        <f t="shared" si="84"/>
        <v>0</v>
      </c>
      <c r="BF251" s="148">
        <f t="shared" si="85"/>
        <v>0</v>
      </c>
      <c r="BG251" s="148">
        <f t="shared" si="86"/>
        <v>0</v>
      </c>
      <c r="BH251" s="148">
        <f t="shared" si="87"/>
        <v>0</v>
      </c>
      <c r="BI251" s="148">
        <f t="shared" si="88"/>
        <v>0</v>
      </c>
      <c r="BJ251" s="19" t="s">
        <v>91</v>
      </c>
      <c r="BK251" s="148">
        <f t="shared" si="89"/>
        <v>0</v>
      </c>
      <c r="BL251" s="19" t="s">
        <v>3956</v>
      </c>
      <c r="BM251" s="147" t="s">
        <v>4565</v>
      </c>
    </row>
    <row r="252" spans="2:65" s="1" customFormat="1" ht="16.5" customHeight="1">
      <c r="B252" s="35"/>
      <c r="C252" s="135" t="s">
        <v>1566</v>
      </c>
      <c r="D252" s="135" t="s">
        <v>162</v>
      </c>
      <c r="E252" s="136" t="s">
        <v>4566</v>
      </c>
      <c r="F252" s="137" t="s">
        <v>4567</v>
      </c>
      <c r="G252" s="138" t="s">
        <v>3762</v>
      </c>
      <c r="H252" s="139">
        <v>4</v>
      </c>
      <c r="I252" s="140"/>
      <c r="J252" s="141">
        <f t="shared" si="80"/>
        <v>0</v>
      </c>
      <c r="K252" s="142"/>
      <c r="L252" s="35"/>
      <c r="M252" s="143" t="s">
        <v>32</v>
      </c>
      <c r="N252" s="144" t="s">
        <v>48</v>
      </c>
      <c r="P252" s="145">
        <f t="shared" si="81"/>
        <v>0</v>
      </c>
      <c r="Q252" s="145">
        <v>0</v>
      </c>
      <c r="R252" s="145">
        <f t="shared" si="82"/>
        <v>0</v>
      </c>
      <c r="S252" s="145">
        <v>0</v>
      </c>
      <c r="T252" s="146">
        <f t="shared" si="83"/>
        <v>0</v>
      </c>
      <c r="AR252" s="147" t="s">
        <v>3956</v>
      </c>
      <c r="AT252" s="147" t="s">
        <v>162</v>
      </c>
      <c r="AU252" s="147" t="s">
        <v>91</v>
      </c>
      <c r="AY252" s="19" t="s">
        <v>159</v>
      </c>
      <c r="BE252" s="148">
        <f t="shared" si="84"/>
        <v>0</v>
      </c>
      <c r="BF252" s="148">
        <f t="shared" si="85"/>
        <v>0</v>
      </c>
      <c r="BG252" s="148">
        <f t="shared" si="86"/>
        <v>0</v>
      </c>
      <c r="BH252" s="148">
        <f t="shared" si="87"/>
        <v>0</v>
      </c>
      <c r="BI252" s="148">
        <f t="shared" si="88"/>
        <v>0</v>
      </c>
      <c r="BJ252" s="19" t="s">
        <v>91</v>
      </c>
      <c r="BK252" s="148">
        <f t="shared" si="89"/>
        <v>0</v>
      </c>
      <c r="BL252" s="19" t="s">
        <v>3956</v>
      </c>
      <c r="BM252" s="147" t="s">
        <v>4568</v>
      </c>
    </row>
    <row r="253" spans="2:65" s="1" customFormat="1" ht="16.5" customHeight="1">
      <c r="B253" s="35"/>
      <c r="C253" s="135" t="s">
        <v>1573</v>
      </c>
      <c r="D253" s="135" t="s">
        <v>162</v>
      </c>
      <c r="E253" s="136" t="s">
        <v>4569</v>
      </c>
      <c r="F253" s="137" t="s">
        <v>4570</v>
      </c>
      <c r="G253" s="138" t="s">
        <v>3762</v>
      </c>
      <c r="H253" s="139">
        <v>4</v>
      </c>
      <c r="I253" s="140"/>
      <c r="J253" s="141">
        <f t="shared" si="80"/>
        <v>0</v>
      </c>
      <c r="K253" s="142"/>
      <c r="L253" s="35"/>
      <c r="M253" s="143" t="s">
        <v>32</v>
      </c>
      <c r="N253" s="144" t="s">
        <v>48</v>
      </c>
      <c r="P253" s="145">
        <f t="shared" si="81"/>
        <v>0</v>
      </c>
      <c r="Q253" s="145">
        <v>0</v>
      </c>
      <c r="R253" s="145">
        <f t="shared" si="82"/>
        <v>0</v>
      </c>
      <c r="S253" s="145">
        <v>0</v>
      </c>
      <c r="T253" s="146">
        <f t="shared" si="83"/>
        <v>0</v>
      </c>
      <c r="AR253" s="147" t="s">
        <v>3956</v>
      </c>
      <c r="AT253" s="147" t="s">
        <v>162</v>
      </c>
      <c r="AU253" s="147" t="s">
        <v>91</v>
      </c>
      <c r="AY253" s="19" t="s">
        <v>159</v>
      </c>
      <c r="BE253" s="148">
        <f t="shared" si="84"/>
        <v>0</v>
      </c>
      <c r="BF253" s="148">
        <f t="shared" si="85"/>
        <v>0</v>
      </c>
      <c r="BG253" s="148">
        <f t="shared" si="86"/>
        <v>0</v>
      </c>
      <c r="BH253" s="148">
        <f t="shared" si="87"/>
        <v>0</v>
      </c>
      <c r="BI253" s="148">
        <f t="shared" si="88"/>
        <v>0</v>
      </c>
      <c r="BJ253" s="19" t="s">
        <v>91</v>
      </c>
      <c r="BK253" s="148">
        <f t="shared" si="89"/>
        <v>0</v>
      </c>
      <c r="BL253" s="19" t="s">
        <v>3956</v>
      </c>
      <c r="BM253" s="147" t="s">
        <v>4571</v>
      </c>
    </row>
    <row r="254" spans="2:65" s="1" customFormat="1" ht="16.5" customHeight="1">
      <c r="B254" s="35"/>
      <c r="C254" s="135" t="s">
        <v>1579</v>
      </c>
      <c r="D254" s="135" t="s">
        <v>162</v>
      </c>
      <c r="E254" s="136" t="s">
        <v>4572</v>
      </c>
      <c r="F254" s="137" t="s">
        <v>4107</v>
      </c>
      <c r="G254" s="138" t="s">
        <v>225</v>
      </c>
      <c r="H254" s="139">
        <v>1</v>
      </c>
      <c r="I254" s="140"/>
      <c r="J254" s="141">
        <f t="shared" si="80"/>
        <v>0</v>
      </c>
      <c r="K254" s="142"/>
      <c r="L254" s="35"/>
      <c r="M254" s="143" t="s">
        <v>32</v>
      </c>
      <c r="N254" s="144" t="s">
        <v>48</v>
      </c>
      <c r="P254" s="145">
        <f t="shared" si="81"/>
        <v>0</v>
      </c>
      <c r="Q254" s="145">
        <v>0</v>
      </c>
      <c r="R254" s="145">
        <f t="shared" si="82"/>
        <v>0</v>
      </c>
      <c r="S254" s="145">
        <v>0</v>
      </c>
      <c r="T254" s="146">
        <f t="shared" si="83"/>
        <v>0</v>
      </c>
      <c r="AR254" s="147" t="s">
        <v>3956</v>
      </c>
      <c r="AT254" s="147" t="s">
        <v>162</v>
      </c>
      <c r="AU254" s="147" t="s">
        <v>91</v>
      </c>
      <c r="AY254" s="19" t="s">
        <v>159</v>
      </c>
      <c r="BE254" s="148">
        <f t="shared" si="84"/>
        <v>0</v>
      </c>
      <c r="BF254" s="148">
        <f t="shared" si="85"/>
        <v>0</v>
      </c>
      <c r="BG254" s="148">
        <f t="shared" si="86"/>
        <v>0</v>
      </c>
      <c r="BH254" s="148">
        <f t="shared" si="87"/>
        <v>0</v>
      </c>
      <c r="BI254" s="148">
        <f t="shared" si="88"/>
        <v>0</v>
      </c>
      <c r="BJ254" s="19" t="s">
        <v>91</v>
      </c>
      <c r="BK254" s="148">
        <f t="shared" si="89"/>
        <v>0</v>
      </c>
      <c r="BL254" s="19" t="s">
        <v>3956</v>
      </c>
      <c r="BM254" s="147" t="s">
        <v>4573</v>
      </c>
    </row>
    <row r="255" spans="2:65" s="11" customFormat="1" ht="22.9" customHeight="1">
      <c r="B255" s="123"/>
      <c r="D255" s="124" t="s">
        <v>75</v>
      </c>
      <c r="E255" s="133" t="s">
        <v>8</v>
      </c>
      <c r="F255" s="133" t="s">
        <v>4574</v>
      </c>
      <c r="I255" s="126"/>
      <c r="J255" s="134">
        <f>BK255</f>
        <v>0</v>
      </c>
      <c r="L255" s="123"/>
      <c r="M255" s="128"/>
      <c r="P255" s="129">
        <f>SUM(P256:P263)</f>
        <v>0</v>
      </c>
      <c r="R255" s="129">
        <f>SUM(R256:R263)</f>
        <v>0</v>
      </c>
      <c r="T255" s="130">
        <f>SUM(T256:T263)</f>
        <v>0</v>
      </c>
      <c r="AR255" s="124" t="s">
        <v>96</v>
      </c>
      <c r="AT255" s="131" t="s">
        <v>75</v>
      </c>
      <c r="AU255" s="131" t="s">
        <v>84</v>
      </c>
      <c r="AY255" s="124" t="s">
        <v>159</v>
      </c>
      <c r="BK255" s="132">
        <f>SUM(BK256:BK263)</f>
        <v>0</v>
      </c>
    </row>
    <row r="256" spans="2:65" s="1" customFormat="1" ht="16.5" customHeight="1">
      <c r="B256" s="35"/>
      <c r="C256" s="135" t="s">
        <v>1598</v>
      </c>
      <c r="D256" s="135" t="s">
        <v>162</v>
      </c>
      <c r="E256" s="136" t="s">
        <v>4575</v>
      </c>
      <c r="F256" s="137" t="s">
        <v>4119</v>
      </c>
      <c r="G256" s="138" t="s">
        <v>757</v>
      </c>
      <c r="H256" s="139">
        <v>1</v>
      </c>
      <c r="I256" s="140"/>
      <c r="J256" s="141">
        <f t="shared" ref="J256:J263" si="90">ROUND(I256*H256,2)</f>
        <v>0</v>
      </c>
      <c r="K256" s="142"/>
      <c r="L256" s="35"/>
      <c r="M256" s="143" t="s">
        <v>32</v>
      </c>
      <c r="N256" s="144" t="s">
        <v>48</v>
      </c>
      <c r="P256" s="145">
        <f t="shared" ref="P256:P263" si="91">O256*H256</f>
        <v>0</v>
      </c>
      <c r="Q256" s="145">
        <v>0</v>
      </c>
      <c r="R256" s="145">
        <f t="shared" ref="R256:R263" si="92">Q256*H256</f>
        <v>0</v>
      </c>
      <c r="S256" s="145">
        <v>0</v>
      </c>
      <c r="T256" s="146">
        <f t="shared" ref="T256:T263" si="93">S256*H256</f>
        <v>0</v>
      </c>
      <c r="AR256" s="147" t="s">
        <v>3956</v>
      </c>
      <c r="AT256" s="147" t="s">
        <v>162</v>
      </c>
      <c r="AU256" s="147" t="s">
        <v>91</v>
      </c>
      <c r="AY256" s="19" t="s">
        <v>159</v>
      </c>
      <c r="BE256" s="148">
        <f t="shared" ref="BE256:BE263" si="94">IF(N256="základní",J256,0)</f>
        <v>0</v>
      </c>
      <c r="BF256" s="148">
        <f t="shared" ref="BF256:BF263" si="95">IF(N256="snížená",J256,0)</f>
        <v>0</v>
      </c>
      <c r="BG256" s="148">
        <f t="shared" ref="BG256:BG263" si="96">IF(N256="zákl. přenesená",J256,0)</f>
        <v>0</v>
      </c>
      <c r="BH256" s="148">
        <f t="shared" ref="BH256:BH263" si="97">IF(N256="sníž. přenesená",J256,0)</f>
        <v>0</v>
      </c>
      <c r="BI256" s="148">
        <f t="shared" ref="BI256:BI263" si="98">IF(N256="nulová",J256,0)</f>
        <v>0</v>
      </c>
      <c r="BJ256" s="19" t="s">
        <v>91</v>
      </c>
      <c r="BK256" s="148">
        <f t="shared" ref="BK256:BK263" si="99">ROUND(I256*H256,2)</f>
        <v>0</v>
      </c>
      <c r="BL256" s="19" t="s">
        <v>3956</v>
      </c>
      <c r="BM256" s="147" t="s">
        <v>4576</v>
      </c>
    </row>
    <row r="257" spans="2:65" s="1" customFormat="1" ht="16.5" customHeight="1">
      <c r="B257" s="35"/>
      <c r="C257" s="135" t="s">
        <v>1605</v>
      </c>
      <c r="D257" s="135" t="s">
        <v>162</v>
      </c>
      <c r="E257" s="136" t="s">
        <v>4577</v>
      </c>
      <c r="F257" s="137" t="s">
        <v>4122</v>
      </c>
      <c r="G257" s="138" t="s">
        <v>757</v>
      </c>
      <c r="H257" s="139">
        <v>1</v>
      </c>
      <c r="I257" s="140"/>
      <c r="J257" s="141">
        <f t="shared" si="90"/>
        <v>0</v>
      </c>
      <c r="K257" s="142"/>
      <c r="L257" s="35"/>
      <c r="M257" s="143" t="s">
        <v>32</v>
      </c>
      <c r="N257" s="144" t="s">
        <v>48</v>
      </c>
      <c r="P257" s="145">
        <f t="shared" si="91"/>
        <v>0</v>
      </c>
      <c r="Q257" s="145">
        <v>0</v>
      </c>
      <c r="R257" s="145">
        <f t="shared" si="92"/>
        <v>0</v>
      </c>
      <c r="S257" s="145">
        <v>0</v>
      </c>
      <c r="T257" s="146">
        <f t="shared" si="93"/>
        <v>0</v>
      </c>
      <c r="AR257" s="147" t="s">
        <v>3956</v>
      </c>
      <c r="AT257" s="147" t="s">
        <v>162</v>
      </c>
      <c r="AU257" s="147" t="s">
        <v>91</v>
      </c>
      <c r="AY257" s="19" t="s">
        <v>159</v>
      </c>
      <c r="BE257" s="148">
        <f t="shared" si="94"/>
        <v>0</v>
      </c>
      <c r="BF257" s="148">
        <f t="shared" si="95"/>
        <v>0</v>
      </c>
      <c r="BG257" s="148">
        <f t="shared" si="96"/>
        <v>0</v>
      </c>
      <c r="BH257" s="148">
        <f t="shared" si="97"/>
        <v>0</v>
      </c>
      <c r="BI257" s="148">
        <f t="shared" si="98"/>
        <v>0</v>
      </c>
      <c r="BJ257" s="19" t="s">
        <v>91</v>
      </c>
      <c r="BK257" s="148">
        <f t="shared" si="99"/>
        <v>0</v>
      </c>
      <c r="BL257" s="19" t="s">
        <v>3956</v>
      </c>
      <c r="BM257" s="147" t="s">
        <v>4578</v>
      </c>
    </row>
    <row r="258" spans="2:65" s="1" customFormat="1" ht="16.5" customHeight="1">
      <c r="B258" s="35"/>
      <c r="C258" s="135" t="s">
        <v>1610</v>
      </c>
      <c r="D258" s="135" t="s">
        <v>162</v>
      </c>
      <c r="E258" s="136" t="s">
        <v>4579</v>
      </c>
      <c r="F258" s="137" t="s">
        <v>4131</v>
      </c>
      <c r="G258" s="138" t="s">
        <v>757</v>
      </c>
      <c r="H258" s="139">
        <v>1</v>
      </c>
      <c r="I258" s="140"/>
      <c r="J258" s="141">
        <f t="shared" si="90"/>
        <v>0</v>
      </c>
      <c r="K258" s="142"/>
      <c r="L258" s="35"/>
      <c r="M258" s="143" t="s">
        <v>32</v>
      </c>
      <c r="N258" s="144" t="s">
        <v>48</v>
      </c>
      <c r="P258" s="145">
        <f t="shared" si="91"/>
        <v>0</v>
      </c>
      <c r="Q258" s="145">
        <v>0</v>
      </c>
      <c r="R258" s="145">
        <f t="shared" si="92"/>
        <v>0</v>
      </c>
      <c r="S258" s="145">
        <v>0</v>
      </c>
      <c r="T258" s="146">
        <f t="shared" si="93"/>
        <v>0</v>
      </c>
      <c r="AR258" s="147" t="s">
        <v>3956</v>
      </c>
      <c r="AT258" s="147" t="s">
        <v>162</v>
      </c>
      <c r="AU258" s="147" t="s">
        <v>91</v>
      </c>
      <c r="AY258" s="19" t="s">
        <v>159</v>
      </c>
      <c r="BE258" s="148">
        <f t="shared" si="94"/>
        <v>0</v>
      </c>
      <c r="BF258" s="148">
        <f t="shared" si="95"/>
        <v>0</v>
      </c>
      <c r="BG258" s="148">
        <f t="shared" si="96"/>
        <v>0</v>
      </c>
      <c r="BH258" s="148">
        <f t="shared" si="97"/>
        <v>0</v>
      </c>
      <c r="BI258" s="148">
        <f t="shared" si="98"/>
        <v>0</v>
      </c>
      <c r="BJ258" s="19" t="s">
        <v>91</v>
      </c>
      <c r="BK258" s="148">
        <f t="shared" si="99"/>
        <v>0</v>
      </c>
      <c r="BL258" s="19" t="s">
        <v>3956</v>
      </c>
      <c r="BM258" s="147" t="s">
        <v>4580</v>
      </c>
    </row>
    <row r="259" spans="2:65" s="1" customFormat="1" ht="16.5" customHeight="1">
      <c r="B259" s="35"/>
      <c r="C259" s="135" t="s">
        <v>1615</v>
      </c>
      <c r="D259" s="135" t="s">
        <v>162</v>
      </c>
      <c r="E259" s="136" t="s">
        <v>4581</v>
      </c>
      <c r="F259" s="137" t="s">
        <v>4582</v>
      </c>
      <c r="G259" s="138" t="s">
        <v>757</v>
      </c>
      <c r="H259" s="139">
        <v>1</v>
      </c>
      <c r="I259" s="140"/>
      <c r="J259" s="141">
        <f t="shared" si="90"/>
        <v>0</v>
      </c>
      <c r="K259" s="142"/>
      <c r="L259" s="35"/>
      <c r="M259" s="143" t="s">
        <v>32</v>
      </c>
      <c r="N259" s="144" t="s">
        <v>48</v>
      </c>
      <c r="P259" s="145">
        <f t="shared" si="91"/>
        <v>0</v>
      </c>
      <c r="Q259" s="145">
        <v>0</v>
      </c>
      <c r="R259" s="145">
        <f t="shared" si="92"/>
        <v>0</v>
      </c>
      <c r="S259" s="145">
        <v>0</v>
      </c>
      <c r="T259" s="146">
        <f t="shared" si="93"/>
        <v>0</v>
      </c>
      <c r="AR259" s="147" t="s">
        <v>3956</v>
      </c>
      <c r="AT259" s="147" t="s">
        <v>162</v>
      </c>
      <c r="AU259" s="147" t="s">
        <v>91</v>
      </c>
      <c r="AY259" s="19" t="s">
        <v>159</v>
      </c>
      <c r="BE259" s="148">
        <f t="shared" si="94"/>
        <v>0</v>
      </c>
      <c r="BF259" s="148">
        <f t="shared" si="95"/>
        <v>0</v>
      </c>
      <c r="BG259" s="148">
        <f t="shared" si="96"/>
        <v>0</v>
      </c>
      <c r="BH259" s="148">
        <f t="shared" si="97"/>
        <v>0</v>
      </c>
      <c r="BI259" s="148">
        <f t="shared" si="98"/>
        <v>0</v>
      </c>
      <c r="BJ259" s="19" t="s">
        <v>91</v>
      </c>
      <c r="BK259" s="148">
        <f t="shared" si="99"/>
        <v>0</v>
      </c>
      <c r="BL259" s="19" t="s">
        <v>3956</v>
      </c>
      <c r="BM259" s="147" t="s">
        <v>4583</v>
      </c>
    </row>
    <row r="260" spans="2:65" s="1" customFormat="1" ht="16.5" customHeight="1">
      <c r="B260" s="35"/>
      <c r="C260" s="135" t="s">
        <v>1620</v>
      </c>
      <c r="D260" s="135" t="s">
        <v>162</v>
      </c>
      <c r="E260" s="136" t="s">
        <v>4584</v>
      </c>
      <c r="F260" s="137" t="s">
        <v>4110</v>
      </c>
      <c r="G260" s="138" t="s">
        <v>757</v>
      </c>
      <c r="H260" s="139">
        <v>1</v>
      </c>
      <c r="I260" s="140"/>
      <c r="J260" s="141">
        <f t="shared" si="90"/>
        <v>0</v>
      </c>
      <c r="K260" s="142"/>
      <c r="L260" s="35"/>
      <c r="M260" s="143" t="s">
        <v>32</v>
      </c>
      <c r="N260" s="144" t="s">
        <v>48</v>
      </c>
      <c r="P260" s="145">
        <f t="shared" si="91"/>
        <v>0</v>
      </c>
      <c r="Q260" s="145">
        <v>0</v>
      </c>
      <c r="R260" s="145">
        <f t="shared" si="92"/>
        <v>0</v>
      </c>
      <c r="S260" s="145">
        <v>0</v>
      </c>
      <c r="T260" s="146">
        <f t="shared" si="93"/>
        <v>0</v>
      </c>
      <c r="AR260" s="147" t="s">
        <v>3956</v>
      </c>
      <c r="AT260" s="147" t="s">
        <v>162</v>
      </c>
      <c r="AU260" s="147" t="s">
        <v>91</v>
      </c>
      <c r="AY260" s="19" t="s">
        <v>159</v>
      </c>
      <c r="BE260" s="148">
        <f t="shared" si="94"/>
        <v>0</v>
      </c>
      <c r="BF260" s="148">
        <f t="shared" si="95"/>
        <v>0</v>
      </c>
      <c r="BG260" s="148">
        <f t="shared" si="96"/>
        <v>0</v>
      </c>
      <c r="BH260" s="148">
        <f t="shared" si="97"/>
        <v>0</v>
      </c>
      <c r="BI260" s="148">
        <f t="shared" si="98"/>
        <v>0</v>
      </c>
      <c r="BJ260" s="19" t="s">
        <v>91</v>
      </c>
      <c r="BK260" s="148">
        <f t="shared" si="99"/>
        <v>0</v>
      </c>
      <c r="BL260" s="19" t="s">
        <v>3956</v>
      </c>
      <c r="BM260" s="147" t="s">
        <v>4585</v>
      </c>
    </row>
    <row r="261" spans="2:65" s="1" customFormat="1" ht="16.5" customHeight="1">
      <c r="B261" s="35"/>
      <c r="C261" s="135" t="s">
        <v>1626</v>
      </c>
      <c r="D261" s="135" t="s">
        <v>162</v>
      </c>
      <c r="E261" s="136" t="s">
        <v>4586</v>
      </c>
      <c r="F261" s="137" t="s">
        <v>4113</v>
      </c>
      <c r="G261" s="138" t="s">
        <v>757</v>
      </c>
      <c r="H261" s="139">
        <v>1</v>
      </c>
      <c r="I261" s="140"/>
      <c r="J261" s="141">
        <f t="shared" si="90"/>
        <v>0</v>
      </c>
      <c r="K261" s="142"/>
      <c r="L261" s="35"/>
      <c r="M261" s="143" t="s">
        <v>32</v>
      </c>
      <c r="N261" s="144" t="s">
        <v>48</v>
      </c>
      <c r="P261" s="145">
        <f t="shared" si="91"/>
        <v>0</v>
      </c>
      <c r="Q261" s="145">
        <v>0</v>
      </c>
      <c r="R261" s="145">
        <f t="shared" si="92"/>
        <v>0</v>
      </c>
      <c r="S261" s="145">
        <v>0</v>
      </c>
      <c r="T261" s="146">
        <f t="shared" si="93"/>
        <v>0</v>
      </c>
      <c r="AR261" s="147" t="s">
        <v>3956</v>
      </c>
      <c r="AT261" s="147" t="s">
        <v>162</v>
      </c>
      <c r="AU261" s="147" t="s">
        <v>91</v>
      </c>
      <c r="AY261" s="19" t="s">
        <v>159</v>
      </c>
      <c r="BE261" s="148">
        <f t="shared" si="94"/>
        <v>0</v>
      </c>
      <c r="BF261" s="148">
        <f t="shared" si="95"/>
        <v>0</v>
      </c>
      <c r="BG261" s="148">
        <f t="shared" si="96"/>
        <v>0</v>
      </c>
      <c r="BH261" s="148">
        <f t="shared" si="97"/>
        <v>0</v>
      </c>
      <c r="BI261" s="148">
        <f t="shared" si="98"/>
        <v>0</v>
      </c>
      <c r="BJ261" s="19" t="s">
        <v>91</v>
      </c>
      <c r="BK261" s="148">
        <f t="shared" si="99"/>
        <v>0</v>
      </c>
      <c r="BL261" s="19" t="s">
        <v>3956</v>
      </c>
      <c r="BM261" s="147" t="s">
        <v>4587</v>
      </c>
    </row>
    <row r="262" spans="2:65" s="1" customFormat="1" ht="16.5" customHeight="1">
      <c r="B262" s="35"/>
      <c r="C262" s="135" t="s">
        <v>1633</v>
      </c>
      <c r="D262" s="135" t="s">
        <v>162</v>
      </c>
      <c r="E262" s="136" t="s">
        <v>4588</v>
      </c>
      <c r="F262" s="137" t="s">
        <v>4116</v>
      </c>
      <c r="G262" s="138" t="s">
        <v>757</v>
      </c>
      <c r="H262" s="139">
        <v>1</v>
      </c>
      <c r="I262" s="140"/>
      <c r="J262" s="141">
        <f t="shared" si="90"/>
        <v>0</v>
      </c>
      <c r="K262" s="142"/>
      <c r="L262" s="35"/>
      <c r="M262" s="143" t="s">
        <v>32</v>
      </c>
      <c r="N262" s="144" t="s">
        <v>48</v>
      </c>
      <c r="P262" s="145">
        <f t="shared" si="91"/>
        <v>0</v>
      </c>
      <c r="Q262" s="145">
        <v>0</v>
      </c>
      <c r="R262" s="145">
        <f t="shared" si="92"/>
        <v>0</v>
      </c>
      <c r="S262" s="145">
        <v>0</v>
      </c>
      <c r="T262" s="146">
        <f t="shared" si="93"/>
        <v>0</v>
      </c>
      <c r="AR262" s="147" t="s">
        <v>3956</v>
      </c>
      <c r="AT262" s="147" t="s">
        <v>162</v>
      </c>
      <c r="AU262" s="147" t="s">
        <v>91</v>
      </c>
      <c r="AY262" s="19" t="s">
        <v>159</v>
      </c>
      <c r="BE262" s="148">
        <f t="shared" si="94"/>
        <v>0</v>
      </c>
      <c r="BF262" s="148">
        <f t="shared" si="95"/>
        <v>0</v>
      </c>
      <c r="BG262" s="148">
        <f t="shared" si="96"/>
        <v>0</v>
      </c>
      <c r="BH262" s="148">
        <f t="shared" si="97"/>
        <v>0</v>
      </c>
      <c r="BI262" s="148">
        <f t="shared" si="98"/>
        <v>0</v>
      </c>
      <c r="BJ262" s="19" t="s">
        <v>91</v>
      </c>
      <c r="BK262" s="148">
        <f t="shared" si="99"/>
        <v>0</v>
      </c>
      <c r="BL262" s="19" t="s">
        <v>3956</v>
      </c>
      <c r="BM262" s="147" t="s">
        <v>4589</v>
      </c>
    </row>
    <row r="263" spans="2:65" s="1" customFormat="1" ht="16.5" customHeight="1">
      <c r="B263" s="35"/>
      <c r="C263" s="135" t="s">
        <v>1638</v>
      </c>
      <c r="D263" s="135" t="s">
        <v>162</v>
      </c>
      <c r="E263" s="136" t="s">
        <v>4590</v>
      </c>
      <c r="F263" s="137" t="s">
        <v>4591</v>
      </c>
      <c r="G263" s="138" t="s">
        <v>757</v>
      </c>
      <c r="H263" s="139">
        <v>1</v>
      </c>
      <c r="I263" s="140"/>
      <c r="J263" s="141">
        <f t="shared" si="90"/>
        <v>0</v>
      </c>
      <c r="K263" s="142"/>
      <c r="L263" s="35"/>
      <c r="M263" s="213" t="s">
        <v>32</v>
      </c>
      <c r="N263" s="214" t="s">
        <v>48</v>
      </c>
      <c r="O263" s="168"/>
      <c r="P263" s="211">
        <f t="shared" si="91"/>
        <v>0</v>
      </c>
      <c r="Q263" s="211">
        <v>0</v>
      </c>
      <c r="R263" s="211">
        <f t="shared" si="92"/>
        <v>0</v>
      </c>
      <c r="S263" s="211">
        <v>0</v>
      </c>
      <c r="T263" s="212">
        <f t="shared" si="93"/>
        <v>0</v>
      </c>
      <c r="AR263" s="147" t="s">
        <v>3956</v>
      </c>
      <c r="AT263" s="147" t="s">
        <v>162</v>
      </c>
      <c r="AU263" s="147" t="s">
        <v>91</v>
      </c>
      <c r="AY263" s="19" t="s">
        <v>159</v>
      </c>
      <c r="BE263" s="148">
        <f t="shared" si="94"/>
        <v>0</v>
      </c>
      <c r="BF263" s="148">
        <f t="shared" si="95"/>
        <v>0</v>
      </c>
      <c r="BG263" s="148">
        <f t="shared" si="96"/>
        <v>0</v>
      </c>
      <c r="BH263" s="148">
        <f t="shared" si="97"/>
        <v>0</v>
      </c>
      <c r="BI263" s="148">
        <f t="shared" si="98"/>
        <v>0</v>
      </c>
      <c r="BJ263" s="19" t="s">
        <v>91</v>
      </c>
      <c r="BK263" s="148">
        <f t="shared" si="99"/>
        <v>0</v>
      </c>
      <c r="BL263" s="19" t="s">
        <v>3956</v>
      </c>
      <c r="BM263" s="147" t="s">
        <v>4592</v>
      </c>
    </row>
    <row r="264" spans="2:65" s="1" customFormat="1" ht="6.95" customHeight="1"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</row>
    <row r="265" spans="2:65" ht="11.25"/>
  </sheetData>
  <sheetProtection algorithmName="SHA-512" hashValue="1WRmhN+/oHFnENMnds60d6L49MpOQPEFpslfoCADhs55TVqv83NuOVmVp6+7WUBtilAd/KZy0inwB0lM+sKYlg==" saltValue="ymQwbcuSik5KeCO4Vcq7Bw==" spinCount="100000" sheet="1" objects="1" scenarios="1" formatColumns="0" formatRows="0" autoFilter="0"/>
  <autoFilter ref="C97:K263" xr:uid="{00000000-0009-0000-0000-000005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104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4593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4594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">
        <v>32</v>
      </c>
      <c r="L16" s="35"/>
    </row>
    <row r="17" spans="2:12" s="1" customFormat="1" ht="18" customHeight="1">
      <c r="B17" s="35"/>
      <c r="E17" s="27" t="s">
        <v>33</v>
      </c>
      <c r="I17" s="29" t="s">
        <v>34</v>
      </c>
      <c r="J17" s="27" t="s">
        <v>32</v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">
        <v>32</v>
      </c>
      <c r="L22" s="35"/>
    </row>
    <row r="23" spans="2:12" s="1" customFormat="1" ht="18" customHeight="1">
      <c r="B23" s="35"/>
      <c r="E23" s="27" t="s">
        <v>4595</v>
      </c>
      <c r="I23" s="29" t="s">
        <v>34</v>
      </c>
      <c r="J23" s="27" t="s">
        <v>32</v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">
        <v>32</v>
      </c>
      <c r="L25" s="35"/>
    </row>
    <row r="26" spans="2:12" s="1" customFormat="1" ht="18" customHeight="1">
      <c r="B26" s="35"/>
      <c r="E26" s="27" t="s">
        <v>4595</v>
      </c>
      <c r="I26" s="29" t="s">
        <v>34</v>
      </c>
      <c r="J26" s="27" t="s">
        <v>32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ROUND(J91,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ROUND((SUM(BE91:BE283)),  2)</f>
        <v>0</v>
      </c>
      <c r="I35" s="96">
        <v>0.21</v>
      </c>
      <c r="J35" s="86">
        <f>ROUND(((SUM(BE91:BE283))*I35),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ROUND((SUM(BF91:BF283)),  2)</f>
        <v>0</v>
      </c>
      <c r="I36" s="96">
        <v>0.12</v>
      </c>
      <c r="J36" s="86">
        <f>ROUND(((SUM(BF91:BF283))*I36),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ROUND((SUM(BG91:BG283)),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ROUND((SUM(BH91:BH283)),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ROUND((SUM(BI91:BI283)),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6 - VZT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HLINSKO P.Č. 3737/3, 3737/2 A 673/30 K.Ú. HLINSKO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>Ondřej Zikán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>Ondřej Zikán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J91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507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>
      <c r="B65" s="110"/>
      <c r="D65" s="111" t="s">
        <v>4596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>
      <c r="B66" s="110"/>
      <c r="D66" s="111" t="s">
        <v>517</v>
      </c>
      <c r="E66" s="112"/>
      <c r="F66" s="112"/>
      <c r="G66" s="112"/>
      <c r="H66" s="112"/>
      <c r="I66" s="112"/>
      <c r="J66" s="113">
        <f>J121</f>
        <v>0</v>
      </c>
      <c r="L66" s="110"/>
    </row>
    <row r="67" spans="2:12" s="9" customFormat="1" ht="19.899999999999999" customHeight="1">
      <c r="B67" s="110"/>
      <c r="D67" s="111" t="s">
        <v>4597</v>
      </c>
      <c r="E67" s="112"/>
      <c r="F67" s="112"/>
      <c r="G67" s="112"/>
      <c r="H67" s="112"/>
      <c r="I67" s="112"/>
      <c r="J67" s="113">
        <f>J137</f>
        <v>0</v>
      </c>
      <c r="L67" s="110"/>
    </row>
    <row r="68" spans="2:12" s="8" customFormat="1" ht="24.95" customHeight="1">
      <c r="B68" s="106"/>
      <c r="D68" s="107" t="s">
        <v>4134</v>
      </c>
      <c r="E68" s="108"/>
      <c r="F68" s="108"/>
      <c r="G68" s="108"/>
      <c r="H68" s="108"/>
      <c r="I68" s="108"/>
      <c r="J68" s="109">
        <f>J281</f>
        <v>0</v>
      </c>
      <c r="L68" s="106"/>
    </row>
    <row r="69" spans="2:12" s="9" customFormat="1" ht="19.899999999999999" customHeight="1">
      <c r="B69" s="110"/>
      <c r="D69" s="111" t="s">
        <v>4143</v>
      </c>
      <c r="E69" s="112"/>
      <c r="F69" s="112"/>
      <c r="G69" s="112"/>
      <c r="H69" s="112"/>
      <c r="I69" s="112"/>
      <c r="J69" s="113">
        <f>J282</f>
        <v>0</v>
      </c>
      <c r="L69" s="110"/>
    </row>
    <row r="70" spans="2:12" s="1" customFormat="1" ht="21.75" customHeight="1">
      <c r="B70" s="35"/>
      <c r="L70" s="35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5"/>
    </row>
    <row r="75" spans="2:12" s="1" customFormat="1" ht="6.95" customHeight="1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35"/>
    </row>
    <row r="76" spans="2:12" s="1" customFormat="1" ht="24.95" customHeight="1">
      <c r="B76" s="35"/>
      <c r="C76" s="23" t="s">
        <v>144</v>
      </c>
      <c r="L76" s="35"/>
    </row>
    <row r="77" spans="2:12" s="1" customFormat="1" ht="6.95" customHeight="1">
      <c r="B77" s="35"/>
      <c r="L77" s="35"/>
    </row>
    <row r="78" spans="2:12" s="1" customFormat="1" ht="12" customHeight="1">
      <c r="B78" s="35"/>
      <c r="C78" s="29" t="s">
        <v>16</v>
      </c>
      <c r="L78" s="35"/>
    </row>
    <row r="79" spans="2:12" s="1" customFormat="1" ht="26.25" customHeight="1">
      <c r="B79" s="35"/>
      <c r="E79" s="350" t="str">
        <f>E7</f>
        <v>Komunitní dům sociální služby Domova Na cestě – Hlinsko_rev DPS</v>
      </c>
      <c r="F79" s="351"/>
      <c r="G79" s="351"/>
      <c r="H79" s="351"/>
      <c r="L79" s="35"/>
    </row>
    <row r="80" spans="2:12" ht="12" customHeight="1">
      <c r="B80" s="22"/>
      <c r="C80" s="29" t="s">
        <v>132</v>
      </c>
      <c r="L80" s="22"/>
    </row>
    <row r="81" spans="2:65" s="1" customFormat="1" ht="16.5" customHeight="1">
      <c r="B81" s="35"/>
      <c r="E81" s="350" t="s">
        <v>255</v>
      </c>
      <c r="F81" s="352"/>
      <c r="G81" s="352"/>
      <c r="H81" s="352"/>
      <c r="L81" s="35"/>
    </row>
    <row r="82" spans="2:65" s="1" customFormat="1" ht="12" customHeight="1">
      <c r="B82" s="35"/>
      <c r="C82" s="29" t="s">
        <v>260</v>
      </c>
      <c r="L82" s="35"/>
    </row>
    <row r="83" spans="2:65" s="1" customFormat="1" ht="16.5" customHeight="1">
      <c r="B83" s="35"/>
      <c r="E83" s="314" t="str">
        <f>E11</f>
        <v>6 - VZT</v>
      </c>
      <c r="F83" s="352"/>
      <c r="G83" s="352"/>
      <c r="H83" s="352"/>
      <c r="L83" s="35"/>
    </row>
    <row r="84" spans="2:65" s="1" customFormat="1" ht="6.95" customHeight="1">
      <c r="B84" s="35"/>
      <c r="L84" s="35"/>
    </row>
    <row r="85" spans="2:65" s="1" customFormat="1" ht="12" customHeight="1">
      <c r="B85" s="35"/>
      <c r="C85" s="29" t="s">
        <v>22</v>
      </c>
      <c r="F85" s="27" t="str">
        <f>F14</f>
        <v xml:space="preserve">HLINSKO P.Č. 3737/3, 3737/2 A 673/30 K.Ú. HLINSKO </v>
      </c>
      <c r="I85" s="29" t="s">
        <v>24</v>
      </c>
      <c r="J85" s="52" t="str">
        <f>IF(J14="","",J14)</f>
        <v>15. 7. 2024</v>
      </c>
      <c r="L85" s="35"/>
    </row>
    <row r="86" spans="2:65" s="1" customFormat="1" ht="6.95" customHeight="1">
      <c r="B86" s="35"/>
      <c r="L86" s="35"/>
    </row>
    <row r="87" spans="2:65" s="1" customFormat="1" ht="15.2" customHeight="1">
      <c r="B87" s="35"/>
      <c r="C87" s="29" t="s">
        <v>30</v>
      </c>
      <c r="F87" s="27" t="str">
        <f>E17</f>
        <v xml:space="preserve"> </v>
      </c>
      <c r="I87" s="29" t="s">
        <v>37</v>
      </c>
      <c r="J87" s="33" t="str">
        <f>E23</f>
        <v>Ondřej Zikán</v>
      </c>
      <c r="L87" s="35"/>
    </row>
    <row r="88" spans="2:65" s="1" customFormat="1" ht="15.2" customHeight="1">
      <c r="B88" s="35"/>
      <c r="C88" s="29" t="s">
        <v>35</v>
      </c>
      <c r="F88" s="27" t="str">
        <f>IF(E20="","",E20)</f>
        <v>Vyplň údaj</v>
      </c>
      <c r="I88" s="29" t="s">
        <v>39</v>
      </c>
      <c r="J88" s="33" t="str">
        <f>E26</f>
        <v>Ondřej Zikán</v>
      </c>
      <c r="L88" s="35"/>
    </row>
    <row r="89" spans="2:65" s="1" customFormat="1" ht="10.35" customHeight="1">
      <c r="B89" s="35"/>
      <c r="L89" s="35"/>
    </row>
    <row r="90" spans="2:65" s="10" customFormat="1" ht="29.25" customHeight="1">
      <c r="B90" s="114"/>
      <c r="C90" s="115" t="s">
        <v>145</v>
      </c>
      <c r="D90" s="116" t="s">
        <v>61</v>
      </c>
      <c r="E90" s="116" t="s">
        <v>57</v>
      </c>
      <c r="F90" s="116" t="s">
        <v>58</v>
      </c>
      <c r="G90" s="116" t="s">
        <v>146</v>
      </c>
      <c r="H90" s="116" t="s">
        <v>147</v>
      </c>
      <c r="I90" s="116" t="s">
        <v>148</v>
      </c>
      <c r="J90" s="117" t="s">
        <v>136</v>
      </c>
      <c r="K90" s="118" t="s">
        <v>149</v>
      </c>
      <c r="L90" s="114"/>
      <c r="M90" s="59" t="s">
        <v>32</v>
      </c>
      <c r="N90" s="60" t="s">
        <v>46</v>
      </c>
      <c r="O90" s="60" t="s">
        <v>150</v>
      </c>
      <c r="P90" s="60" t="s">
        <v>151</v>
      </c>
      <c r="Q90" s="60" t="s">
        <v>152</v>
      </c>
      <c r="R90" s="60" t="s">
        <v>153</v>
      </c>
      <c r="S90" s="60" t="s">
        <v>154</v>
      </c>
      <c r="T90" s="61" t="s">
        <v>155</v>
      </c>
    </row>
    <row r="91" spans="2:65" s="1" customFormat="1" ht="22.9" customHeight="1">
      <c r="B91" s="35"/>
      <c r="C91" s="64" t="s">
        <v>156</v>
      </c>
      <c r="J91" s="119">
        <f>BK91</f>
        <v>0</v>
      </c>
      <c r="L91" s="35"/>
      <c r="M91" s="62"/>
      <c r="N91" s="53"/>
      <c r="O91" s="53"/>
      <c r="P91" s="120">
        <f>P92+P281</f>
        <v>0</v>
      </c>
      <c r="Q91" s="53"/>
      <c r="R91" s="120">
        <f>R92+R281</f>
        <v>2.4131588000000002</v>
      </c>
      <c r="S91" s="53"/>
      <c r="T91" s="121">
        <f>T92+T281</f>
        <v>0</v>
      </c>
      <c r="AT91" s="19" t="s">
        <v>75</v>
      </c>
      <c r="AU91" s="19" t="s">
        <v>137</v>
      </c>
      <c r="BK91" s="122">
        <f>BK92+BK281</f>
        <v>0</v>
      </c>
    </row>
    <row r="92" spans="2:65" s="11" customFormat="1" ht="25.9" customHeight="1">
      <c r="B92" s="123"/>
      <c r="D92" s="124" t="s">
        <v>75</v>
      </c>
      <c r="E92" s="125" t="s">
        <v>1836</v>
      </c>
      <c r="F92" s="125" t="s">
        <v>1837</v>
      </c>
      <c r="I92" s="126"/>
      <c r="J92" s="127">
        <f>BK92</f>
        <v>0</v>
      </c>
      <c r="L92" s="123"/>
      <c r="M92" s="128"/>
      <c r="P92" s="129">
        <f>P93+P121+P137</f>
        <v>0</v>
      </c>
      <c r="R92" s="129">
        <f>R93+R121+R137</f>
        <v>2.4131588000000002</v>
      </c>
      <c r="T92" s="130">
        <f>T93+T121+T137</f>
        <v>0</v>
      </c>
      <c r="AR92" s="124" t="s">
        <v>84</v>
      </c>
      <c r="AT92" s="131" t="s">
        <v>75</v>
      </c>
      <c r="AU92" s="131" t="s">
        <v>76</v>
      </c>
      <c r="AY92" s="124" t="s">
        <v>159</v>
      </c>
      <c r="BK92" s="132">
        <f>BK93+BK121+BK137</f>
        <v>0</v>
      </c>
    </row>
    <row r="93" spans="2:65" s="11" customFormat="1" ht="22.9" customHeight="1">
      <c r="B93" s="123"/>
      <c r="D93" s="124" t="s">
        <v>75</v>
      </c>
      <c r="E93" s="133" t="s">
        <v>4598</v>
      </c>
      <c r="F93" s="133" t="s">
        <v>4081</v>
      </c>
      <c r="I93" s="126"/>
      <c r="J93" s="134">
        <f>BK93</f>
        <v>0</v>
      </c>
      <c r="L93" s="123"/>
      <c r="M93" s="128"/>
      <c r="P93" s="129">
        <f>SUM(P94:P120)</f>
        <v>0</v>
      </c>
      <c r="R93" s="129">
        <f>SUM(R94:R120)</f>
        <v>0</v>
      </c>
      <c r="T93" s="130">
        <f>SUM(T94:T120)</f>
        <v>0</v>
      </c>
      <c r="AR93" s="124" t="s">
        <v>84</v>
      </c>
      <c r="AT93" s="131" t="s">
        <v>75</v>
      </c>
      <c r="AU93" s="131" t="s">
        <v>84</v>
      </c>
      <c r="AY93" s="124" t="s">
        <v>159</v>
      </c>
      <c r="BK93" s="132">
        <f>SUM(BK94:BK120)</f>
        <v>0</v>
      </c>
    </row>
    <row r="94" spans="2:65" s="1" customFormat="1" ht="16.5" customHeight="1">
      <c r="B94" s="35"/>
      <c r="C94" s="135" t="s">
        <v>84</v>
      </c>
      <c r="D94" s="135" t="s">
        <v>162</v>
      </c>
      <c r="E94" s="136" t="s">
        <v>4599</v>
      </c>
      <c r="F94" s="137" t="s">
        <v>4600</v>
      </c>
      <c r="G94" s="138" t="s">
        <v>211</v>
      </c>
      <c r="H94" s="139">
        <v>1</v>
      </c>
      <c r="I94" s="140"/>
      <c r="J94" s="141">
        <f t="shared" ref="J94:J101" si="0">ROUND(I94*H94,2)</f>
        <v>0</v>
      </c>
      <c r="K94" s="142"/>
      <c r="L94" s="35"/>
      <c r="M94" s="143" t="s">
        <v>32</v>
      </c>
      <c r="N94" s="144" t="s">
        <v>48</v>
      </c>
      <c r="P94" s="145">
        <f t="shared" ref="P94:P101" si="1">O94*H94</f>
        <v>0</v>
      </c>
      <c r="Q94" s="145">
        <v>0</v>
      </c>
      <c r="R94" s="145">
        <f t="shared" ref="R94:R101" si="2">Q94*H94</f>
        <v>0</v>
      </c>
      <c r="S94" s="145">
        <v>0</v>
      </c>
      <c r="T94" s="146">
        <f t="shared" ref="T94:T101" si="3">S94*H94</f>
        <v>0</v>
      </c>
      <c r="AR94" s="147" t="s">
        <v>661</v>
      </c>
      <c r="AT94" s="147" t="s">
        <v>162</v>
      </c>
      <c r="AU94" s="147" t="s">
        <v>91</v>
      </c>
      <c r="AY94" s="19" t="s">
        <v>159</v>
      </c>
      <c r="BE94" s="148">
        <f t="shared" ref="BE94:BE101" si="4">IF(N94="základní",J94,0)</f>
        <v>0</v>
      </c>
      <c r="BF94" s="148">
        <f t="shared" ref="BF94:BF101" si="5">IF(N94="snížená",J94,0)</f>
        <v>0</v>
      </c>
      <c r="BG94" s="148">
        <f t="shared" ref="BG94:BG101" si="6">IF(N94="zákl. přenesená",J94,0)</f>
        <v>0</v>
      </c>
      <c r="BH94" s="148">
        <f t="shared" ref="BH94:BH101" si="7">IF(N94="sníž. přenesená",J94,0)</f>
        <v>0</v>
      </c>
      <c r="BI94" s="148">
        <f t="shared" ref="BI94:BI101" si="8">IF(N94="nulová",J94,0)</f>
        <v>0</v>
      </c>
      <c r="BJ94" s="19" t="s">
        <v>91</v>
      </c>
      <c r="BK94" s="148">
        <f t="shared" ref="BK94:BK101" si="9">ROUND(I94*H94,2)</f>
        <v>0</v>
      </c>
      <c r="BL94" s="19" t="s">
        <v>661</v>
      </c>
      <c r="BM94" s="147" t="s">
        <v>4601</v>
      </c>
    </row>
    <row r="95" spans="2:65" s="1" customFormat="1" ht="16.5" customHeight="1">
      <c r="B95" s="35"/>
      <c r="C95" s="135" t="s">
        <v>91</v>
      </c>
      <c r="D95" s="135" t="s">
        <v>162</v>
      </c>
      <c r="E95" s="136" t="s">
        <v>4602</v>
      </c>
      <c r="F95" s="137" t="s">
        <v>4603</v>
      </c>
      <c r="G95" s="138" t="s">
        <v>211</v>
      </c>
      <c r="H95" s="139">
        <v>1</v>
      </c>
      <c r="I95" s="140"/>
      <c r="J95" s="141">
        <f t="shared" si="0"/>
        <v>0</v>
      </c>
      <c r="K95" s="142"/>
      <c r="L95" s="35"/>
      <c r="M95" s="143" t="s">
        <v>32</v>
      </c>
      <c r="N95" s="144" t="s">
        <v>48</v>
      </c>
      <c r="P95" s="145">
        <f t="shared" si="1"/>
        <v>0</v>
      </c>
      <c r="Q95" s="145">
        <v>0</v>
      </c>
      <c r="R95" s="145">
        <f t="shared" si="2"/>
        <v>0</v>
      </c>
      <c r="S95" s="145">
        <v>0</v>
      </c>
      <c r="T95" s="146">
        <f t="shared" si="3"/>
        <v>0</v>
      </c>
      <c r="AR95" s="147" t="s">
        <v>661</v>
      </c>
      <c r="AT95" s="147" t="s">
        <v>162</v>
      </c>
      <c r="AU95" s="147" t="s">
        <v>91</v>
      </c>
      <c r="AY95" s="19" t="s">
        <v>159</v>
      </c>
      <c r="BE95" s="148">
        <f t="shared" si="4"/>
        <v>0</v>
      </c>
      <c r="BF95" s="148">
        <f t="shared" si="5"/>
        <v>0</v>
      </c>
      <c r="BG95" s="148">
        <f t="shared" si="6"/>
        <v>0</v>
      </c>
      <c r="BH95" s="148">
        <f t="shared" si="7"/>
        <v>0</v>
      </c>
      <c r="BI95" s="148">
        <f t="shared" si="8"/>
        <v>0</v>
      </c>
      <c r="BJ95" s="19" t="s">
        <v>91</v>
      </c>
      <c r="BK95" s="148">
        <f t="shared" si="9"/>
        <v>0</v>
      </c>
      <c r="BL95" s="19" t="s">
        <v>661</v>
      </c>
      <c r="BM95" s="147" t="s">
        <v>4604</v>
      </c>
    </row>
    <row r="96" spans="2:65" s="1" customFormat="1" ht="16.5" customHeight="1">
      <c r="B96" s="35"/>
      <c r="C96" s="135" t="s">
        <v>93</v>
      </c>
      <c r="D96" s="135" t="s">
        <v>162</v>
      </c>
      <c r="E96" s="136" t="s">
        <v>4605</v>
      </c>
      <c r="F96" s="137" t="s">
        <v>4606</v>
      </c>
      <c r="G96" s="138" t="s">
        <v>211</v>
      </c>
      <c r="H96" s="139">
        <v>1</v>
      </c>
      <c r="I96" s="140"/>
      <c r="J96" s="141">
        <f t="shared" si="0"/>
        <v>0</v>
      </c>
      <c r="K96" s="142"/>
      <c r="L96" s="35"/>
      <c r="M96" s="143" t="s">
        <v>32</v>
      </c>
      <c r="N96" s="144" t="s">
        <v>48</v>
      </c>
      <c r="P96" s="145">
        <f t="shared" si="1"/>
        <v>0</v>
      </c>
      <c r="Q96" s="145">
        <v>0</v>
      </c>
      <c r="R96" s="145">
        <f t="shared" si="2"/>
        <v>0</v>
      </c>
      <c r="S96" s="145">
        <v>0</v>
      </c>
      <c r="T96" s="146">
        <f t="shared" si="3"/>
        <v>0</v>
      </c>
      <c r="AR96" s="147" t="s">
        <v>661</v>
      </c>
      <c r="AT96" s="147" t="s">
        <v>162</v>
      </c>
      <c r="AU96" s="147" t="s">
        <v>91</v>
      </c>
      <c r="AY96" s="19" t="s">
        <v>159</v>
      </c>
      <c r="BE96" s="148">
        <f t="shared" si="4"/>
        <v>0</v>
      </c>
      <c r="BF96" s="148">
        <f t="shared" si="5"/>
        <v>0</v>
      </c>
      <c r="BG96" s="148">
        <f t="shared" si="6"/>
        <v>0</v>
      </c>
      <c r="BH96" s="148">
        <f t="shared" si="7"/>
        <v>0</v>
      </c>
      <c r="BI96" s="148">
        <f t="shared" si="8"/>
        <v>0</v>
      </c>
      <c r="BJ96" s="19" t="s">
        <v>91</v>
      </c>
      <c r="BK96" s="148">
        <f t="shared" si="9"/>
        <v>0</v>
      </c>
      <c r="BL96" s="19" t="s">
        <v>661</v>
      </c>
      <c r="BM96" s="147" t="s">
        <v>4607</v>
      </c>
    </row>
    <row r="97" spans="2:65" s="1" customFormat="1" ht="24.2" customHeight="1">
      <c r="B97" s="35"/>
      <c r="C97" s="135" t="s">
        <v>96</v>
      </c>
      <c r="D97" s="135" t="s">
        <v>162</v>
      </c>
      <c r="E97" s="136" t="s">
        <v>4608</v>
      </c>
      <c r="F97" s="137" t="s">
        <v>4609</v>
      </c>
      <c r="G97" s="138" t="s">
        <v>211</v>
      </c>
      <c r="H97" s="139">
        <v>4</v>
      </c>
      <c r="I97" s="140"/>
      <c r="J97" s="141">
        <f t="shared" si="0"/>
        <v>0</v>
      </c>
      <c r="K97" s="142"/>
      <c r="L97" s="35"/>
      <c r="M97" s="143" t="s">
        <v>32</v>
      </c>
      <c r="N97" s="144" t="s">
        <v>48</v>
      </c>
      <c r="P97" s="145">
        <f t="shared" si="1"/>
        <v>0</v>
      </c>
      <c r="Q97" s="145">
        <v>0</v>
      </c>
      <c r="R97" s="145">
        <f t="shared" si="2"/>
        <v>0</v>
      </c>
      <c r="S97" s="145">
        <v>0</v>
      </c>
      <c r="T97" s="146">
        <f t="shared" si="3"/>
        <v>0</v>
      </c>
      <c r="AR97" s="147" t="s">
        <v>661</v>
      </c>
      <c r="AT97" s="147" t="s">
        <v>162</v>
      </c>
      <c r="AU97" s="147" t="s">
        <v>91</v>
      </c>
      <c r="AY97" s="19" t="s">
        <v>159</v>
      </c>
      <c r="BE97" s="148">
        <f t="shared" si="4"/>
        <v>0</v>
      </c>
      <c r="BF97" s="148">
        <f t="shared" si="5"/>
        <v>0</v>
      </c>
      <c r="BG97" s="148">
        <f t="shared" si="6"/>
        <v>0</v>
      </c>
      <c r="BH97" s="148">
        <f t="shared" si="7"/>
        <v>0</v>
      </c>
      <c r="BI97" s="148">
        <f t="shared" si="8"/>
        <v>0</v>
      </c>
      <c r="BJ97" s="19" t="s">
        <v>91</v>
      </c>
      <c r="BK97" s="148">
        <f t="shared" si="9"/>
        <v>0</v>
      </c>
      <c r="BL97" s="19" t="s">
        <v>661</v>
      </c>
      <c r="BM97" s="147" t="s">
        <v>4610</v>
      </c>
    </row>
    <row r="98" spans="2:65" s="1" customFormat="1" ht="24.2" customHeight="1">
      <c r="B98" s="35"/>
      <c r="C98" s="135" t="s">
        <v>99</v>
      </c>
      <c r="D98" s="135" t="s">
        <v>162</v>
      </c>
      <c r="E98" s="136" t="s">
        <v>4611</v>
      </c>
      <c r="F98" s="137" t="s">
        <v>4612</v>
      </c>
      <c r="G98" s="138" t="s">
        <v>211</v>
      </c>
      <c r="H98" s="139">
        <v>2</v>
      </c>
      <c r="I98" s="140"/>
      <c r="J98" s="141">
        <f t="shared" si="0"/>
        <v>0</v>
      </c>
      <c r="K98" s="142"/>
      <c r="L98" s="35"/>
      <c r="M98" s="143" t="s">
        <v>32</v>
      </c>
      <c r="N98" s="144" t="s">
        <v>48</v>
      </c>
      <c r="P98" s="145">
        <f t="shared" si="1"/>
        <v>0</v>
      </c>
      <c r="Q98" s="145">
        <v>0</v>
      </c>
      <c r="R98" s="145">
        <f t="shared" si="2"/>
        <v>0</v>
      </c>
      <c r="S98" s="145">
        <v>0</v>
      </c>
      <c r="T98" s="146">
        <f t="shared" si="3"/>
        <v>0</v>
      </c>
      <c r="AR98" s="147" t="s">
        <v>661</v>
      </c>
      <c r="AT98" s="147" t="s">
        <v>162</v>
      </c>
      <c r="AU98" s="147" t="s">
        <v>91</v>
      </c>
      <c r="AY98" s="19" t="s">
        <v>159</v>
      </c>
      <c r="BE98" s="148">
        <f t="shared" si="4"/>
        <v>0</v>
      </c>
      <c r="BF98" s="148">
        <f t="shared" si="5"/>
        <v>0</v>
      </c>
      <c r="BG98" s="148">
        <f t="shared" si="6"/>
        <v>0</v>
      </c>
      <c r="BH98" s="148">
        <f t="shared" si="7"/>
        <v>0</v>
      </c>
      <c r="BI98" s="148">
        <f t="shared" si="8"/>
        <v>0</v>
      </c>
      <c r="BJ98" s="19" t="s">
        <v>91</v>
      </c>
      <c r="BK98" s="148">
        <f t="shared" si="9"/>
        <v>0</v>
      </c>
      <c r="BL98" s="19" t="s">
        <v>661</v>
      </c>
      <c r="BM98" s="147" t="s">
        <v>4613</v>
      </c>
    </row>
    <row r="99" spans="2:65" s="1" customFormat="1" ht="16.5" customHeight="1">
      <c r="B99" s="35"/>
      <c r="C99" s="135" t="s">
        <v>102</v>
      </c>
      <c r="D99" s="135" t="s">
        <v>162</v>
      </c>
      <c r="E99" s="136" t="s">
        <v>4614</v>
      </c>
      <c r="F99" s="137" t="s">
        <v>4615</v>
      </c>
      <c r="G99" s="138" t="s">
        <v>211</v>
      </c>
      <c r="H99" s="139">
        <v>1</v>
      </c>
      <c r="I99" s="140"/>
      <c r="J99" s="141">
        <f t="shared" si="0"/>
        <v>0</v>
      </c>
      <c r="K99" s="142"/>
      <c r="L99" s="35"/>
      <c r="M99" s="143" t="s">
        <v>32</v>
      </c>
      <c r="N99" s="144" t="s">
        <v>48</v>
      </c>
      <c r="P99" s="145">
        <f t="shared" si="1"/>
        <v>0</v>
      </c>
      <c r="Q99" s="145">
        <v>0</v>
      </c>
      <c r="R99" s="145">
        <f t="shared" si="2"/>
        <v>0</v>
      </c>
      <c r="S99" s="145">
        <v>0</v>
      </c>
      <c r="T99" s="146">
        <f t="shared" si="3"/>
        <v>0</v>
      </c>
      <c r="AR99" s="147" t="s">
        <v>661</v>
      </c>
      <c r="AT99" s="147" t="s">
        <v>162</v>
      </c>
      <c r="AU99" s="147" t="s">
        <v>91</v>
      </c>
      <c r="AY99" s="19" t="s">
        <v>159</v>
      </c>
      <c r="BE99" s="148">
        <f t="shared" si="4"/>
        <v>0</v>
      </c>
      <c r="BF99" s="148">
        <f t="shared" si="5"/>
        <v>0</v>
      </c>
      <c r="BG99" s="148">
        <f t="shared" si="6"/>
        <v>0</v>
      </c>
      <c r="BH99" s="148">
        <f t="shared" si="7"/>
        <v>0</v>
      </c>
      <c r="BI99" s="148">
        <f t="shared" si="8"/>
        <v>0</v>
      </c>
      <c r="BJ99" s="19" t="s">
        <v>91</v>
      </c>
      <c r="BK99" s="148">
        <f t="shared" si="9"/>
        <v>0</v>
      </c>
      <c r="BL99" s="19" t="s">
        <v>661</v>
      </c>
      <c r="BM99" s="147" t="s">
        <v>4616</v>
      </c>
    </row>
    <row r="100" spans="2:65" s="1" customFormat="1" ht="66.75" customHeight="1">
      <c r="B100" s="35"/>
      <c r="C100" s="135" t="s">
        <v>105</v>
      </c>
      <c r="D100" s="135" t="s">
        <v>162</v>
      </c>
      <c r="E100" s="136" t="s">
        <v>4617</v>
      </c>
      <c r="F100" s="137" t="s">
        <v>4618</v>
      </c>
      <c r="G100" s="138" t="s">
        <v>3762</v>
      </c>
      <c r="H100" s="139">
        <v>48</v>
      </c>
      <c r="I100" s="140"/>
      <c r="J100" s="141">
        <f t="shared" si="0"/>
        <v>0</v>
      </c>
      <c r="K100" s="142"/>
      <c r="L100" s="35"/>
      <c r="M100" s="143" t="s">
        <v>32</v>
      </c>
      <c r="N100" s="144" t="s">
        <v>48</v>
      </c>
      <c r="P100" s="145">
        <f t="shared" si="1"/>
        <v>0</v>
      </c>
      <c r="Q100" s="145">
        <v>0</v>
      </c>
      <c r="R100" s="145">
        <f t="shared" si="2"/>
        <v>0</v>
      </c>
      <c r="S100" s="145">
        <v>0</v>
      </c>
      <c r="T100" s="146">
        <f t="shared" si="3"/>
        <v>0</v>
      </c>
      <c r="AR100" s="147" t="s">
        <v>661</v>
      </c>
      <c r="AT100" s="147" t="s">
        <v>162</v>
      </c>
      <c r="AU100" s="147" t="s">
        <v>91</v>
      </c>
      <c r="AY100" s="19" t="s">
        <v>159</v>
      </c>
      <c r="BE100" s="148">
        <f t="shared" si="4"/>
        <v>0</v>
      </c>
      <c r="BF100" s="148">
        <f t="shared" si="5"/>
        <v>0</v>
      </c>
      <c r="BG100" s="148">
        <f t="shared" si="6"/>
        <v>0</v>
      </c>
      <c r="BH100" s="148">
        <f t="shared" si="7"/>
        <v>0</v>
      </c>
      <c r="BI100" s="148">
        <f t="shared" si="8"/>
        <v>0</v>
      </c>
      <c r="BJ100" s="19" t="s">
        <v>91</v>
      </c>
      <c r="BK100" s="148">
        <f t="shared" si="9"/>
        <v>0</v>
      </c>
      <c r="BL100" s="19" t="s">
        <v>661</v>
      </c>
      <c r="BM100" s="147" t="s">
        <v>4619</v>
      </c>
    </row>
    <row r="101" spans="2:65" s="1" customFormat="1" ht="24.2" customHeight="1">
      <c r="B101" s="35"/>
      <c r="C101" s="135" t="s">
        <v>108</v>
      </c>
      <c r="D101" s="135" t="s">
        <v>162</v>
      </c>
      <c r="E101" s="136" t="s">
        <v>4620</v>
      </c>
      <c r="F101" s="137" t="s">
        <v>4621</v>
      </c>
      <c r="G101" s="138" t="s">
        <v>3173</v>
      </c>
      <c r="H101" s="139">
        <v>200</v>
      </c>
      <c r="I101" s="140"/>
      <c r="J101" s="141">
        <f t="shared" si="0"/>
        <v>0</v>
      </c>
      <c r="K101" s="142"/>
      <c r="L101" s="35"/>
      <c r="M101" s="143" t="s">
        <v>32</v>
      </c>
      <c r="N101" s="144" t="s">
        <v>48</v>
      </c>
      <c r="P101" s="145">
        <f t="shared" si="1"/>
        <v>0</v>
      </c>
      <c r="Q101" s="145">
        <v>0</v>
      </c>
      <c r="R101" s="145">
        <f t="shared" si="2"/>
        <v>0</v>
      </c>
      <c r="S101" s="145">
        <v>0</v>
      </c>
      <c r="T101" s="146">
        <f t="shared" si="3"/>
        <v>0</v>
      </c>
      <c r="AR101" s="147" t="s">
        <v>661</v>
      </c>
      <c r="AT101" s="147" t="s">
        <v>162</v>
      </c>
      <c r="AU101" s="147" t="s">
        <v>91</v>
      </c>
      <c r="AY101" s="19" t="s">
        <v>159</v>
      </c>
      <c r="BE101" s="148">
        <f t="shared" si="4"/>
        <v>0</v>
      </c>
      <c r="BF101" s="148">
        <f t="shared" si="5"/>
        <v>0</v>
      </c>
      <c r="BG101" s="148">
        <f t="shared" si="6"/>
        <v>0</v>
      </c>
      <c r="BH101" s="148">
        <f t="shared" si="7"/>
        <v>0</v>
      </c>
      <c r="BI101" s="148">
        <f t="shared" si="8"/>
        <v>0</v>
      </c>
      <c r="BJ101" s="19" t="s">
        <v>91</v>
      </c>
      <c r="BK101" s="148">
        <f t="shared" si="9"/>
        <v>0</v>
      </c>
      <c r="BL101" s="19" t="s">
        <v>661</v>
      </c>
      <c r="BM101" s="147" t="s">
        <v>4622</v>
      </c>
    </row>
    <row r="102" spans="2:65" s="13" customFormat="1" ht="11.25">
      <c r="B102" s="160"/>
      <c r="D102" s="154" t="s">
        <v>169</v>
      </c>
      <c r="E102" s="161" t="s">
        <v>32</v>
      </c>
      <c r="F102" s="162" t="s">
        <v>4623</v>
      </c>
      <c r="H102" s="163">
        <v>200</v>
      </c>
      <c r="I102" s="164"/>
      <c r="L102" s="160"/>
      <c r="M102" s="165"/>
      <c r="T102" s="166"/>
      <c r="AT102" s="161" t="s">
        <v>169</v>
      </c>
      <c r="AU102" s="161" t="s">
        <v>91</v>
      </c>
      <c r="AV102" s="13" t="s">
        <v>91</v>
      </c>
      <c r="AW102" s="13" t="s">
        <v>38</v>
      </c>
      <c r="AX102" s="13" t="s">
        <v>84</v>
      </c>
      <c r="AY102" s="161" t="s">
        <v>159</v>
      </c>
    </row>
    <row r="103" spans="2:65" s="1" customFormat="1" ht="24.2" customHeight="1">
      <c r="B103" s="35"/>
      <c r="C103" s="135" t="s">
        <v>111</v>
      </c>
      <c r="D103" s="135" t="s">
        <v>162</v>
      </c>
      <c r="E103" s="136" t="s">
        <v>4624</v>
      </c>
      <c r="F103" s="137" t="s">
        <v>4625</v>
      </c>
      <c r="G103" s="138" t="s">
        <v>3173</v>
      </c>
      <c r="H103" s="139">
        <v>150</v>
      </c>
      <c r="I103" s="140"/>
      <c r="J103" s="141">
        <f>ROUND(I103*H103,2)</f>
        <v>0</v>
      </c>
      <c r="K103" s="142"/>
      <c r="L103" s="35"/>
      <c r="M103" s="143" t="s">
        <v>32</v>
      </c>
      <c r="N103" s="144" t="s">
        <v>48</v>
      </c>
      <c r="P103" s="145">
        <f>O103*H103</f>
        <v>0</v>
      </c>
      <c r="Q103" s="145">
        <v>0</v>
      </c>
      <c r="R103" s="145">
        <f>Q103*H103</f>
        <v>0</v>
      </c>
      <c r="S103" s="145">
        <v>0</v>
      </c>
      <c r="T103" s="146">
        <f>S103*H103</f>
        <v>0</v>
      </c>
      <c r="AR103" s="147" t="s">
        <v>661</v>
      </c>
      <c r="AT103" s="147" t="s">
        <v>162</v>
      </c>
      <c r="AU103" s="147" t="s">
        <v>91</v>
      </c>
      <c r="AY103" s="19" t="s">
        <v>159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9" t="s">
        <v>91</v>
      </c>
      <c r="BK103" s="148">
        <f>ROUND(I103*H103,2)</f>
        <v>0</v>
      </c>
      <c r="BL103" s="19" t="s">
        <v>661</v>
      </c>
      <c r="BM103" s="147" t="s">
        <v>4626</v>
      </c>
    </row>
    <row r="104" spans="2:65" s="12" customFormat="1" ht="22.5">
      <c r="B104" s="153"/>
      <c r="D104" s="154" t="s">
        <v>169</v>
      </c>
      <c r="E104" s="155" t="s">
        <v>32</v>
      </c>
      <c r="F104" s="156" t="s">
        <v>4627</v>
      </c>
      <c r="H104" s="155" t="s">
        <v>32</v>
      </c>
      <c r="I104" s="157"/>
      <c r="L104" s="153"/>
      <c r="M104" s="158"/>
      <c r="T104" s="159"/>
      <c r="AT104" s="155" t="s">
        <v>169</v>
      </c>
      <c r="AU104" s="155" t="s">
        <v>91</v>
      </c>
      <c r="AV104" s="12" t="s">
        <v>84</v>
      </c>
      <c r="AW104" s="12" t="s">
        <v>38</v>
      </c>
      <c r="AX104" s="12" t="s">
        <v>76</v>
      </c>
      <c r="AY104" s="155" t="s">
        <v>159</v>
      </c>
    </row>
    <row r="105" spans="2:65" s="13" customFormat="1" ht="11.25">
      <c r="B105" s="160"/>
      <c r="D105" s="154" t="s">
        <v>169</v>
      </c>
      <c r="E105" s="161" t="s">
        <v>32</v>
      </c>
      <c r="F105" s="162" t="s">
        <v>4628</v>
      </c>
      <c r="H105" s="163">
        <v>150</v>
      </c>
      <c r="I105" s="164"/>
      <c r="L105" s="160"/>
      <c r="M105" s="165"/>
      <c r="T105" s="166"/>
      <c r="AT105" s="161" t="s">
        <v>169</v>
      </c>
      <c r="AU105" s="161" t="s">
        <v>91</v>
      </c>
      <c r="AV105" s="13" t="s">
        <v>91</v>
      </c>
      <c r="AW105" s="13" t="s">
        <v>38</v>
      </c>
      <c r="AX105" s="13" t="s">
        <v>76</v>
      </c>
      <c r="AY105" s="161" t="s">
        <v>159</v>
      </c>
    </row>
    <row r="106" spans="2:65" s="14" customFormat="1" ht="11.25">
      <c r="B106" s="175"/>
      <c r="D106" s="154" t="s">
        <v>169</v>
      </c>
      <c r="E106" s="176" t="s">
        <v>32</v>
      </c>
      <c r="F106" s="177" t="s">
        <v>581</v>
      </c>
      <c r="H106" s="178">
        <v>150</v>
      </c>
      <c r="I106" s="179"/>
      <c r="L106" s="175"/>
      <c r="M106" s="180"/>
      <c r="T106" s="181"/>
      <c r="AT106" s="176" t="s">
        <v>169</v>
      </c>
      <c r="AU106" s="176" t="s">
        <v>91</v>
      </c>
      <c r="AV106" s="14" t="s">
        <v>96</v>
      </c>
      <c r="AW106" s="14" t="s">
        <v>38</v>
      </c>
      <c r="AX106" s="14" t="s">
        <v>84</v>
      </c>
      <c r="AY106" s="176" t="s">
        <v>159</v>
      </c>
    </row>
    <row r="107" spans="2:65" s="1" customFormat="1" ht="24.2" customHeight="1">
      <c r="B107" s="35"/>
      <c r="C107" s="135" t="s">
        <v>114</v>
      </c>
      <c r="D107" s="135" t="s">
        <v>162</v>
      </c>
      <c r="E107" s="136" t="s">
        <v>4629</v>
      </c>
      <c r="F107" s="137" t="s">
        <v>4630</v>
      </c>
      <c r="G107" s="138" t="s">
        <v>211</v>
      </c>
      <c r="H107" s="139">
        <v>2</v>
      </c>
      <c r="I107" s="140"/>
      <c r="J107" s="141">
        <f>ROUND(I107*H107,2)</f>
        <v>0</v>
      </c>
      <c r="K107" s="142"/>
      <c r="L107" s="35"/>
      <c r="M107" s="143" t="s">
        <v>32</v>
      </c>
      <c r="N107" s="144" t="s">
        <v>48</v>
      </c>
      <c r="P107" s="145">
        <f>O107*H107</f>
        <v>0</v>
      </c>
      <c r="Q107" s="145">
        <v>0</v>
      </c>
      <c r="R107" s="145">
        <f>Q107*H107</f>
        <v>0</v>
      </c>
      <c r="S107" s="145">
        <v>0</v>
      </c>
      <c r="T107" s="146">
        <f>S107*H107</f>
        <v>0</v>
      </c>
      <c r="AR107" s="147" t="s">
        <v>661</v>
      </c>
      <c r="AT107" s="147" t="s">
        <v>162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661</v>
      </c>
      <c r="BM107" s="147" t="s">
        <v>4631</v>
      </c>
    </row>
    <row r="108" spans="2:65" s="13" customFormat="1" ht="11.25">
      <c r="B108" s="160"/>
      <c r="D108" s="154" t="s">
        <v>169</v>
      </c>
      <c r="E108" s="161" t="s">
        <v>32</v>
      </c>
      <c r="F108" s="162" t="s">
        <v>4632</v>
      </c>
      <c r="H108" s="163">
        <v>2</v>
      </c>
      <c r="I108" s="164"/>
      <c r="L108" s="160"/>
      <c r="M108" s="165"/>
      <c r="T108" s="166"/>
      <c r="AT108" s="161" t="s">
        <v>169</v>
      </c>
      <c r="AU108" s="161" t="s">
        <v>91</v>
      </c>
      <c r="AV108" s="13" t="s">
        <v>91</v>
      </c>
      <c r="AW108" s="13" t="s">
        <v>38</v>
      </c>
      <c r="AX108" s="13" t="s">
        <v>84</v>
      </c>
      <c r="AY108" s="161" t="s">
        <v>159</v>
      </c>
    </row>
    <row r="109" spans="2:65" s="1" customFormat="1" ht="24.2" customHeight="1">
      <c r="B109" s="35"/>
      <c r="C109" s="135" t="s">
        <v>218</v>
      </c>
      <c r="D109" s="135" t="s">
        <v>162</v>
      </c>
      <c r="E109" s="136" t="s">
        <v>4633</v>
      </c>
      <c r="F109" s="137" t="s">
        <v>4634</v>
      </c>
      <c r="G109" s="138" t="s">
        <v>211</v>
      </c>
      <c r="H109" s="139">
        <v>1</v>
      </c>
      <c r="I109" s="140"/>
      <c r="J109" s="141">
        <f>ROUND(I109*H109,2)</f>
        <v>0</v>
      </c>
      <c r="K109" s="142"/>
      <c r="L109" s="35"/>
      <c r="M109" s="143" t="s">
        <v>32</v>
      </c>
      <c r="N109" s="144" t="s">
        <v>48</v>
      </c>
      <c r="P109" s="145">
        <f>O109*H109</f>
        <v>0</v>
      </c>
      <c r="Q109" s="145">
        <v>0</v>
      </c>
      <c r="R109" s="145">
        <f>Q109*H109</f>
        <v>0</v>
      </c>
      <c r="S109" s="145">
        <v>0</v>
      </c>
      <c r="T109" s="146">
        <f>S109*H109</f>
        <v>0</v>
      </c>
      <c r="AR109" s="147" t="s">
        <v>661</v>
      </c>
      <c r="AT109" s="147" t="s">
        <v>162</v>
      </c>
      <c r="AU109" s="147" t="s">
        <v>91</v>
      </c>
      <c r="AY109" s="19" t="s">
        <v>159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9" t="s">
        <v>91</v>
      </c>
      <c r="BK109" s="148">
        <f>ROUND(I109*H109,2)</f>
        <v>0</v>
      </c>
      <c r="BL109" s="19" t="s">
        <v>661</v>
      </c>
      <c r="BM109" s="147" t="s">
        <v>4635</v>
      </c>
    </row>
    <row r="110" spans="2:65" s="1" customFormat="1" ht="24.2" customHeight="1">
      <c r="B110" s="35"/>
      <c r="C110" s="135" t="s">
        <v>8</v>
      </c>
      <c r="D110" s="135" t="s">
        <v>162</v>
      </c>
      <c r="E110" s="136" t="s">
        <v>4636</v>
      </c>
      <c r="F110" s="137" t="s">
        <v>4637</v>
      </c>
      <c r="G110" s="138" t="s">
        <v>211</v>
      </c>
      <c r="H110" s="139">
        <v>4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661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661</v>
      </c>
      <c r="BM110" s="147" t="s">
        <v>4638</v>
      </c>
    </row>
    <row r="111" spans="2:65" s="13" customFormat="1" ht="22.5">
      <c r="B111" s="160"/>
      <c r="D111" s="154" t="s">
        <v>169</v>
      </c>
      <c r="E111" s="161" t="s">
        <v>32</v>
      </c>
      <c r="F111" s="162" t="s">
        <v>4639</v>
      </c>
      <c r="H111" s="163">
        <v>4</v>
      </c>
      <c r="I111" s="164"/>
      <c r="L111" s="160"/>
      <c r="M111" s="165"/>
      <c r="T111" s="166"/>
      <c r="AT111" s="161" t="s">
        <v>169</v>
      </c>
      <c r="AU111" s="161" t="s">
        <v>91</v>
      </c>
      <c r="AV111" s="13" t="s">
        <v>91</v>
      </c>
      <c r="AW111" s="13" t="s">
        <v>38</v>
      </c>
      <c r="AX111" s="13" t="s">
        <v>84</v>
      </c>
      <c r="AY111" s="161" t="s">
        <v>159</v>
      </c>
    </row>
    <row r="112" spans="2:65" s="1" customFormat="1" ht="16.5" customHeight="1">
      <c r="B112" s="35"/>
      <c r="C112" s="135" t="s">
        <v>229</v>
      </c>
      <c r="D112" s="135" t="s">
        <v>162</v>
      </c>
      <c r="E112" s="136" t="s">
        <v>4640</v>
      </c>
      <c r="F112" s="137" t="s">
        <v>4641</v>
      </c>
      <c r="G112" s="138" t="s">
        <v>211</v>
      </c>
      <c r="H112" s="139">
        <v>2</v>
      </c>
      <c r="I112" s="140"/>
      <c r="J112" s="141">
        <f>ROUND(I112*H112,2)</f>
        <v>0</v>
      </c>
      <c r="K112" s="142"/>
      <c r="L112" s="35"/>
      <c r="M112" s="143" t="s">
        <v>32</v>
      </c>
      <c r="N112" s="144" t="s">
        <v>48</v>
      </c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AR112" s="147" t="s">
        <v>661</v>
      </c>
      <c r="AT112" s="147" t="s">
        <v>162</v>
      </c>
      <c r="AU112" s="147" t="s">
        <v>91</v>
      </c>
      <c r="AY112" s="19" t="s">
        <v>159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9" t="s">
        <v>91</v>
      </c>
      <c r="BK112" s="148">
        <f>ROUND(I112*H112,2)</f>
        <v>0</v>
      </c>
      <c r="BL112" s="19" t="s">
        <v>661</v>
      </c>
      <c r="BM112" s="147" t="s">
        <v>4642</v>
      </c>
    </row>
    <row r="113" spans="2:65" s="13" customFormat="1" ht="11.25">
      <c r="B113" s="160"/>
      <c r="D113" s="154" t="s">
        <v>169</v>
      </c>
      <c r="E113" s="161" t="s">
        <v>32</v>
      </c>
      <c r="F113" s="162" t="s">
        <v>4643</v>
      </c>
      <c r="H113" s="163">
        <v>2</v>
      </c>
      <c r="I113" s="164"/>
      <c r="L113" s="160"/>
      <c r="M113" s="165"/>
      <c r="T113" s="166"/>
      <c r="AT113" s="161" t="s">
        <v>169</v>
      </c>
      <c r="AU113" s="161" t="s">
        <v>91</v>
      </c>
      <c r="AV113" s="13" t="s">
        <v>91</v>
      </c>
      <c r="AW113" s="13" t="s">
        <v>38</v>
      </c>
      <c r="AX113" s="13" t="s">
        <v>84</v>
      </c>
      <c r="AY113" s="161" t="s">
        <v>159</v>
      </c>
    </row>
    <row r="114" spans="2:65" s="1" customFormat="1" ht="24.2" customHeight="1">
      <c r="B114" s="35"/>
      <c r="C114" s="135" t="s">
        <v>641</v>
      </c>
      <c r="D114" s="135" t="s">
        <v>162</v>
      </c>
      <c r="E114" s="136" t="s">
        <v>4644</v>
      </c>
      <c r="F114" s="137" t="s">
        <v>4645</v>
      </c>
      <c r="G114" s="138" t="s">
        <v>211</v>
      </c>
      <c r="H114" s="139">
        <v>5</v>
      </c>
      <c r="I114" s="140"/>
      <c r="J114" s="141">
        <f>ROUND(I114*H114,2)</f>
        <v>0</v>
      </c>
      <c r="K114" s="142"/>
      <c r="L114" s="35"/>
      <c r="M114" s="143" t="s">
        <v>32</v>
      </c>
      <c r="N114" s="144" t="s">
        <v>48</v>
      </c>
      <c r="P114" s="145">
        <f>O114*H114</f>
        <v>0</v>
      </c>
      <c r="Q114" s="145">
        <v>0</v>
      </c>
      <c r="R114" s="145">
        <f>Q114*H114</f>
        <v>0</v>
      </c>
      <c r="S114" s="145">
        <v>0</v>
      </c>
      <c r="T114" s="146">
        <f>S114*H114</f>
        <v>0</v>
      </c>
      <c r="AR114" s="147" t="s">
        <v>661</v>
      </c>
      <c r="AT114" s="147" t="s">
        <v>162</v>
      </c>
      <c r="AU114" s="147" t="s">
        <v>91</v>
      </c>
      <c r="AY114" s="19" t="s">
        <v>159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9" t="s">
        <v>91</v>
      </c>
      <c r="BK114" s="148">
        <f>ROUND(I114*H114,2)</f>
        <v>0</v>
      </c>
      <c r="BL114" s="19" t="s">
        <v>661</v>
      </c>
      <c r="BM114" s="147" t="s">
        <v>4646</v>
      </c>
    </row>
    <row r="115" spans="2:65" s="13" customFormat="1" ht="11.25">
      <c r="B115" s="160"/>
      <c r="D115" s="154" t="s">
        <v>169</v>
      </c>
      <c r="E115" s="161" t="s">
        <v>32</v>
      </c>
      <c r="F115" s="162" t="s">
        <v>99</v>
      </c>
      <c r="H115" s="163">
        <v>5</v>
      </c>
      <c r="I115" s="164"/>
      <c r="L115" s="160"/>
      <c r="M115" s="165"/>
      <c r="T115" s="166"/>
      <c r="AT115" s="161" t="s">
        <v>169</v>
      </c>
      <c r="AU115" s="161" t="s">
        <v>91</v>
      </c>
      <c r="AV115" s="13" t="s">
        <v>91</v>
      </c>
      <c r="AW115" s="13" t="s">
        <v>38</v>
      </c>
      <c r="AX115" s="13" t="s">
        <v>84</v>
      </c>
      <c r="AY115" s="161" t="s">
        <v>159</v>
      </c>
    </row>
    <row r="116" spans="2:65" s="1" customFormat="1" ht="24.2" customHeight="1">
      <c r="B116" s="35"/>
      <c r="C116" s="135" t="s">
        <v>625</v>
      </c>
      <c r="D116" s="135" t="s">
        <v>162</v>
      </c>
      <c r="E116" s="136" t="s">
        <v>4647</v>
      </c>
      <c r="F116" s="137" t="s">
        <v>4648</v>
      </c>
      <c r="G116" s="138" t="s">
        <v>211</v>
      </c>
      <c r="H116" s="139">
        <v>19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661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661</v>
      </c>
      <c r="BM116" s="147" t="s">
        <v>4649</v>
      </c>
    </row>
    <row r="117" spans="2:65" s="13" customFormat="1" ht="11.25">
      <c r="B117" s="160"/>
      <c r="D117" s="154" t="s">
        <v>169</v>
      </c>
      <c r="E117" s="161" t="s">
        <v>32</v>
      </c>
      <c r="F117" s="162" t="s">
        <v>701</v>
      </c>
      <c r="H117" s="163">
        <v>19</v>
      </c>
      <c r="I117" s="164"/>
      <c r="L117" s="160"/>
      <c r="M117" s="165"/>
      <c r="T117" s="166"/>
      <c r="AT117" s="161" t="s">
        <v>169</v>
      </c>
      <c r="AU117" s="161" t="s">
        <v>91</v>
      </c>
      <c r="AV117" s="13" t="s">
        <v>91</v>
      </c>
      <c r="AW117" s="13" t="s">
        <v>38</v>
      </c>
      <c r="AX117" s="13" t="s">
        <v>84</v>
      </c>
      <c r="AY117" s="161" t="s">
        <v>159</v>
      </c>
    </row>
    <row r="118" spans="2:65" s="1" customFormat="1" ht="24.2" customHeight="1">
      <c r="B118" s="35"/>
      <c r="C118" s="135" t="s">
        <v>661</v>
      </c>
      <c r="D118" s="135" t="s">
        <v>162</v>
      </c>
      <c r="E118" s="136" t="s">
        <v>4650</v>
      </c>
      <c r="F118" s="137" t="s">
        <v>4651</v>
      </c>
      <c r="G118" s="138" t="s">
        <v>211</v>
      </c>
      <c r="H118" s="139">
        <v>54</v>
      </c>
      <c r="I118" s="140"/>
      <c r="J118" s="141">
        <f>ROUND(I118*H118,2)</f>
        <v>0</v>
      </c>
      <c r="K118" s="142"/>
      <c r="L118" s="35"/>
      <c r="M118" s="143" t="s">
        <v>32</v>
      </c>
      <c r="N118" s="144" t="s">
        <v>48</v>
      </c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AR118" s="147" t="s">
        <v>661</v>
      </c>
      <c r="AT118" s="147" t="s">
        <v>162</v>
      </c>
      <c r="AU118" s="147" t="s">
        <v>91</v>
      </c>
      <c r="AY118" s="19" t="s">
        <v>159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9" t="s">
        <v>91</v>
      </c>
      <c r="BK118" s="148">
        <f>ROUND(I118*H118,2)</f>
        <v>0</v>
      </c>
      <c r="BL118" s="19" t="s">
        <v>661</v>
      </c>
      <c r="BM118" s="147" t="s">
        <v>4652</v>
      </c>
    </row>
    <row r="119" spans="2:65" s="1" customFormat="1" ht="11.25">
      <c r="B119" s="35"/>
      <c r="D119" s="149" t="s">
        <v>167</v>
      </c>
      <c r="F119" s="150" t="s">
        <v>4653</v>
      </c>
      <c r="I119" s="151"/>
      <c r="L119" s="35"/>
      <c r="M119" s="152"/>
      <c r="T119" s="56"/>
      <c r="AT119" s="19" t="s">
        <v>167</v>
      </c>
      <c r="AU119" s="19" t="s">
        <v>91</v>
      </c>
    </row>
    <row r="120" spans="2:65" s="13" customFormat="1" ht="11.25">
      <c r="B120" s="160"/>
      <c r="D120" s="154" t="s">
        <v>169</v>
      </c>
      <c r="E120" s="161" t="s">
        <v>32</v>
      </c>
      <c r="F120" s="162" t="s">
        <v>4654</v>
      </c>
      <c r="H120" s="163">
        <v>54</v>
      </c>
      <c r="I120" s="164"/>
      <c r="L120" s="160"/>
      <c r="M120" s="165"/>
      <c r="T120" s="166"/>
      <c r="AT120" s="161" t="s">
        <v>169</v>
      </c>
      <c r="AU120" s="161" t="s">
        <v>91</v>
      </c>
      <c r="AV120" s="13" t="s">
        <v>91</v>
      </c>
      <c r="AW120" s="13" t="s">
        <v>38</v>
      </c>
      <c r="AX120" s="13" t="s">
        <v>84</v>
      </c>
      <c r="AY120" s="161" t="s">
        <v>159</v>
      </c>
    </row>
    <row r="121" spans="2:65" s="11" customFormat="1" ht="22.9" customHeight="1">
      <c r="B121" s="123"/>
      <c r="D121" s="124" t="s">
        <v>75</v>
      </c>
      <c r="E121" s="133" t="s">
        <v>2254</v>
      </c>
      <c r="F121" s="133" t="s">
        <v>2255</v>
      </c>
      <c r="I121" s="126"/>
      <c r="J121" s="134">
        <f>BK121</f>
        <v>0</v>
      </c>
      <c r="L121" s="123"/>
      <c r="M121" s="128"/>
      <c r="P121" s="129">
        <f>SUM(P122:P136)</f>
        <v>0</v>
      </c>
      <c r="R121" s="129">
        <f>SUM(R122:R136)</f>
        <v>0.38517600000000002</v>
      </c>
      <c r="T121" s="130">
        <f>SUM(T122:T136)</f>
        <v>0</v>
      </c>
      <c r="AR121" s="124" t="s">
        <v>91</v>
      </c>
      <c r="AT121" s="131" t="s">
        <v>75</v>
      </c>
      <c r="AU121" s="131" t="s">
        <v>84</v>
      </c>
      <c r="AY121" s="124" t="s">
        <v>159</v>
      </c>
      <c r="BK121" s="132">
        <f>SUM(BK122:BK136)</f>
        <v>0</v>
      </c>
    </row>
    <row r="122" spans="2:65" s="1" customFormat="1" ht="24.2" customHeight="1">
      <c r="B122" s="35"/>
      <c r="C122" s="135" t="s">
        <v>667</v>
      </c>
      <c r="D122" s="135" t="s">
        <v>162</v>
      </c>
      <c r="E122" s="136" t="s">
        <v>4655</v>
      </c>
      <c r="F122" s="137" t="s">
        <v>4656</v>
      </c>
      <c r="G122" s="138" t="s">
        <v>165</v>
      </c>
      <c r="H122" s="139">
        <v>26</v>
      </c>
      <c r="I122" s="140"/>
      <c r="J122" s="141">
        <f>ROUND(I122*H122,2)</f>
        <v>0</v>
      </c>
      <c r="K122" s="142"/>
      <c r="L122" s="35"/>
      <c r="M122" s="143" t="s">
        <v>32</v>
      </c>
      <c r="N122" s="144" t="s">
        <v>48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661</v>
      </c>
      <c r="AT122" s="147" t="s">
        <v>162</v>
      </c>
      <c r="AU122" s="147" t="s">
        <v>91</v>
      </c>
      <c r="AY122" s="19" t="s">
        <v>159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9" t="s">
        <v>91</v>
      </c>
      <c r="BK122" s="148">
        <f>ROUND(I122*H122,2)</f>
        <v>0</v>
      </c>
      <c r="BL122" s="19" t="s">
        <v>661</v>
      </c>
      <c r="BM122" s="147" t="s">
        <v>4657</v>
      </c>
    </row>
    <row r="123" spans="2:65" s="13" customFormat="1" ht="11.25">
      <c r="B123" s="160"/>
      <c r="D123" s="154" t="s">
        <v>169</v>
      </c>
      <c r="E123" s="161" t="s">
        <v>32</v>
      </c>
      <c r="F123" s="162" t="s">
        <v>4658</v>
      </c>
      <c r="H123" s="163">
        <v>20</v>
      </c>
      <c r="I123" s="164"/>
      <c r="L123" s="160"/>
      <c r="M123" s="165"/>
      <c r="T123" s="166"/>
      <c r="AT123" s="161" t="s">
        <v>169</v>
      </c>
      <c r="AU123" s="161" t="s">
        <v>91</v>
      </c>
      <c r="AV123" s="13" t="s">
        <v>91</v>
      </c>
      <c r="AW123" s="13" t="s">
        <v>38</v>
      </c>
      <c r="AX123" s="13" t="s">
        <v>76</v>
      </c>
      <c r="AY123" s="161" t="s">
        <v>159</v>
      </c>
    </row>
    <row r="124" spans="2:65" s="13" customFormat="1" ht="11.25">
      <c r="B124" s="160"/>
      <c r="D124" s="154" t="s">
        <v>169</v>
      </c>
      <c r="E124" s="161" t="s">
        <v>32</v>
      </c>
      <c r="F124" s="162" t="s">
        <v>4659</v>
      </c>
      <c r="H124" s="163">
        <v>26</v>
      </c>
      <c r="I124" s="164"/>
      <c r="L124" s="160"/>
      <c r="M124" s="165"/>
      <c r="T124" s="166"/>
      <c r="AT124" s="161" t="s">
        <v>169</v>
      </c>
      <c r="AU124" s="161" t="s">
        <v>91</v>
      </c>
      <c r="AV124" s="13" t="s">
        <v>91</v>
      </c>
      <c r="AW124" s="13" t="s">
        <v>38</v>
      </c>
      <c r="AX124" s="13" t="s">
        <v>84</v>
      </c>
      <c r="AY124" s="161" t="s">
        <v>159</v>
      </c>
    </row>
    <row r="125" spans="2:65" s="1" customFormat="1" ht="44.25" customHeight="1">
      <c r="B125" s="35"/>
      <c r="C125" s="135" t="s">
        <v>675</v>
      </c>
      <c r="D125" s="135" t="s">
        <v>162</v>
      </c>
      <c r="E125" s="136" t="s">
        <v>4660</v>
      </c>
      <c r="F125" s="137" t="s">
        <v>4661</v>
      </c>
      <c r="G125" s="138" t="s">
        <v>783</v>
      </c>
      <c r="H125" s="139">
        <v>53.3</v>
      </c>
      <c r="I125" s="140"/>
      <c r="J125" s="141">
        <f>ROUND(I125*H125,2)</f>
        <v>0</v>
      </c>
      <c r="K125" s="142"/>
      <c r="L125" s="35"/>
      <c r="M125" s="143" t="s">
        <v>32</v>
      </c>
      <c r="N125" s="144" t="s">
        <v>48</v>
      </c>
      <c r="P125" s="145">
        <f>O125*H125</f>
        <v>0</v>
      </c>
      <c r="Q125" s="145">
        <v>2.2000000000000001E-4</v>
      </c>
      <c r="R125" s="145">
        <f>Q125*H125</f>
        <v>1.1726E-2</v>
      </c>
      <c r="S125" s="145">
        <v>0</v>
      </c>
      <c r="T125" s="146">
        <f>S125*H125</f>
        <v>0</v>
      </c>
      <c r="AR125" s="147" t="s">
        <v>661</v>
      </c>
      <c r="AT125" s="147" t="s">
        <v>162</v>
      </c>
      <c r="AU125" s="147" t="s">
        <v>91</v>
      </c>
      <c r="AY125" s="19" t="s">
        <v>159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9" t="s">
        <v>91</v>
      </c>
      <c r="BK125" s="148">
        <f>ROUND(I125*H125,2)</f>
        <v>0</v>
      </c>
      <c r="BL125" s="19" t="s">
        <v>661</v>
      </c>
      <c r="BM125" s="147" t="s">
        <v>4662</v>
      </c>
    </row>
    <row r="126" spans="2:65" s="1" customFormat="1" ht="11.25">
      <c r="B126" s="35"/>
      <c r="D126" s="149" t="s">
        <v>167</v>
      </c>
      <c r="F126" s="150" t="s">
        <v>4663</v>
      </c>
      <c r="I126" s="151"/>
      <c r="L126" s="35"/>
      <c r="M126" s="152"/>
      <c r="T126" s="56"/>
      <c r="AT126" s="19" t="s">
        <v>167</v>
      </c>
      <c r="AU126" s="19" t="s">
        <v>91</v>
      </c>
    </row>
    <row r="127" spans="2:65" s="13" customFormat="1" ht="11.25">
      <c r="B127" s="160"/>
      <c r="D127" s="154" t="s">
        <v>169</v>
      </c>
      <c r="E127" s="161" t="s">
        <v>32</v>
      </c>
      <c r="F127" s="162" t="s">
        <v>4664</v>
      </c>
      <c r="H127" s="163">
        <v>41</v>
      </c>
      <c r="I127" s="164"/>
      <c r="L127" s="160"/>
      <c r="M127" s="165"/>
      <c r="T127" s="166"/>
      <c r="AT127" s="161" t="s">
        <v>169</v>
      </c>
      <c r="AU127" s="161" t="s">
        <v>91</v>
      </c>
      <c r="AV127" s="13" t="s">
        <v>91</v>
      </c>
      <c r="AW127" s="13" t="s">
        <v>38</v>
      </c>
      <c r="AX127" s="13" t="s">
        <v>76</v>
      </c>
      <c r="AY127" s="161" t="s">
        <v>159</v>
      </c>
    </row>
    <row r="128" spans="2:65" s="13" customFormat="1" ht="11.25">
      <c r="B128" s="160"/>
      <c r="D128" s="154" t="s">
        <v>169</v>
      </c>
      <c r="E128" s="161" t="s">
        <v>32</v>
      </c>
      <c r="F128" s="162" t="s">
        <v>4665</v>
      </c>
      <c r="H128" s="163">
        <v>53.3</v>
      </c>
      <c r="I128" s="164"/>
      <c r="L128" s="160"/>
      <c r="M128" s="165"/>
      <c r="T128" s="166"/>
      <c r="AT128" s="161" t="s">
        <v>169</v>
      </c>
      <c r="AU128" s="161" t="s">
        <v>91</v>
      </c>
      <c r="AV128" s="13" t="s">
        <v>91</v>
      </c>
      <c r="AW128" s="13" t="s">
        <v>38</v>
      </c>
      <c r="AX128" s="13" t="s">
        <v>84</v>
      </c>
      <c r="AY128" s="161" t="s">
        <v>159</v>
      </c>
    </row>
    <row r="129" spans="2:65" s="1" customFormat="1" ht="33" customHeight="1">
      <c r="B129" s="35"/>
      <c r="C129" s="182" t="s">
        <v>701</v>
      </c>
      <c r="D129" s="182" t="s">
        <v>668</v>
      </c>
      <c r="E129" s="183" t="s">
        <v>4666</v>
      </c>
      <c r="F129" s="184" t="s">
        <v>4667</v>
      </c>
      <c r="G129" s="185" t="s">
        <v>165</v>
      </c>
      <c r="H129" s="186">
        <v>32.5</v>
      </c>
      <c r="I129" s="187"/>
      <c r="J129" s="188">
        <f>ROUND(I129*H129,2)</f>
        <v>0</v>
      </c>
      <c r="K129" s="189"/>
      <c r="L129" s="190"/>
      <c r="M129" s="191" t="s">
        <v>32</v>
      </c>
      <c r="N129" s="192" t="s">
        <v>48</v>
      </c>
      <c r="P129" s="145">
        <f>O129*H129</f>
        <v>0</v>
      </c>
      <c r="Q129" s="145">
        <v>4.4999999999999997E-3</v>
      </c>
      <c r="R129" s="145">
        <f>Q129*H129</f>
        <v>0.14624999999999999</v>
      </c>
      <c r="S129" s="145">
        <v>0</v>
      </c>
      <c r="T129" s="146">
        <f>S129*H129</f>
        <v>0</v>
      </c>
      <c r="AR129" s="147" t="s">
        <v>780</v>
      </c>
      <c r="AT129" s="147" t="s">
        <v>668</v>
      </c>
      <c r="AU129" s="147" t="s">
        <v>91</v>
      </c>
      <c r="AY129" s="19" t="s">
        <v>159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9" t="s">
        <v>91</v>
      </c>
      <c r="BK129" s="148">
        <f>ROUND(I129*H129,2)</f>
        <v>0</v>
      </c>
      <c r="BL129" s="19" t="s">
        <v>661</v>
      </c>
      <c r="BM129" s="147" t="s">
        <v>4668</v>
      </c>
    </row>
    <row r="130" spans="2:65" s="13" customFormat="1" ht="22.5">
      <c r="B130" s="160"/>
      <c r="D130" s="154" t="s">
        <v>169</v>
      </c>
      <c r="E130" s="161" t="s">
        <v>32</v>
      </c>
      <c r="F130" s="162" t="s">
        <v>4669</v>
      </c>
      <c r="H130" s="163">
        <v>25</v>
      </c>
      <c r="I130" s="164"/>
      <c r="L130" s="160"/>
      <c r="M130" s="165"/>
      <c r="T130" s="166"/>
      <c r="AT130" s="161" t="s">
        <v>169</v>
      </c>
      <c r="AU130" s="161" t="s">
        <v>91</v>
      </c>
      <c r="AV130" s="13" t="s">
        <v>91</v>
      </c>
      <c r="AW130" s="13" t="s">
        <v>38</v>
      </c>
      <c r="AX130" s="13" t="s">
        <v>76</v>
      </c>
      <c r="AY130" s="161" t="s">
        <v>159</v>
      </c>
    </row>
    <row r="131" spans="2:65" s="13" customFormat="1" ht="11.25">
      <c r="B131" s="160"/>
      <c r="D131" s="154" t="s">
        <v>169</v>
      </c>
      <c r="E131" s="161" t="s">
        <v>32</v>
      </c>
      <c r="F131" s="162" t="s">
        <v>4670</v>
      </c>
      <c r="H131" s="163">
        <v>32.5</v>
      </c>
      <c r="I131" s="164"/>
      <c r="L131" s="160"/>
      <c r="M131" s="165"/>
      <c r="T131" s="166"/>
      <c r="AT131" s="161" t="s">
        <v>169</v>
      </c>
      <c r="AU131" s="161" t="s">
        <v>91</v>
      </c>
      <c r="AV131" s="13" t="s">
        <v>91</v>
      </c>
      <c r="AW131" s="13" t="s">
        <v>38</v>
      </c>
      <c r="AX131" s="13" t="s">
        <v>84</v>
      </c>
      <c r="AY131" s="161" t="s">
        <v>159</v>
      </c>
    </row>
    <row r="132" spans="2:65" s="1" customFormat="1" ht="24.2" customHeight="1">
      <c r="B132" s="35"/>
      <c r="C132" s="182" t="s">
        <v>713</v>
      </c>
      <c r="D132" s="182" t="s">
        <v>668</v>
      </c>
      <c r="E132" s="183" t="s">
        <v>4671</v>
      </c>
      <c r="F132" s="184" t="s">
        <v>4672</v>
      </c>
      <c r="G132" s="185" t="s">
        <v>165</v>
      </c>
      <c r="H132" s="186">
        <v>20.8</v>
      </c>
      <c r="I132" s="187"/>
      <c r="J132" s="188">
        <f>ROUND(I132*H132,2)</f>
        <v>0</v>
      </c>
      <c r="K132" s="189"/>
      <c r="L132" s="190"/>
      <c r="M132" s="191" t="s">
        <v>32</v>
      </c>
      <c r="N132" s="192" t="s">
        <v>48</v>
      </c>
      <c r="P132" s="145">
        <f>O132*H132</f>
        <v>0</v>
      </c>
      <c r="Q132" s="145">
        <v>8.9999999999999993E-3</v>
      </c>
      <c r="R132" s="145">
        <f>Q132*H132</f>
        <v>0.18720000000000001</v>
      </c>
      <c r="S132" s="145">
        <v>0</v>
      </c>
      <c r="T132" s="146">
        <f>S132*H132</f>
        <v>0</v>
      </c>
      <c r="AR132" s="147" t="s">
        <v>780</v>
      </c>
      <c r="AT132" s="147" t="s">
        <v>668</v>
      </c>
      <c r="AU132" s="147" t="s">
        <v>91</v>
      </c>
      <c r="AY132" s="19" t="s">
        <v>159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9" t="s">
        <v>91</v>
      </c>
      <c r="BK132" s="148">
        <f>ROUND(I132*H132,2)</f>
        <v>0</v>
      </c>
      <c r="BL132" s="19" t="s">
        <v>661</v>
      </c>
      <c r="BM132" s="147" t="s">
        <v>4673</v>
      </c>
    </row>
    <row r="133" spans="2:65" s="13" customFormat="1" ht="22.5">
      <c r="B133" s="160"/>
      <c r="D133" s="154" t="s">
        <v>169</v>
      </c>
      <c r="E133" s="161" t="s">
        <v>32</v>
      </c>
      <c r="F133" s="162" t="s">
        <v>4674</v>
      </c>
      <c r="H133" s="163">
        <v>16</v>
      </c>
      <c r="I133" s="164"/>
      <c r="L133" s="160"/>
      <c r="M133" s="165"/>
      <c r="T133" s="166"/>
      <c r="AT133" s="161" t="s">
        <v>169</v>
      </c>
      <c r="AU133" s="161" t="s">
        <v>91</v>
      </c>
      <c r="AV133" s="13" t="s">
        <v>91</v>
      </c>
      <c r="AW133" s="13" t="s">
        <v>38</v>
      </c>
      <c r="AX133" s="13" t="s">
        <v>76</v>
      </c>
      <c r="AY133" s="161" t="s">
        <v>159</v>
      </c>
    </row>
    <row r="134" spans="2:65" s="13" customFormat="1" ht="11.25">
      <c r="B134" s="160"/>
      <c r="D134" s="154" t="s">
        <v>169</v>
      </c>
      <c r="E134" s="161" t="s">
        <v>32</v>
      </c>
      <c r="F134" s="162" t="s">
        <v>4675</v>
      </c>
      <c r="H134" s="163">
        <v>20.8</v>
      </c>
      <c r="I134" s="164"/>
      <c r="L134" s="160"/>
      <c r="M134" s="165"/>
      <c r="T134" s="166"/>
      <c r="AT134" s="161" t="s">
        <v>169</v>
      </c>
      <c r="AU134" s="161" t="s">
        <v>91</v>
      </c>
      <c r="AV134" s="13" t="s">
        <v>91</v>
      </c>
      <c r="AW134" s="13" t="s">
        <v>38</v>
      </c>
      <c r="AX134" s="13" t="s">
        <v>84</v>
      </c>
      <c r="AY134" s="161" t="s">
        <v>159</v>
      </c>
    </row>
    <row r="135" spans="2:65" s="1" customFormat="1" ht="16.5" customHeight="1">
      <c r="B135" s="35"/>
      <c r="C135" s="182" t="s">
        <v>7</v>
      </c>
      <c r="D135" s="182" t="s">
        <v>668</v>
      </c>
      <c r="E135" s="183" t="s">
        <v>4676</v>
      </c>
      <c r="F135" s="184" t="s">
        <v>4677</v>
      </c>
      <c r="G135" s="185" t="s">
        <v>258</v>
      </c>
      <c r="H135" s="186">
        <v>200</v>
      </c>
      <c r="I135" s="187"/>
      <c r="J135" s="188">
        <f>ROUND(I135*H135,2)</f>
        <v>0</v>
      </c>
      <c r="K135" s="189"/>
      <c r="L135" s="190"/>
      <c r="M135" s="191" t="s">
        <v>32</v>
      </c>
      <c r="N135" s="192" t="s">
        <v>48</v>
      </c>
      <c r="P135" s="145">
        <f>O135*H135</f>
        <v>0</v>
      </c>
      <c r="Q135" s="145">
        <v>2.0000000000000001E-4</v>
      </c>
      <c r="R135" s="145">
        <f>Q135*H135</f>
        <v>0.04</v>
      </c>
      <c r="S135" s="145">
        <v>0</v>
      </c>
      <c r="T135" s="146">
        <f>S135*H135</f>
        <v>0</v>
      </c>
      <c r="AR135" s="147" t="s">
        <v>780</v>
      </c>
      <c r="AT135" s="147" t="s">
        <v>668</v>
      </c>
      <c r="AU135" s="147" t="s">
        <v>91</v>
      </c>
      <c r="AY135" s="19" t="s">
        <v>159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9" t="s">
        <v>91</v>
      </c>
      <c r="BK135" s="148">
        <f>ROUND(I135*H135,2)</f>
        <v>0</v>
      </c>
      <c r="BL135" s="19" t="s">
        <v>661</v>
      </c>
      <c r="BM135" s="147" t="s">
        <v>4678</v>
      </c>
    </row>
    <row r="136" spans="2:65" s="13" customFormat="1" ht="11.25">
      <c r="B136" s="160"/>
      <c r="D136" s="154" t="s">
        <v>169</v>
      </c>
      <c r="E136" s="161" t="s">
        <v>32</v>
      </c>
      <c r="F136" s="162" t="s">
        <v>4623</v>
      </c>
      <c r="H136" s="163">
        <v>200</v>
      </c>
      <c r="I136" s="164"/>
      <c r="L136" s="160"/>
      <c r="M136" s="165"/>
      <c r="T136" s="166"/>
      <c r="AT136" s="161" t="s">
        <v>169</v>
      </c>
      <c r="AU136" s="161" t="s">
        <v>91</v>
      </c>
      <c r="AV136" s="13" t="s">
        <v>91</v>
      </c>
      <c r="AW136" s="13" t="s">
        <v>38</v>
      </c>
      <c r="AX136" s="13" t="s">
        <v>84</v>
      </c>
      <c r="AY136" s="161" t="s">
        <v>159</v>
      </c>
    </row>
    <row r="137" spans="2:65" s="11" customFormat="1" ht="22.9" customHeight="1">
      <c r="B137" s="123"/>
      <c r="D137" s="124" t="s">
        <v>75</v>
      </c>
      <c r="E137" s="133" t="s">
        <v>4679</v>
      </c>
      <c r="F137" s="133" t="s">
        <v>4680</v>
      </c>
      <c r="I137" s="126"/>
      <c r="J137" s="134">
        <f>BK137</f>
        <v>0</v>
      </c>
      <c r="L137" s="123"/>
      <c r="M137" s="128"/>
      <c r="P137" s="129">
        <f>SUM(P138:P280)</f>
        <v>0</v>
      </c>
      <c r="R137" s="129">
        <f>SUM(R138:R280)</f>
        <v>2.0279828000000002</v>
      </c>
      <c r="T137" s="130">
        <f>SUM(T138:T280)</f>
        <v>0</v>
      </c>
      <c r="AR137" s="124" t="s">
        <v>91</v>
      </c>
      <c r="AT137" s="131" t="s">
        <v>75</v>
      </c>
      <c r="AU137" s="131" t="s">
        <v>84</v>
      </c>
      <c r="AY137" s="124" t="s">
        <v>159</v>
      </c>
      <c r="BK137" s="132">
        <f>SUM(BK138:BK280)</f>
        <v>0</v>
      </c>
    </row>
    <row r="138" spans="2:65" s="1" customFormat="1" ht="33" customHeight="1">
      <c r="B138" s="35"/>
      <c r="C138" s="135" t="s">
        <v>673</v>
      </c>
      <c r="D138" s="135" t="s">
        <v>162</v>
      </c>
      <c r="E138" s="136" t="s">
        <v>4681</v>
      </c>
      <c r="F138" s="137" t="s">
        <v>4682</v>
      </c>
      <c r="G138" s="138" t="s">
        <v>211</v>
      </c>
      <c r="H138" s="139">
        <v>2</v>
      </c>
      <c r="I138" s="140"/>
      <c r="J138" s="141">
        <f>ROUND(I138*H138,2)</f>
        <v>0</v>
      </c>
      <c r="K138" s="142"/>
      <c r="L138" s="35"/>
      <c r="M138" s="143" t="s">
        <v>32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661</v>
      </c>
      <c r="AT138" s="147" t="s">
        <v>162</v>
      </c>
      <c r="AU138" s="147" t="s">
        <v>91</v>
      </c>
      <c r="AY138" s="19" t="s">
        <v>159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9" t="s">
        <v>91</v>
      </c>
      <c r="BK138" s="148">
        <f>ROUND(I138*H138,2)</f>
        <v>0</v>
      </c>
      <c r="BL138" s="19" t="s">
        <v>661</v>
      </c>
      <c r="BM138" s="147" t="s">
        <v>4683</v>
      </c>
    </row>
    <row r="139" spans="2:65" s="1" customFormat="1" ht="11.25">
      <c r="B139" s="35"/>
      <c r="D139" s="149" t="s">
        <v>167</v>
      </c>
      <c r="F139" s="150" t="s">
        <v>4684</v>
      </c>
      <c r="I139" s="151"/>
      <c r="L139" s="35"/>
      <c r="M139" s="152"/>
      <c r="T139" s="56"/>
      <c r="AT139" s="19" t="s">
        <v>167</v>
      </c>
      <c r="AU139" s="19" t="s">
        <v>91</v>
      </c>
    </row>
    <row r="140" spans="2:65" s="1" customFormat="1" ht="33" customHeight="1">
      <c r="B140" s="35"/>
      <c r="C140" s="182" t="s">
        <v>732</v>
      </c>
      <c r="D140" s="182" t="s">
        <v>668</v>
      </c>
      <c r="E140" s="183" t="s">
        <v>4685</v>
      </c>
      <c r="F140" s="184" t="s">
        <v>4686</v>
      </c>
      <c r="G140" s="185" t="s">
        <v>211</v>
      </c>
      <c r="H140" s="186">
        <v>2</v>
      </c>
      <c r="I140" s="187"/>
      <c r="J140" s="188">
        <f>ROUND(I140*H140,2)</f>
        <v>0</v>
      </c>
      <c r="K140" s="189"/>
      <c r="L140" s="190"/>
      <c r="M140" s="191" t="s">
        <v>32</v>
      </c>
      <c r="N140" s="192" t="s">
        <v>48</v>
      </c>
      <c r="P140" s="145">
        <f>O140*H140</f>
        <v>0</v>
      </c>
      <c r="Q140" s="145">
        <v>1.95E-2</v>
      </c>
      <c r="R140" s="145">
        <f>Q140*H140</f>
        <v>3.9E-2</v>
      </c>
      <c r="S140" s="145">
        <v>0</v>
      </c>
      <c r="T140" s="146">
        <f>S140*H140</f>
        <v>0</v>
      </c>
      <c r="AR140" s="147" t="s">
        <v>780</v>
      </c>
      <c r="AT140" s="147" t="s">
        <v>668</v>
      </c>
      <c r="AU140" s="147" t="s">
        <v>91</v>
      </c>
      <c r="AY140" s="19" t="s">
        <v>159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9" t="s">
        <v>91</v>
      </c>
      <c r="BK140" s="148">
        <f>ROUND(I140*H140,2)</f>
        <v>0</v>
      </c>
      <c r="BL140" s="19" t="s">
        <v>661</v>
      </c>
      <c r="BM140" s="147" t="s">
        <v>4687</v>
      </c>
    </row>
    <row r="141" spans="2:65" s="13" customFormat="1" ht="11.25">
      <c r="B141" s="160"/>
      <c r="D141" s="154" t="s">
        <v>169</v>
      </c>
      <c r="E141" s="161" t="s">
        <v>32</v>
      </c>
      <c r="F141" s="162" t="s">
        <v>4643</v>
      </c>
      <c r="H141" s="163">
        <v>2</v>
      </c>
      <c r="I141" s="164"/>
      <c r="L141" s="160"/>
      <c r="M141" s="165"/>
      <c r="T141" s="166"/>
      <c r="AT141" s="161" t="s">
        <v>169</v>
      </c>
      <c r="AU141" s="161" t="s">
        <v>91</v>
      </c>
      <c r="AV141" s="13" t="s">
        <v>91</v>
      </c>
      <c r="AW141" s="13" t="s">
        <v>38</v>
      </c>
      <c r="AX141" s="13" t="s">
        <v>76</v>
      </c>
      <c r="AY141" s="161" t="s">
        <v>159</v>
      </c>
    </row>
    <row r="142" spans="2:65" s="12" customFormat="1" ht="22.5">
      <c r="B142" s="153"/>
      <c r="D142" s="154" t="s">
        <v>169</v>
      </c>
      <c r="E142" s="155" t="s">
        <v>32</v>
      </c>
      <c r="F142" s="156" t="s">
        <v>4688</v>
      </c>
      <c r="H142" s="155" t="s">
        <v>32</v>
      </c>
      <c r="I142" s="157"/>
      <c r="L142" s="153"/>
      <c r="M142" s="158"/>
      <c r="T142" s="159"/>
      <c r="AT142" s="155" t="s">
        <v>169</v>
      </c>
      <c r="AU142" s="155" t="s">
        <v>91</v>
      </c>
      <c r="AV142" s="12" t="s">
        <v>84</v>
      </c>
      <c r="AW142" s="12" t="s">
        <v>38</v>
      </c>
      <c r="AX142" s="12" t="s">
        <v>76</v>
      </c>
      <c r="AY142" s="155" t="s">
        <v>159</v>
      </c>
    </row>
    <row r="143" spans="2:65" s="12" customFormat="1" ht="33.75">
      <c r="B143" s="153"/>
      <c r="D143" s="154" t="s">
        <v>169</v>
      </c>
      <c r="E143" s="155" t="s">
        <v>32</v>
      </c>
      <c r="F143" s="156" t="s">
        <v>4689</v>
      </c>
      <c r="H143" s="155" t="s">
        <v>32</v>
      </c>
      <c r="I143" s="157"/>
      <c r="L143" s="153"/>
      <c r="M143" s="158"/>
      <c r="T143" s="159"/>
      <c r="AT143" s="155" t="s">
        <v>169</v>
      </c>
      <c r="AU143" s="155" t="s">
        <v>91</v>
      </c>
      <c r="AV143" s="12" t="s">
        <v>84</v>
      </c>
      <c r="AW143" s="12" t="s">
        <v>38</v>
      </c>
      <c r="AX143" s="12" t="s">
        <v>76</v>
      </c>
      <c r="AY143" s="155" t="s">
        <v>159</v>
      </c>
    </row>
    <row r="144" spans="2:65" s="12" customFormat="1" ht="11.25">
      <c r="B144" s="153"/>
      <c r="D144" s="154" t="s">
        <v>169</v>
      </c>
      <c r="E144" s="155" t="s">
        <v>32</v>
      </c>
      <c r="F144" s="156" t="s">
        <v>4690</v>
      </c>
      <c r="H144" s="155" t="s">
        <v>32</v>
      </c>
      <c r="I144" s="157"/>
      <c r="L144" s="153"/>
      <c r="M144" s="158"/>
      <c r="T144" s="159"/>
      <c r="AT144" s="155" t="s">
        <v>169</v>
      </c>
      <c r="AU144" s="155" t="s">
        <v>91</v>
      </c>
      <c r="AV144" s="12" t="s">
        <v>84</v>
      </c>
      <c r="AW144" s="12" t="s">
        <v>38</v>
      </c>
      <c r="AX144" s="12" t="s">
        <v>76</v>
      </c>
      <c r="AY144" s="155" t="s">
        <v>159</v>
      </c>
    </row>
    <row r="145" spans="2:65" s="14" customFormat="1" ht="11.25">
      <c r="B145" s="175"/>
      <c r="D145" s="154" t="s">
        <v>169</v>
      </c>
      <c r="E145" s="176" t="s">
        <v>32</v>
      </c>
      <c r="F145" s="177" t="s">
        <v>581</v>
      </c>
      <c r="H145" s="178">
        <v>2</v>
      </c>
      <c r="I145" s="179"/>
      <c r="L145" s="175"/>
      <c r="M145" s="180"/>
      <c r="T145" s="181"/>
      <c r="AT145" s="176" t="s">
        <v>169</v>
      </c>
      <c r="AU145" s="176" t="s">
        <v>91</v>
      </c>
      <c r="AV145" s="14" t="s">
        <v>96</v>
      </c>
      <c r="AW145" s="14" t="s">
        <v>38</v>
      </c>
      <c r="AX145" s="14" t="s">
        <v>84</v>
      </c>
      <c r="AY145" s="176" t="s">
        <v>159</v>
      </c>
    </row>
    <row r="146" spans="2:65" s="1" customFormat="1" ht="33" customHeight="1">
      <c r="B146" s="35"/>
      <c r="C146" s="135" t="s">
        <v>721</v>
      </c>
      <c r="D146" s="135" t="s">
        <v>162</v>
      </c>
      <c r="E146" s="136" t="s">
        <v>4691</v>
      </c>
      <c r="F146" s="137" t="s">
        <v>4692</v>
      </c>
      <c r="G146" s="138" t="s">
        <v>211</v>
      </c>
      <c r="H146" s="139">
        <v>2</v>
      </c>
      <c r="I146" s="140"/>
      <c r="J146" s="141">
        <f>ROUND(I146*H146,2)</f>
        <v>0</v>
      </c>
      <c r="K146" s="142"/>
      <c r="L146" s="35"/>
      <c r="M146" s="143" t="s">
        <v>32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661</v>
      </c>
      <c r="AT146" s="147" t="s">
        <v>162</v>
      </c>
      <c r="AU146" s="147" t="s">
        <v>91</v>
      </c>
      <c r="AY146" s="19" t="s">
        <v>159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9" t="s">
        <v>91</v>
      </c>
      <c r="BK146" s="148">
        <f>ROUND(I146*H146,2)</f>
        <v>0</v>
      </c>
      <c r="BL146" s="19" t="s">
        <v>661</v>
      </c>
      <c r="BM146" s="147" t="s">
        <v>4693</v>
      </c>
    </row>
    <row r="147" spans="2:65" s="1" customFormat="1" ht="11.25">
      <c r="B147" s="35"/>
      <c r="D147" s="149" t="s">
        <v>167</v>
      </c>
      <c r="F147" s="150" t="s">
        <v>4694</v>
      </c>
      <c r="I147" s="151"/>
      <c r="L147" s="35"/>
      <c r="M147" s="152"/>
      <c r="T147" s="56"/>
      <c r="AT147" s="19" t="s">
        <v>167</v>
      </c>
      <c r="AU147" s="19" t="s">
        <v>91</v>
      </c>
    </row>
    <row r="148" spans="2:65" s="1" customFormat="1" ht="33" customHeight="1">
      <c r="B148" s="35"/>
      <c r="C148" s="182" t="s">
        <v>742</v>
      </c>
      <c r="D148" s="182" t="s">
        <v>668</v>
      </c>
      <c r="E148" s="183" t="s">
        <v>4695</v>
      </c>
      <c r="F148" s="184" t="s">
        <v>4696</v>
      </c>
      <c r="G148" s="185" t="s">
        <v>211</v>
      </c>
      <c r="H148" s="186">
        <v>2</v>
      </c>
      <c r="I148" s="187"/>
      <c r="J148" s="188">
        <f>ROUND(I148*H148,2)</f>
        <v>0</v>
      </c>
      <c r="K148" s="189"/>
      <c r="L148" s="190"/>
      <c r="M148" s="191" t="s">
        <v>32</v>
      </c>
      <c r="N148" s="192" t="s">
        <v>48</v>
      </c>
      <c r="P148" s="145">
        <f>O148*H148</f>
        <v>0</v>
      </c>
      <c r="Q148" s="145">
        <v>0.2</v>
      </c>
      <c r="R148" s="145">
        <f>Q148*H148</f>
        <v>0.4</v>
      </c>
      <c r="S148" s="145">
        <v>0</v>
      </c>
      <c r="T148" s="146">
        <f>S148*H148</f>
        <v>0</v>
      </c>
      <c r="AR148" s="147" t="s">
        <v>780</v>
      </c>
      <c r="AT148" s="147" t="s">
        <v>668</v>
      </c>
      <c r="AU148" s="147" t="s">
        <v>91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661</v>
      </c>
      <c r="BM148" s="147" t="s">
        <v>4697</v>
      </c>
    </row>
    <row r="149" spans="2:65" s="12" customFormat="1" ht="33.75">
      <c r="B149" s="153"/>
      <c r="D149" s="154" t="s">
        <v>169</v>
      </c>
      <c r="E149" s="155" t="s">
        <v>32</v>
      </c>
      <c r="F149" s="156" t="s">
        <v>4698</v>
      </c>
      <c r="H149" s="155" t="s">
        <v>32</v>
      </c>
      <c r="I149" s="157"/>
      <c r="L149" s="153"/>
      <c r="M149" s="158"/>
      <c r="T149" s="159"/>
      <c r="AT149" s="155" t="s">
        <v>169</v>
      </c>
      <c r="AU149" s="155" t="s">
        <v>91</v>
      </c>
      <c r="AV149" s="12" t="s">
        <v>84</v>
      </c>
      <c r="AW149" s="12" t="s">
        <v>38</v>
      </c>
      <c r="AX149" s="12" t="s">
        <v>76</v>
      </c>
      <c r="AY149" s="155" t="s">
        <v>159</v>
      </c>
    </row>
    <row r="150" spans="2:65" s="12" customFormat="1" ht="33.75">
      <c r="B150" s="153"/>
      <c r="D150" s="154" t="s">
        <v>169</v>
      </c>
      <c r="E150" s="155" t="s">
        <v>32</v>
      </c>
      <c r="F150" s="156" t="s">
        <v>4699</v>
      </c>
      <c r="H150" s="155" t="s">
        <v>32</v>
      </c>
      <c r="I150" s="157"/>
      <c r="L150" s="153"/>
      <c r="M150" s="158"/>
      <c r="T150" s="159"/>
      <c r="AT150" s="155" t="s">
        <v>169</v>
      </c>
      <c r="AU150" s="155" t="s">
        <v>91</v>
      </c>
      <c r="AV150" s="12" t="s">
        <v>84</v>
      </c>
      <c r="AW150" s="12" t="s">
        <v>38</v>
      </c>
      <c r="AX150" s="12" t="s">
        <v>76</v>
      </c>
      <c r="AY150" s="155" t="s">
        <v>159</v>
      </c>
    </row>
    <row r="151" spans="2:65" s="12" customFormat="1" ht="22.5">
      <c r="B151" s="153"/>
      <c r="D151" s="154" t="s">
        <v>169</v>
      </c>
      <c r="E151" s="155" t="s">
        <v>32</v>
      </c>
      <c r="F151" s="156" t="s">
        <v>4700</v>
      </c>
      <c r="H151" s="155" t="s">
        <v>32</v>
      </c>
      <c r="I151" s="157"/>
      <c r="L151" s="153"/>
      <c r="M151" s="158"/>
      <c r="T151" s="159"/>
      <c r="AT151" s="155" t="s">
        <v>169</v>
      </c>
      <c r="AU151" s="155" t="s">
        <v>91</v>
      </c>
      <c r="AV151" s="12" t="s">
        <v>84</v>
      </c>
      <c r="AW151" s="12" t="s">
        <v>38</v>
      </c>
      <c r="AX151" s="12" t="s">
        <v>76</v>
      </c>
      <c r="AY151" s="155" t="s">
        <v>159</v>
      </c>
    </row>
    <row r="152" spans="2:65" s="13" customFormat="1" ht="11.25">
      <c r="B152" s="160"/>
      <c r="D152" s="154" t="s">
        <v>169</v>
      </c>
      <c r="E152" s="161" t="s">
        <v>32</v>
      </c>
      <c r="F152" s="162" t="s">
        <v>4701</v>
      </c>
      <c r="H152" s="163">
        <v>1</v>
      </c>
      <c r="I152" s="164"/>
      <c r="L152" s="160"/>
      <c r="M152" s="165"/>
      <c r="T152" s="166"/>
      <c r="AT152" s="161" t="s">
        <v>169</v>
      </c>
      <c r="AU152" s="161" t="s">
        <v>91</v>
      </c>
      <c r="AV152" s="13" t="s">
        <v>91</v>
      </c>
      <c r="AW152" s="13" t="s">
        <v>38</v>
      </c>
      <c r="AX152" s="13" t="s">
        <v>76</v>
      </c>
      <c r="AY152" s="161" t="s">
        <v>159</v>
      </c>
    </row>
    <row r="153" spans="2:65" s="12" customFormat="1" ht="33.75">
      <c r="B153" s="153"/>
      <c r="D153" s="154" t="s">
        <v>169</v>
      </c>
      <c r="E153" s="155" t="s">
        <v>32</v>
      </c>
      <c r="F153" s="156" t="s">
        <v>4698</v>
      </c>
      <c r="H153" s="155" t="s">
        <v>32</v>
      </c>
      <c r="I153" s="157"/>
      <c r="L153" s="153"/>
      <c r="M153" s="158"/>
      <c r="T153" s="159"/>
      <c r="AT153" s="155" t="s">
        <v>169</v>
      </c>
      <c r="AU153" s="155" t="s">
        <v>91</v>
      </c>
      <c r="AV153" s="12" t="s">
        <v>84</v>
      </c>
      <c r="AW153" s="12" t="s">
        <v>38</v>
      </c>
      <c r="AX153" s="12" t="s">
        <v>76</v>
      </c>
      <c r="AY153" s="155" t="s">
        <v>159</v>
      </c>
    </row>
    <row r="154" spans="2:65" s="12" customFormat="1" ht="33.75">
      <c r="B154" s="153"/>
      <c r="D154" s="154" t="s">
        <v>169</v>
      </c>
      <c r="E154" s="155" t="s">
        <v>32</v>
      </c>
      <c r="F154" s="156" t="s">
        <v>4699</v>
      </c>
      <c r="H154" s="155" t="s">
        <v>32</v>
      </c>
      <c r="I154" s="157"/>
      <c r="L154" s="153"/>
      <c r="M154" s="158"/>
      <c r="T154" s="159"/>
      <c r="AT154" s="155" t="s">
        <v>169</v>
      </c>
      <c r="AU154" s="155" t="s">
        <v>91</v>
      </c>
      <c r="AV154" s="12" t="s">
        <v>84</v>
      </c>
      <c r="AW154" s="12" t="s">
        <v>38</v>
      </c>
      <c r="AX154" s="12" t="s">
        <v>76</v>
      </c>
      <c r="AY154" s="155" t="s">
        <v>159</v>
      </c>
    </row>
    <row r="155" spans="2:65" s="12" customFormat="1" ht="22.5">
      <c r="B155" s="153"/>
      <c r="D155" s="154" t="s">
        <v>169</v>
      </c>
      <c r="E155" s="155" t="s">
        <v>32</v>
      </c>
      <c r="F155" s="156" t="s">
        <v>4702</v>
      </c>
      <c r="H155" s="155" t="s">
        <v>32</v>
      </c>
      <c r="I155" s="157"/>
      <c r="L155" s="153"/>
      <c r="M155" s="158"/>
      <c r="T155" s="159"/>
      <c r="AT155" s="155" t="s">
        <v>169</v>
      </c>
      <c r="AU155" s="155" t="s">
        <v>91</v>
      </c>
      <c r="AV155" s="12" t="s">
        <v>84</v>
      </c>
      <c r="AW155" s="12" t="s">
        <v>38</v>
      </c>
      <c r="AX155" s="12" t="s">
        <v>76</v>
      </c>
      <c r="AY155" s="155" t="s">
        <v>159</v>
      </c>
    </row>
    <row r="156" spans="2:65" s="13" customFormat="1" ht="11.25">
      <c r="B156" s="160"/>
      <c r="D156" s="154" t="s">
        <v>169</v>
      </c>
      <c r="E156" s="161" t="s">
        <v>32</v>
      </c>
      <c r="F156" s="162" t="s">
        <v>4701</v>
      </c>
      <c r="H156" s="163">
        <v>1</v>
      </c>
      <c r="I156" s="164"/>
      <c r="L156" s="160"/>
      <c r="M156" s="165"/>
      <c r="T156" s="166"/>
      <c r="AT156" s="161" t="s">
        <v>169</v>
      </c>
      <c r="AU156" s="161" t="s">
        <v>91</v>
      </c>
      <c r="AV156" s="13" t="s">
        <v>91</v>
      </c>
      <c r="AW156" s="13" t="s">
        <v>38</v>
      </c>
      <c r="AX156" s="13" t="s">
        <v>76</v>
      </c>
      <c r="AY156" s="161" t="s">
        <v>159</v>
      </c>
    </row>
    <row r="157" spans="2:65" s="14" customFormat="1" ht="11.25">
      <c r="B157" s="175"/>
      <c r="D157" s="154" t="s">
        <v>169</v>
      </c>
      <c r="E157" s="176" t="s">
        <v>32</v>
      </c>
      <c r="F157" s="177" t="s">
        <v>581</v>
      </c>
      <c r="H157" s="178">
        <v>2</v>
      </c>
      <c r="I157" s="179"/>
      <c r="L157" s="175"/>
      <c r="M157" s="180"/>
      <c r="T157" s="181"/>
      <c r="AT157" s="176" t="s">
        <v>169</v>
      </c>
      <c r="AU157" s="176" t="s">
        <v>91</v>
      </c>
      <c r="AV157" s="14" t="s">
        <v>96</v>
      </c>
      <c r="AW157" s="14" t="s">
        <v>38</v>
      </c>
      <c r="AX157" s="14" t="s">
        <v>84</v>
      </c>
      <c r="AY157" s="176" t="s">
        <v>159</v>
      </c>
    </row>
    <row r="158" spans="2:65" s="1" customFormat="1" ht="24.2" customHeight="1">
      <c r="B158" s="35"/>
      <c r="C158" s="135" t="s">
        <v>747</v>
      </c>
      <c r="D158" s="135" t="s">
        <v>162</v>
      </c>
      <c r="E158" s="136" t="s">
        <v>4703</v>
      </c>
      <c r="F158" s="137" t="s">
        <v>4704</v>
      </c>
      <c r="G158" s="138" t="s">
        <v>211</v>
      </c>
      <c r="H158" s="139">
        <v>2</v>
      </c>
      <c r="I158" s="140"/>
      <c r="J158" s="141">
        <f>ROUND(I158*H158,2)</f>
        <v>0</v>
      </c>
      <c r="K158" s="142"/>
      <c r="L158" s="35"/>
      <c r="M158" s="143" t="s">
        <v>32</v>
      </c>
      <c r="N158" s="144" t="s">
        <v>48</v>
      </c>
      <c r="P158" s="145">
        <f>O158*H158</f>
        <v>0</v>
      </c>
      <c r="Q158" s="145">
        <v>1E-4</v>
      </c>
      <c r="R158" s="145">
        <f>Q158*H158</f>
        <v>2.0000000000000001E-4</v>
      </c>
      <c r="S158" s="145">
        <v>0</v>
      </c>
      <c r="T158" s="146">
        <f>S158*H158</f>
        <v>0</v>
      </c>
      <c r="AR158" s="147" t="s">
        <v>3956</v>
      </c>
      <c r="AT158" s="147" t="s">
        <v>162</v>
      </c>
      <c r="AU158" s="147" t="s">
        <v>91</v>
      </c>
      <c r="AY158" s="19" t="s">
        <v>159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9" t="s">
        <v>91</v>
      </c>
      <c r="BK158" s="148">
        <f>ROUND(I158*H158,2)</f>
        <v>0</v>
      </c>
      <c r="BL158" s="19" t="s">
        <v>3956</v>
      </c>
      <c r="BM158" s="147" t="s">
        <v>4705</v>
      </c>
    </row>
    <row r="159" spans="2:65" s="13" customFormat="1" ht="11.25">
      <c r="B159" s="160"/>
      <c r="D159" s="154" t="s">
        <v>169</v>
      </c>
      <c r="E159" s="161" t="s">
        <v>32</v>
      </c>
      <c r="F159" s="162" t="s">
        <v>91</v>
      </c>
      <c r="H159" s="163">
        <v>2</v>
      </c>
      <c r="I159" s="164"/>
      <c r="L159" s="160"/>
      <c r="M159" s="165"/>
      <c r="T159" s="166"/>
      <c r="AT159" s="161" t="s">
        <v>169</v>
      </c>
      <c r="AU159" s="161" t="s">
        <v>91</v>
      </c>
      <c r="AV159" s="13" t="s">
        <v>91</v>
      </c>
      <c r="AW159" s="13" t="s">
        <v>38</v>
      </c>
      <c r="AX159" s="13" t="s">
        <v>84</v>
      </c>
      <c r="AY159" s="161" t="s">
        <v>159</v>
      </c>
    </row>
    <row r="160" spans="2:65" s="1" customFormat="1" ht="24.2" customHeight="1">
      <c r="B160" s="35"/>
      <c r="C160" s="135" t="s">
        <v>754</v>
      </c>
      <c r="D160" s="135" t="s">
        <v>162</v>
      </c>
      <c r="E160" s="136" t="s">
        <v>4706</v>
      </c>
      <c r="F160" s="137" t="s">
        <v>4707</v>
      </c>
      <c r="G160" s="138" t="s">
        <v>211</v>
      </c>
      <c r="H160" s="139">
        <v>3</v>
      </c>
      <c r="I160" s="140"/>
      <c r="J160" s="141">
        <f>ROUND(I160*H160,2)</f>
        <v>0</v>
      </c>
      <c r="K160" s="142"/>
      <c r="L160" s="35"/>
      <c r="M160" s="143" t="s">
        <v>32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661</v>
      </c>
      <c r="AT160" s="147" t="s">
        <v>162</v>
      </c>
      <c r="AU160" s="147" t="s">
        <v>91</v>
      </c>
      <c r="AY160" s="19" t="s">
        <v>159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9" t="s">
        <v>91</v>
      </c>
      <c r="BK160" s="148">
        <f>ROUND(I160*H160,2)</f>
        <v>0</v>
      </c>
      <c r="BL160" s="19" t="s">
        <v>661</v>
      </c>
      <c r="BM160" s="147" t="s">
        <v>4708</v>
      </c>
    </row>
    <row r="161" spans="2:65" s="1" customFormat="1" ht="11.25">
      <c r="B161" s="35"/>
      <c r="D161" s="149" t="s">
        <v>167</v>
      </c>
      <c r="F161" s="150" t="s">
        <v>4709</v>
      </c>
      <c r="I161" s="151"/>
      <c r="L161" s="35"/>
      <c r="M161" s="152"/>
      <c r="T161" s="56"/>
      <c r="AT161" s="19" t="s">
        <v>167</v>
      </c>
      <c r="AU161" s="19" t="s">
        <v>91</v>
      </c>
    </row>
    <row r="162" spans="2:65" s="1" customFormat="1" ht="37.9" customHeight="1">
      <c r="B162" s="35"/>
      <c r="C162" s="182" t="s">
        <v>759</v>
      </c>
      <c r="D162" s="182" t="s">
        <v>668</v>
      </c>
      <c r="E162" s="183" t="s">
        <v>4710</v>
      </c>
      <c r="F162" s="184" t="s">
        <v>4711</v>
      </c>
      <c r="G162" s="185" t="s">
        <v>211</v>
      </c>
      <c r="H162" s="186">
        <v>2</v>
      </c>
      <c r="I162" s="187"/>
      <c r="J162" s="188">
        <f>ROUND(I162*H162,2)</f>
        <v>0</v>
      </c>
      <c r="K162" s="189"/>
      <c r="L162" s="190"/>
      <c r="M162" s="191" t="s">
        <v>32</v>
      </c>
      <c r="N162" s="192" t="s">
        <v>48</v>
      </c>
      <c r="P162" s="145">
        <f>O162*H162</f>
        <v>0</v>
      </c>
      <c r="Q162" s="145">
        <v>1.5E-3</v>
      </c>
      <c r="R162" s="145">
        <f>Q162*H162</f>
        <v>3.0000000000000001E-3</v>
      </c>
      <c r="S162" s="145">
        <v>0</v>
      </c>
      <c r="T162" s="146">
        <f>S162*H162</f>
        <v>0</v>
      </c>
      <c r="AR162" s="147" t="s">
        <v>780</v>
      </c>
      <c r="AT162" s="147" t="s">
        <v>668</v>
      </c>
      <c r="AU162" s="147" t="s">
        <v>91</v>
      </c>
      <c r="AY162" s="19" t="s">
        <v>159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9" t="s">
        <v>91</v>
      </c>
      <c r="BK162" s="148">
        <f>ROUND(I162*H162,2)</f>
        <v>0</v>
      </c>
      <c r="BL162" s="19" t="s">
        <v>661</v>
      </c>
      <c r="BM162" s="147" t="s">
        <v>4712</v>
      </c>
    </row>
    <row r="163" spans="2:65" s="13" customFormat="1" ht="11.25">
      <c r="B163" s="160"/>
      <c r="D163" s="154" t="s">
        <v>169</v>
      </c>
      <c r="E163" s="161" t="s">
        <v>32</v>
      </c>
      <c r="F163" s="162" t="s">
        <v>4632</v>
      </c>
      <c r="H163" s="163">
        <v>2</v>
      </c>
      <c r="I163" s="164"/>
      <c r="L163" s="160"/>
      <c r="M163" s="165"/>
      <c r="T163" s="166"/>
      <c r="AT163" s="161" t="s">
        <v>169</v>
      </c>
      <c r="AU163" s="161" t="s">
        <v>91</v>
      </c>
      <c r="AV163" s="13" t="s">
        <v>91</v>
      </c>
      <c r="AW163" s="13" t="s">
        <v>38</v>
      </c>
      <c r="AX163" s="13" t="s">
        <v>84</v>
      </c>
      <c r="AY163" s="161" t="s">
        <v>159</v>
      </c>
    </row>
    <row r="164" spans="2:65" s="1" customFormat="1" ht="24.2" customHeight="1">
      <c r="B164" s="35"/>
      <c r="C164" s="135" t="s">
        <v>763</v>
      </c>
      <c r="D164" s="135" t="s">
        <v>162</v>
      </c>
      <c r="E164" s="136" t="s">
        <v>4713</v>
      </c>
      <c r="F164" s="137" t="s">
        <v>4714</v>
      </c>
      <c r="G164" s="138" t="s">
        <v>211</v>
      </c>
      <c r="H164" s="139">
        <v>19</v>
      </c>
      <c r="I164" s="140"/>
      <c r="J164" s="141">
        <f>ROUND(I164*H164,2)</f>
        <v>0</v>
      </c>
      <c r="K164" s="142"/>
      <c r="L164" s="35"/>
      <c r="M164" s="143" t="s">
        <v>32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661</v>
      </c>
      <c r="AT164" s="147" t="s">
        <v>162</v>
      </c>
      <c r="AU164" s="147" t="s">
        <v>91</v>
      </c>
      <c r="AY164" s="19" t="s">
        <v>159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9" t="s">
        <v>91</v>
      </c>
      <c r="BK164" s="148">
        <f>ROUND(I164*H164,2)</f>
        <v>0</v>
      </c>
      <c r="BL164" s="19" t="s">
        <v>661</v>
      </c>
      <c r="BM164" s="147" t="s">
        <v>4715</v>
      </c>
    </row>
    <row r="165" spans="2:65" s="1" customFormat="1" ht="11.25">
      <c r="B165" s="35"/>
      <c r="D165" s="149" t="s">
        <v>167</v>
      </c>
      <c r="F165" s="150" t="s">
        <v>4716</v>
      </c>
      <c r="I165" s="151"/>
      <c r="L165" s="35"/>
      <c r="M165" s="152"/>
      <c r="T165" s="56"/>
      <c r="AT165" s="19" t="s">
        <v>167</v>
      </c>
      <c r="AU165" s="19" t="s">
        <v>91</v>
      </c>
    </row>
    <row r="166" spans="2:65" s="1" customFormat="1" ht="21.75" customHeight="1">
      <c r="B166" s="35"/>
      <c r="C166" s="182" t="s">
        <v>768</v>
      </c>
      <c r="D166" s="182" t="s">
        <v>668</v>
      </c>
      <c r="E166" s="183" t="s">
        <v>4717</v>
      </c>
      <c r="F166" s="184" t="s">
        <v>4718</v>
      </c>
      <c r="G166" s="185" t="s">
        <v>211</v>
      </c>
      <c r="H166" s="186">
        <v>19</v>
      </c>
      <c r="I166" s="187"/>
      <c r="J166" s="188">
        <f>ROUND(I166*H166,2)</f>
        <v>0</v>
      </c>
      <c r="K166" s="189"/>
      <c r="L166" s="190"/>
      <c r="M166" s="191" t="s">
        <v>32</v>
      </c>
      <c r="N166" s="192" t="s">
        <v>48</v>
      </c>
      <c r="P166" s="145">
        <f>O166*H166</f>
        <v>0</v>
      </c>
      <c r="Q166" s="145">
        <v>4.0000000000000002E-4</v>
      </c>
      <c r="R166" s="145">
        <f>Q166*H166</f>
        <v>7.6E-3</v>
      </c>
      <c r="S166" s="145">
        <v>0</v>
      </c>
      <c r="T166" s="146">
        <f>S166*H166</f>
        <v>0</v>
      </c>
      <c r="AR166" s="147" t="s">
        <v>780</v>
      </c>
      <c r="AT166" s="147" t="s">
        <v>668</v>
      </c>
      <c r="AU166" s="147" t="s">
        <v>91</v>
      </c>
      <c r="AY166" s="19" t="s">
        <v>159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9" t="s">
        <v>91</v>
      </c>
      <c r="BK166" s="148">
        <f>ROUND(I166*H166,2)</f>
        <v>0</v>
      </c>
      <c r="BL166" s="19" t="s">
        <v>661</v>
      </c>
      <c r="BM166" s="147" t="s">
        <v>4719</v>
      </c>
    </row>
    <row r="167" spans="2:65" s="13" customFormat="1" ht="11.25">
      <c r="B167" s="160"/>
      <c r="D167" s="154" t="s">
        <v>169</v>
      </c>
      <c r="E167" s="161" t="s">
        <v>32</v>
      </c>
      <c r="F167" s="162" t="s">
        <v>4720</v>
      </c>
      <c r="H167" s="163">
        <v>19</v>
      </c>
      <c r="I167" s="164"/>
      <c r="L167" s="160"/>
      <c r="M167" s="165"/>
      <c r="T167" s="166"/>
      <c r="AT167" s="161" t="s">
        <v>169</v>
      </c>
      <c r="AU167" s="161" t="s">
        <v>91</v>
      </c>
      <c r="AV167" s="13" t="s">
        <v>91</v>
      </c>
      <c r="AW167" s="13" t="s">
        <v>38</v>
      </c>
      <c r="AX167" s="13" t="s">
        <v>84</v>
      </c>
      <c r="AY167" s="161" t="s">
        <v>159</v>
      </c>
    </row>
    <row r="168" spans="2:65" s="1" customFormat="1" ht="33" customHeight="1">
      <c r="B168" s="35"/>
      <c r="C168" s="135" t="s">
        <v>775</v>
      </c>
      <c r="D168" s="135" t="s">
        <v>162</v>
      </c>
      <c r="E168" s="136" t="s">
        <v>4721</v>
      </c>
      <c r="F168" s="137" t="s">
        <v>4722</v>
      </c>
      <c r="G168" s="138" t="s">
        <v>211</v>
      </c>
      <c r="H168" s="139">
        <v>12</v>
      </c>
      <c r="I168" s="140"/>
      <c r="J168" s="141">
        <f>ROUND(I168*H168,2)</f>
        <v>0</v>
      </c>
      <c r="K168" s="142"/>
      <c r="L168" s="35"/>
      <c r="M168" s="143" t="s">
        <v>32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661</v>
      </c>
      <c r="AT168" s="147" t="s">
        <v>162</v>
      </c>
      <c r="AU168" s="147" t="s">
        <v>91</v>
      </c>
      <c r="AY168" s="19" t="s">
        <v>159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9" t="s">
        <v>91</v>
      </c>
      <c r="BK168" s="148">
        <f>ROUND(I168*H168,2)</f>
        <v>0</v>
      </c>
      <c r="BL168" s="19" t="s">
        <v>661</v>
      </c>
      <c r="BM168" s="147" t="s">
        <v>4723</v>
      </c>
    </row>
    <row r="169" spans="2:65" s="1" customFormat="1" ht="11.25">
      <c r="B169" s="35"/>
      <c r="D169" s="149" t="s">
        <v>167</v>
      </c>
      <c r="F169" s="150" t="s">
        <v>4724</v>
      </c>
      <c r="I169" s="151"/>
      <c r="L169" s="35"/>
      <c r="M169" s="152"/>
      <c r="T169" s="56"/>
      <c r="AT169" s="19" t="s">
        <v>167</v>
      </c>
      <c r="AU169" s="19" t="s">
        <v>91</v>
      </c>
    </row>
    <row r="170" spans="2:65" s="1" customFormat="1" ht="21.75" customHeight="1">
      <c r="B170" s="35"/>
      <c r="C170" s="182" t="s">
        <v>780</v>
      </c>
      <c r="D170" s="182" t="s">
        <v>668</v>
      </c>
      <c r="E170" s="183" t="s">
        <v>4725</v>
      </c>
      <c r="F170" s="184" t="s">
        <v>4726</v>
      </c>
      <c r="G170" s="185" t="s">
        <v>211</v>
      </c>
      <c r="H170" s="186">
        <v>12</v>
      </c>
      <c r="I170" s="187"/>
      <c r="J170" s="188">
        <f>ROUND(I170*H170,2)</f>
        <v>0</v>
      </c>
      <c r="K170" s="189"/>
      <c r="L170" s="190"/>
      <c r="M170" s="191" t="s">
        <v>32</v>
      </c>
      <c r="N170" s="192" t="s">
        <v>48</v>
      </c>
      <c r="P170" s="145">
        <f>O170*H170</f>
        <v>0</v>
      </c>
      <c r="Q170" s="145">
        <v>5.0000000000000001E-4</v>
      </c>
      <c r="R170" s="145">
        <f>Q170*H170</f>
        <v>6.0000000000000001E-3</v>
      </c>
      <c r="S170" s="145">
        <v>0</v>
      </c>
      <c r="T170" s="146">
        <f>S170*H170</f>
        <v>0</v>
      </c>
      <c r="AR170" s="147" t="s">
        <v>780</v>
      </c>
      <c r="AT170" s="147" t="s">
        <v>668</v>
      </c>
      <c r="AU170" s="147" t="s">
        <v>91</v>
      </c>
      <c r="AY170" s="19" t="s">
        <v>159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9" t="s">
        <v>91</v>
      </c>
      <c r="BK170" s="148">
        <f>ROUND(I170*H170,2)</f>
        <v>0</v>
      </c>
      <c r="BL170" s="19" t="s">
        <v>661</v>
      </c>
      <c r="BM170" s="147" t="s">
        <v>4727</v>
      </c>
    </row>
    <row r="171" spans="2:65" s="13" customFormat="1" ht="11.25">
      <c r="B171" s="160"/>
      <c r="D171" s="154" t="s">
        <v>169</v>
      </c>
      <c r="E171" s="161" t="s">
        <v>32</v>
      </c>
      <c r="F171" s="162" t="s">
        <v>4728</v>
      </c>
      <c r="H171" s="163">
        <v>12</v>
      </c>
      <c r="I171" s="164"/>
      <c r="L171" s="160"/>
      <c r="M171" s="165"/>
      <c r="T171" s="166"/>
      <c r="AT171" s="161" t="s">
        <v>169</v>
      </c>
      <c r="AU171" s="161" t="s">
        <v>91</v>
      </c>
      <c r="AV171" s="13" t="s">
        <v>91</v>
      </c>
      <c r="AW171" s="13" t="s">
        <v>38</v>
      </c>
      <c r="AX171" s="13" t="s">
        <v>84</v>
      </c>
      <c r="AY171" s="161" t="s">
        <v>159</v>
      </c>
    </row>
    <row r="172" spans="2:65" s="1" customFormat="1" ht="33" customHeight="1">
      <c r="B172" s="35"/>
      <c r="C172" s="135" t="s">
        <v>786</v>
      </c>
      <c r="D172" s="135" t="s">
        <v>162</v>
      </c>
      <c r="E172" s="136" t="s">
        <v>4729</v>
      </c>
      <c r="F172" s="137" t="s">
        <v>4730</v>
      </c>
      <c r="G172" s="138" t="s">
        <v>211</v>
      </c>
      <c r="H172" s="139">
        <v>2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661</v>
      </c>
      <c r="AT172" s="147" t="s">
        <v>162</v>
      </c>
      <c r="AU172" s="147" t="s">
        <v>91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661</v>
      </c>
      <c r="BM172" s="147" t="s">
        <v>4731</v>
      </c>
    </row>
    <row r="173" spans="2:65" s="1" customFormat="1" ht="11.25">
      <c r="B173" s="35"/>
      <c r="D173" s="149" t="s">
        <v>167</v>
      </c>
      <c r="F173" s="150" t="s">
        <v>4732</v>
      </c>
      <c r="I173" s="151"/>
      <c r="L173" s="35"/>
      <c r="M173" s="152"/>
      <c r="T173" s="56"/>
      <c r="AT173" s="19" t="s">
        <v>167</v>
      </c>
      <c r="AU173" s="19" t="s">
        <v>91</v>
      </c>
    </row>
    <row r="174" spans="2:65" s="1" customFormat="1" ht="24.2" customHeight="1">
      <c r="B174" s="35"/>
      <c r="C174" s="182" t="s">
        <v>791</v>
      </c>
      <c r="D174" s="182" t="s">
        <v>668</v>
      </c>
      <c r="E174" s="183" t="s">
        <v>4733</v>
      </c>
      <c r="F174" s="184" t="s">
        <v>4734</v>
      </c>
      <c r="G174" s="185" t="s">
        <v>211</v>
      </c>
      <c r="H174" s="186">
        <v>2</v>
      </c>
      <c r="I174" s="187"/>
      <c r="J174" s="188">
        <f>ROUND(I174*H174,2)</f>
        <v>0</v>
      </c>
      <c r="K174" s="189"/>
      <c r="L174" s="190"/>
      <c r="M174" s="191" t="s">
        <v>32</v>
      </c>
      <c r="N174" s="192" t="s">
        <v>48</v>
      </c>
      <c r="P174" s="145">
        <f>O174*H174</f>
        <v>0</v>
      </c>
      <c r="Q174" s="145">
        <v>2.0000000000000001E-4</v>
      </c>
      <c r="R174" s="145">
        <f>Q174*H174</f>
        <v>4.0000000000000002E-4</v>
      </c>
      <c r="S174" s="145">
        <v>0</v>
      </c>
      <c r="T174" s="146">
        <f>S174*H174</f>
        <v>0</v>
      </c>
      <c r="AR174" s="147" t="s">
        <v>780</v>
      </c>
      <c r="AT174" s="147" t="s">
        <v>668</v>
      </c>
      <c r="AU174" s="147" t="s">
        <v>91</v>
      </c>
      <c r="AY174" s="19" t="s">
        <v>159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9" t="s">
        <v>91</v>
      </c>
      <c r="BK174" s="148">
        <f>ROUND(I174*H174,2)</f>
        <v>0</v>
      </c>
      <c r="BL174" s="19" t="s">
        <v>661</v>
      </c>
      <c r="BM174" s="147" t="s">
        <v>4735</v>
      </c>
    </row>
    <row r="175" spans="2:65" s="13" customFormat="1" ht="11.25">
      <c r="B175" s="160"/>
      <c r="D175" s="154" t="s">
        <v>169</v>
      </c>
      <c r="E175" s="161" t="s">
        <v>32</v>
      </c>
      <c r="F175" s="162" t="s">
        <v>4632</v>
      </c>
      <c r="H175" s="163">
        <v>2</v>
      </c>
      <c r="I175" s="164"/>
      <c r="L175" s="160"/>
      <c r="M175" s="165"/>
      <c r="T175" s="166"/>
      <c r="AT175" s="161" t="s">
        <v>169</v>
      </c>
      <c r="AU175" s="161" t="s">
        <v>91</v>
      </c>
      <c r="AV175" s="13" t="s">
        <v>91</v>
      </c>
      <c r="AW175" s="13" t="s">
        <v>38</v>
      </c>
      <c r="AX175" s="13" t="s">
        <v>84</v>
      </c>
      <c r="AY175" s="161" t="s">
        <v>159</v>
      </c>
    </row>
    <row r="176" spans="2:65" s="1" customFormat="1" ht="24.2" customHeight="1">
      <c r="B176" s="35"/>
      <c r="C176" s="135" t="s">
        <v>798</v>
      </c>
      <c r="D176" s="135" t="s">
        <v>162</v>
      </c>
      <c r="E176" s="136" t="s">
        <v>4736</v>
      </c>
      <c r="F176" s="137" t="s">
        <v>4737</v>
      </c>
      <c r="G176" s="138" t="s">
        <v>211</v>
      </c>
      <c r="H176" s="139">
        <v>12</v>
      </c>
      <c r="I176" s="140"/>
      <c r="J176" s="141">
        <f>ROUND(I176*H176,2)</f>
        <v>0</v>
      </c>
      <c r="K176" s="142"/>
      <c r="L176" s="35"/>
      <c r="M176" s="143" t="s">
        <v>32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661</v>
      </c>
      <c r="AT176" s="147" t="s">
        <v>162</v>
      </c>
      <c r="AU176" s="147" t="s">
        <v>91</v>
      </c>
      <c r="AY176" s="19" t="s">
        <v>159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9" t="s">
        <v>91</v>
      </c>
      <c r="BK176" s="148">
        <f>ROUND(I176*H176,2)</f>
        <v>0</v>
      </c>
      <c r="BL176" s="19" t="s">
        <v>661</v>
      </c>
      <c r="BM176" s="147" t="s">
        <v>4738</v>
      </c>
    </row>
    <row r="177" spans="2:65" s="1" customFormat="1" ht="11.25">
      <c r="B177" s="35"/>
      <c r="D177" s="149" t="s">
        <v>167</v>
      </c>
      <c r="F177" s="150" t="s">
        <v>4739</v>
      </c>
      <c r="I177" s="151"/>
      <c r="L177" s="35"/>
      <c r="M177" s="152"/>
      <c r="T177" s="56"/>
      <c r="AT177" s="19" t="s">
        <v>167</v>
      </c>
      <c r="AU177" s="19" t="s">
        <v>91</v>
      </c>
    </row>
    <row r="178" spans="2:65" s="1" customFormat="1" ht="16.5" customHeight="1">
      <c r="B178" s="35"/>
      <c r="C178" s="182" t="s">
        <v>814</v>
      </c>
      <c r="D178" s="182" t="s">
        <v>668</v>
      </c>
      <c r="E178" s="183" t="s">
        <v>4740</v>
      </c>
      <c r="F178" s="184" t="s">
        <v>4741</v>
      </c>
      <c r="G178" s="185" t="s">
        <v>211</v>
      </c>
      <c r="H178" s="186">
        <v>12</v>
      </c>
      <c r="I178" s="187"/>
      <c r="J178" s="188">
        <f>ROUND(I178*H178,2)</f>
        <v>0</v>
      </c>
      <c r="K178" s="189"/>
      <c r="L178" s="190"/>
      <c r="M178" s="191" t="s">
        <v>32</v>
      </c>
      <c r="N178" s="192" t="s">
        <v>48</v>
      </c>
      <c r="P178" s="145">
        <f>O178*H178</f>
        <v>0</v>
      </c>
      <c r="Q178" s="145">
        <v>2.9999999999999997E-4</v>
      </c>
      <c r="R178" s="145">
        <f>Q178*H178</f>
        <v>3.5999999999999999E-3</v>
      </c>
      <c r="S178" s="145">
        <v>0</v>
      </c>
      <c r="T178" s="146">
        <f>S178*H178</f>
        <v>0</v>
      </c>
      <c r="AR178" s="147" t="s">
        <v>780</v>
      </c>
      <c r="AT178" s="147" t="s">
        <v>668</v>
      </c>
      <c r="AU178" s="147" t="s">
        <v>91</v>
      </c>
      <c r="AY178" s="19" t="s">
        <v>159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9" t="s">
        <v>91</v>
      </c>
      <c r="BK178" s="148">
        <f>ROUND(I178*H178,2)</f>
        <v>0</v>
      </c>
      <c r="BL178" s="19" t="s">
        <v>661</v>
      </c>
      <c r="BM178" s="147" t="s">
        <v>4742</v>
      </c>
    </row>
    <row r="179" spans="2:65" s="13" customFormat="1" ht="11.25">
      <c r="B179" s="160"/>
      <c r="D179" s="154" t="s">
        <v>169</v>
      </c>
      <c r="E179" s="161" t="s">
        <v>32</v>
      </c>
      <c r="F179" s="162" t="s">
        <v>4728</v>
      </c>
      <c r="H179" s="163">
        <v>12</v>
      </c>
      <c r="I179" s="164"/>
      <c r="L179" s="160"/>
      <c r="M179" s="165"/>
      <c r="T179" s="166"/>
      <c r="AT179" s="161" t="s">
        <v>169</v>
      </c>
      <c r="AU179" s="161" t="s">
        <v>91</v>
      </c>
      <c r="AV179" s="13" t="s">
        <v>91</v>
      </c>
      <c r="AW179" s="13" t="s">
        <v>38</v>
      </c>
      <c r="AX179" s="13" t="s">
        <v>84</v>
      </c>
      <c r="AY179" s="161" t="s">
        <v>159</v>
      </c>
    </row>
    <row r="180" spans="2:65" s="1" customFormat="1" ht="37.9" customHeight="1">
      <c r="B180" s="35"/>
      <c r="C180" s="135" t="s">
        <v>823</v>
      </c>
      <c r="D180" s="135" t="s">
        <v>162</v>
      </c>
      <c r="E180" s="136" t="s">
        <v>4743</v>
      </c>
      <c r="F180" s="137" t="s">
        <v>4744</v>
      </c>
      <c r="G180" s="138" t="s">
        <v>211</v>
      </c>
      <c r="H180" s="139">
        <v>2</v>
      </c>
      <c r="I180" s="140"/>
      <c r="J180" s="141">
        <f>ROUND(I180*H180,2)</f>
        <v>0</v>
      </c>
      <c r="K180" s="142"/>
      <c r="L180" s="35"/>
      <c r="M180" s="143" t="s">
        <v>32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661</v>
      </c>
      <c r="AT180" s="147" t="s">
        <v>162</v>
      </c>
      <c r="AU180" s="147" t="s">
        <v>91</v>
      </c>
      <c r="AY180" s="19" t="s">
        <v>159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9" t="s">
        <v>91</v>
      </c>
      <c r="BK180" s="148">
        <f>ROUND(I180*H180,2)</f>
        <v>0</v>
      </c>
      <c r="BL180" s="19" t="s">
        <v>661</v>
      </c>
      <c r="BM180" s="147" t="s">
        <v>4745</v>
      </c>
    </row>
    <row r="181" spans="2:65" s="1" customFormat="1" ht="11.25">
      <c r="B181" s="35"/>
      <c r="D181" s="149" t="s">
        <v>167</v>
      </c>
      <c r="F181" s="150" t="s">
        <v>4746</v>
      </c>
      <c r="I181" s="151"/>
      <c r="L181" s="35"/>
      <c r="M181" s="152"/>
      <c r="T181" s="56"/>
      <c r="AT181" s="19" t="s">
        <v>167</v>
      </c>
      <c r="AU181" s="19" t="s">
        <v>91</v>
      </c>
    </row>
    <row r="182" spans="2:65" s="1" customFormat="1" ht="24.2" customHeight="1">
      <c r="B182" s="35"/>
      <c r="C182" s="182" t="s">
        <v>840</v>
      </c>
      <c r="D182" s="182" t="s">
        <v>668</v>
      </c>
      <c r="E182" s="183" t="s">
        <v>4747</v>
      </c>
      <c r="F182" s="184" t="s">
        <v>4748</v>
      </c>
      <c r="G182" s="185" t="s">
        <v>211</v>
      </c>
      <c r="H182" s="186">
        <v>2</v>
      </c>
      <c r="I182" s="187"/>
      <c r="J182" s="188">
        <f>ROUND(I182*H182,2)</f>
        <v>0</v>
      </c>
      <c r="K182" s="189"/>
      <c r="L182" s="190"/>
      <c r="M182" s="191" t="s">
        <v>32</v>
      </c>
      <c r="N182" s="192" t="s">
        <v>48</v>
      </c>
      <c r="P182" s="145">
        <f>O182*H182</f>
        <v>0</v>
      </c>
      <c r="Q182" s="145">
        <v>8.0000000000000004E-4</v>
      </c>
      <c r="R182" s="145">
        <f>Q182*H182</f>
        <v>1.6000000000000001E-3</v>
      </c>
      <c r="S182" s="145">
        <v>0</v>
      </c>
      <c r="T182" s="146">
        <f>S182*H182</f>
        <v>0</v>
      </c>
      <c r="AR182" s="147" t="s">
        <v>780</v>
      </c>
      <c r="AT182" s="147" t="s">
        <v>668</v>
      </c>
      <c r="AU182" s="147" t="s">
        <v>91</v>
      </c>
      <c r="AY182" s="19" t="s">
        <v>159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9" t="s">
        <v>91</v>
      </c>
      <c r="BK182" s="148">
        <f>ROUND(I182*H182,2)</f>
        <v>0</v>
      </c>
      <c r="BL182" s="19" t="s">
        <v>661</v>
      </c>
      <c r="BM182" s="147" t="s">
        <v>4749</v>
      </c>
    </row>
    <row r="183" spans="2:65" s="13" customFormat="1" ht="11.25">
      <c r="B183" s="160"/>
      <c r="D183" s="154" t="s">
        <v>169</v>
      </c>
      <c r="E183" s="161" t="s">
        <v>32</v>
      </c>
      <c r="F183" s="162" t="s">
        <v>4750</v>
      </c>
      <c r="H183" s="163">
        <v>2</v>
      </c>
      <c r="I183" s="164"/>
      <c r="L183" s="160"/>
      <c r="M183" s="165"/>
      <c r="T183" s="166"/>
      <c r="AT183" s="161" t="s">
        <v>169</v>
      </c>
      <c r="AU183" s="161" t="s">
        <v>91</v>
      </c>
      <c r="AV183" s="13" t="s">
        <v>91</v>
      </c>
      <c r="AW183" s="13" t="s">
        <v>38</v>
      </c>
      <c r="AX183" s="13" t="s">
        <v>84</v>
      </c>
      <c r="AY183" s="161" t="s">
        <v>159</v>
      </c>
    </row>
    <row r="184" spans="2:65" s="1" customFormat="1" ht="37.9" customHeight="1">
      <c r="B184" s="35"/>
      <c r="C184" s="135" t="s">
        <v>856</v>
      </c>
      <c r="D184" s="135" t="s">
        <v>162</v>
      </c>
      <c r="E184" s="136" t="s">
        <v>4751</v>
      </c>
      <c r="F184" s="137" t="s">
        <v>4752</v>
      </c>
      <c r="G184" s="138" t="s">
        <v>211</v>
      </c>
      <c r="H184" s="139">
        <v>4</v>
      </c>
      <c r="I184" s="140"/>
      <c r="J184" s="141">
        <f>ROUND(I184*H184,2)</f>
        <v>0</v>
      </c>
      <c r="K184" s="142"/>
      <c r="L184" s="35"/>
      <c r="M184" s="143" t="s">
        <v>32</v>
      </c>
      <c r="N184" s="144" t="s">
        <v>48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661</v>
      </c>
      <c r="AT184" s="147" t="s">
        <v>162</v>
      </c>
      <c r="AU184" s="147" t="s">
        <v>91</v>
      </c>
      <c r="AY184" s="19" t="s">
        <v>159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9" t="s">
        <v>91</v>
      </c>
      <c r="BK184" s="148">
        <f>ROUND(I184*H184,2)</f>
        <v>0</v>
      </c>
      <c r="BL184" s="19" t="s">
        <v>661</v>
      </c>
      <c r="BM184" s="147" t="s">
        <v>4753</v>
      </c>
    </row>
    <row r="185" spans="2:65" s="1" customFormat="1" ht="11.25">
      <c r="B185" s="35"/>
      <c r="D185" s="149" t="s">
        <v>167</v>
      </c>
      <c r="F185" s="150" t="s">
        <v>4754</v>
      </c>
      <c r="I185" s="151"/>
      <c r="L185" s="35"/>
      <c r="M185" s="152"/>
      <c r="T185" s="56"/>
      <c r="AT185" s="19" t="s">
        <v>167</v>
      </c>
      <c r="AU185" s="19" t="s">
        <v>91</v>
      </c>
    </row>
    <row r="186" spans="2:65" s="1" customFormat="1" ht="24.2" customHeight="1">
      <c r="B186" s="35"/>
      <c r="C186" s="182" t="s">
        <v>864</v>
      </c>
      <c r="D186" s="182" t="s">
        <v>668</v>
      </c>
      <c r="E186" s="183" t="s">
        <v>4755</v>
      </c>
      <c r="F186" s="184" t="s">
        <v>4756</v>
      </c>
      <c r="G186" s="185" t="s">
        <v>211</v>
      </c>
      <c r="H186" s="186">
        <v>4</v>
      </c>
      <c r="I186" s="187"/>
      <c r="J186" s="188">
        <f>ROUND(I186*H186,2)</f>
        <v>0</v>
      </c>
      <c r="K186" s="189"/>
      <c r="L186" s="190"/>
      <c r="M186" s="191" t="s">
        <v>32</v>
      </c>
      <c r="N186" s="192" t="s">
        <v>48</v>
      </c>
      <c r="P186" s="145">
        <f>O186*H186</f>
        <v>0</v>
      </c>
      <c r="Q186" s="145">
        <v>8.8999999999999999E-3</v>
      </c>
      <c r="R186" s="145">
        <f>Q186*H186</f>
        <v>3.56E-2</v>
      </c>
      <c r="S186" s="145">
        <v>0</v>
      </c>
      <c r="T186" s="146">
        <f>S186*H186</f>
        <v>0</v>
      </c>
      <c r="AR186" s="147" t="s">
        <v>780</v>
      </c>
      <c r="AT186" s="147" t="s">
        <v>668</v>
      </c>
      <c r="AU186" s="147" t="s">
        <v>91</v>
      </c>
      <c r="AY186" s="19" t="s">
        <v>159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9" t="s">
        <v>91</v>
      </c>
      <c r="BK186" s="148">
        <f>ROUND(I186*H186,2)</f>
        <v>0</v>
      </c>
      <c r="BL186" s="19" t="s">
        <v>661</v>
      </c>
      <c r="BM186" s="147" t="s">
        <v>4757</v>
      </c>
    </row>
    <row r="187" spans="2:65" s="13" customFormat="1" ht="11.25">
      <c r="B187" s="160"/>
      <c r="D187" s="154" t="s">
        <v>169</v>
      </c>
      <c r="E187" s="161" t="s">
        <v>32</v>
      </c>
      <c r="F187" s="162" t="s">
        <v>4758</v>
      </c>
      <c r="H187" s="163">
        <v>4</v>
      </c>
      <c r="I187" s="164"/>
      <c r="L187" s="160"/>
      <c r="M187" s="165"/>
      <c r="T187" s="166"/>
      <c r="AT187" s="161" t="s">
        <v>169</v>
      </c>
      <c r="AU187" s="161" t="s">
        <v>91</v>
      </c>
      <c r="AV187" s="13" t="s">
        <v>91</v>
      </c>
      <c r="AW187" s="13" t="s">
        <v>38</v>
      </c>
      <c r="AX187" s="13" t="s">
        <v>84</v>
      </c>
      <c r="AY187" s="161" t="s">
        <v>159</v>
      </c>
    </row>
    <row r="188" spans="2:65" s="1" customFormat="1" ht="24.2" customHeight="1">
      <c r="B188" s="35"/>
      <c r="C188" s="135" t="s">
        <v>872</v>
      </c>
      <c r="D188" s="135" t="s">
        <v>162</v>
      </c>
      <c r="E188" s="136" t="s">
        <v>4759</v>
      </c>
      <c r="F188" s="137" t="s">
        <v>4760</v>
      </c>
      <c r="G188" s="138" t="s">
        <v>211</v>
      </c>
      <c r="H188" s="139">
        <v>4</v>
      </c>
      <c r="I188" s="140"/>
      <c r="J188" s="141">
        <f>ROUND(I188*H188,2)</f>
        <v>0</v>
      </c>
      <c r="K188" s="142"/>
      <c r="L188" s="35"/>
      <c r="M188" s="143" t="s">
        <v>32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661</v>
      </c>
      <c r="AT188" s="147" t="s">
        <v>162</v>
      </c>
      <c r="AU188" s="147" t="s">
        <v>91</v>
      </c>
      <c r="AY188" s="19" t="s">
        <v>159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9" t="s">
        <v>91</v>
      </c>
      <c r="BK188" s="148">
        <f>ROUND(I188*H188,2)</f>
        <v>0</v>
      </c>
      <c r="BL188" s="19" t="s">
        <v>661</v>
      </c>
      <c r="BM188" s="147" t="s">
        <v>4761</v>
      </c>
    </row>
    <row r="189" spans="2:65" s="1" customFormat="1" ht="21.75" customHeight="1">
      <c r="B189" s="35"/>
      <c r="C189" s="182" t="s">
        <v>877</v>
      </c>
      <c r="D189" s="182" t="s">
        <v>668</v>
      </c>
      <c r="E189" s="183" t="s">
        <v>4762</v>
      </c>
      <c r="F189" s="184" t="s">
        <v>4763</v>
      </c>
      <c r="G189" s="185" t="s">
        <v>211</v>
      </c>
      <c r="H189" s="186">
        <v>4</v>
      </c>
      <c r="I189" s="187"/>
      <c r="J189" s="188">
        <f>ROUND(I189*H189,2)</f>
        <v>0</v>
      </c>
      <c r="K189" s="189"/>
      <c r="L189" s="190"/>
      <c r="M189" s="191" t="s">
        <v>32</v>
      </c>
      <c r="N189" s="192" t="s">
        <v>48</v>
      </c>
      <c r="P189" s="145">
        <f>O189*H189</f>
        <v>0</v>
      </c>
      <c r="Q189" s="145">
        <v>1E-3</v>
      </c>
      <c r="R189" s="145">
        <f>Q189*H189</f>
        <v>4.0000000000000001E-3</v>
      </c>
      <c r="S189" s="145">
        <v>0</v>
      </c>
      <c r="T189" s="146">
        <f>S189*H189</f>
        <v>0</v>
      </c>
      <c r="AR189" s="147" t="s">
        <v>780</v>
      </c>
      <c r="AT189" s="147" t="s">
        <v>668</v>
      </c>
      <c r="AU189" s="147" t="s">
        <v>91</v>
      </c>
      <c r="AY189" s="19" t="s">
        <v>159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9" t="s">
        <v>91</v>
      </c>
      <c r="BK189" s="148">
        <f>ROUND(I189*H189,2)</f>
        <v>0</v>
      </c>
      <c r="BL189" s="19" t="s">
        <v>661</v>
      </c>
      <c r="BM189" s="147" t="s">
        <v>4764</v>
      </c>
    </row>
    <row r="190" spans="2:65" s="13" customFormat="1" ht="11.25">
      <c r="B190" s="160"/>
      <c r="D190" s="154" t="s">
        <v>169</v>
      </c>
      <c r="E190" s="161" t="s">
        <v>32</v>
      </c>
      <c r="F190" s="162" t="s">
        <v>4758</v>
      </c>
      <c r="H190" s="163">
        <v>4</v>
      </c>
      <c r="I190" s="164"/>
      <c r="L190" s="160"/>
      <c r="M190" s="165"/>
      <c r="T190" s="166"/>
      <c r="AT190" s="161" t="s">
        <v>169</v>
      </c>
      <c r="AU190" s="161" t="s">
        <v>91</v>
      </c>
      <c r="AV190" s="13" t="s">
        <v>91</v>
      </c>
      <c r="AW190" s="13" t="s">
        <v>38</v>
      </c>
      <c r="AX190" s="13" t="s">
        <v>84</v>
      </c>
      <c r="AY190" s="161" t="s">
        <v>159</v>
      </c>
    </row>
    <row r="191" spans="2:65" s="1" customFormat="1" ht="16.5" customHeight="1">
      <c r="B191" s="35"/>
      <c r="C191" s="135" t="s">
        <v>887</v>
      </c>
      <c r="D191" s="135" t="s">
        <v>162</v>
      </c>
      <c r="E191" s="136" t="s">
        <v>4765</v>
      </c>
      <c r="F191" s="137" t="s">
        <v>4766</v>
      </c>
      <c r="G191" s="138" t="s">
        <v>211</v>
      </c>
      <c r="H191" s="139">
        <v>14</v>
      </c>
      <c r="I191" s="140"/>
      <c r="J191" s="141">
        <f>ROUND(I191*H191,2)</f>
        <v>0</v>
      </c>
      <c r="K191" s="142"/>
      <c r="L191" s="35"/>
      <c r="M191" s="143" t="s">
        <v>32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661</v>
      </c>
      <c r="AT191" s="147" t="s">
        <v>162</v>
      </c>
      <c r="AU191" s="147" t="s">
        <v>91</v>
      </c>
      <c r="AY191" s="19" t="s">
        <v>159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9" t="s">
        <v>91</v>
      </c>
      <c r="BK191" s="148">
        <f>ROUND(I191*H191,2)</f>
        <v>0</v>
      </c>
      <c r="BL191" s="19" t="s">
        <v>661</v>
      </c>
      <c r="BM191" s="147" t="s">
        <v>4767</v>
      </c>
    </row>
    <row r="192" spans="2:65" s="13" customFormat="1" ht="11.25">
      <c r="B192" s="160"/>
      <c r="D192" s="154" t="s">
        <v>169</v>
      </c>
      <c r="E192" s="161" t="s">
        <v>32</v>
      </c>
      <c r="F192" s="162" t="s">
        <v>4768</v>
      </c>
      <c r="H192" s="163">
        <v>14</v>
      </c>
      <c r="I192" s="164"/>
      <c r="L192" s="160"/>
      <c r="M192" s="165"/>
      <c r="T192" s="166"/>
      <c r="AT192" s="161" t="s">
        <v>169</v>
      </c>
      <c r="AU192" s="161" t="s">
        <v>91</v>
      </c>
      <c r="AV192" s="13" t="s">
        <v>91</v>
      </c>
      <c r="AW192" s="13" t="s">
        <v>38</v>
      </c>
      <c r="AX192" s="13" t="s">
        <v>84</v>
      </c>
      <c r="AY192" s="161" t="s">
        <v>159</v>
      </c>
    </row>
    <row r="193" spans="2:65" s="1" customFormat="1" ht="24.2" customHeight="1">
      <c r="B193" s="35"/>
      <c r="C193" s="182" t="s">
        <v>894</v>
      </c>
      <c r="D193" s="182" t="s">
        <v>668</v>
      </c>
      <c r="E193" s="183" t="s">
        <v>4769</v>
      </c>
      <c r="F193" s="184" t="s">
        <v>4770</v>
      </c>
      <c r="G193" s="185" t="s">
        <v>211</v>
      </c>
      <c r="H193" s="186">
        <v>10</v>
      </c>
      <c r="I193" s="187"/>
      <c r="J193" s="188">
        <f>ROUND(I193*H193,2)</f>
        <v>0</v>
      </c>
      <c r="K193" s="189"/>
      <c r="L193" s="190"/>
      <c r="M193" s="191" t="s">
        <v>32</v>
      </c>
      <c r="N193" s="192" t="s">
        <v>48</v>
      </c>
      <c r="P193" s="145">
        <f>O193*H193</f>
        <v>0</v>
      </c>
      <c r="Q193" s="145">
        <v>3.2799999999999999E-3</v>
      </c>
      <c r="R193" s="145">
        <f>Q193*H193</f>
        <v>3.2799999999999996E-2</v>
      </c>
      <c r="S193" s="145">
        <v>0</v>
      </c>
      <c r="T193" s="146">
        <f>S193*H193</f>
        <v>0</v>
      </c>
      <c r="AR193" s="147" t="s">
        <v>780</v>
      </c>
      <c r="AT193" s="147" t="s">
        <v>668</v>
      </c>
      <c r="AU193" s="147" t="s">
        <v>91</v>
      </c>
      <c r="AY193" s="19" t="s">
        <v>159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9" t="s">
        <v>91</v>
      </c>
      <c r="BK193" s="148">
        <f>ROUND(I193*H193,2)</f>
        <v>0</v>
      </c>
      <c r="BL193" s="19" t="s">
        <v>661</v>
      </c>
      <c r="BM193" s="147" t="s">
        <v>4771</v>
      </c>
    </row>
    <row r="194" spans="2:65" s="13" customFormat="1" ht="11.25">
      <c r="B194" s="160"/>
      <c r="D194" s="154" t="s">
        <v>169</v>
      </c>
      <c r="E194" s="161" t="s">
        <v>32</v>
      </c>
      <c r="F194" s="162" t="s">
        <v>4772</v>
      </c>
      <c r="H194" s="163">
        <v>10</v>
      </c>
      <c r="I194" s="164"/>
      <c r="L194" s="160"/>
      <c r="M194" s="165"/>
      <c r="T194" s="166"/>
      <c r="AT194" s="161" t="s">
        <v>169</v>
      </c>
      <c r="AU194" s="161" t="s">
        <v>91</v>
      </c>
      <c r="AV194" s="13" t="s">
        <v>91</v>
      </c>
      <c r="AW194" s="13" t="s">
        <v>38</v>
      </c>
      <c r="AX194" s="13" t="s">
        <v>84</v>
      </c>
      <c r="AY194" s="161" t="s">
        <v>159</v>
      </c>
    </row>
    <row r="195" spans="2:65" s="1" customFormat="1" ht="24.2" customHeight="1">
      <c r="B195" s="35"/>
      <c r="C195" s="182" t="s">
        <v>899</v>
      </c>
      <c r="D195" s="182" t="s">
        <v>668</v>
      </c>
      <c r="E195" s="183" t="s">
        <v>4773</v>
      </c>
      <c r="F195" s="184" t="s">
        <v>4774</v>
      </c>
      <c r="G195" s="185" t="s">
        <v>211</v>
      </c>
      <c r="H195" s="186">
        <v>3</v>
      </c>
      <c r="I195" s="187"/>
      <c r="J195" s="188">
        <f>ROUND(I195*H195,2)</f>
        <v>0</v>
      </c>
      <c r="K195" s="189"/>
      <c r="L195" s="190"/>
      <c r="M195" s="191" t="s">
        <v>32</v>
      </c>
      <c r="N195" s="192" t="s">
        <v>48</v>
      </c>
      <c r="P195" s="145">
        <f>O195*H195</f>
        <v>0</v>
      </c>
      <c r="Q195" s="145">
        <v>3.2799999999999999E-3</v>
      </c>
      <c r="R195" s="145">
        <f>Q195*H195</f>
        <v>9.8399999999999998E-3</v>
      </c>
      <c r="S195" s="145">
        <v>0</v>
      </c>
      <c r="T195" s="146">
        <f>S195*H195</f>
        <v>0</v>
      </c>
      <c r="AR195" s="147" t="s">
        <v>780</v>
      </c>
      <c r="AT195" s="147" t="s">
        <v>668</v>
      </c>
      <c r="AU195" s="147" t="s">
        <v>91</v>
      </c>
      <c r="AY195" s="19" t="s">
        <v>159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9" t="s">
        <v>91</v>
      </c>
      <c r="BK195" s="148">
        <f>ROUND(I195*H195,2)</f>
        <v>0</v>
      </c>
      <c r="BL195" s="19" t="s">
        <v>661</v>
      </c>
      <c r="BM195" s="147" t="s">
        <v>4775</v>
      </c>
    </row>
    <row r="196" spans="2:65" s="13" customFormat="1" ht="11.25">
      <c r="B196" s="160"/>
      <c r="D196" s="154" t="s">
        <v>169</v>
      </c>
      <c r="E196" s="161" t="s">
        <v>32</v>
      </c>
      <c r="F196" s="162" t="s">
        <v>4776</v>
      </c>
      <c r="H196" s="163">
        <v>3</v>
      </c>
      <c r="I196" s="164"/>
      <c r="L196" s="160"/>
      <c r="M196" s="165"/>
      <c r="T196" s="166"/>
      <c r="AT196" s="161" t="s">
        <v>169</v>
      </c>
      <c r="AU196" s="161" t="s">
        <v>91</v>
      </c>
      <c r="AV196" s="13" t="s">
        <v>91</v>
      </c>
      <c r="AW196" s="13" t="s">
        <v>38</v>
      </c>
      <c r="AX196" s="13" t="s">
        <v>84</v>
      </c>
      <c r="AY196" s="161" t="s">
        <v>159</v>
      </c>
    </row>
    <row r="197" spans="2:65" s="1" customFormat="1" ht="24.2" customHeight="1">
      <c r="B197" s="35"/>
      <c r="C197" s="182" t="s">
        <v>905</v>
      </c>
      <c r="D197" s="182" t="s">
        <v>668</v>
      </c>
      <c r="E197" s="183" t="s">
        <v>4777</v>
      </c>
      <c r="F197" s="184" t="s">
        <v>4778</v>
      </c>
      <c r="G197" s="185" t="s">
        <v>211</v>
      </c>
      <c r="H197" s="186">
        <v>1</v>
      </c>
      <c r="I197" s="187"/>
      <c r="J197" s="188">
        <f>ROUND(I197*H197,2)</f>
        <v>0</v>
      </c>
      <c r="K197" s="189"/>
      <c r="L197" s="190"/>
      <c r="M197" s="191" t="s">
        <v>32</v>
      </c>
      <c r="N197" s="192" t="s">
        <v>48</v>
      </c>
      <c r="P197" s="145">
        <f>O197*H197</f>
        <v>0</v>
      </c>
      <c r="Q197" s="145">
        <v>3.2799999999999999E-3</v>
      </c>
      <c r="R197" s="145">
        <f>Q197*H197</f>
        <v>3.2799999999999999E-3</v>
      </c>
      <c r="S197" s="145">
        <v>0</v>
      </c>
      <c r="T197" s="146">
        <f>S197*H197</f>
        <v>0</v>
      </c>
      <c r="AR197" s="147" t="s">
        <v>780</v>
      </c>
      <c r="AT197" s="147" t="s">
        <v>668</v>
      </c>
      <c r="AU197" s="147" t="s">
        <v>91</v>
      </c>
      <c r="AY197" s="19" t="s">
        <v>159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9" t="s">
        <v>91</v>
      </c>
      <c r="BK197" s="148">
        <f>ROUND(I197*H197,2)</f>
        <v>0</v>
      </c>
      <c r="BL197" s="19" t="s">
        <v>661</v>
      </c>
      <c r="BM197" s="147" t="s">
        <v>4779</v>
      </c>
    </row>
    <row r="198" spans="2:65" s="13" customFormat="1" ht="11.25">
      <c r="B198" s="160"/>
      <c r="D198" s="154" t="s">
        <v>169</v>
      </c>
      <c r="E198" s="161" t="s">
        <v>32</v>
      </c>
      <c r="F198" s="162" t="s">
        <v>4701</v>
      </c>
      <c r="H198" s="163">
        <v>1</v>
      </c>
      <c r="I198" s="164"/>
      <c r="L198" s="160"/>
      <c r="M198" s="165"/>
      <c r="T198" s="166"/>
      <c r="AT198" s="161" t="s">
        <v>169</v>
      </c>
      <c r="AU198" s="161" t="s">
        <v>91</v>
      </c>
      <c r="AV198" s="13" t="s">
        <v>91</v>
      </c>
      <c r="AW198" s="13" t="s">
        <v>38</v>
      </c>
      <c r="AX198" s="13" t="s">
        <v>84</v>
      </c>
      <c r="AY198" s="161" t="s">
        <v>159</v>
      </c>
    </row>
    <row r="199" spans="2:65" s="1" customFormat="1" ht="24.2" customHeight="1">
      <c r="B199" s="35"/>
      <c r="C199" s="135" t="s">
        <v>909</v>
      </c>
      <c r="D199" s="135" t="s">
        <v>162</v>
      </c>
      <c r="E199" s="136" t="s">
        <v>4780</v>
      </c>
      <c r="F199" s="137" t="s">
        <v>4781</v>
      </c>
      <c r="G199" s="138" t="s">
        <v>211</v>
      </c>
      <c r="H199" s="139">
        <v>19</v>
      </c>
      <c r="I199" s="140"/>
      <c r="J199" s="141">
        <f>ROUND(I199*H199,2)</f>
        <v>0</v>
      </c>
      <c r="K199" s="142"/>
      <c r="L199" s="35"/>
      <c r="M199" s="143" t="s">
        <v>32</v>
      </c>
      <c r="N199" s="144" t="s">
        <v>48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661</v>
      </c>
      <c r="AT199" s="147" t="s">
        <v>162</v>
      </c>
      <c r="AU199" s="147" t="s">
        <v>91</v>
      </c>
      <c r="AY199" s="19" t="s">
        <v>159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9" t="s">
        <v>91</v>
      </c>
      <c r="BK199" s="148">
        <f>ROUND(I199*H199,2)</f>
        <v>0</v>
      </c>
      <c r="BL199" s="19" t="s">
        <v>661</v>
      </c>
      <c r="BM199" s="147" t="s">
        <v>4782</v>
      </c>
    </row>
    <row r="200" spans="2:65" s="1" customFormat="1" ht="11.25">
      <c r="B200" s="35"/>
      <c r="D200" s="149" t="s">
        <v>167</v>
      </c>
      <c r="F200" s="150" t="s">
        <v>4783</v>
      </c>
      <c r="I200" s="151"/>
      <c r="L200" s="35"/>
      <c r="M200" s="152"/>
      <c r="T200" s="56"/>
      <c r="AT200" s="19" t="s">
        <v>167</v>
      </c>
      <c r="AU200" s="19" t="s">
        <v>91</v>
      </c>
    </row>
    <row r="201" spans="2:65" s="13" customFormat="1" ht="11.25">
      <c r="B201" s="160"/>
      <c r="D201" s="154" t="s">
        <v>169</v>
      </c>
      <c r="E201" s="161" t="s">
        <v>32</v>
      </c>
      <c r="F201" s="162" t="s">
        <v>4784</v>
      </c>
      <c r="H201" s="163">
        <v>19</v>
      </c>
      <c r="I201" s="164"/>
      <c r="L201" s="160"/>
      <c r="M201" s="165"/>
      <c r="T201" s="166"/>
      <c r="AT201" s="161" t="s">
        <v>169</v>
      </c>
      <c r="AU201" s="161" t="s">
        <v>91</v>
      </c>
      <c r="AV201" s="13" t="s">
        <v>91</v>
      </c>
      <c r="AW201" s="13" t="s">
        <v>38</v>
      </c>
      <c r="AX201" s="13" t="s">
        <v>84</v>
      </c>
      <c r="AY201" s="161" t="s">
        <v>159</v>
      </c>
    </row>
    <row r="202" spans="2:65" s="1" customFormat="1" ht="16.5" customHeight="1">
      <c r="B202" s="35"/>
      <c r="C202" s="182" t="s">
        <v>913</v>
      </c>
      <c r="D202" s="182" t="s">
        <v>668</v>
      </c>
      <c r="E202" s="183" t="s">
        <v>4785</v>
      </c>
      <c r="F202" s="184" t="s">
        <v>4786</v>
      </c>
      <c r="G202" s="185" t="s">
        <v>211</v>
      </c>
      <c r="H202" s="186">
        <v>15</v>
      </c>
      <c r="I202" s="187"/>
      <c r="J202" s="188">
        <f>ROUND(I202*H202,2)</f>
        <v>0</v>
      </c>
      <c r="K202" s="189"/>
      <c r="L202" s="190"/>
      <c r="M202" s="191" t="s">
        <v>32</v>
      </c>
      <c r="N202" s="192" t="s">
        <v>48</v>
      </c>
      <c r="P202" s="145">
        <f>O202*H202</f>
        <v>0</v>
      </c>
      <c r="Q202" s="145">
        <v>2.3E-2</v>
      </c>
      <c r="R202" s="145">
        <f>Q202*H202</f>
        <v>0.34499999999999997</v>
      </c>
      <c r="S202" s="145">
        <v>0</v>
      </c>
      <c r="T202" s="146">
        <f>S202*H202</f>
        <v>0</v>
      </c>
      <c r="AR202" s="147" t="s">
        <v>780</v>
      </c>
      <c r="AT202" s="147" t="s">
        <v>668</v>
      </c>
      <c r="AU202" s="147" t="s">
        <v>91</v>
      </c>
      <c r="AY202" s="19" t="s">
        <v>159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9" t="s">
        <v>91</v>
      </c>
      <c r="BK202" s="148">
        <f>ROUND(I202*H202,2)</f>
        <v>0</v>
      </c>
      <c r="BL202" s="19" t="s">
        <v>661</v>
      </c>
      <c r="BM202" s="147" t="s">
        <v>4787</v>
      </c>
    </row>
    <row r="203" spans="2:65" s="13" customFormat="1" ht="11.25">
      <c r="B203" s="160"/>
      <c r="D203" s="154" t="s">
        <v>169</v>
      </c>
      <c r="E203" s="161" t="s">
        <v>32</v>
      </c>
      <c r="F203" s="162" t="s">
        <v>4788</v>
      </c>
      <c r="H203" s="163">
        <v>15</v>
      </c>
      <c r="I203" s="164"/>
      <c r="L203" s="160"/>
      <c r="M203" s="165"/>
      <c r="T203" s="166"/>
      <c r="AT203" s="161" t="s">
        <v>169</v>
      </c>
      <c r="AU203" s="161" t="s">
        <v>91</v>
      </c>
      <c r="AV203" s="13" t="s">
        <v>91</v>
      </c>
      <c r="AW203" s="13" t="s">
        <v>38</v>
      </c>
      <c r="AX203" s="13" t="s">
        <v>84</v>
      </c>
      <c r="AY203" s="161" t="s">
        <v>159</v>
      </c>
    </row>
    <row r="204" spans="2:65" s="1" customFormat="1" ht="16.5" customHeight="1">
      <c r="B204" s="35"/>
      <c r="C204" s="182" t="s">
        <v>917</v>
      </c>
      <c r="D204" s="182" t="s">
        <v>668</v>
      </c>
      <c r="E204" s="183" t="s">
        <v>4789</v>
      </c>
      <c r="F204" s="184" t="s">
        <v>4790</v>
      </c>
      <c r="G204" s="185" t="s">
        <v>211</v>
      </c>
      <c r="H204" s="186">
        <v>3</v>
      </c>
      <c r="I204" s="187"/>
      <c r="J204" s="188">
        <f>ROUND(I204*H204,2)</f>
        <v>0</v>
      </c>
      <c r="K204" s="189"/>
      <c r="L204" s="190"/>
      <c r="M204" s="191" t="s">
        <v>32</v>
      </c>
      <c r="N204" s="192" t="s">
        <v>48</v>
      </c>
      <c r="P204" s="145">
        <f>O204*H204</f>
        <v>0</v>
      </c>
      <c r="Q204" s="145">
        <v>2.3E-2</v>
      </c>
      <c r="R204" s="145">
        <f>Q204*H204</f>
        <v>6.9000000000000006E-2</v>
      </c>
      <c r="S204" s="145">
        <v>0</v>
      </c>
      <c r="T204" s="146">
        <f>S204*H204</f>
        <v>0</v>
      </c>
      <c r="AR204" s="147" t="s">
        <v>780</v>
      </c>
      <c r="AT204" s="147" t="s">
        <v>668</v>
      </c>
      <c r="AU204" s="147" t="s">
        <v>91</v>
      </c>
      <c r="AY204" s="19" t="s">
        <v>159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9" t="s">
        <v>91</v>
      </c>
      <c r="BK204" s="148">
        <f>ROUND(I204*H204,2)</f>
        <v>0</v>
      </c>
      <c r="BL204" s="19" t="s">
        <v>661</v>
      </c>
      <c r="BM204" s="147" t="s">
        <v>4791</v>
      </c>
    </row>
    <row r="205" spans="2:65" s="13" customFormat="1" ht="11.25">
      <c r="B205" s="160"/>
      <c r="D205" s="154" t="s">
        <v>169</v>
      </c>
      <c r="E205" s="161" t="s">
        <v>32</v>
      </c>
      <c r="F205" s="162" t="s">
        <v>4776</v>
      </c>
      <c r="H205" s="163">
        <v>3</v>
      </c>
      <c r="I205" s="164"/>
      <c r="L205" s="160"/>
      <c r="M205" s="165"/>
      <c r="T205" s="166"/>
      <c r="AT205" s="161" t="s">
        <v>169</v>
      </c>
      <c r="AU205" s="161" t="s">
        <v>91</v>
      </c>
      <c r="AV205" s="13" t="s">
        <v>91</v>
      </c>
      <c r="AW205" s="13" t="s">
        <v>38</v>
      </c>
      <c r="AX205" s="13" t="s">
        <v>84</v>
      </c>
      <c r="AY205" s="161" t="s">
        <v>159</v>
      </c>
    </row>
    <row r="206" spans="2:65" s="1" customFormat="1" ht="16.5" customHeight="1">
      <c r="B206" s="35"/>
      <c r="C206" s="182" t="s">
        <v>171</v>
      </c>
      <c r="D206" s="182" t="s">
        <v>668</v>
      </c>
      <c r="E206" s="183" t="s">
        <v>4792</v>
      </c>
      <c r="F206" s="184" t="s">
        <v>4793</v>
      </c>
      <c r="G206" s="185" t="s">
        <v>211</v>
      </c>
      <c r="H206" s="186">
        <v>1</v>
      </c>
      <c r="I206" s="187"/>
      <c r="J206" s="188">
        <f>ROUND(I206*H206,2)</f>
        <v>0</v>
      </c>
      <c r="K206" s="189"/>
      <c r="L206" s="190"/>
      <c r="M206" s="191" t="s">
        <v>32</v>
      </c>
      <c r="N206" s="192" t="s">
        <v>48</v>
      </c>
      <c r="P206" s="145">
        <f>O206*H206</f>
        <v>0</v>
      </c>
      <c r="Q206" s="145">
        <v>2.3E-2</v>
      </c>
      <c r="R206" s="145">
        <f>Q206*H206</f>
        <v>2.3E-2</v>
      </c>
      <c r="S206" s="145">
        <v>0</v>
      </c>
      <c r="T206" s="146">
        <f>S206*H206</f>
        <v>0</v>
      </c>
      <c r="AR206" s="147" t="s">
        <v>780</v>
      </c>
      <c r="AT206" s="147" t="s">
        <v>668</v>
      </c>
      <c r="AU206" s="147" t="s">
        <v>91</v>
      </c>
      <c r="AY206" s="19" t="s">
        <v>159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9" t="s">
        <v>91</v>
      </c>
      <c r="BK206" s="148">
        <f>ROUND(I206*H206,2)</f>
        <v>0</v>
      </c>
      <c r="BL206" s="19" t="s">
        <v>661</v>
      </c>
      <c r="BM206" s="147" t="s">
        <v>4794</v>
      </c>
    </row>
    <row r="207" spans="2:65" s="13" customFormat="1" ht="11.25">
      <c r="B207" s="160"/>
      <c r="D207" s="154" t="s">
        <v>169</v>
      </c>
      <c r="E207" s="161" t="s">
        <v>32</v>
      </c>
      <c r="F207" s="162" t="s">
        <v>84</v>
      </c>
      <c r="H207" s="163">
        <v>1</v>
      </c>
      <c r="I207" s="164"/>
      <c r="L207" s="160"/>
      <c r="M207" s="165"/>
      <c r="T207" s="166"/>
      <c r="AT207" s="161" t="s">
        <v>169</v>
      </c>
      <c r="AU207" s="161" t="s">
        <v>91</v>
      </c>
      <c r="AV207" s="13" t="s">
        <v>91</v>
      </c>
      <c r="AW207" s="13" t="s">
        <v>38</v>
      </c>
      <c r="AX207" s="13" t="s">
        <v>84</v>
      </c>
      <c r="AY207" s="161" t="s">
        <v>159</v>
      </c>
    </row>
    <row r="208" spans="2:65" s="1" customFormat="1" ht="37.9" customHeight="1">
      <c r="B208" s="35"/>
      <c r="C208" s="135" t="s">
        <v>924</v>
      </c>
      <c r="D208" s="135" t="s">
        <v>162</v>
      </c>
      <c r="E208" s="136" t="s">
        <v>4795</v>
      </c>
      <c r="F208" s="137" t="s">
        <v>4796</v>
      </c>
      <c r="G208" s="138" t="s">
        <v>211</v>
      </c>
      <c r="H208" s="139">
        <v>16</v>
      </c>
      <c r="I208" s="140"/>
      <c r="J208" s="141">
        <f>ROUND(I208*H208,2)</f>
        <v>0</v>
      </c>
      <c r="K208" s="142"/>
      <c r="L208" s="35"/>
      <c r="M208" s="143" t="s">
        <v>32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661</v>
      </c>
      <c r="AT208" s="147" t="s">
        <v>162</v>
      </c>
      <c r="AU208" s="147" t="s">
        <v>91</v>
      </c>
      <c r="AY208" s="19" t="s">
        <v>159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9" t="s">
        <v>91</v>
      </c>
      <c r="BK208" s="148">
        <f>ROUND(I208*H208,2)</f>
        <v>0</v>
      </c>
      <c r="BL208" s="19" t="s">
        <v>661</v>
      </c>
      <c r="BM208" s="147" t="s">
        <v>4797</v>
      </c>
    </row>
    <row r="209" spans="2:65" s="1" customFormat="1" ht="11.25">
      <c r="B209" s="35"/>
      <c r="D209" s="149" t="s">
        <v>167</v>
      </c>
      <c r="F209" s="150" t="s">
        <v>4798</v>
      </c>
      <c r="I209" s="151"/>
      <c r="L209" s="35"/>
      <c r="M209" s="152"/>
      <c r="T209" s="56"/>
      <c r="AT209" s="19" t="s">
        <v>167</v>
      </c>
      <c r="AU209" s="19" t="s">
        <v>91</v>
      </c>
    </row>
    <row r="210" spans="2:65" s="13" customFormat="1" ht="11.25">
      <c r="B210" s="160"/>
      <c r="D210" s="154" t="s">
        <v>169</v>
      </c>
      <c r="E210" s="161" t="s">
        <v>32</v>
      </c>
      <c r="F210" s="162" t="s">
        <v>4799</v>
      </c>
      <c r="H210" s="163">
        <v>16</v>
      </c>
      <c r="I210" s="164"/>
      <c r="L210" s="160"/>
      <c r="M210" s="165"/>
      <c r="T210" s="166"/>
      <c r="AT210" s="161" t="s">
        <v>169</v>
      </c>
      <c r="AU210" s="161" t="s">
        <v>91</v>
      </c>
      <c r="AV210" s="13" t="s">
        <v>91</v>
      </c>
      <c r="AW210" s="13" t="s">
        <v>38</v>
      </c>
      <c r="AX210" s="13" t="s">
        <v>84</v>
      </c>
      <c r="AY210" s="161" t="s">
        <v>159</v>
      </c>
    </row>
    <row r="211" spans="2:65" s="1" customFormat="1" ht="55.5" customHeight="1">
      <c r="B211" s="35"/>
      <c r="C211" s="182" t="s">
        <v>928</v>
      </c>
      <c r="D211" s="182" t="s">
        <v>668</v>
      </c>
      <c r="E211" s="183" t="s">
        <v>4800</v>
      </c>
      <c r="F211" s="184" t="s">
        <v>4801</v>
      </c>
      <c r="G211" s="185" t="s">
        <v>211</v>
      </c>
      <c r="H211" s="186">
        <v>8</v>
      </c>
      <c r="I211" s="187"/>
      <c r="J211" s="188">
        <f>ROUND(I211*H211,2)</f>
        <v>0</v>
      </c>
      <c r="K211" s="189"/>
      <c r="L211" s="190"/>
      <c r="M211" s="191" t="s">
        <v>32</v>
      </c>
      <c r="N211" s="192" t="s">
        <v>48</v>
      </c>
      <c r="P211" s="145">
        <f>O211*H211</f>
        <v>0</v>
      </c>
      <c r="Q211" s="145">
        <v>1E-3</v>
      </c>
      <c r="R211" s="145">
        <f>Q211*H211</f>
        <v>8.0000000000000002E-3</v>
      </c>
      <c r="S211" s="145">
        <v>0</v>
      </c>
      <c r="T211" s="146">
        <f>S211*H211</f>
        <v>0</v>
      </c>
      <c r="AR211" s="147" t="s">
        <v>780</v>
      </c>
      <c r="AT211" s="147" t="s">
        <v>668</v>
      </c>
      <c r="AU211" s="147" t="s">
        <v>91</v>
      </c>
      <c r="AY211" s="19" t="s">
        <v>159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9" t="s">
        <v>91</v>
      </c>
      <c r="BK211" s="148">
        <f>ROUND(I211*H211,2)</f>
        <v>0</v>
      </c>
      <c r="BL211" s="19" t="s">
        <v>661</v>
      </c>
      <c r="BM211" s="147" t="s">
        <v>4802</v>
      </c>
    </row>
    <row r="212" spans="2:65" s="13" customFormat="1" ht="11.25">
      <c r="B212" s="160"/>
      <c r="D212" s="154" t="s">
        <v>169</v>
      </c>
      <c r="E212" s="161" t="s">
        <v>32</v>
      </c>
      <c r="F212" s="162" t="s">
        <v>4803</v>
      </c>
      <c r="H212" s="163">
        <v>8</v>
      </c>
      <c r="I212" s="164"/>
      <c r="L212" s="160"/>
      <c r="M212" s="165"/>
      <c r="T212" s="166"/>
      <c r="AT212" s="161" t="s">
        <v>169</v>
      </c>
      <c r="AU212" s="161" t="s">
        <v>91</v>
      </c>
      <c r="AV212" s="13" t="s">
        <v>91</v>
      </c>
      <c r="AW212" s="13" t="s">
        <v>38</v>
      </c>
      <c r="AX212" s="13" t="s">
        <v>84</v>
      </c>
      <c r="AY212" s="161" t="s">
        <v>159</v>
      </c>
    </row>
    <row r="213" spans="2:65" s="1" customFormat="1" ht="44.25" customHeight="1">
      <c r="B213" s="35"/>
      <c r="C213" s="182" t="s">
        <v>932</v>
      </c>
      <c r="D213" s="182" t="s">
        <v>668</v>
      </c>
      <c r="E213" s="183" t="s">
        <v>4804</v>
      </c>
      <c r="F213" s="184" t="s">
        <v>4805</v>
      </c>
      <c r="G213" s="185" t="s">
        <v>211</v>
      </c>
      <c r="H213" s="186">
        <v>8</v>
      </c>
      <c r="I213" s="187"/>
      <c r="J213" s="188">
        <f>ROUND(I213*H213,2)</f>
        <v>0</v>
      </c>
      <c r="K213" s="189"/>
      <c r="L213" s="190"/>
      <c r="M213" s="191" t="s">
        <v>32</v>
      </c>
      <c r="N213" s="192" t="s">
        <v>48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780</v>
      </c>
      <c r="AT213" s="147" t="s">
        <v>668</v>
      </c>
      <c r="AU213" s="147" t="s">
        <v>91</v>
      </c>
      <c r="AY213" s="19" t="s">
        <v>159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9" t="s">
        <v>91</v>
      </c>
      <c r="BK213" s="148">
        <f>ROUND(I213*H213,2)</f>
        <v>0</v>
      </c>
      <c r="BL213" s="19" t="s">
        <v>661</v>
      </c>
      <c r="BM213" s="147" t="s">
        <v>4806</v>
      </c>
    </row>
    <row r="214" spans="2:65" s="13" customFormat="1" ht="11.25">
      <c r="B214" s="160"/>
      <c r="D214" s="154" t="s">
        <v>169</v>
      </c>
      <c r="E214" s="161" t="s">
        <v>32</v>
      </c>
      <c r="F214" s="162" t="s">
        <v>4803</v>
      </c>
      <c r="H214" s="163">
        <v>8</v>
      </c>
      <c r="I214" s="164"/>
      <c r="L214" s="160"/>
      <c r="M214" s="165"/>
      <c r="T214" s="166"/>
      <c r="AT214" s="161" t="s">
        <v>169</v>
      </c>
      <c r="AU214" s="161" t="s">
        <v>91</v>
      </c>
      <c r="AV214" s="13" t="s">
        <v>91</v>
      </c>
      <c r="AW214" s="13" t="s">
        <v>38</v>
      </c>
      <c r="AX214" s="13" t="s">
        <v>84</v>
      </c>
      <c r="AY214" s="161" t="s">
        <v>159</v>
      </c>
    </row>
    <row r="215" spans="2:65" s="1" customFormat="1" ht="24.2" customHeight="1">
      <c r="B215" s="35"/>
      <c r="C215" s="182" t="s">
        <v>936</v>
      </c>
      <c r="D215" s="182" t="s">
        <v>668</v>
      </c>
      <c r="E215" s="183" t="s">
        <v>4807</v>
      </c>
      <c r="F215" s="184" t="s">
        <v>4808</v>
      </c>
      <c r="G215" s="185" t="s">
        <v>783</v>
      </c>
      <c r="H215" s="186">
        <v>60</v>
      </c>
      <c r="I215" s="187"/>
      <c r="J215" s="188">
        <f>ROUND(I215*H215,2)</f>
        <v>0</v>
      </c>
      <c r="K215" s="189"/>
      <c r="L215" s="190"/>
      <c r="M215" s="191" t="s">
        <v>32</v>
      </c>
      <c r="N215" s="192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780</v>
      </c>
      <c r="AT215" s="147" t="s">
        <v>668</v>
      </c>
      <c r="AU215" s="147" t="s">
        <v>91</v>
      </c>
      <c r="AY215" s="19" t="s">
        <v>159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9" t="s">
        <v>91</v>
      </c>
      <c r="BK215" s="148">
        <f>ROUND(I215*H215,2)</f>
        <v>0</v>
      </c>
      <c r="BL215" s="19" t="s">
        <v>661</v>
      </c>
      <c r="BM215" s="147" t="s">
        <v>4809</v>
      </c>
    </row>
    <row r="216" spans="2:65" s="13" customFormat="1" ht="11.25">
      <c r="B216" s="160"/>
      <c r="D216" s="154" t="s">
        <v>169</v>
      </c>
      <c r="E216" s="161" t="s">
        <v>32</v>
      </c>
      <c r="F216" s="162" t="s">
        <v>1016</v>
      </c>
      <c r="H216" s="163">
        <v>60</v>
      </c>
      <c r="I216" s="164"/>
      <c r="L216" s="160"/>
      <c r="M216" s="165"/>
      <c r="T216" s="166"/>
      <c r="AT216" s="161" t="s">
        <v>169</v>
      </c>
      <c r="AU216" s="161" t="s">
        <v>91</v>
      </c>
      <c r="AV216" s="13" t="s">
        <v>91</v>
      </c>
      <c r="AW216" s="13" t="s">
        <v>38</v>
      </c>
      <c r="AX216" s="13" t="s">
        <v>84</v>
      </c>
      <c r="AY216" s="161" t="s">
        <v>159</v>
      </c>
    </row>
    <row r="217" spans="2:65" s="1" customFormat="1" ht="24.2" customHeight="1">
      <c r="B217" s="35"/>
      <c r="C217" s="182" t="s">
        <v>940</v>
      </c>
      <c r="D217" s="182" t="s">
        <v>668</v>
      </c>
      <c r="E217" s="183" t="s">
        <v>4810</v>
      </c>
      <c r="F217" s="184" t="s">
        <v>4811</v>
      </c>
      <c r="G217" s="185" t="s">
        <v>783</v>
      </c>
      <c r="H217" s="186">
        <v>350</v>
      </c>
      <c r="I217" s="187"/>
      <c r="J217" s="188">
        <f>ROUND(I217*H217,2)</f>
        <v>0</v>
      </c>
      <c r="K217" s="189"/>
      <c r="L217" s="190"/>
      <c r="M217" s="191" t="s">
        <v>32</v>
      </c>
      <c r="N217" s="192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780</v>
      </c>
      <c r="AT217" s="147" t="s">
        <v>668</v>
      </c>
      <c r="AU217" s="147" t="s">
        <v>91</v>
      </c>
      <c r="AY217" s="19" t="s">
        <v>159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9" t="s">
        <v>91</v>
      </c>
      <c r="BK217" s="148">
        <f>ROUND(I217*H217,2)</f>
        <v>0</v>
      </c>
      <c r="BL217" s="19" t="s">
        <v>661</v>
      </c>
      <c r="BM217" s="147" t="s">
        <v>4812</v>
      </c>
    </row>
    <row r="218" spans="2:65" s="13" customFormat="1" ht="11.25">
      <c r="B218" s="160"/>
      <c r="D218" s="154" t="s">
        <v>169</v>
      </c>
      <c r="E218" s="161" t="s">
        <v>32</v>
      </c>
      <c r="F218" s="162" t="s">
        <v>2752</v>
      </c>
      <c r="H218" s="163">
        <v>350</v>
      </c>
      <c r="I218" s="164"/>
      <c r="L218" s="160"/>
      <c r="M218" s="165"/>
      <c r="T218" s="166"/>
      <c r="AT218" s="161" t="s">
        <v>169</v>
      </c>
      <c r="AU218" s="161" t="s">
        <v>91</v>
      </c>
      <c r="AV218" s="13" t="s">
        <v>91</v>
      </c>
      <c r="AW218" s="13" t="s">
        <v>38</v>
      </c>
      <c r="AX218" s="13" t="s">
        <v>84</v>
      </c>
      <c r="AY218" s="161" t="s">
        <v>159</v>
      </c>
    </row>
    <row r="219" spans="2:65" s="1" customFormat="1" ht="24.2" customHeight="1">
      <c r="B219" s="35"/>
      <c r="C219" s="135" t="s">
        <v>945</v>
      </c>
      <c r="D219" s="135" t="s">
        <v>162</v>
      </c>
      <c r="E219" s="136" t="s">
        <v>4813</v>
      </c>
      <c r="F219" s="137" t="s">
        <v>4814</v>
      </c>
      <c r="G219" s="138" t="s">
        <v>211</v>
      </c>
      <c r="H219" s="139">
        <v>2</v>
      </c>
      <c r="I219" s="140"/>
      <c r="J219" s="141">
        <f>ROUND(I219*H219,2)</f>
        <v>0</v>
      </c>
      <c r="K219" s="142"/>
      <c r="L219" s="35"/>
      <c r="M219" s="143" t="s">
        <v>32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3956</v>
      </c>
      <c r="AT219" s="147" t="s">
        <v>162</v>
      </c>
      <c r="AU219" s="147" t="s">
        <v>91</v>
      </c>
      <c r="AY219" s="19" t="s">
        <v>159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9" t="s">
        <v>91</v>
      </c>
      <c r="BK219" s="148">
        <f>ROUND(I219*H219,2)</f>
        <v>0</v>
      </c>
      <c r="BL219" s="19" t="s">
        <v>3956</v>
      </c>
      <c r="BM219" s="147" t="s">
        <v>4815</v>
      </c>
    </row>
    <row r="220" spans="2:65" s="1" customFormat="1" ht="11.25">
      <c r="B220" s="35"/>
      <c r="D220" s="149" t="s">
        <v>167</v>
      </c>
      <c r="F220" s="150" t="s">
        <v>4816</v>
      </c>
      <c r="I220" s="151"/>
      <c r="L220" s="35"/>
      <c r="M220" s="152"/>
      <c r="T220" s="56"/>
      <c r="AT220" s="19" t="s">
        <v>167</v>
      </c>
      <c r="AU220" s="19" t="s">
        <v>91</v>
      </c>
    </row>
    <row r="221" spans="2:65" s="1" customFormat="1" ht="16.5" customHeight="1">
      <c r="B221" s="35"/>
      <c r="C221" s="182" t="s">
        <v>983</v>
      </c>
      <c r="D221" s="182" t="s">
        <v>668</v>
      </c>
      <c r="E221" s="183" t="s">
        <v>4817</v>
      </c>
      <c r="F221" s="184" t="s">
        <v>4818</v>
      </c>
      <c r="G221" s="185" t="s">
        <v>211</v>
      </c>
      <c r="H221" s="186">
        <v>2</v>
      </c>
      <c r="I221" s="187"/>
      <c r="J221" s="188">
        <f>ROUND(I221*H221,2)</f>
        <v>0</v>
      </c>
      <c r="K221" s="189"/>
      <c r="L221" s="190"/>
      <c r="M221" s="191" t="s">
        <v>32</v>
      </c>
      <c r="N221" s="192" t="s">
        <v>48</v>
      </c>
      <c r="P221" s="145">
        <f>O221*H221</f>
        <v>0</v>
      </c>
      <c r="Q221" s="145">
        <v>2.0000000000000001E-4</v>
      </c>
      <c r="R221" s="145">
        <f>Q221*H221</f>
        <v>4.0000000000000002E-4</v>
      </c>
      <c r="S221" s="145">
        <v>0</v>
      </c>
      <c r="T221" s="146">
        <f>S221*H221</f>
        <v>0</v>
      </c>
      <c r="AR221" s="147" t="s">
        <v>3956</v>
      </c>
      <c r="AT221" s="147" t="s">
        <v>668</v>
      </c>
      <c r="AU221" s="147" t="s">
        <v>91</v>
      </c>
      <c r="AY221" s="19" t="s">
        <v>159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9" t="s">
        <v>91</v>
      </c>
      <c r="BK221" s="148">
        <f>ROUND(I221*H221,2)</f>
        <v>0</v>
      </c>
      <c r="BL221" s="19" t="s">
        <v>3956</v>
      </c>
      <c r="BM221" s="147" t="s">
        <v>4819</v>
      </c>
    </row>
    <row r="222" spans="2:65" s="13" customFormat="1" ht="11.25">
      <c r="B222" s="160"/>
      <c r="D222" s="154" t="s">
        <v>169</v>
      </c>
      <c r="E222" s="161" t="s">
        <v>32</v>
      </c>
      <c r="F222" s="162" t="s">
        <v>91</v>
      </c>
      <c r="H222" s="163">
        <v>2</v>
      </c>
      <c r="I222" s="164"/>
      <c r="L222" s="160"/>
      <c r="M222" s="165"/>
      <c r="T222" s="166"/>
      <c r="AT222" s="161" t="s">
        <v>169</v>
      </c>
      <c r="AU222" s="161" t="s">
        <v>91</v>
      </c>
      <c r="AV222" s="13" t="s">
        <v>91</v>
      </c>
      <c r="AW222" s="13" t="s">
        <v>38</v>
      </c>
      <c r="AX222" s="13" t="s">
        <v>84</v>
      </c>
      <c r="AY222" s="161" t="s">
        <v>159</v>
      </c>
    </row>
    <row r="223" spans="2:65" s="1" customFormat="1" ht="44.25" customHeight="1">
      <c r="B223" s="35"/>
      <c r="C223" s="135" t="s">
        <v>999</v>
      </c>
      <c r="D223" s="135" t="s">
        <v>162</v>
      </c>
      <c r="E223" s="136" t="s">
        <v>4820</v>
      </c>
      <c r="F223" s="137" t="s">
        <v>4821</v>
      </c>
      <c r="G223" s="138" t="s">
        <v>211</v>
      </c>
      <c r="H223" s="139">
        <v>2</v>
      </c>
      <c r="I223" s="140"/>
      <c r="J223" s="141">
        <f>ROUND(I223*H223,2)</f>
        <v>0</v>
      </c>
      <c r="K223" s="142"/>
      <c r="L223" s="35"/>
      <c r="M223" s="143" t="s">
        <v>32</v>
      </c>
      <c r="N223" s="144" t="s">
        <v>48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3956</v>
      </c>
      <c r="AT223" s="147" t="s">
        <v>162</v>
      </c>
      <c r="AU223" s="147" t="s">
        <v>91</v>
      </c>
      <c r="AY223" s="19" t="s">
        <v>159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9" t="s">
        <v>91</v>
      </c>
      <c r="BK223" s="148">
        <f>ROUND(I223*H223,2)</f>
        <v>0</v>
      </c>
      <c r="BL223" s="19" t="s">
        <v>3956</v>
      </c>
      <c r="BM223" s="147" t="s">
        <v>4822</v>
      </c>
    </row>
    <row r="224" spans="2:65" s="1" customFormat="1" ht="11.25">
      <c r="B224" s="35"/>
      <c r="D224" s="149" t="s">
        <v>167</v>
      </c>
      <c r="F224" s="150" t="s">
        <v>4823</v>
      </c>
      <c r="I224" s="151"/>
      <c r="L224" s="35"/>
      <c r="M224" s="152"/>
      <c r="T224" s="56"/>
      <c r="AT224" s="19" t="s">
        <v>167</v>
      </c>
      <c r="AU224" s="19" t="s">
        <v>91</v>
      </c>
    </row>
    <row r="225" spans="2:65" s="1" customFormat="1" ht="16.5" customHeight="1">
      <c r="B225" s="35"/>
      <c r="C225" s="182" t="s">
        <v>1008</v>
      </c>
      <c r="D225" s="182" t="s">
        <v>668</v>
      </c>
      <c r="E225" s="183" t="s">
        <v>4824</v>
      </c>
      <c r="F225" s="184" t="s">
        <v>4825</v>
      </c>
      <c r="G225" s="185" t="s">
        <v>211</v>
      </c>
      <c r="H225" s="186">
        <v>2</v>
      </c>
      <c r="I225" s="187"/>
      <c r="J225" s="188">
        <f>ROUND(I225*H225,2)</f>
        <v>0</v>
      </c>
      <c r="K225" s="189"/>
      <c r="L225" s="190"/>
      <c r="M225" s="191" t="s">
        <v>32</v>
      </c>
      <c r="N225" s="192" t="s">
        <v>48</v>
      </c>
      <c r="P225" s="145">
        <f>O225*H225</f>
        <v>0</v>
      </c>
      <c r="Q225" s="145">
        <v>2.0000000000000001E-4</v>
      </c>
      <c r="R225" s="145">
        <f>Q225*H225</f>
        <v>4.0000000000000002E-4</v>
      </c>
      <c r="S225" s="145">
        <v>0</v>
      </c>
      <c r="T225" s="146">
        <f>S225*H225</f>
        <v>0</v>
      </c>
      <c r="AR225" s="147" t="s">
        <v>3956</v>
      </c>
      <c r="AT225" s="147" t="s">
        <v>668</v>
      </c>
      <c r="AU225" s="147" t="s">
        <v>91</v>
      </c>
      <c r="AY225" s="19" t="s">
        <v>159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9" t="s">
        <v>91</v>
      </c>
      <c r="BK225" s="148">
        <f>ROUND(I225*H225,2)</f>
        <v>0</v>
      </c>
      <c r="BL225" s="19" t="s">
        <v>3956</v>
      </c>
      <c r="BM225" s="147" t="s">
        <v>4826</v>
      </c>
    </row>
    <row r="226" spans="2:65" s="13" customFormat="1" ht="11.25">
      <c r="B226" s="160"/>
      <c r="D226" s="154" t="s">
        <v>169</v>
      </c>
      <c r="E226" s="161" t="s">
        <v>32</v>
      </c>
      <c r="F226" s="162" t="s">
        <v>4827</v>
      </c>
      <c r="H226" s="163">
        <v>2</v>
      </c>
      <c r="I226" s="164"/>
      <c r="L226" s="160"/>
      <c r="M226" s="165"/>
      <c r="T226" s="166"/>
      <c r="AT226" s="161" t="s">
        <v>169</v>
      </c>
      <c r="AU226" s="161" t="s">
        <v>91</v>
      </c>
      <c r="AV226" s="13" t="s">
        <v>91</v>
      </c>
      <c r="AW226" s="13" t="s">
        <v>38</v>
      </c>
      <c r="AX226" s="13" t="s">
        <v>84</v>
      </c>
      <c r="AY226" s="161" t="s">
        <v>159</v>
      </c>
    </row>
    <row r="227" spans="2:65" s="1" customFormat="1" ht="37.9" customHeight="1">
      <c r="B227" s="35"/>
      <c r="C227" s="135" t="s">
        <v>1016</v>
      </c>
      <c r="D227" s="135" t="s">
        <v>162</v>
      </c>
      <c r="E227" s="136" t="s">
        <v>4828</v>
      </c>
      <c r="F227" s="137" t="s">
        <v>4829</v>
      </c>
      <c r="G227" s="138" t="s">
        <v>211</v>
      </c>
      <c r="H227" s="139">
        <v>8</v>
      </c>
      <c r="I227" s="140"/>
      <c r="J227" s="141">
        <f>ROUND(I227*H227,2)</f>
        <v>0</v>
      </c>
      <c r="K227" s="142"/>
      <c r="L227" s="35"/>
      <c r="M227" s="143" t="s">
        <v>32</v>
      </c>
      <c r="N227" s="144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661</v>
      </c>
      <c r="AT227" s="147" t="s">
        <v>162</v>
      </c>
      <c r="AU227" s="147" t="s">
        <v>91</v>
      </c>
      <c r="AY227" s="19" t="s">
        <v>159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9" t="s">
        <v>91</v>
      </c>
      <c r="BK227" s="148">
        <f>ROUND(I227*H227,2)</f>
        <v>0</v>
      </c>
      <c r="BL227" s="19" t="s">
        <v>661</v>
      </c>
      <c r="BM227" s="147" t="s">
        <v>4830</v>
      </c>
    </row>
    <row r="228" spans="2:65" s="1" customFormat="1" ht="11.25">
      <c r="B228" s="35"/>
      <c r="D228" s="149" t="s">
        <v>167</v>
      </c>
      <c r="F228" s="150" t="s">
        <v>4831</v>
      </c>
      <c r="I228" s="151"/>
      <c r="L228" s="35"/>
      <c r="M228" s="152"/>
      <c r="T228" s="56"/>
      <c r="AT228" s="19" t="s">
        <v>167</v>
      </c>
      <c r="AU228" s="19" t="s">
        <v>91</v>
      </c>
    </row>
    <row r="229" spans="2:65" s="13" customFormat="1" ht="11.25">
      <c r="B229" s="160"/>
      <c r="D229" s="154" t="s">
        <v>169</v>
      </c>
      <c r="E229" s="161" t="s">
        <v>32</v>
      </c>
      <c r="F229" s="162" t="s">
        <v>4832</v>
      </c>
      <c r="H229" s="163">
        <v>8</v>
      </c>
      <c r="I229" s="164"/>
      <c r="L229" s="160"/>
      <c r="M229" s="165"/>
      <c r="T229" s="166"/>
      <c r="AT229" s="161" t="s">
        <v>169</v>
      </c>
      <c r="AU229" s="161" t="s">
        <v>91</v>
      </c>
      <c r="AV229" s="13" t="s">
        <v>91</v>
      </c>
      <c r="AW229" s="13" t="s">
        <v>38</v>
      </c>
      <c r="AX229" s="13" t="s">
        <v>84</v>
      </c>
      <c r="AY229" s="161" t="s">
        <v>159</v>
      </c>
    </row>
    <row r="230" spans="2:65" s="1" customFormat="1" ht="16.5" customHeight="1">
      <c r="B230" s="35"/>
      <c r="C230" s="182" t="s">
        <v>384</v>
      </c>
      <c r="D230" s="182" t="s">
        <v>668</v>
      </c>
      <c r="E230" s="183" t="s">
        <v>4833</v>
      </c>
      <c r="F230" s="184" t="s">
        <v>4834</v>
      </c>
      <c r="G230" s="185" t="s">
        <v>211</v>
      </c>
      <c r="H230" s="186">
        <v>1</v>
      </c>
      <c r="I230" s="187"/>
      <c r="J230" s="188">
        <f>ROUND(I230*H230,2)</f>
        <v>0</v>
      </c>
      <c r="K230" s="189"/>
      <c r="L230" s="190"/>
      <c r="M230" s="191" t="s">
        <v>32</v>
      </c>
      <c r="N230" s="192" t="s">
        <v>48</v>
      </c>
      <c r="P230" s="145">
        <f>O230*H230</f>
        <v>0</v>
      </c>
      <c r="Q230" s="145">
        <v>5.9999999999999995E-4</v>
      </c>
      <c r="R230" s="145">
        <f>Q230*H230</f>
        <v>5.9999999999999995E-4</v>
      </c>
      <c r="S230" s="145">
        <v>0</v>
      </c>
      <c r="T230" s="146">
        <f>S230*H230</f>
        <v>0</v>
      </c>
      <c r="AR230" s="147" t="s">
        <v>780</v>
      </c>
      <c r="AT230" s="147" t="s">
        <v>668</v>
      </c>
      <c r="AU230" s="147" t="s">
        <v>91</v>
      </c>
      <c r="AY230" s="19" t="s">
        <v>159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9" t="s">
        <v>91</v>
      </c>
      <c r="BK230" s="148">
        <f>ROUND(I230*H230,2)</f>
        <v>0</v>
      </c>
      <c r="BL230" s="19" t="s">
        <v>661</v>
      </c>
      <c r="BM230" s="147" t="s">
        <v>4835</v>
      </c>
    </row>
    <row r="231" spans="2:65" s="13" customFormat="1" ht="11.25">
      <c r="B231" s="160"/>
      <c r="D231" s="154" t="s">
        <v>169</v>
      </c>
      <c r="E231" s="161" t="s">
        <v>32</v>
      </c>
      <c r="F231" s="162" t="s">
        <v>4701</v>
      </c>
      <c r="H231" s="163">
        <v>1</v>
      </c>
      <c r="I231" s="164"/>
      <c r="L231" s="160"/>
      <c r="M231" s="165"/>
      <c r="T231" s="166"/>
      <c r="AT231" s="161" t="s">
        <v>169</v>
      </c>
      <c r="AU231" s="161" t="s">
        <v>91</v>
      </c>
      <c r="AV231" s="13" t="s">
        <v>91</v>
      </c>
      <c r="AW231" s="13" t="s">
        <v>38</v>
      </c>
      <c r="AX231" s="13" t="s">
        <v>84</v>
      </c>
      <c r="AY231" s="161" t="s">
        <v>159</v>
      </c>
    </row>
    <row r="232" spans="2:65" s="1" customFormat="1" ht="16.5" customHeight="1">
      <c r="B232" s="35"/>
      <c r="C232" s="182" t="s">
        <v>1028</v>
      </c>
      <c r="D232" s="182" t="s">
        <v>668</v>
      </c>
      <c r="E232" s="183" t="s">
        <v>4836</v>
      </c>
      <c r="F232" s="184" t="s">
        <v>4837</v>
      </c>
      <c r="G232" s="185" t="s">
        <v>211</v>
      </c>
      <c r="H232" s="186">
        <v>7</v>
      </c>
      <c r="I232" s="187"/>
      <c r="J232" s="188">
        <f>ROUND(I232*H232,2)</f>
        <v>0</v>
      </c>
      <c r="K232" s="189"/>
      <c r="L232" s="190"/>
      <c r="M232" s="191" t="s">
        <v>32</v>
      </c>
      <c r="N232" s="192" t="s">
        <v>48</v>
      </c>
      <c r="P232" s="145">
        <f>O232*H232</f>
        <v>0</v>
      </c>
      <c r="Q232" s="145">
        <v>1E-3</v>
      </c>
      <c r="R232" s="145">
        <f>Q232*H232</f>
        <v>7.0000000000000001E-3</v>
      </c>
      <c r="S232" s="145">
        <v>0</v>
      </c>
      <c r="T232" s="146">
        <f>S232*H232</f>
        <v>0</v>
      </c>
      <c r="AR232" s="147" t="s">
        <v>780</v>
      </c>
      <c r="AT232" s="147" t="s">
        <v>668</v>
      </c>
      <c r="AU232" s="147" t="s">
        <v>91</v>
      </c>
      <c r="AY232" s="19" t="s">
        <v>159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9" t="s">
        <v>91</v>
      </c>
      <c r="BK232" s="148">
        <f>ROUND(I232*H232,2)</f>
        <v>0</v>
      </c>
      <c r="BL232" s="19" t="s">
        <v>661</v>
      </c>
      <c r="BM232" s="147" t="s">
        <v>4838</v>
      </c>
    </row>
    <row r="233" spans="2:65" s="13" customFormat="1" ht="11.25">
      <c r="B233" s="160"/>
      <c r="D233" s="154" t="s">
        <v>169</v>
      </c>
      <c r="E233" s="161" t="s">
        <v>32</v>
      </c>
      <c r="F233" s="162" t="s">
        <v>4839</v>
      </c>
      <c r="H233" s="163">
        <v>7</v>
      </c>
      <c r="I233" s="164"/>
      <c r="L233" s="160"/>
      <c r="M233" s="165"/>
      <c r="T233" s="166"/>
      <c r="AT233" s="161" t="s">
        <v>169</v>
      </c>
      <c r="AU233" s="161" t="s">
        <v>91</v>
      </c>
      <c r="AV233" s="13" t="s">
        <v>91</v>
      </c>
      <c r="AW233" s="13" t="s">
        <v>38</v>
      </c>
      <c r="AX233" s="13" t="s">
        <v>84</v>
      </c>
      <c r="AY233" s="161" t="s">
        <v>159</v>
      </c>
    </row>
    <row r="234" spans="2:65" s="1" customFormat="1" ht="33" customHeight="1">
      <c r="B234" s="35"/>
      <c r="C234" s="135" t="s">
        <v>1033</v>
      </c>
      <c r="D234" s="135" t="s">
        <v>162</v>
      </c>
      <c r="E234" s="136" t="s">
        <v>4840</v>
      </c>
      <c r="F234" s="137" t="s">
        <v>4841</v>
      </c>
      <c r="G234" s="138" t="s">
        <v>783</v>
      </c>
      <c r="H234" s="139">
        <v>2.6</v>
      </c>
      <c r="I234" s="140"/>
      <c r="J234" s="141">
        <f>ROUND(I234*H234,2)</f>
        <v>0</v>
      </c>
      <c r="K234" s="142"/>
      <c r="L234" s="35"/>
      <c r="M234" s="143" t="s">
        <v>32</v>
      </c>
      <c r="N234" s="144" t="s">
        <v>48</v>
      </c>
      <c r="P234" s="145">
        <f>O234*H234</f>
        <v>0</v>
      </c>
      <c r="Q234" s="145">
        <v>1.336E-2</v>
      </c>
      <c r="R234" s="145">
        <f>Q234*H234</f>
        <v>3.4736000000000003E-2</v>
      </c>
      <c r="S234" s="145">
        <v>0</v>
      </c>
      <c r="T234" s="146">
        <f>S234*H234</f>
        <v>0</v>
      </c>
      <c r="AR234" s="147" t="s">
        <v>661</v>
      </c>
      <c r="AT234" s="147" t="s">
        <v>162</v>
      </c>
      <c r="AU234" s="147" t="s">
        <v>91</v>
      </c>
      <c r="AY234" s="19" t="s">
        <v>159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9" t="s">
        <v>91</v>
      </c>
      <c r="BK234" s="148">
        <f>ROUND(I234*H234,2)</f>
        <v>0</v>
      </c>
      <c r="BL234" s="19" t="s">
        <v>661</v>
      </c>
      <c r="BM234" s="147" t="s">
        <v>4842</v>
      </c>
    </row>
    <row r="235" spans="2:65" s="1" customFormat="1" ht="11.25">
      <c r="B235" s="35"/>
      <c r="D235" s="149" t="s">
        <v>167</v>
      </c>
      <c r="F235" s="150" t="s">
        <v>4843</v>
      </c>
      <c r="I235" s="151"/>
      <c r="L235" s="35"/>
      <c r="M235" s="152"/>
      <c r="T235" s="56"/>
      <c r="AT235" s="19" t="s">
        <v>167</v>
      </c>
      <c r="AU235" s="19" t="s">
        <v>91</v>
      </c>
    </row>
    <row r="236" spans="2:65" s="13" customFormat="1" ht="22.5">
      <c r="B236" s="160"/>
      <c r="D236" s="154" t="s">
        <v>169</v>
      </c>
      <c r="E236" s="161" t="s">
        <v>32</v>
      </c>
      <c r="F236" s="162" t="s">
        <v>4844</v>
      </c>
      <c r="H236" s="163">
        <v>2</v>
      </c>
      <c r="I236" s="164"/>
      <c r="L236" s="160"/>
      <c r="M236" s="165"/>
      <c r="T236" s="166"/>
      <c r="AT236" s="161" t="s">
        <v>169</v>
      </c>
      <c r="AU236" s="161" t="s">
        <v>91</v>
      </c>
      <c r="AV236" s="13" t="s">
        <v>91</v>
      </c>
      <c r="AW236" s="13" t="s">
        <v>38</v>
      </c>
      <c r="AX236" s="13" t="s">
        <v>76</v>
      </c>
      <c r="AY236" s="161" t="s">
        <v>159</v>
      </c>
    </row>
    <row r="237" spans="2:65" s="13" customFormat="1" ht="11.25">
      <c r="B237" s="160"/>
      <c r="D237" s="154" t="s">
        <v>169</v>
      </c>
      <c r="E237" s="161" t="s">
        <v>32</v>
      </c>
      <c r="F237" s="162" t="s">
        <v>4845</v>
      </c>
      <c r="H237" s="163">
        <v>2.6</v>
      </c>
      <c r="I237" s="164"/>
      <c r="L237" s="160"/>
      <c r="M237" s="165"/>
      <c r="T237" s="166"/>
      <c r="AT237" s="161" t="s">
        <v>169</v>
      </c>
      <c r="AU237" s="161" t="s">
        <v>91</v>
      </c>
      <c r="AV237" s="13" t="s">
        <v>91</v>
      </c>
      <c r="AW237" s="13" t="s">
        <v>38</v>
      </c>
      <c r="AX237" s="13" t="s">
        <v>84</v>
      </c>
      <c r="AY237" s="161" t="s">
        <v>159</v>
      </c>
    </row>
    <row r="238" spans="2:65" s="1" customFormat="1" ht="33" customHeight="1">
      <c r="B238" s="35"/>
      <c r="C238" s="135" t="s">
        <v>1043</v>
      </c>
      <c r="D238" s="135" t="s">
        <v>162</v>
      </c>
      <c r="E238" s="136" t="s">
        <v>4846</v>
      </c>
      <c r="F238" s="137" t="s">
        <v>4847</v>
      </c>
      <c r="G238" s="138" t="s">
        <v>783</v>
      </c>
      <c r="H238" s="139">
        <v>1.3</v>
      </c>
      <c r="I238" s="140"/>
      <c r="J238" s="141">
        <f>ROUND(I238*H238,2)</f>
        <v>0</v>
      </c>
      <c r="K238" s="142"/>
      <c r="L238" s="35"/>
      <c r="M238" s="143" t="s">
        <v>32</v>
      </c>
      <c r="N238" s="144" t="s">
        <v>48</v>
      </c>
      <c r="P238" s="145">
        <f>O238*H238</f>
        <v>0</v>
      </c>
      <c r="Q238" s="145">
        <v>1.8419999999999999E-2</v>
      </c>
      <c r="R238" s="145">
        <f>Q238*H238</f>
        <v>2.3945999999999999E-2</v>
      </c>
      <c r="S238" s="145">
        <v>0</v>
      </c>
      <c r="T238" s="146">
        <f>S238*H238</f>
        <v>0</v>
      </c>
      <c r="AR238" s="147" t="s">
        <v>661</v>
      </c>
      <c r="AT238" s="147" t="s">
        <v>162</v>
      </c>
      <c r="AU238" s="147" t="s">
        <v>91</v>
      </c>
      <c r="AY238" s="19" t="s">
        <v>159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9" t="s">
        <v>91</v>
      </c>
      <c r="BK238" s="148">
        <f>ROUND(I238*H238,2)</f>
        <v>0</v>
      </c>
      <c r="BL238" s="19" t="s">
        <v>661</v>
      </c>
      <c r="BM238" s="147" t="s">
        <v>4848</v>
      </c>
    </row>
    <row r="239" spans="2:65" s="1" customFormat="1" ht="11.25">
      <c r="B239" s="35"/>
      <c r="D239" s="149" t="s">
        <v>167</v>
      </c>
      <c r="F239" s="150" t="s">
        <v>4849</v>
      </c>
      <c r="I239" s="151"/>
      <c r="L239" s="35"/>
      <c r="M239" s="152"/>
      <c r="T239" s="56"/>
      <c r="AT239" s="19" t="s">
        <v>167</v>
      </c>
      <c r="AU239" s="19" t="s">
        <v>91</v>
      </c>
    </row>
    <row r="240" spans="2:65" s="13" customFormat="1" ht="22.5">
      <c r="B240" s="160"/>
      <c r="D240" s="154" t="s">
        <v>169</v>
      </c>
      <c r="E240" s="161" t="s">
        <v>32</v>
      </c>
      <c r="F240" s="162" t="s">
        <v>4850</v>
      </c>
      <c r="H240" s="163">
        <v>1</v>
      </c>
      <c r="I240" s="164"/>
      <c r="L240" s="160"/>
      <c r="M240" s="165"/>
      <c r="T240" s="166"/>
      <c r="AT240" s="161" t="s">
        <v>169</v>
      </c>
      <c r="AU240" s="161" t="s">
        <v>91</v>
      </c>
      <c r="AV240" s="13" t="s">
        <v>91</v>
      </c>
      <c r="AW240" s="13" t="s">
        <v>38</v>
      </c>
      <c r="AX240" s="13" t="s">
        <v>76</v>
      </c>
      <c r="AY240" s="161" t="s">
        <v>159</v>
      </c>
    </row>
    <row r="241" spans="2:65" s="13" customFormat="1" ht="11.25">
      <c r="B241" s="160"/>
      <c r="D241" s="154" t="s">
        <v>169</v>
      </c>
      <c r="E241" s="161" t="s">
        <v>32</v>
      </c>
      <c r="F241" s="162" t="s">
        <v>4851</v>
      </c>
      <c r="H241" s="163">
        <v>1.3</v>
      </c>
      <c r="I241" s="164"/>
      <c r="L241" s="160"/>
      <c r="M241" s="165"/>
      <c r="T241" s="166"/>
      <c r="AT241" s="161" t="s">
        <v>169</v>
      </c>
      <c r="AU241" s="161" t="s">
        <v>91</v>
      </c>
      <c r="AV241" s="13" t="s">
        <v>91</v>
      </c>
      <c r="AW241" s="13" t="s">
        <v>38</v>
      </c>
      <c r="AX241" s="13" t="s">
        <v>84</v>
      </c>
      <c r="AY241" s="161" t="s">
        <v>159</v>
      </c>
    </row>
    <row r="242" spans="2:65" s="1" customFormat="1" ht="37.9" customHeight="1">
      <c r="B242" s="35"/>
      <c r="C242" s="135" t="s">
        <v>1058</v>
      </c>
      <c r="D242" s="135" t="s">
        <v>162</v>
      </c>
      <c r="E242" s="136" t="s">
        <v>4852</v>
      </c>
      <c r="F242" s="137" t="s">
        <v>4853</v>
      </c>
      <c r="G242" s="138" t="s">
        <v>783</v>
      </c>
      <c r="H242" s="139">
        <v>184.6</v>
      </c>
      <c r="I242" s="140"/>
      <c r="J242" s="141">
        <f>ROUND(I242*H242,2)</f>
        <v>0</v>
      </c>
      <c r="K242" s="142"/>
      <c r="L242" s="35"/>
      <c r="M242" s="143" t="s">
        <v>32</v>
      </c>
      <c r="N242" s="144" t="s">
        <v>48</v>
      </c>
      <c r="P242" s="145">
        <f>O242*H242</f>
        <v>0</v>
      </c>
      <c r="Q242" s="145">
        <v>3.4429999999999999E-3</v>
      </c>
      <c r="R242" s="145">
        <f>Q242*H242</f>
        <v>0.63557779999999997</v>
      </c>
      <c r="S242" s="145">
        <v>0</v>
      </c>
      <c r="T242" s="146">
        <f>S242*H242</f>
        <v>0</v>
      </c>
      <c r="AR242" s="147" t="s">
        <v>661</v>
      </c>
      <c r="AT242" s="147" t="s">
        <v>162</v>
      </c>
      <c r="AU242" s="147" t="s">
        <v>91</v>
      </c>
      <c r="AY242" s="19" t="s">
        <v>159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9" t="s">
        <v>91</v>
      </c>
      <c r="BK242" s="148">
        <f>ROUND(I242*H242,2)</f>
        <v>0</v>
      </c>
      <c r="BL242" s="19" t="s">
        <v>661</v>
      </c>
      <c r="BM242" s="147" t="s">
        <v>4854</v>
      </c>
    </row>
    <row r="243" spans="2:65" s="1" customFormat="1" ht="11.25">
      <c r="B243" s="35"/>
      <c r="D243" s="149" t="s">
        <v>167</v>
      </c>
      <c r="F243" s="150" t="s">
        <v>4855</v>
      </c>
      <c r="I243" s="151"/>
      <c r="L243" s="35"/>
      <c r="M243" s="152"/>
      <c r="T243" s="56"/>
      <c r="AT243" s="19" t="s">
        <v>167</v>
      </c>
      <c r="AU243" s="19" t="s">
        <v>91</v>
      </c>
    </row>
    <row r="244" spans="2:65" s="13" customFormat="1" ht="22.5">
      <c r="B244" s="160"/>
      <c r="D244" s="154" t="s">
        <v>169</v>
      </c>
      <c r="E244" s="161" t="s">
        <v>32</v>
      </c>
      <c r="F244" s="162" t="s">
        <v>4856</v>
      </c>
      <c r="H244" s="163">
        <v>14</v>
      </c>
      <c r="I244" s="164"/>
      <c r="L244" s="160"/>
      <c r="M244" s="165"/>
      <c r="T244" s="166"/>
      <c r="AT244" s="161" t="s">
        <v>169</v>
      </c>
      <c r="AU244" s="161" t="s">
        <v>91</v>
      </c>
      <c r="AV244" s="13" t="s">
        <v>91</v>
      </c>
      <c r="AW244" s="13" t="s">
        <v>38</v>
      </c>
      <c r="AX244" s="13" t="s">
        <v>76</v>
      </c>
      <c r="AY244" s="161" t="s">
        <v>159</v>
      </c>
    </row>
    <row r="245" spans="2:65" s="13" customFormat="1" ht="22.5">
      <c r="B245" s="160"/>
      <c r="D245" s="154" t="s">
        <v>169</v>
      </c>
      <c r="E245" s="161" t="s">
        <v>32</v>
      </c>
      <c r="F245" s="162" t="s">
        <v>4857</v>
      </c>
      <c r="H245" s="163">
        <v>62</v>
      </c>
      <c r="I245" s="164"/>
      <c r="L245" s="160"/>
      <c r="M245" s="165"/>
      <c r="T245" s="166"/>
      <c r="AT245" s="161" t="s">
        <v>169</v>
      </c>
      <c r="AU245" s="161" t="s">
        <v>91</v>
      </c>
      <c r="AV245" s="13" t="s">
        <v>91</v>
      </c>
      <c r="AW245" s="13" t="s">
        <v>38</v>
      </c>
      <c r="AX245" s="13" t="s">
        <v>76</v>
      </c>
      <c r="AY245" s="161" t="s">
        <v>159</v>
      </c>
    </row>
    <row r="246" spans="2:65" s="13" customFormat="1" ht="22.5">
      <c r="B246" s="160"/>
      <c r="D246" s="154" t="s">
        <v>169</v>
      </c>
      <c r="E246" s="161" t="s">
        <v>32</v>
      </c>
      <c r="F246" s="162" t="s">
        <v>4858</v>
      </c>
      <c r="H246" s="163">
        <v>66</v>
      </c>
      <c r="I246" s="164"/>
      <c r="L246" s="160"/>
      <c r="M246" s="165"/>
      <c r="T246" s="166"/>
      <c r="AT246" s="161" t="s">
        <v>169</v>
      </c>
      <c r="AU246" s="161" t="s">
        <v>91</v>
      </c>
      <c r="AV246" s="13" t="s">
        <v>91</v>
      </c>
      <c r="AW246" s="13" t="s">
        <v>38</v>
      </c>
      <c r="AX246" s="13" t="s">
        <v>76</v>
      </c>
      <c r="AY246" s="161" t="s">
        <v>159</v>
      </c>
    </row>
    <row r="247" spans="2:65" s="14" customFormat="1" ht="11.25">
      <c r="B247" s="175"/>
      <c r="D247" s="154" t="s">
        <v>169</v>
      </c>
      <c r="E247" s="176" t="s">
        <v>32</v>
      </c>
      <c r="F247" s="177" t="s">
        <v>581</v>
      </c>
      <c r="H247" s="178">
        <v>142</v>
      </c>
      <c r="I247" s="179"/>
      <c r="L247" s="175"/>
      <c r="M247" s="180"/>
      <c r="T247" s="181"/>
      <c r="AT247" s="176" t="s">
        <v>169</v>
      </c>
      <c r="AU247" s="176" t="s">
        <v>91</v>
      </c>
      <c r="AV247" s="14" t="s">
        <v>96</v>
      </c>
      <c r="AW247" s="14" t="s">
        <v>38</v>
      </c>
      <c r="AX247" s="14" t="s">
        <v>76</v>
      </c>
      <c r="AY247" s="176" t="s">
        <v>159</v>
      </c>
    </row>
    <row r="248" spans="2:65" s="13" customFormat="1" ht="11.25">
      <c r="B248" s="160"/>
      <c r="D248" s="154" t="s">
        <v>169</v>
      </c>
      <c r="E248" s="161" t="s">
        <v>32</v>
      </c>
      <c r="F248" s="162" t="s">
        <v>4859</v>
      </c>
      <c r="H248" s="163">
        <v>184.6</v>
      </c>
      <c r="I248" s="164"/>
      <c r="L248" s="160"/>
      <c r="M248" s="165"/>
      <c r="T248" s="166"/>
      <c r="AT248" s="161" t="s">
        <v>169</v>
      </c>
      <c r="AU248" s="161" t="s">
        <v>91</v>
      </c>
      <c r="AV248" s="13" t="s">
        <v>91</v>
      </c>
      <c r="AW248" s="13" t="s">
        <v>38</v>
      </c>
      <c r="AX248" s="13" t="s">
        <v>84</v>
      </c>
      <c r="AY248" s="161" t="s">
        <v>159</v>
      </c>
    </row>
    <row r="249" spans="2:65" s="1" customFormat="1" ht="37.9" customHeight="1">
      <c r="B249" s="35"/>
      <c r="C249" s="135" t="s">
        <v>1066</v>
      </c>
      <c r="D249" s="135" t="s">
        <v>162</v>
      </c>
      <c r="E249" s="136" t="s">
        <v>4860</v>
      </c>
      <c r="F249" s="137" t="s">
        <v>4861</v>
      </c>
      <c r="G249" s="138" t="s">
        <v>783</v>
      </c>
      <c r="H249" s="139">
        <v>44.2</v>
      </c>
      <c r="I249" s="140"/>
      <c r="J249" s="141">
        <f>ROUND(I249*H249,2)</f>
        <v>0</v>
      </c>
      <c r="K249" s="142"/>
      <c r="L249" s="35"/>
      <c r="M249" s="143" t="s">
        <v>32</v>
      </c>
      <c r="N249" s="144" t="s">
        <v>48</v>
      </c>
      <c r="P249" s="145">
        <f>O249*H249</f>
        <v>0</v>
      </c>
      <c r="Q249" s="145">
        <v>5.215E-3</v>
      </c>
      <c r="R249" s="145">
        <f>Q249*H249</f>
        <v>0.23050300000000001</v>
      </c>
      <c r="S249" s="145">
        <v>0</v>
      </c>
      <c r="T249" s="146">
        <f>S249*H249</f>
        <v>0</v>
      </c>
      <c r="AR249" s="147" t="s">
        <v>661</v>
      </c>
      <c r="AT249" s="147" t="s">
        <v>162</v>
      </c>
      <c r="AU249" s="147" t="s">
        <v>91</v>
      </c>
      <c r="AY249" s="19" t="s">
        <v>159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9" t="s">
        <v>91</v>
      </c>
      <c r="BK249" s="148">
        <f>ROUND(I249*H249,2)</f>
        <v>0</v>
      </c>
      <c r="BL249" s="19" t="s">
        <v>661</v>
      </c>
      <c r="BM249" s="147" t="s">
        <v>4862</v>
      </c>
    </row>
    <row r="250" spans="2:65" s="1" customFormat="1" ht="11.25">
      <c r="B250" s="35"/>
      <c r="D250" s="149" t="s">
        <v>167</v>
      </c>
      <c r="F250" s="150" t="s">
        <v>4863</v>
      </c>
      <c r="I250" s="151"/>
      <c r="L250" s="35"/>
      <c r="M250" s="152"/>
      <c r="T250" s="56"/>
      <c r="AT250" s="19" t="s">
        <v>167</v>
      </c>
      <c r="AU250" s="19" t="s">
        <v>91</v>
      </c>
    </row>
    <row r="251" spans="2:65" s="13" customFormat="1" ht="22.5">
      <c r="B251" s="160"/>
      <c r="D251" s="154" t="s">
        <v>169</v>
      </c>
      <c r="E251" s="161" t="s">
        <v>32</v>
      </c>
      <c r="F251" s="162" t="s">
        <v>4864</v>
      </c>
      <c r="H251" s="163">
        <v>23</v>
      </c>
      <c r="I251" s="164"/>
      <c r="L251" s="160"/>
      <c r="M251" s="165"/>
      <c r="T251" s="166"/>
      <c r="AT251" s="161" t="s">
        <v>169</v>
      </c>
      <c r="AU251" s="161" t="s">
        <v>91</v>
      </c>
      <c r="AV251" s="13" t="s">
        <v>91</v>
      </c>
      <c r="AW251" s="13" t="s">
        <v>38</v>
      </c>
      <c r="AX251" s="13" t="s">
        <v>76</v>
      </c>
      <c r="AY251" s="161" t="s">
        <v>159</v>
      </c>
    </row>
    <row r="252" spans="2:65" s="13" customFormat="1" ht="22.5">
      <c r="B252" s="160"/>
      <c r="D252" s="154" t="s">
        <v>169</v>
      </c>
      <c r="E252" s="161" t="s">
        <v>32</v>
      </c>
      <c r="F252" s="162" t="s">
        <v>4865</v>
      </c>
      <c r="H252" s="163">
        <v>6</v>
      </c>
      <c r="I252" s="164"/>
      <c r="L252" s="160"/>
      <c r="M252" s="165"/>
      <c r="T252" s="166"/>
      <c r="AT252" s="161" t="s">
        <v>169</v>
      </c>
      <c r="AU252" s="161" t="s">
        <v>91</v>
      </c>
      <c r="AV252" s="13" t="s">
        <v>91</v>
      </c>
      <c r="AW252" s="13" t="s">
        <v>38</v>
      </c>
      <c r="AX252" s="13" t="s">
        <v>76</v>
      </c>
      <c r="AY252" s="161" t="s">
        <v>159</v>
      </c>
    </row>
    <row r="253" spans="2:65" s="13" customFormat="1" ht="22.5">
      <c r="B253" s="160"/>
      <c r="D253" s="154" t="s">
        <v>169</v>
      </c>
      <c r="E253" s="161" t="s">
        <v>32</v>
      </c>
      <c r="F253" s="162" t="s">
        <v>4866</v>
      </c>
      <c r="H253" s="163">
        <v>5</v>
      </c>
      <c r="I253" s="164"/>
      <c r="L253" s="160"/>
      <c r="M253" s="165"/>
      <c r="T253" s="166"/>
      <c r="AT253" s="161" t="s">
        <v>169</v>
      </c>
      <c r="AU253" s="161" t="s">
        <v>91</v>
      </c>
      <c r="AV253" s="13" t="s">
        <v>91</v>
      </c>
      <c r="AW253" s="13" t="s">
        <v>38</v>
      </c>
      <c r="AX253" s="13" t="s">
        <v>76</v>
      </c>
      <c r="AY253" s="161" t="s">
        <v>159</v>
      </c>
    </row>
    <row r="254" spans="2:65" s="14" customFormat="1" ht="11.25">
      <c r="B254" s="175"/>
      <c r="D254" s="154" t="s">
        <v>169</v>
      </c>
      <c r="E254" s="176" t="s">
        <v>32</v>
      </c>
      <c r="F254" s="177" t="s">
        <v>581</v>
      </c>
      <c r="H254" s="178">
        <v>34</v>
      </c>
      <c r="I254" s="179"/>
      <c r="L254" s="175"/>
      <c r="M254" s="180"/>
      <c r="T254" s="181"/>
      <c r="AT254" s="176" t="s">
        <v>169</v>
      </c>
      <c r="AU254" s="176" t="s">
        <v>91</v>
      </c>
      <c r="AV254" s="14" t="s">
        <v>96</v>
      </c>
      <c r="AW254" s="14" t="s">
        <v>38</v>
      </c>
      <c r="AX254" s="14" t="s">
        <v>76</v>
      </c>
      <c r="AY254" s="176" t="s">
        <v>159</v>
      </c>
    </row>
    <row r="255" spans="2:65" s="13" customFormat="1" ht="11.25">
      <c r="B255" s="160"/>
      <c r="D255" s="154" t="s">
        <v>169</v>
      </c>
      <c r="E255" s="161" t="s">
        <v>32</v>
      </c>
      <c r="F255" s="162" t="s">
        <v>4867</v>
      </c>
      <c r="H255" s="163">
        <v>44.2</v>
      </c>
      <c r="I255" s="164"/>
      <c r="L255" s="160"/>
      <c r="M255" s="165"/>
      <c r="T255" s="166"/>
      <c r="AT255" s="161" t="s">
        <v>169</v>
      </c>
      <c r="AU255" s="161" t="s">
        <v>91</v>
      </c>
      <c r="AV255" s="13" t="s">
        <v>91</v>
      </c>
      <c r="AW255" s="13" t="s">
        <v>38</v>
      </c>
      <c r="AX255" s="13" t="s">
        <v>84</v>
      </c>
      <c r="AY255" s="161" t="s">
        <v>159</v>
      </c>
    </row>
    <row r="256" spans="2:65" s="1" customFormat="1" ht="37.9" customHeight="1">
      <c r="B256" s="35"/>
      <c r="C256" s="135" t="s">
        <v>1099</v>
      </c>
      <c r="D256" s="135" t="s">
        <v>162</v>
      </c>
      <c r="E256" s="136" t="s">
        <v>4868</v>
      </c>
      <c r="F256" s="137" t="s">
        <v>4869</v>
      </c>
      <c r="G256" s="138" t="s">
        <v>783</v>
      </c>
      <c r="H256" s="139">
        <v>2.6</v>
      </c>
      <c r="I256" s="140"/>
      <c r="J256" s="141">
        <f>ROUND(I256*H256,2)</f>
        <v>0</v>
      </c>
      <c r="K256" s="142"/>
      <c r="L256" s="35"/>
      <c r="M256" s="143" t="s">
        <v>32</v>
      </c>
      <c r="N256" s="144" t="s">
        <v>48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661</v>
      </c>
      <c r="AT256" s="147" t="s">
        <v>162</v>
      </c>
      <c r="AU256" s="147" t="s">
        <v>91</v>
      </c>
      <c r="AY256" s="19" t="s">
        <v>159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9" t="s">
        <v>91</v>
      </c>
      <c r="BK256" s="148">
        <f>ROUND(I256*H256,2)</f>
        <v>0</v>
      </c>
      <c r="BL256" s="19" t="s">
        <v>661</v>
      </c>
      <c r="BM256" s="147" t="s">
        <v>4870</v>
      </c>
    </row>
    <row r="257" spans="2:65" s="1" customFormat="1" ht="11.25">
      <c r="B257" s="35"/>
      <c r="D257" s="149" t="s">
        <v>167</v>
      </c>
      <c r="F257" s="150" t="s">
        <v>4871</v>
      </c>
      <c r="I257" s="151"/>
      <c r="L257" s="35"/>
      <c r="M257" s="152"/>
      <c r="T257" s="56"/>
      <c r="AT257" s="19" t="s">
        <v>167</v>
      </c>
      <c r="AU257" s="19" t="s">
        <v>91</v>
      </c>
    </row>
    <row r="258" spans="2:65" s="13" customFormat="1" ht="11.25">
      <c r="B258" s="160"/>
      <c r="D258" s="154" t="s">
        <v>169</v>
      </c>
      <c r="E258" s="161" t="s">
        <v>32</v>
      </c>
      <c r="F258" s="162" t="s">
        <v>4845</v>
      </c>
      <c r="H258" s="163">
        <v>2.6</v>
      </c>
      <c r="I258" s="164"/>
      <c r="L258" s="160"/>
      <c r="M258" s="165"/>
      <c r="T258" s="166"/>
      <c r="AT258" s="161" t="s">
        <v>169</v>
      </c>
      <c r="AU258" s="161" t="s">
        <v>91</v>
      </c>
      <c r="AV258" s="13" t="s">
        <v>91</v>
      </c>
      <c r="AW258" s="13" t="s">
        <v>38</v>
      </c>
      <c r="AX258" s="13" t="s">
        <v>84</v>
      </c>
      <c r="AY258" s="161" t="s">
        <v>159</v>
      </c>
    </row>
    <row r="259" spans="2:65" s="1" customFormat="1" ht="24.2" customHeight="1">
      <c r="B259" s="35"/>
      <c r="C259" s="182" t="s">
        <v>1104</v>
      </c>
      <c r="D259" s="182" t="s">
        <v>668</v>
      </c>
      <c r="E259" s="183" t="s">
        <v>4872</v>
      </c>
      <c r="F259" s="184" t="s">
        <v>4873</v>
      </c>
      <c r="G259" s="185" t="s">
        <v>211</v>
      </c>
      <c r="H259" s="186">
        <v>1</v>
      </c>
      <c r="I259" s="187"/>
      <c r="J259" s="188">
        <f>ROUND(I259*H259,2)</f>
        <v>0</v>
      </c>
      <c r="K259" s="189"/>
      <c r="L259" s="190"/>
      <c r="M259" s="191" t="s">
        <v>32</v>
      </c>
      <c r="N259" s="192" t="s">
        <v>48</v>
      </c>
      <c r="P259" s="145">
        <f>O259*H259</f>
        <v>0</v>
      </c>
      <c r="Q259" s="145">
        <v>4.1999999999999997E-3</v>
      </c>
      <c r="R259" s="145">
        <f>Q259*H259</f>
        <v>4.1999999999999997E-3</v>
      </c>
      <c r="S259" s="145">
        <v>0</v>
      </c>
      <c r="T259" s="146">
        <f>S259*H259</f>
        <v>0</v>
      </c>
      <c r="AR259" s="147" t="s">
        <v>780</v>
      </c>
      <c r="AT259" s="147" t="s">
        <v>668</v>
      </c>
      <c r="AU259" s="147" t="s">
        <v>91</v>
      </c>
      <c r="AY259" s="19" t="s">
        <v>159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9" t="s">
        <v>91</v>
      </c>
      <c r="BK259" s="148">
        <f>ROUND(I259*H259,2)</f>
        <v>0</v>
      </c>
      <c r="BL259" s="19" t="s">
        <v>661</v>
      </c>
      <c r="BM259" s="147" t="s">
        <v>4874</v>
      </c>
    </row>
    <row r="260" spans="2:65" s="13" customFormat="1" ht="11.25">
      <c r="B260" s="160"/>
      <c r="D260" s="154" t="s">
        <v>169</v>
      </c>
      <c r="E260" s="161" t="s">
        <v>32</v>
      </c>
      <c r="F260" s="162" t="s">
        <v>4701</v>
      </c>
      <c r="H260" s="163">
        <v>1</v>
      </c>
      <c r="I260" s="164"/>
      <c r="L260" s="160"/>
      <c r="M260" s="165"/>
      <c r="T260" s="166"/>
      <c r="AT260" s="161" t="s">
        <v>169</v>
      </c>
      <c r="AU260" s="161" t="s">
        <v>91</v>
      </c>
      <c r="AV260" s="13" t="s">
        <v>91</v>
      </c>
      <c r="AW260" s="13" t="s">
        <v>38</v>
      </c>
      <c r="AX260" s="13" t="s">
        <v>84</v>
      </c>
      <c r="AY260" s="161" t="s">
        <v>159</v>
      </c>
    </row>
    <row r="261" spans="2:65" s="1" customFormat="1" ht="37.9" customHeight="1">
      <c r="B261" s="35"/>
      <c r="C261" s="135" t="s">
        <v>1109</v>
      </c>
      <c r="D261" s="135" t="s">
        <v>162</v>
      </c>
      <c r="E261" s="136" t="s">
        <v>4875</v>
      </c>
      <c r="F261" s="137" t="s">
        <v>4876</v>
      </c>
      <c r="G261" s="138" t="s">
        <v>783</v>
      </c>
      <c r="H261" s="139">
        <v>117</v>
      </c>
      <c r="I261" s="140"/>
      <c r="J261" s="141">
        <f>ROUND(I261*H261,2)</f>
        <v>0</v>
      </c>
      <c r="K261" s="142"/>
      <c r="L261" s="35"/>
      <c r="M261" s="143" t="s">
        <v>32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661</v>
      </c>
      <c r="AT261" s="147" t="s">
        <v>162</v>
      </c>
      <c r="AU261" s="147" t="s">
        <v>91</v>
      </c>
      <c r="AY261" s="19" t="s">
        <v>159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9" t="s">
        <v>91</v>
      </c>
      <c r="BK261" s="148">
        <f>ROUND(I261*H261,2)</f>
        <v>0</v>
      </c>
      <c r="BL261" s="19" t="s">
        <v>661</v>
      </c>
      <c r="BM261" s="147" t="s">
        <v>4877</v>
      </c>
    </row>
    <row r="262" spans="2:65" s="1" customFormat="1" ht="11.25">
      <c r="B262" s="35"/>
      <c r="D262" s="149" t="s">
        <v>167</v>
      </c>
      <c r="F262" s="150" t="s">
        <v>4878</v>
      </c>
      <c r="I262" s="151"/>
      <c r="L262" s="35"/>
      <c r="M262" s="152"/>
      <c r="T262" s="56"/>
      <c r="AT262" s="19" t="s">
        <v>167</v>
      </c>
      <c r="AU262" s="19" t="s">
        <v>91</v>
      </c>
    </row>
    <row r="263" spans="2:65" s="13" customFormat="1" ht="22.5">
      <c r="B263" s="160"/>
      <c r="D263" s="154" t="s">
        <v>169</v>
      </c>
      <c r="E263" s="161" t="s">
        <v>32</v>
      </c>
      <c r="F263" s="162" t="s">
        <v>4879</v>
      </c>
      <c r="H263" s="163">
        <v>10</v>
      </c>
      <c r="I263" s="164"/>
      <c r="L263" s="160"/>
      <c r="M263" s="165"/>
      <c r="T263" s="166"/>
      <c r="AT263" s="161" t="s">
        <v>169</v>
      </c>
      <c r="AU263" s="161" t="s">
        <v>91</v>
      </c>
      <c r="AV263" s="13" t="s">
        <v>91</v>
      </c>
      <c r="AW263" s="13" t="s">
        <v>38</v>
      </c>
      <c r="AX263" s="13" t="s">
        <v>76</v>
      </c>
      <c r="AY263" s="161" t="s">
        <v>159</v>
      </c>
    </row>
    <row r="264" spans="2:65" s="13" customFormat="1" ht="22.5">
      <c r="B264" s="160"/>
      <c r="D264" s="154" t="s">
        <v>169</v>
      </c>
      <c r="E264" s="161" t="s">
        <v>32</v>
      </c>
      <c r="F264" s="162" t="s">
        <v>4880</v>
      </c>
      <c r="H264" s="163">
        <v>80</v>
      </c>
      <c r="I264" s="164"/>
      <c r="L264" s="160"/>
      <c r="M264" s="165"/>
      <c r="T264" s="166"/>
      <c r="AT264" s="161" t="s">
        <v>169</v>
      </c>
      <c r="AU264" s="161" t="s">
        <v>91</v>
      </c>
      <c r="AV264" s="13" t="s">
        <v>91</v>
      </c>
      <c r="AW264" s="13" t="s">
        <v>38</v>
      </c>
      <c r="AX264" s="13" t="s">
        <v>76</v>
      </c>
      <c r="AY264" s="161" t="s">
        <v>159</v>
      </c>
    </row>
    <row r="265" spans="2:65" s="14" customFormat="1" ht="11.25">
      <c r="B265" s="175"/>
      <c r="D265" s="154" t="s">
        <v>169</v>
      </c>
      <c r="E265" s="176" t="s">
        <v>32</v>
      </c>
      <c r="F265" s="177" t="s">
        <v>581</v>
      </c>
      <c r="H265" s="178">
        <v>90</v>
      </c>
      <c r="I265" s="179"/>
      <c r="L265" s="175"/>
      <c r="M265" s="180"/>
      <c r="T265" s="181"/>
      <c r="AT265" s="176" t="s">
        <v>169</v>
      </c>
      <c r="AU265" s="176" t="s">
        <v>91</v>
      </c>
      <c r="AV265" s="14" t="s">
        <v>96</v>
      </c>
      <c r="AW265" s="14" t="s">
        <v>38</v>
      </c>
      <c r="AX265" s="14" t="s">
        <v>76</v>
      </c>
      <c r="AY265" s="176" t="s">
        <v>159</v>
      </c>
    </row>
    <row r="266" spans="2:65" s="13" customFormat="1" ht="11.25">
      <c r="B266" s="160"/>
      <c r="D266" s="154" t="s">
        <v>169</v>
      </c>
      <c r="E266" s="161" t="s">
        <v>32</v>
      </c>
      <c r="F266" s="162" t="s">
        <v>4881</v>
      </c>
      <c r="H266" s="163">
        <v>117</v>
      </c>
      <c r="I266" s="164"/>
      <c r="L266" s="160"/>
      <c r="M266" s="165"/>
      <c r="T266" s="166"/>
      <c r="AT266" s="161" t="s">
        <v>169</v>
      </c>
      <c r="AU266" s="161" t="s">
        <v>91</v>
      </c>
      <c r="AV266" s="13" t="s">
        <v>91</v>
      </c>
      <c r="AW266" s="13" t="s">
        <v>38</v>
      </c>
      <c r="AX266" s="13" t="s">
        <v>84</v>
      </c>
      <c r="AY266" s="161" t="s">
        <v>159</v>
      </c>
    </row>
    <row r="267" spans="2:65" s="1" customFormat="1" ht="24.2" customHeight="1">
      <c r="B267" s="35"/>
      <c r="C267" s="182" t="s">
        <v>1114</v>
      </c>
      <c r="D267" s="182" t="s">
        <v>668</v>
      </c>
      <c r="E267" s="183" t="s">
        <v>4882</v>
      </c>
      <c r="F267" s="184" t="s">
        <v>4883</v>
      </c>
      <c r="G267" s="185" t="s">
        <v>211</v>
      </c>
      <c r="H267" s="186">
        <v>2</v>
      </c>
      <c r="I267" s="187"/>
      <c r="J267" s="188">
        <f>ROUND(I267*H267,2)</f>
        <v>0</v>
      </c>
      <c r="K267" s="189"/>
      <c r="L267" s="190"/>
      <c r="M267" s="191" t="s">
        <v>32</v>
      </c>
      <c r="N267" s="192" t="s">
        <v>48</v>
      </c>
      <c r="P267" s="145">
        <f>O267*H267</f>
        <v>0</v>
      </c>
      <c r="Q267" s="145">
        <v>5.3E-3</v>
      </c>
      <c r="R267" s="145">
        <f>Q267*H267</f>
        <v>1.06E-2</v>
      </c>
      <c r="S267" s="145">
        <v>0</v>
      </c>
      <c r="T267" s="146">
        <f>S267*H267</f>
        <v>0</v>
      </c>
      <c r="AR267" s="147" t="s">
        <v>780</v>
      </c>
      <c r="AT267" s="147" t="s">
        <v>668</v>
      </c>
      <c r="AU267" s="147" t="s">
        <v>91</v>
      </c>
      <c r="AY267" s="19" t="s">
        <v>159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9" t="s">
        <v>91</v>
      </c>
      <c r="BK267" s="148">
        <f>ROUND(I267*H267,2)</f>
        <v>0</v>
      </c>
      <c r="BL267" s="19" t="s">
        <v>661</v>
      </c>
      <c r="BM267" s="147" t="s">
        <v>4884</v>
      </c>
    </row>
    <row r="268" spans="2:65" s="13" customFormat="1" ht="11.25">
      <c r="B268" s="160"/>
      <c r="D268" s="154" t="s">
        <v>169</v>
      </c>
      <c r="E268" s="161" t="s">
        <v>32</v>
      </c>
      <c r="F268" s="162" t="s">
        <v>4632</v>
      </c>
      <c r="H268" s="163">
        <v>2</v>
      </c>
      <c r="I268" s="164"/>
      <c r="L268" s="160"/>
      <c r="M268" s="165"/>
      <c r="T268" s="166"/>
      <c r="AT268" s="161" t="s">
        <v>169</v>
      </c>
      <c r="AU268" s="161" t="s">
        <v>91</v>
      </c>
      <c r="AV268" s="13" t="s">
        <v>91</v>
      </c>
      <c r="AW268" s="13" t="s">
        <v>38</v>
      </c>
      <c r="AX268" s="13" t="s">
        <v>84</v>
      </c>
      <c r="AY268" s="161" t="s">
        <v>159</v>
      </c>
    </row>
    <row r="269" spans="2:65" s="1" customFormat="1" ht="24.2" customHeight="1">
      <c r="B269" s="35"/>
      <c r="C269" s="182" t="s">
        <v>1118</v>
      </c>
      <c r="D269" s="182" t="s">
        <v>668</v>
      </c>
      <c r="E269" s="183" t="s">
        <v>4885</v>
      </c>
      <c r="F269" s="184" t="s">
        <v>4886</v>
      </c>
      <c r="G269" s="185" t="s">
        <v>211</v>
      </c>
      <c r="H269" s="186">
        <v>10</v>
      </c>
      <c r="I269" s="187"/>
      <c r="J269" s="188">
        <f>ROUND(I269*H269,2)</f>
        <v>0</v>
      </c>
      <c r="K269" s="189"/>
      <c r="L269" s="190"/>
      <c r="M269" s="191" t="s">
        <v>32</v>
      </c>
      <c r="N269" s="192" t="s">
        <v>48</v>
      </c>
      <c r="P269" s="145">
        <f>O269*H269</f>
        <v>0</v>
      </c>
      <c r="Q269" s="145">
        <v>7.7999999999999996E-3</v>
      </c>
      <c r="R269" s="145">
        <f>Q269*H269</f>
        <v>7.8E-2</v>
      </c>
      <c r="S269" s="145">
        <v>0</v>
      </c>
      <c r="T269" s="146">
        <f>S269*H269</f>
        <v>0</v>
      </c>
      <c r="AR269" s="147" t="s">
        <v>780</v>
      </c>
      <c r="AT269" s="147" t="s">
        <v>668</v>
      </c>
      <c r="AU269" s="147" t="s">
        <v>91</v>
      </c>
      <c r="AY269" s="19" t="s">
        <v>159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9" t="s">
        <v>91</v>
      </c>
      <c r="BK269" s="148">
        <f>ROUND(I269*H269,2)</f>
        <v>0</v>
      </c>
      <c r="BL269" s="19" t="s">
        <v>661</v>
      </c>
      <c r="BM269" s="147" t="s">
        <v>4887</v>
      </c>
    </row>
    <row r="270" spans="2:65" s="13" customFormat="1" ht="11.25">
      <c r="B270" s="160"/>
      <c r="D270" s="154" t="s">
        <v>169</v>
      </c>
      <c r="E270" s="161" t="s">
        <v>32</v>
      </c>
      <c r="F270" s="162" t="s">
        <v>4772</v>
      </c>
      <c r="H270" s="163">
        <v>10</v>
      </c>
      <c r="I270" s="164"/>
      <c r="L270" s="160"/>
      <c r="M270" s="165"/>
      <c r="T270" s="166"/>
      <c r="AT270" s="161" t="s">
        <v>169</v>
      </c>
      <c r="AU270" s="161" t="s">
        <v>91</v>
      </c>
      <c r="AV270" s="13" t="s">
        <v>91</v>
      </c>
      <c r="AW270" s="13" t="s">
        <v>38</v>
      </c>
      <c r="AX270" s="13" t="s">
        <v>84</v>
      </c>
      <c r="AY270" s="161" t="s">
        <v>159</v>
      </c>
    </row>
    <row r="271" spans="2:65" s="1" customFormat="1" ht="37.9" customHeight="1">
      <c r="B271" s="35"/>
      <c r="C271" s="135" t="s">
        <v>1122</v>
      </c>
      <c r="D271" s="135" t="s">
        <v>162</v>
      </c>
      <c r="E271" s="136" t="s">
        <v>4888</v>
      </c>
      <c r="F271" s="137" t="s">
        <v>4889</v>
      </c>
      <c r="G271" s="138" t="s">
        <v>783</v>
      </c>
      <c r="H271" s="139">
        <v>6.5</v>
      </c>
      <c r="I271" s="140"/>
      <c r="J271" s="141">
        <f>ROUND(I271*H271,2)</f>
        <v>0</v>
      </c>
      <c r="K271" s="142"/>
      <c r="L271" s="35"/>
      <c r="M271" s="143" t="s">
        <v>32</v>
      </c>
      <c r="N271" s="144" t="s">
        <v>48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661</v>
      </c>
      <c r="AT271" s="147" t="s">
        <v>162</v>
      </c>
      <c r="AU271" s="147" t="s">
        <v>91</v>
      </c>
      <c r="AY271" s="19" t="s">
        <v>159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9" t="s">
        <v>91</v>
      </c>
      <c r="BK271" s="148">
        <f>ROUND(I271*H271,2)</f>
        <v>0</v>
      </c>
      <c r="BL271" s="19" t="s">
        <v>661</v>
      </c>
      <c r="BM271" s="147" t="s">
        <v>4890</v>
      </c>
    </row>
    <row r="272" spans="2:65" s="1" customFormat="1" ht="11.25">
      <c r="B272" s="35"/>
      <c r="D272" s="149" t="s">
        <v>167</v>
      </c>
      <c r="F272" s="150" t="s">
        <v>4891</v>
      </c>
      <c r="I272" s="151"/>
      <c r="L272" s="35"/>
      <c r="M272" s="152"/>
      <c r="T272" s="56"/>
      <c r="AT272" s="19" t="s">
        <v>167</v>
      </c>
      <c r="AU272" s="19" t="s">
        <v>91</v>
      </c>
    </row>
    <row r="273" spans="2:65" s="13" customFormat="1" ht="22.5">
      <c r="B273" s="160"/>
      <c r="D273" s="154" t="s">
        <v>169</v>
      </c>
      <c r="E273" s="161" t="s">
        <v>32</v>
      </c>
      <c r="F273" s="162" t="s">
        <v>4892</v>
      </c>
      <c r="H273" s="163">
        <v>5</v>
      </c>
      <c r="I273" s="164"/>
      <c r="L273" s="160"/>
      <c r="M273" s="165"/>
      <c r="T273" s="166"/>
      <c r="AT273" s="161" t="s">
        <v>169</v>
      </c>
      <c r="AU273" s="161" t="s">
        <v>91</v>
      </c>
      <c r="AV273" s="13" t="s">
        <v>91</v>
      </c>
      <c r="AW273" s="13" t="s">
        <v>38</v>
      </c>
      <c r="AX273" s="13" t="s">
        <v>76</v>
      </c>
      <c r="AY273" s="161" t="s">
        <v>159</v>
      </c>
    </row>
    <row r="274" spans="2:65" s="13" customFormat="1" ht="11.25">
      <c r="B274" s="160"/>
      <c r="D274" s="154" t="s">
        <v>169</v>
      </c>
      <c r="E274" s="161" t="s">
        <v>32</v>
      </c>
      <c r="F274" s="162" t="s">
        <v>4893</v>
      </c>
      <c r="H274" s="163">
        <v>6.5</v>
      </c>
      <c r="I274" s="164"/>
      <c r="L274" s="160"/>
      <c r="M274" s="165"/>
      <c r="T274" s="166"/>
      <c r="AT274" s="161" t="s">
        <v>169</v>
      </c>
      <c r="AU274" s="161" t="s">
        <v>91</v>
      </c>
      <c r="AV274" s="13" t="s">
        <v>91</v>
      </c>
      <c r="AW274" s="13" t="s">
        <v>38</v>
      </c>
      <c r="AX274" s="13" t="s">
        <v>84</v>
      </c>
      <c r="AY274" s="161" t="s">
        <v>159</v>
      </c>
    </row>
    <row r="275" spans="2:65" s="1" customFormat="1" ht="24.2" customHeight="1">
      <c r="B275" s="35"/>
      <c r="C275" s="182" t="s">
        <v>1126</v>
      </c>
      <c r="D275" s="182" t="s">
        <v>668</v>
      </c>
      <c r="E275" s="183" t="s">
        <v>4894</v>
      </c>
      <c r="F275" s="184" t="s">
        <v>4895</v>
      </c>
      <c r="G275" s="185" t="s">
        <v>211</v>
      </c>
      <c r="H275" s="186">
        <v>1</v>
      </c>
      <c r="I275" s="187"/>
      <c r="J275" s="188">
        <f>ROUND(I275*H275,2)</f>
        <v>0</v>
      </c>
      <c r="K275" s="189"/>
      <c r="L275" s="190"/>
      <c r="M275" s="191" t="s">
        <v>32</v>
      </c>
      <c r="N275" s="192" t="s">
        <v>48</v>
      </c>
      <c r="P275" s="145">
        <f>O275*H275</f>
        <v>0</v>
      </c>
      <c r="Q275" s="145">
        <v>1.01E-2</v>
      </c>
      <c r="R275" s="145">
        <f>Q275*H275</f>
        <v>1.01E-2</v>
      </c>
      <c r="S275" s="145">
        <v>0</v>
      </c>
      <c r="T275" s="146">
        <f>S275*H275</f>
        <v>0</v>
      </c>
      <c r="AR275" s="147" t="s">
        <v>780</v>
      </c>
      <c r="AT275" s="147" t="s">
        <v>668</v>
      </c>
      <c r="AU275" s="147" t="s">
        <v>91</v>
      </c>
      <c r="AY275" s="19" t="s">
        <v>159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9" t="s">
        <v>91</v>
      </c>
      <c r="BK275" s="148">
        <f>ROUND(I275*H275,2)</f>
        <v>0</v>
      </c>
      <c r="BL275" s="19" t="s">
        <v>661</v>
      </c>
      <c r="BM275" s="147" t="s">
        <v>4896</v>
      </c>
    </row>
    <row r="276" spans="2:65" s="13" customFormat="1" ht="11.25">
      <c r="B276" s="160"/>
      <c r="D276" s="154" t="s">
        <v>169</v>
      </c>
      <c r="E276" s="161" t="s">
        <v>32</v>
      </c>
      <c r="F276" s="162" t="s">
        <v>4701</v>
      </c>
      <c r="H276" s="163">
        <v>1</v>
      </c>
      <c r="I276" s="164"/>
      <c r="L276" s="160"/>
      <c r="M276" s="165"/>
      <c r="T276" s="166"/>
      <c r="AT276" s="161" t="s">
        <v>169</v>
      </c>
      <c r="AU276" s="161" t="s">
        <v>91</v>
      </c>
      <c r="AV276" s="13" t="s">
        <v>91</v>
      </c>
      <c r="AW276" s="13" t="s">
        <v>38</v>
      </c>
      <c r="AX276" s="13" t="s">
        <v>84</v>
      </c>
      <c r="AY276" s="161" t="s">
        <v>159</v>
      </c>
    </row>
    <row r="277" spans="2:65" s="1" customFormat="1" ht="44.25" customHeight="1">
      <c r="B277" s="35"/>
      <c r="C277" s="135" t="s">
        <v>1135</v>
      </c>
      <c r="D277" s="135" t="s">
        <v>162</v>
      </c>
      <c r="E277" s="136" t="s">
        <v>4897</v>
      </c>
      <c r="F277" s="137" t="s">
        <v>4898</v>
      </c>
      <c r="G277" s="138" t="s">
        <v>4899</v>
      </c>
      <c r="H277" s="215"/>
      <c r="I277" s="140"/>
      <c r="J277" s="141">
        <f>ROUND(I277*H277,2)</f>
        <v>0</v>
      </c>
      <c r="K277" s="142"/>
      <c r="L277" s="35"/>
      <c r="M277" s="143" t="s">
        <v>32</v>
      </c>
      <c r="N277" s="144" t="s">
        <v>48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661</v>
      </c>
      <c r="AT277" s="147" t="s">
        <v>162</v>
      </c>
      <c r="AU277" s="147" t="s">
        <v>91</v>
      </c>
      <c r="AY277" s="19" t="s">
        <v>159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9" t="s">
        <v>91</v>
      </c>
      <c r="BK277" s="148">
        <f>ROUND(I277*H277,2)</f>
        <v>0</v>
      </c>
      <c r="BL277" s="19" t="s">
        <v>661</v>
      </c>
      <c r="BM277" s="147" t="s">
        <v>4900</v>
      </c>
    </row>
    <row r="278" spans="2:65" s="1" customFormat="1" ht="11.25">
      <c r="B278" s="35"/>
      <c r="D278" s="149" t="s">
        <v>167</v>
      </c>
      <c r="F278" s="150" t="s">
        <v>4901</v>
      </c>
      <c r="I278" s="151"/>
      <c r="L278" s="35"/>
      <c r="M278" s="152"/>
      <c r="T278" s="56"/>
      <c r="AT278" s="19" t="s">
        <v>167</v>
      </c>
      <c r="AU278" s="19" t="s">
        <v>91</v>
      </c>
    </row>
    <row r="279" spans="2:65" s="1" customFormat="1" ht="49.15" customHeight="1">
      <c r="B279" s="35"/>
      <c r="C279" s="135" t="s">
        <v>1144</v>
      </c>
      <c r="D279" s="135" t="s">
        <v>162</v>
      </c>
      <c r="E279" s="136" t="s">
        <v>4902</v>
      </c>
      <c r="F279" s="137" t="s">
        <v>4903</v>
      </c>
      <c r="G279" s="138" t="s">
        <v>4899</v>
      </c>
      <c r="H279" s="215"/>
      <c r="I279" s="140"/>
      <c r="J279" s="141">
        <f>ROUND(I279*H279,2)</f>
        <v>0</v>
      </c>
      <c r="K279" s="142"/>
      <c r="L279" s="35"/>
      <c r="M279" s="143" t="s">
        <v>32</v>
      </c>
      <c r="N279" s="144" t="s">
        <v>48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661</v>
      </c>
      <c r="AT279" s="147" t="s">
        <v>162</v>
      </c>
      <c r="AU279" s="147" t="s">
        <v>91</v>
      </c>
      <c r="AY279" s="19" t="s">
        <v>159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9" t="s">
        <v>91</v>
      </c>
      <c r="BK279" s="148">
        <f>ROUND(I279*H279,2)</f>
        <v>0</v>
      </c>
      <c r="BL279" s="19" t="s">
        <v>661</v>
      </c>
      <c r="BM279" s="147" t="s">
        <v>4904</v>
      </c>
    </row>
    <row r="280" spans="2:65" s="1" customFormat="1" ht="11.25">
      <c r="B280" s="35"/>
      <c r="D280" s="149" t="s">
        <v>167</v>
      </c>
      <c r="F280" s="150" t="s">
        <v>4905</v>
      </c>
      <c r="I280" s="151"/>
      <c r="L280" s="35"/>
      <c r="M280" s="152"/>
      <c r="T280" s="56"/>
      <c r="AT280" s="19" t="s">
        <v>167</v>
      </c>
      <c r="AU280" s="19" t="s">
        <v>91</v>
      </c>
    </row>
    <row r="281" spans="2:65" s="11" customFormat="1" ht="25.9" customHeight="1">
      <c r="B281" s="123"/>
      <c r="D281" s="124" t="s">
        <v>75</v>
      </c>
      <c r="E281" s="125" t="s">
        <v>4147</v>
      </c>
      <c r="F281" s="125" t="s">
        <v>2803</v>
      </c>
      <c r="I281" s="126"/>
      <c r="J281" s="127">
        <f>BK281</f>
        <v>0</v>
      </c>
      <c r="L281" s="123"/>
      <c r="M281" s="128"/>
      <c r="P281" s="129">
        <f>P282</f>
        <v>0</v>
      </c>
      <c r="R281" s="129">
        <f>R282</f>
        <v>0</v>
      </c>
      <c r="T281" s="130">
        <f>T282</f>
        <v>0</v>
      </c>
      <c r="AR281" s="124" t="s">
        <v>96</v>
      </c>
      <c r="AT281" s="131" t="s">
        <v>75</v>
      </c>
      <c r="AU281" s="131" t="s">
        <v>76</v>
      </c>
      <c r="AY281" s="124" t="s">
        <v>159</v>
      </c>
      <c r="BK281" s="132">
        <f>BK282</f>
        <v>0</v>
      </c>
    </row>
    <row r="282" spans="2:65" s="11" customFormat="1" ht="22.9" customHeight="1">
      <c r="B282" s="123"/>
      <c r="D282" s="124" t="s">
        <v>75</v>
      </c>
      <c r="E282" s="133" t="s">
        <v>111</v>
      </c>
      <c r="F282" s="133" t="s">
        <v>2803</v>
      </c>
      <c r="I282" s="126"/>
      <c r="J282" s="134">
        <f>BK282</f>
        <v>0</v>
      </c>
      <c r="L282" s="123"/>
      <c r="M282" s="128"/>
      <c r="P282" s="129">
        <f>P283</f>
        <v>0</v>
      </c>
      <c r="R282" s="129">
        <f>R283</f>
        <v>0</v>
      </c>
      <c r="T282" s="130">
        <f>T283</f>
        <v>0</v>
      </c>
      <c r="AR282" s="124" t="s">
        <v>96</v>
      </c>
      <c r="AT282" s="131" t="s">
        <v>75</v>
      </c>
      <c r="AU282" s="131" t="s">
        <v>84</v>
      </c>
      <c r="AY282" s="124" t="s">
        <v>159</v>
      </c>
      <c r="BK282" s="132">
        <f>BK283</f>
        <v>0</v>
      </c>
    </row>
    <row r="283" spans="2:65" s="1" customFormat="1" ht="16.5" customHeight="1">
      <c r="B283" s="35"/>
      <c r="C283" s="135" t="s">
        <v>1149</v>
      </c>
      <c r="D283" s="135" t="s">
        <v>162</v>
      </c>
      <c r="E283" s="136" t="s">
        <v>4515</v>
      </c>
      <c r="F283" s="137" t="s">
        <v>4516</v>
      </c>
      <c r="G283" s="138" t="s">
        <v>225</v>
      </c>
      <c r="H283" s="139">
        <v>1</v>
      </c>
      <c r="I283" s="140"/>
      <c r="J283" s="141">
        <f>ROUND(I283*H283,2)</f>
        <v>0</v>
      </c>
      <c r="K283" s="142"/>
      <c r="L283" s="35"/>
      <c r="M283" s="213" t="s">
        <v>32</v>
      </c>
      <c r="N283" s="214" t="s">
        <v>48</v>
      </c>
      <c r="O283" s="168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AR283" s="147" t="s">
        <v>3956</v>
      </c>
      <c r="AT283" s="147" t="s">
        <v>162</v>
      </c>
      <c r="AU283" s="147" t="s">
        <v>91</v>
      </c>
      <c r="AY283" s="19" t="s">
        <v>159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9" t="s">
        <v>91</v>
      </c>
      <c r="BK283" s="148">
        <f>ROUND(I283*H283,2)</f>
        <v>0</v>
      </c>
      <c r="BL283" s="19" t="s">
        <v>3956</v>
      </c>
      <c r="BM283" s="147" t="s">
        <v>4906</v>
      </c>
    </row>
    <row r="284" spans="2:65" s="1" customFormat="1" ht="6.95" customHeight="1">
      <c r="B284" s="44"/>
      <c r="C284" s="45"/>
      <c r="D284" s="45"/>
      <c r="E284" s="45"/>
      <c r="F284" s="45"/>
      <c r="G284" s="45"/>
      <c r="H284" s="45"/>
      <c r="I284" s="45"/>
      <c r="J284" s="45"/>
      <c r="K284" s="45"/>
      <c r="L284" s="35"/>
    </row>
  </sheetData>
  <sheetProtection algorithmName="SHA-512" hashValue="KBF4MLOe+tmDz0JH6RdZVS20RLwayQv66x99JQ9erv2hoJ9Um1wMDaA1mrkVGdjNv64MKTaSQVAIqkGdiLAF1w==" saltValue="sAIHlaJVTL/BEy3INHbEDe2Z3Dhy2EG3JWlCAc5l23iRIYZCzEDBLC9TbelPnYRV/ceXQOotTTiwLSTpT0TZuA==" spinCount="100000" sheet="1" objects="1" scenarios="1" formatColumns="0" formatRows="0" autoFilter="0"/>
  <autoFilter ref="C90:K283" xr:uid="{00000000-0009-0000-0000-00000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19" r:id="rId1" xr:uid="{00000000-0004-0000-0600-000000000000}"/>
    <hyperlink ref="F126" r:id="rId2" xr:uid="{00000000-0004-0000-0600-000001000000}"/>
    <hyperlink ref="F139" r:id="rId3" xr:uid="{00000000-0004-0000-0600-000002000000}"/>
    <hyperlink ref="F147" r:id="rId4" xr:uid="{00000000-0004-0000-0600-000003000000}"/>
    <hyperlink ref="F161" r:id="rId5" xr:uid="{00000000-0004-0000-0600-000004000000}"/>
    <hyperlink ref="F165" r:id="rId6" xr:uid="{00000000-0004-0000-0600-000005000000}"/>
    <hyperlink ref="F169" r:id="rId7" xr:uid="{00000000-0004-0000-0600-000006000000}"/>
    <hyperlink ref="F173" r:id="rId8" xr:uid="{00000000-0004-0000-0600-000007000000}"/>
    <hyperlink ref="F177" r:id="rId9" xr:uid="{00000000-0004-0000-0600-000008000000}"/>
    <hyperlink ref="F181" r:id="rId10" xr:uid="{00000000-0004-0000-0600-000009000000}"/>
    <hyperlink ref="F185" r:id="rId11" xr:uid="{00000000-0004-0000-0600-00000A000000}"/>
    <hyperlink ref="F200" r:id="rId12" xr:uid="{00000000-0004-0000-0600-00000B000000}"/>
    <hyperlink ref="F209" r:id="rId13" xr:uid="{00000000-0004-0000-0600-00000C000000}"/>
    <hyperlink ref="F220" r:id="rId14" xr:uid="{00000000-0004-0000-0600-00000D000000}"/>
    <hyperlink ref="F224" r:id="rId15" xr:uid="{00000000-0004-0000-0600-00000E000000}"/>
    <hyperlink ref="F228" r:id="rId16" xr:uid="{00000000-0004-0000-0600-00000F000000}"/>
    <hyperlink ref="F235" r:id="rId17" xr:uid="{00000000-0004-0000-0600-000010000000}"/>
    <hyperlink ref="F239" r:id="rId18" xr:uid="{00000000-0004-0000-0600-000011000000}"/>
    <hyperlink ref="F243" r:id="rId19" xr:uid="{00000000-0004-0000-0600-000012000000}"/>
    <hyperlink ref="F250" r:id="rId20" xr:uid="{00000000-0004-0000-0600-000013000000}"/>
    <hyperlink ref="F257" r:id="rId21" xr:uid="{00000000-0004-0000-0600-000014000000}"/>
    <hyperlink ref="F262" r:id="rId22" xr:uid="{00000000-0004-0000-0600-000015000000}"/>
    <hyperlink ref="F272" r:id="rId23" xr:uid="{00000000-0004-0000-0600-000016000000}"/>
    <hyperlink ref="F278" r:id="rId24" xr:uid="{00000000-0004-0000-0600-000017000000}"/>
    <hyperlink ref="F280" r:id="rId25" xr:uid="{00000000-0004-0000-06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107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4907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">
        <v>32</v>
      </c>
      <c r="L16" s="35"/>
    </row>
    <row r="17" spans="2:12" s="1" customFormat="1" ht="18" customHeight="1">
      <c r="B17" s="35"/>
      <c r="E17" s="27" t="s">
        <v>33</v>
      </c>
      <c r="I17" s="29" t="s">
        <v>34</v>
      </c>
      <c r="J17" s="27" t="s">
        <v>32</v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">
        <v>32</v>
      </c>
      <c r="L22" s="35"/>
    </row>
    <row r="23" spans="2:12" s="1" customFormat="1" ht="18" customHeight="1">
      <c r="B23" s="35"/>
      <c r="E23" s="27" t="s">
        <v>33</v>
      </c>
      <c r="I23" s="29" t="s">
        <v>34</v>
      </c>
      <c r="J23" s="27" t="s">
        <v>32</v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">
        <v>32</v>
      </c>
      <c r="L25" s="35"/>
    </row>
    <row r="26" spans="2:12" s="1" customFormat="1" ht="18" customHeight="1">
      <c r="B26" s="35"/>
      <c r="E26" s="27" t="s">
        <v>33</v>
      </c>
      <c r="I26" s="29" t="s">
        <v>34</v>
      </c>
      <c r="J26" s="27" t="s">
        <v>32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ROUND(J103,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ROUND((SUM(BE103:BE517)),  2)</f>
        <v>0</v>
      </c>
      <c r="I35" s="96">
        <v>0.21</v>
      </c>
      <c r="J35" s="86">
        <f>ROUND(((SUM(BE103:BE517))*I35),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ROUND((SUM(BF103:BF517)),  2)</f>
        <v>0</v>
      </c>
      <c r="I36" s="96">
        <v>0.12</v>
      </c>
      <c r="J36" s="86">
        <f>ROUND(((SUM(BF103:BF517))*I36),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ROUND((SUM(BG103:BG517)),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ROUND((SUM(BH103:BH517)),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ROUND((SUM(BI103:BI517)),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7 - ZTI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J103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141</v>
      </c>
      <c r="E64" s="108"/>
      <c r="F64" s="108"/>
      <c r="G64" s="108"/>
      <c r="H64" s="108"/>
      <c r="I64" s="108"/>
      <c r="J64" s="109">
        <f>J104</f>
        <v>0</v>
      </c>
      <c r="L64" s="106"/>
    </row>
    <row r="65" spans="2:12" s="9" customFormat="1" ht="19.899999999999999" customHeight="1">
      <c r="B65" s="110"/>
      <c r="D65" s="111" t="s">
        <v>142</v>
      </c>
      <c r="E65" s="112"/>
      <c r="F65" s="112"/>
      <c r="G65" s="112"/>
      <c r="H65" s="112"/>
      <c r="I65" s="112"/>
      <c r="J65" s="113">
        <f>J105</f>
        <v>0</v>
      </c>
      <c r="L65" s="110"/>
    </row>
    <row r="66" spans="2:12" s="9" customFormat="1" ht="14.85" customHeight="1">
      <c r="B66" s="110"/>
      <c r="D66" s="111" t="s">
        <v>439</v>
      </c>
      <c r="E66" s="112"/>
      <c r="F66" s="112"/>
      <c r="G66" s="112"/>
      <c r="H66" s="112"/>
      <c r="I66" s="112"/>
      <c r="J66" s="113">
        <f>J118</f>
        <v>0</v>
      </c>
      <c r="L66" s="110"/>
    </row>
    <row r="67" spans="2:12" s="9" customFormat="1" ht="19.899999999999999" customHeight="1">
      <c r="B67" s="110"/>
      <c r="D67" s="111" t="s">
        <v>4908</v>
      </c>
      <c r="E67" s="112"/>
      <c r="F67" s="112"/>
      <c r="G67" s="112"/>
      <c r="H67" s="112"/>
      <c r="I67" s="112"/>
      <c r="J67" s="113">
        <f>J129</f>
        <v>0</v>
      </c>
      <c r="L67" s="110"/>
    </row>
    <row r="68" spans="2:12" s="9" customFormat="1" ht="19.899999999999999" customHeight="1">
      <c r="B68" s="110"/>
      <c r="D68" s="111" t="s">
        <v>4143</v>
      </c>
      <c r="E68" s="112"/>
      <c r="F68" s="112"/>
      <c r="G68" s="112"/>
      <c r="H68" s="112"/>
      <c r="I68" s="112"/>
      <c r="J68" s="113">
        <f>J206</f>
        <v>0</v>
      </c>
      <c r="L68" s="110"/>
    </row>
    <row r="69" spans="2:12" s="9" customFormat="1" ht="19.899999999999999" customHeight="1">
      <c r="B69" s="110"/>
      <c r="D69" s="111" t="s">
        <v>4909</v>
      </c>
      <c r="E69" s="112"/>
      <c r="F69" s="112"/>
      <c r="G69" s="112"/>
      <c r="H69" s="112"/>
      <c r="I69" s="112"/>
      <c r="J69" s="113">
        <f>J210</f>
        <v>0</v>
      </c>
      <c r="L69" s="110"/>
    </row>
    <row r="70" spans="2:12" s="9" customFormat="1" ht="19.899999999999999" customHeight="1">
      <c r="B70" s="110"/>
      <c r="D70" s="111" t="s">
        <v>4910</v>
      </c>
      <c r="E70" s="112"/>
      <c r="F70" s="112"/>
      <c r="G70" s="112"/>
      <c r="H70" s="112"/>
      <c r="I70" s="112"/>
      <c r="J70" s="113">
        <f>J221</f>
        <v>0</v>
      </c>
      <c r="L70" s="110"/>
    </row>
    <row r="71" spans="2:12" s="9" customFormat="1" ht="19.899999999999999" customHeight="1">
      <c r="B71" s="110"/>
      <c r="D71" s="111" t="s">
        <v>143</v>
      </c>
      <c r="E71" s="112"/>
      <c r="F71" s="112"/>
      <c r="G71" s="112"/>
      <c r="H71" s="112"/>
      <c r="I71" s="112"/>
      <c r="J71" s="113">
        <f>J232</f>
        <v>0</v>
      </c>
      <c r="L71" s="110"/>
    </row>
    <row r="72" spans="2:12" s="8" customFormat="1" ht="24.95" customHeight="1">
      <c r="B72" s="106"/>
      <c r="D72" s="107" t="s">
        <v>507</v>
      </c>
      <c r="E72" s="108"/>
      <c r="F72" s="108"/>
      <c r="G72" s="108"/>
      <c r="H72" s="108"/>
      <c r="I72" s="108"/>
      <c r="J72" s="109">
        <f>J235</f>
        <v>0</v>
      </c>
      <c r="L72" s="106"/>
    </row>
    <row r="73" spans="2:12" s="9" customFormat="1" ht="19.899999999999999" customHeight="1">
      <c r="B73" s="110"/>
      <c r="D73" s="111" t="s">
        <v>517</v>
      </c>
      <c r="E73" s="112"/>
      <c r="F73" s="112"/>
      <c r="G73" s="112"/>
      <c r="H73" s="112"/>
      <c r="I73" s="112"/>
      <c r="J73" s="113">
        <f>J236</f>
        <v>0</v>
      </c>
      <c r="L73" s="110"/>
    </row>
    <row r="74" spans="2:12" s="9" customFormat="1" ht="19.899999999999999" customHeight="1">
      <c r="B74" s="110"/>
      <c r="D74" s="111" t="s">
        <v>521</v>
      </c>
      <c r="E74" s="112"/>
      <c r="F74" s="112"/>
      <c r="G74" s="112"/>
      <c r="H74" s="112"/>
      <c r="I74" s="112"/>
      <c r="J74" s="113">
        <f>J265</f>
        <v>0</v>
      </c>
      <c r="L74" s="110"/>
    </row>
    <row r="75" spans="2:12" s="9" customFormat="1" ht="19.899999999999999" customHeight="1">
      <c r="B75" s="110"/>
      <c r="D75" s="111" t="s">
        <v>4911</v>
      </c>
      <c r="E75" s="112"/>
      <c r="F75" s="112"/>
      <c r="G75" s="112"/>
      <c r="H75" s="112"/>
      <c r="I75" s="112"/>
      <c r="J75" s="113">
        <f>J334</f>
        <v>0</v>
      </c>
      <c r="L75" s="110"/>
    </row>
    <row r="76" spans="2:12" s="9" customFormat="1" ht="19.899999999999999" customHeight="1">
      <c r="B76" s="110"/>
      <c r="D76" s="111" t="s">
        <v>4912</v>
      </c>
      <c r="E76" s="112"/>
      <c r="F76" s="112"/>
      <c r="G76" s="112"/>
      <c r="H76" s="112"/>
      <c r="I76" s="112"/>
      <c r="J76" s="113">
        <f>J402</f>
        <v>0</v>
      </c>
      <c r="L76" s="110"/>
    </row>
    <row r="77" spans="2:12" s="9" customFormat="1" ht="19.899999999999999" customHeight="1">
      <c r="B77" s="110"/>
      <c r="D77" s="111" t="s">
        <v>522</v>
      </c>
      <c r="E77" s="112"/>
      <c r="F77" s="112"/>
      <c r="G77" s="112"/>
      <c r="H77" s="112"/>
      <c r="I77" s="112"/>
      <c r="J77" s="113">
        <f>J409</f>
        <v>0</v>
      </c>
      <c r="L77" s="110"/>
    </row>
    <row r="78" spans="2:12" s="9" customFormat="1" ht="19.899999999999999" customHeight="1">
      <c r="B78" s="110"/>
      <c r="D78" s="111" t="s">
        <v>4913</v>
      </c>
      <c r="E78" s="112"/>
      <c r="F78" s="112"/>
      <c r="G78" s="112"/>
      <c r="H78" s="112"/>
      <c r="I78" s="112"/>
      <c r="J78" s="113">
        <f>J475</f>
        <v>0</v>
      </c>
      <c r="L78" s="110"/>
    </row>
    <row r="79" spans="2:12" s="9" customFormat="1" ht="19.899999999999999" customHeight="1">
      <c r="B79" s="110"/>
      <c r="D79" s="111" t="s">
        <v>4914</v>
      </c>
      <c r="E79" s="112"/>
      <c r="F79" s="112"/>
      <c r="G79" s="112"/>
      <c r="H79" s="112"/>
      <c r="I79" s="112"/>
      <c r="J79" s="113">
        <f>J491</f>
        <v>0</v>
      </c>
      <c r="L79" s="110"/>
    </row>
    <row r="80" spans="2:12" s="8" customFormat="1" ht="24.95" customHeight="1">
      <c r="B80" s="106"/>
      <c r="D80" s="107" t="s">
        <v>4915</v>
      </c>
      <c r="E80" s="108"/>
      <c r="F80" s="108"/>
      <c r="G80" s="108"/>
      <c r="H80" s="108"/>
      <c r="I80" s="108"/>
      <c r="J80" s="109">
        <f>J498</f>
        <v>0</v>
      </c>
      <c r="L80" s="106"/>
    </row>
    <row r="81" spans="2:12" s="8" customFormat="1" ht="24.95" customHeight="1">
      <c r="B81" s="106"/>
      <c r="D81" s="107" t="s">
        <v>4134</v>
      </c>
      <c r="E81" s="108"/>
      <c r="F81" s="108"/>
      <c r="G81" s="108"/>
      <c r="H81" s="108"/>
      <c r="I81" s="108"/>
      <c r="J81" s="109">
        <f>J505</f>
        <v>0</v>
      </c>
      <c r="L81" s="106"/>
    </row>
    <row r="82" spans="2:12" s="1" customFormat="1" ht="21.75" customHeight="1">
      <c r="B82" s="35"/>
      <c r="L82" s="35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5"/>
    </row>
    <row r="87" spans="2:12" s="1" customFormat="1" ht="6.95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35"/>
    </row>
    <row r="88" spans="2:12" s="1" customFormat="1" ht="24.95" customHeight="1">
      <c r="B88" s="35"/>
      <c r="C88" s="23" t="s">
        <v>144</v>
      </c>
      <c r="L88" s="35"/>
    </row>
    <row r="89" spans="2:12" s="1" customFormat="1" ht="6.95" customHeight="1">
      <c r="B89" s="35"/>
      <c r="L89" s="35"/>
    </row>
    <row r="90" spans="2:12" s="1" customFormat="1" ht="12" customHeight="1">
      <c r="B90" s="35"/>
      <c r="C90" s="29" t="s">
        <v>16</v>
      </c>
      <c r="L90" s="35"/>
    </row>
    <row r="91" spans="2:12" s="1" customFormat="1" ht="26.25" customHeight="1">
      <c r="B91" s="35"/>
      <c r="E91" s="350" t="str">
        <f>E7</f>
        <v>Komunitní dům sociální služby Domova Na cestě – Hlinsko_rev DPS</v>
      </c>
      <c r="F91" s="351"/>
      <c r="G91" s="351"/>
      <c r="H91" s="351"/>
      <c r="L91" s="35"/>
    </row>
    <row r="92" spans="2:12" ht="12" customHeight="1">
      <c r="B92" s="22"/>
      <c r="C92" s="29" t="s">
        <v>132</v>
      </c>
      <c r="L92" s="22"/>
    </row>
    <row r="93" spans="2:12" s="1" customFormat="1" ht="16.5" customHeight="1">
      <c r="B93" s="35"/>
      <c r="E93" s="350" t="s">
        <v>255</v>
      </c>
      <c r="F93" s="352"/>
      <c r="G93" s="352"/>
      <c r="H93" s="352"/>
      <c r="L93" s="35"/>
    </row>
    <row r="94" spans="2:12" s="1" customFormat="1" ht="12" customHeight="1">
      <c r="B94" s="35"/>
      <c r="C94" s="29" t="s">
        <v>260</v>
      </c>
      <c r="L94" s="35"/>
    </row>
    <row r="95" spans="2:12" s="1" customFormat="1" ht="16.5" customHeight="1">
      <c r="B95" s="35"/>
      <c r="E95" s="314" t="str">
        <f>E11</f>
        <v>7 - ZTI</v>
      </c>
      <c r="F95" s="352"/>
      <c r="G95" s="352"/>
      <c r="H95" s="352"/>
      <c r="L95" s="35"/>
    </row>
    <row r="96" spans="2:12" s="1" customFormat="1" ht="6.95" customHeight="1">
      <c r="B96" s="35"/>
      <c r="L96" s="35"/>
    </row>
    <row r="97" spans="2:65" s="1" customFormat="1" ht="12" customHeight="1">
      <c r="B97" s="35"/>
      <c r="C97" s="29" t="s">
        <v>22</v>
      </c>
      <c r="F97" s="27" t="str">
        <f>F14</f>
        <v xml:space="preserve"> </v>
      </c>
      <c r="I97" s="29" t="s">
        <v>24</v>
      </c>
      <c r="J97" s="52" t="str">
        <f>IF(J14="","",J14)</f>
        <v>15. 7. 2024</v>
      </c>
      <c r="L97" s="35"/>
    </row>
    <row r="98" spans="2:65" s="1" customFormat="1" ht="6.95" customHeight="1">
      <c r="B98" s="35"/>
      <c r="L98" s="35"/>
    </row>
    <row r="99" spans="2:65" s="1" customFormat="1" ht="15.2" customHeight="1">
      <c r="B99" s="35"/>
      <c r="C99" s="29" t="s">
        <v>30</v>
      </c>
      <c r="F99" s="27" t="str">
        <f>E17</f>
        <v xml:space="preserve"> </v>
      </c>
      <c r="I99" s="29" t="s">
        <v>37</v>
      </c>
      <c r="J99" s="33" t="str">
        <f>E23</f>
        <v xml:space="preserve"> </v>
      </c>
      <c r="L99" s="35"/>
    </row>
    <row r="100" spans="2:65" s="1" customFormat="1" ht="15.2" customHeight="1">
      <c r="B100" s="35"/>
      <c r="C100" s="29" t="s">
        <v>35</v>
      </c>
      <c r="F100" s="27" t="str">
        <f>IF(E20="","",E20)</f>
        <v>Vyplň údaj</v>
      </c>
      <c r="I100" s="29" t="s">
        <v>39</v>
      </c>
      <c r="J100" s="33" t="str">
        <f>E26</f>
        <v xml:space="preserve"> </v>
      </c>
      <c r="L100" s="35"/>
    </row>
    <row r="101" spans="2:65" s="1" customFormat="1" ht="10.35" customHeight="1">
      <c r="B101" s="35"/>
      <c r="L101" s="35"/>
    </row>
    <row r="102" spans="2:65" s="10" customFormat="1" ht="29.25" customHeight="1">
      <c r="B102" s="114"/>
      <c r="C102" s="115" t="s">
        <v>145</v>
      </c>
      <c r="D102" s="116" t="s">
        <v>61</v>
      </c>
      <c r="E102" s="116" t="s">
        <v>57</v>
      </c>
      <c r="F102" s="116" t="s">
        <v>58</v>
      </c>
      <c r="G102" s="116" t="s">
        <v>146</v>
      </c>
      <c r="H102" s="116" t="s">
        <v>147</v>
      </c>
      <c r="I102" s="116" t="s">
        <v>148</v>
      </c>
      <c r="J102" s="117" t="s">
        <v>136</v>
      </c>
      <c r="K102" s="118" t="s">
        <v>149</v>
      </c>
      <c r="L102" s="114"/>
      <c r="M102" s="59" t="s">
        <v>32</v>
      </c>
      <c r="N102" s="60" t="s">
        <v>46</v>
      </c>
      <c r="O102" s="60" t="s">
        <v>150</v>
      </c>
      <c r="P102" s="60" t="s">
        <v>151</v>
      </c>
      <c r="Q102" s="60" t="s">
        <v>152</v>
      </c>
      <c r="R102" s="60" t="s">
        <v>153</v>
      </c>
      <c r="S102" s="60" t="s">
        <v>154</v>
      </c>
      <c r="T102" s="61" t="s">
        <v>155</v>
      </c>
    </row>
    <row r="103" spans="2:65" s="1" customFormat="1" ht="22.9" customHeight="1">
      <c r="B103" s="35"/>
      <c r="C103" s="64" t="s">
        <v>156</v>
      </c>
      <c r="J103" s="119">
        <f>BK103</f>
        <v>0</v>
      </c>
      <c r="L103" s="35"/>
      <c r="M103" s="62"/>
      <c r="N103" s="53"/>
      <c r="O103" s="53"/>
      <c r="P103" s="120">
        <f>P104+P235+P498+P505</f>
        <v>0</v>
      </c>
      <c r="Q103" s="53"/>
      <c r="R103" s="120">
        <f>R104+R235+R498+R505</f>
        <v>99.977922000000007</v>
      </c>
      <c r="S103" s="53"/>
      <c r="T103" s="121">
        <f>T104+T235+T498+T505</f>
        <v>0</v>
      </c>
      <c r="AT103" s="19" t="s">
        <v>75</v>
      </c>
      <c r="AU103" s="19" t="s">
        <v>137</v>
      </c>
      <c r="BK103" s="122">
        <f>BK104+BK235+BK498+BK505</f>
        <v>0</v>
      </c>
    </row>
    <row r="104" spans="2:65" s="11" customFormat="1" ht="25.9" customHeight="1">
      <c r="B104" s="123"/>
      <c r="D104" s="124" t="s">
        <v>75</v>
      </c>
      <c r="E104" s="125" t="s">
        <v>200</v>
      </c>
      <c r="F104" s="125" t="s">
        <v>201</v>
      </c>
      <c r="I104" s="126"/>
      <c r="J104" s="127">
        <f>BK104</f>
        <v>0</v>
      </c>
      <c r="L104" s="123"/>
      <c r="M104" s="128"/>
      <c r="P104" s="129">
        <f>P105+P129+P206+P210+P221+P232</f>
        <v>0</v>
      </c>
      <c r="R104" s="129">
        <f>R105+R129+R206+R210+R221+R232</f>
        <v>96.399364000000006</v>
      </c>
      <c r="T104" s="130">
        <f>T105+T129+T206+T210+T221+T232</f>
        <v>0</v>
      </c>
      <c r="AR104" s="124" t="s">
        <v>84</v>
      </c>
      <c r="AT104" s="131" t="s">
        <v>75</v>
      </c>
      <c r="AU104" s="131" t="s">
        <v>76</v>
      </c>
      <c r="AY104" s="124" t="s">
        <v>159</v>
      </c>
      <c r="BK104" s="132">
        <f>BK105+BK129+BK206+BK210+BK221+BK232</f>
        <v>0</v>
      </c>
    </row>
    <row r="105" spans="2:65" s="11" customFormat="1" ht="22.9" customHeight="1">
      <c r="B105" s="123"/>
      <c r="D105" s="124" t="s">
        <v>75</v>
      </c>
      <c r="E105" s="133" t="s">
        <v>84</v>
      </c>
      <c r="F105" s="133" t="s">
        <v>202</v>
      </c>
      <c r="I105" s="126"/>
      <c r="J105" s="134">
        <f>BK105</f>
        <v>0</v>
      </c>
      <c r="L105" s="123"/>
      <c r="M105" s="128"/>
      <c r="P105" s="129">
        <f>P106+SUM(P107:P118)</f>
        <v>0</v>
      </c>
      <c r="R105" s="129">
        <f>R106+SUM(R107:R118)</f>
        <v>96</v>
      </c>
      <c r="T105" s="130">
        <f>T106+SUM(T107:T118)</f>
        <v>0</v>
      </c>
      <c r="AR105" s="124" t="s">
        <v>84</v>
      </c>
      <c r="AT105" s="131" t="s">
        <v>75</v>
      </c>
      <c r="AU105" s="131" t="s">
        <v>84</v>
      </c>
      <c r="AY105" s="124" t="s">
        <v>159</v>
      </c>
      <c r="BK105" s="132">
        <f>BK106+SUM(BK107:BK118)</f>
        <v>0</v>
      </c>
    </row>
    <row r="106" spans="2:65" s="1" customFormat="1" ht="44.25" customHeight="1">
      <c r="B106" s="35"/>
      <c r="C106" s="135" t="s">
        <v>84</v>
      </c>
      <c r="D106" s="135" t="s">
        <v>162</v>
      </c>
      <c r="E106" s="136" t="s">
        <v>4916</v>
      </c>
      <c r="F106" s="137" t="s">
        <v>4917</v>
      </c>
      <c r="G106" s="138" t="s">
        <v>559</v>
      </c>
      <c r="H106" s="139">
        <v>60</v>
      </c>
      <c r="I106" s="140"/>
      <c r="J106" s="141">
        <f>ROUND(I106*H106,2)</f>
        <v>0</v>
      </c>
      <c r="K106" s="142"/>
      <c r="L106" s="35"/>
      <c r="M106" s="143" t="s">
        <v>32</v>
      </c>
      <c r="N106" s="144" t="s">
        <v>48</v>
      </c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AR106" s="147" t="s">
        <v>96</v>
      </c>
      <c r="AT106" s="147" t="s">
        <v>162</v>
      </c>
      <c r="AU106" s="147" t="s">
        <v>91</v>
      </c>
      <c r="AY106" s="19" t="s">
        <v>159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9" t="s">
        <v>91</v>
      </c>
      <c r="BK106" s="148">
        <f>ROUND(I106*H106,2)</f>
        <v>0</v>
      </c>
      <c r="BL106" s="19" t="s">
        <v>96</v>
      </c>
      <c r="BM106" s="147" t="s">
        <v>4918</v>
      </c>
    </row>
    <row r="107" spans="2:65" s="1" customFormat="1" ht="11.25">
      <c r="B107" s="35"/>
      <c r="D107" s="149" t="s">
        <v>167</v>
      </c>
      <c r="F107" s="150" t="s">
        <v>4919</v>
      </c>
      <c r="I107" s="151"/>
      <c r="L107" s="35"/>
      <c r="M107" s="152"/>
      <c r="T107" s="56"/>
      <c r="AT107" s="19" t="s">
        <v>167</v>
      </c>
      <c r="AU107" s="19" t="s">
        <v>91</v>
      </c>
    </row>
    <row r="108" spans="2:65" s="12" customFormat="1" ht="11.25">
      <c r="B108" s="153"/>
      <c r="D108" s="154" t="s">
        <v>169</v>
      </c>
      <c r="E108" s="155" t="s">
        <v>32</v>
      </c>
      <c r="F108" s="156" t="s">
        <v>4920</v>
      </c>
      <c r="H108" s="155" t="s">
        <v>32</v>
      </c>
      <c r="I108" s="157"/>
      <c r="L108" s="153"/>
      <c r="M108" s="158"/>
      <c r="T108" s="159"/>
      <c r="AT108" s="155" t="s">
        <v>169</v>
      </c>
      <c r="AU108" s="155" t="s">
        <v>91</v>
      </c>
      <c r="AV108" s="12" t="s">
        <v>84</v>
      </c>
      <c r="AW108" s="12" t="s">
        <v>38</v>
      </c>
      <c r="AX108" s="12" t="s">
        <v>76</v>
      </c>
      <c r="AY108" s="155" t="s">
        <v>159</v>
      </c>
    </row>
    <row r="109" spans="2:65" s="13" customFormat="1" ht="11.25">
      <c r="B109" s="160"/>
      <c r="D109" s="154" t="s">
        <v>169</v>
      </c>
      <c r="E109" s="161" t="s">
        <v>32</v>
      </c>
      <c r="F109" s="162" t="s">
        <v>4921</v>
      </c>
      <c r="H109" s="163">
        <v>60</v>
      </c>
      <c r="I109" s="164"/>
      <c r="L109" s="160"/>
      <c r="M109" s="165"/>
      <c r="T109" s="166"/>
      <c r="AT109" s="161" t="s">
        <v>169</v>
      </c>
      <c r="AU109" s="161" t="s">
        <v>91</v>
      </c>
      <c r="AV109" s="13" t="s">
        <v>91</v>
      </c>
      <c r="AW109" s="13" t="s">
        <v>38</v>
      </c>
      <c r="AX109" s="13" t="s">
        <v>84</v>
      </c>
      <c r="AY109" s="161" t="s">
        <v>159</v>
      </c>
    </row>
    <row r="110" spans="2:65" s="1" customFormat="1" ht="33" customHeight="1">
      <c r="B110" s="35"/>
      <c r="C110" s="135" t="s">
        <v>91</v>
      </c>
      <c r="D110" s="135" t="s">
        <v>162</v>
      </c>
      <c r="E110" s="136" t="s">
        <v>4922</v>
      </c>
      <c r="F110" s="137" t="s">
        <v>4923</v>
      </c>
      <c r="G110" s="138" t="s">
        <v>559</v>
      </c>
      <c r="H110" s="139">
        <v>12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4924</v>
      </c>
    </row>
    <row r="111" spans="2:65" s="1" customFormat="1" ht="11.25">
      <c r="B111" s="35"/>
      <c r="D111" s="149" t="s">
        <v>167</v>
      </c>
      <c r="F111" s="150" t="s">
        <v>4925</v>
      </c>
      <c r="I111" s="151"/>
      <c r="L111" s="35"/>
      <c r="M111" s="152"/>
      <c r="T111" s="56"/>
      <c r="AT111" s="19" t="s">
        <v>167</v>
      </c>
      <c r="AU111" s="19" t="s">
        <v>91</v>
      </c>
    </row>
    <row r="112" spans="2:65" s="13" customFormat="1" ht="11.25">
      <c r="B112" s="160"/>
      <c r="D112" s="154" t="s">
        <v>169</v>
      </c>
      <c r="E112" s="161" t="s">
        <v>32</v>
      </c>
      <c r="F112" s="162" t="s">
        <v>4926</v>
      </c>
      <c r="H112" s="163">
        <v>12</v>
      </c>
      <c r="I112" s="164"/>
      <c r="L112" s="160"/>
      <c r="M112" s="165"/>
      <c r="T112" s="166"/>
      <c r="AT112" s="161" t="s">
        <v>169</v>
      </c>
      <c r="AU112" s="161" t="s">
        <v>91</v>
      </c>
      <c r="AV112" s="13" t="s">
        <v>91</v>
      </c>
      <c r="AW112" s="13" t="s">
        <v>38</v>
      </c>
      <c r="AX112" s="13" t="s">
        <v>84</v>
      </c>
      <c r="AY112" s="161" t="s">
        <v>159</v>
      </c>
    </row>
    <row r="113" spans="2:65" s="1" customFormat="1" ht="66.75" customHeight="1">
      <c r="B113" s="35"/>
      <c r="C113" s="135" t="s">
        <v>93</v>
      </c>
      <c r="D113" s="135" t="s">
        <v>162</v>
      </c>
      <c r="E113" s="136" t="s">
        <v>769</v>
      </c>
      <c r="F113" s="137" t="s">
        <v>770</v>
      </c>
      <c r="G113" s="138" t="s">
        <v>559</v>
      </c>
      <c r="H113" s="139">
        <v>48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4927</v>
      </c>
    </row>
    <row r="114" spans="2:65" s="1" customFormat="1" ht="11.25">
      <c r="B114" s="35"/>
      <c r="D114" s="149" t="s">
        <v>167</v>
      </c>
      <c r="F114" s="150" t="s">
        <v>772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3" customFormat="1" ht="11.25">
      <c r="B115" s="160"/>
      <c r="D115" s="154" t="s">
        <v>169</v>
      </c>
      <c r="E115" s="161" t="s">
        <v>32</v>
      </c>
      <c r="F115" s="162" t="s">
        <v>4928</v>
      </c>
      <c r="H115" s="163">
        <v>48</v>
      </c>
      <c r="I115" s="164"/>
      <c r="L115" s="160"/>
      <c r="M115" s="165"/>
      <c r="T115" s="166"/>
      <c r="AT115" s="161" t="s">
        <v>169</v>
      </c>
      <c r="AU115" s="161" t="s">
        <v>91</v>
      </c>
      <c r="AV115" s="13" t="s">
        <v>91</v>
      </c>
      <c r="AW115" s="13" t="s">
        <v>38</v>
      </c>
      <c r="AX115" s="13" t="s">
        <v>84</v>
      </c>
      <c r="AY115" s="161" t="s">
        <v>159</v>
      </c>
    </row>
    <row r="116" spans="2:65" s="1" customFormat="1" ht="16.5" customHeight="1">
      <c r="B116" s="35"/>
      <c r="C116" s="182" t="s">
        <v>96</v>
      </c>
      <c r="D116" s="182" t="s">
        <v>668</v>
      </c>
      <c r="E116" s="183" t="s">
        <v>4929</v>
      </c>
      <c r="F116" s="184" t="s">
        <v>4930</v>
      </c>
      <c r="G116" s="185" t="s">
        <v>180</v>
      </c>
      <c r="H116" s="186">
        <v>96</v>
      </c>
      <c r="I116" s="187"/>
      <c r="J116" s="188">
        <f>ROUND(I116*H116,2)</f>
        <v>0</v>
      </c>
      <c r="K116" s="189"/>
      <c r="L116" s="190"/>
      <c r="M116" s="191" t="s">
        <v>32</v>
      </c>
      <c r="N116" s="192" t="s">
        <v>48</v>
      </c>
      <c r="P116" s="145">
        <f>O116*H116</f>
        <v>0</v>
      </c>
      <c r="Q116" s="145">
        <v>1</v>
      </c>
      <c r="R116" s="145">
        <f>Q116*H116</f>
        <v>96</v>
      </c>
      <c r="S116" s="145">
        <v>0</v>
      </c>
      <c r="T116" s="146">
        <f>S116*H116</f>
        <v>0</v>
      </c>
      <c r="AR116" s="147" t="s">
        <v>108</v>
      </c>
      <c r="AT116" s="147" t="s">
        <v>668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4931</v>
      </c>
    </row>
    <row r="117" spans="2:65" s="13" customFormat="1" ht="11.25">
      <c r="B117" s="160"/>
      <c r="D117" s="154" t="s">
        <v>169</v>
      </c>
      <c r="F117" s="162" t="s">
        <v>4932</v>
      </c>
      <c r="H117" s="163">
        <v>96</v>
      </c>
      <c r="I117" s="164"/>
      <c r="L117" s="160"/>
      <c r="M117" s="165"/>
      <c r="T117" s="166"/>
      <c r="AT117" s="161" t="s">
        <v>169</v>
      </c>
      <c r="AU117" s="161" t="s">
        <v>91</v>
      </c>
      <c r="AV117" s="13" t="s">
        <v>91</v>
      </c>
      <c r="AW117" s="13" t="s">
        <v>4</v>
      </c>
      <c r="AX117" s="13" t="s">
        <v>84</v>
      </c>
      <c r="AY117" s="161" t="s">
        <v>159</v>
      </c>
    </row>
    <row r="118" spans="2:65" s="11" customFormat="1" ht="20.85" customHeight="1">
      <c r="B118" s="123"/>
      <c r="D118" s="124" t="s">
        <v>75</v>
      </c>
      <c r="E118" s="133" t="s">
        <v>625</v>
      </c>
      <c r="F118" s="133" t="s">
        <v>626</v>
      </c>
      <c r="I118" s="126"/>
      <c r="J118" s="134">
        <f>BK118</f>
        <v>0</v>
      </c>
      <c r="L118" s="123"/>
      <c r="M118" s="128"/>
      <c r="P118" s="129">
        <f>SUM(P119:P128)</f>
        <v>0</v>
      </c>
      <c r="R118" s="129">
        <f>SUM(R119:R128)</f>
        <v>0</v>
      </c>
      <c r="T118" s="130">
        <f>SUM(T119:T128)</f>
        <v>0</v>
      </c>
      <c r="AR118" s="124" t="s">
        <v>84</v>
      </c>
      <c r="AT118" s="131" t="s">
        <v>75</v>
      </c>
      <c r="AU118" s="131" t="s">
        <v>91</v>
      </c>
      <c r="AY118" s="124" t="s">
        <v>159</v>
      </c>
      <c r="BK118" s="132">
        <f>SUM(BK119:BK128)</f>
        <v>0</v>
      </c>
    </row>
    <row r="119" spans="2:65" s="1" customFormat="1" ht="62.65" customHeight="1">
      <c r="B119" s="35"/>
      <c r="C119" s="135" t="s">
        <v>99</v>
      </c>
      <c r="D119" s="135" t="s">
        <v>162</v>
      </c>
      <c r="E119" s="136" t="s">
        <v>627</v>
      </c>
      <c r="F119" s="137" t="s">
        <v>628</v>
      </c>
      <c r="G119" s="138" t="s">
        <v>559</v>
      </c>
      <c r="H119" s="139">
        <v>60</v>
      </c>
      <c r="I119" s="140"/>
      <c r="J119" s="141">
        <f>ROUND(I119*H119,2)</f>
        <v>0</v>
      </c>
      <c r="K119" s="142"/>
      <c r="L119" s="35"/>
      <c r="M119" s="143" t="s">
        <v>32</v>
      </c>
      <c r="N119" s="144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96</v>
      </c>
      <c r="AT119" s="147" t="s">
        <v>162</v>
      </c>
      <c r="AU119" s="147" t="s">
        <v>93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4933</v>
      </c>
    </row>
    <row r="120" spans="2:65" s="1" customFormat="1" ht="11.25">
      <c r="B120" s="35"/>
      <c r="D120" s="149" t="s">
        <v>167</v>
      </c>
      <c r="F120" s="150" t="s">
        <v>630</v>
      </c>
      <c r="I120" s="151"/>
      <c r="L120" s="35"/>
      <c r="M120" s="152"/>
      <c r="T120" s="56"/>
      <c r="AT120" s="19" t="s">
        <v>167</v>
      </c>
      <c r="AU120" s="19" t="s">
        <v>93</v>
      </c>
    </row>
    <row r="121" spans="2:65" s="1" customFormat="1" ht="66.75" customHeight="1">
      <c r="B121" s="35"/>
      <c r="C121" s="135" t="s">
        <v>102</v>
      </c>
      <c r="D121" s="135" t="s">
        <v>162</v>
      </c>
      <c r="E121" s="136" t="s">
        <v>635</v>
      </c>
      <c r="F121" s="137" t="s">
        <v>636</v>
      </c>
      <c r="G121" s="138" t="s">
        <v>559</v>
      </c>
      <c r="H121" s="139">
        <v>900</v>
      </c>
      <c r="I121" s="140"/>
      <c r="J121" s="141">
        <f>ROUND(I121*H121,2)</f>
        <v>0</v>
      </c>
      <c r="K121" s="142"/>
      <c r="L121" s="35"/>
      <c r="M121" s="143" t="s">
        <v>32</v>
      </c>
      <c r="N121" s="144" t="s">
        <v>48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96</v>
      </c>
      <c r="AT121" s="147" t="s">
        <v>162</v>
      </c>
      <c r="AU121" s="147" t="s">
        <v>93</v>
      </c>
      <c r="AY121" s="19" t="s">
        <v>159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9" t="s">
        <v>91</v>
      </c>
      <c r="BK121" s="148">
        <f>ROUND(I121*H121,2)</f>
        <v>0</v>
      </c>
      <c r="BL121" s="19" t="s">
        <v>96</v>
      </c>
      <c r="BM121" s="147" t="s">
        <v>4934</v>
      </c>
    </row>
    <row r="122" spans="2:65" s="1" customFormat="1" ht="11.25">
      <c r="B122" s="35"/>
      <c r="D122" s="149" t="s">
        <v>167</v>
      </c>
      <c r="F122" s="150" t="s">
        <v>638</v>
      </c>
      <c r="I122" s="151"/>
      <c r="L122" s="35"/>
      <c r="M122" s="152"/>
      <c r="T122" s="56"/>
      <c r="AT122" s="19" t="s">
        <v>167</v>
      </c>
      <c r="AU122" s="19" t="s">
        <v>93</v>
      </c>
    </row>
    <row r="123" spans="2:65" s="1" customFormat="1" ht="29.25">
      <c r="B123" s="35"/>
      <c r="D123" s="154" t="s">
        <v>562</v>
      </c>
      <c r="F123" s="174" t="s">
        <v>4935</v>
      </c>
      <c r="I123" s="151"/>
      <c r="L123" s="35"/>
      <c r="M123" s="152"/>
      <c r="T123" s="56"/>
      <c r="AT123" s="19" t="s">
        <v>562</v>
      </c>
      <c r="AU123" s="19" t="s">
        <v>93</v>
      </c>
    </row>
    <row r="124" spans="2:65" s="13" customFormat="1" ht="11.25">
      <c r="B124" s="160"/>
      <c r="D124" s="154" t="s">
        <v>169</v>
      </c>
      <c r="F124" s="162" t="s">
        <v>4936</v>
      </c>
      <c r="H124" s="163">
        <v>900</v>
      </c>
      <c r="I124" s="164"/>
      <c r="L124" s="160"/>
      <c r="M124" s="165"/>
      <c r="T124" s="166"/>
      <c r="AT124" s="161" t="s">
        <v>169</v>
      </c>
      <c r="AU124" s="161" t="s">
        <v>93</v>
      </c>
      <c r="AV124" s="13" t="s">
        <v>91</v>
      </c>
      <c r="AW124" s="13" t="s">
        <v>4</v>
      </c>
      <c r="AX124" s="13" t="s">
        <v>84</v>
      </c>
      <c r="AY124" s="161" t="s">
        <v>159</v>
      </c>
    </row>
    <row r="125" spans="2:65" s="1" customFormat="1" ht="44.25" customHeight="1">
      <c r="B125" s="35"/>
      <c r="C125" s="135" t="s">
        <v>105</v>
      </c>
      <c r="D125" s="135" t="s">
        <v>162</v>
      </c>
      <c r="E125" s="136" t="s">
        <v>196</v>
      </c>
      <c r="F125" s="137" t="s">
        <v>197</v>
      </c>
      <c r="G125" s="138" t="s">
        <v>180</v>
      </c>
      <c r="H125" s="139">
        <v>108</v>
      </c>
      <c r="I125" s="140"/>
      <c r="J125" s="141">
        <f>ROUND(I125*H125,2)</f>
        <v>0</v>
      </c>
      <c r="K125" s="142"/>
      <c r="L125" s="35"/>
      <c r="M125" s="143" t="s">
        <v>32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96</v>
      </c>
      <c r="AT125" s="147" t="s">
        <v>162</v>
      </c>
      <c r="AU125" s="147" t="s">
        <v>93</v>
      </c>
      <c r="AY125" s="19" t="s">
        <v>159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9" t="s">
        <v>91</v>
      </c>
      <c r="BK125" s="148">
        <f>ROUND(I125*H125,2)</f>
        <v>0</v>
      </c>
      <c r="BL125" s="19" t="s">
        <v>96</v>
      </c>
      <c r="BM125" s="147" t="s">
        <v>4937</v>
      </c>
    </row>
    <row r="126" spans="2:65" s="1" customFormat="1" ht="11.25">
      <c r="B126" s="35"/>
      <c r="D126" s="149" t="s">
        <v>167</v>
      </c>
      <c r="F126" s="150" t="s">
        <v>199</v>
      </c>
      <c r="I126" s="151"/>
      <c r="L126" s="35"/>
      <c r="M126" s="152"/>
      <c r="T126" s="56"/>
      <c r="AT126" s="19" t="s">
        <v>167</v>
      </c>
      <c r="AU126" s="19" t="s">
        <v>93</v>
      </c>
    </row>
    <row r="127" spans="2:65" s="1" customFormat="1" ht="29.25">
      <c r="B127" s="35"/>
      <c r="D127" s="154" t="s">
        <v>562</v>
      </c>
      <c r="F127" s="174" t="s">
        <v>4938</v>
      </c>
      <c r="I127" s="151"/>
      <c r="L127" s="35"/>
      <c r="M127" s="152"/>
      <c r="T127" s="56"/>
      <c r="AT127" s="19" t="s">
        <v>562</v>
      </c>
      <c r="AU127" s="19" t="s">
        <v>93</v>
      </c>
    </row>
    <row r="128" spans="2:65" s="13" customFormat="1" ht="11.25">
      <c r="B128" s="160"/>
      <c r="D128" s="154" t="s">
        <v>169</v>
      </c>
      <c r="F128" s="162" t="s">
        <v>4939</v>
      </c>
      <c r="H128" s="163">
        <v>108</v>
      </c>
      <c r="I128" s="164"/>
      <c r="L128" s="160"/>
      <c r="M128" s="165"/>
      <c r="T128" s="166"/>
      <c r="AT128" s="161" t="s">
        <v>169</v>
      </c>
      <c r="AU128" s="161" t="s">
        <v>93</v>
      </c>
      <c r="AV128" s="13" t="s">
        <v>91</v>
      </c>
      <c r="AW128" s="13" t="s">
        <v>4</v>
      </c>
      <c r="AX128" s="13" t="s">
        <v>84</v>
      </c>
      <c r="AY128" s="161" t="s">
        <v>159</v>
      </c>
    </row>
    <row r="129" spans="2:65" s="11" customFormat="1" ht="22.9" customHeight="1">
      <c r="B129" s="123"/>
      <c r="D129" s="124" t="s">
        <v>75</v>
      </c>
      <c r="E129" s="133" t="s">
        <v>108</v>
      </c>
      <c r="F129" s="133" t="s">
        <v>4940</v>
      </c>
      <c r="I129" s="126"/>
      <c r="J129" s="134">
        <f>BK129</f>
        <v>0</v>
      </c>
      <c r="L129" s="123"/>
      <c r="M129" s="128"/>
      <c r="P129" s="129">
        <f>SUM(P130:P205)</f>
        <v>0</v>
      </c>
      <c r="R129" s="129">
        <f>SUM(R130:R205)</f>
        <v>0.39936400000000005</v>
      </c>
      <c r="T129" s="130">
        <f>SUM(T130:T205)</f>
        <v>0</v>
      </c>
      <c r="AR129" s="124" t="s">
        <v>84</v>
      </c>
      <c r="AT129" s="131" t="s">
        <v>75</v>
      </c>
      <c r="AU129" s="131" t="s">
        <v>84</v>
      </c>
      <c r="AY129" s="124" t="s">
        <v>159</v>
      </c>
      <c r="BK129" s="132">
        <f>SUM(BK130:BK205)</f>
        <v>0</v>
      </c>
    </row>
    <row r="130" spans="2:65" s="1" customFormat="1" ht="49.15" customHeight="1">
      <c r="B130" s="35"/>
      <c r="C130" s="135" t="s">
        <v>108</v>
      </c>
      <c r="D130" s="135" t="s">
        <v>162</v>
      </c>
      <c r="E130" s="136" t="s">
        <v>4941</v>
      </c>
      <c r="F130" s="137" t="s">
        <v>4942</v>
      </c>
      <c r="G130" s="138" t="s">
        <v>783</v>
      </c>
      <c r="H130" s="139">
        <v>58.2</v>
      </c>
      <c r="I130" s="140"/>
      <c r="J130" s="141">
        <f>ROUND(I130*H130,2)</f>
        <v>0</v>
      </c>
      <c r="K130" s="142"/>
      <c r="L130" s="35"/>
      <c r="M130" s="143" t="s">
        <v>32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96</v>
      </c>
      <c r="AT130" s="147" t="s">
        <v>162</v>
      </c>
      <c r="AU130" s="147" t="s">
        <v>91</v>
      </c>
      <c r="AY130" s="19" t="s">
        <v>159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9" t="s">
        <v>91</v>
      </c>
      <c r="BK130" s="148">
        <f>ROUND(I130*H130,2)</f>
        <v>0</v>
      </c>
      <c r="BL130" s="19" t="s">
        <v>96</v>
      </c>
      <c r="BM130" s="147" t="s">
        <v>4943</v>
      </c>
    </row>
    <row r="131" spans="2:65" s="1" customFormat="1" ht="11.25">
      <c r="B131" s="35"/>
      <c r="D131" s="149" t="s">
        <v>167</v>
      </c>
      <c r="F131" s="150" t="s">
        <v>4944</v>
      </c>
      <c r="I131" s="151"/>
      <c r="L131" s="35"/>
      <c r="M131" s="152"/>
      <c r="T131" s="56"/>
      <c r="AT131" s="19" t="s">
        <v>167</v>
      </c>
      <c r="AU131" s="19" t="s">
        <v>91</v>
      </c>
    </row>
    <row r="132" spans="2:65" s="12" customFormat="1" ht="11.25">
      <c r="B132" s="153"/>
      <c r="D132" s="154" t="s">
        <v>169</v>
      </c>
      <c r="E132" s="155" t="s">
        <v>32</v>
      </c>
      <c r="F132" s="156" t="s">
        <v>4945</v>
      </c>
      <c r="H132" s="155" t="s">
        <v>32</v>
      </c>
      <c r="I132" s="157"/>
      <c r="L132" s="153"/>
      <c r="M132" s="158"/>
      <c r="T132" s="159"/>
      <c r="AT132" s="155" t="s">
        <v>169</v>
      </c>
      <c r="AU132" s="155" t="s">
        <v>91</v>
      </c>
      <c r="AV132" s="12" t="s">
        <v>84</v>
      </c>
      <c r="AW132" s="12" t="s">
        <v>38</v>
      </c>
      <c r="AX132" s="12" t="s">
        <v>76</v>
      </c>
      <c r="AY132" s="155" t="s">
        <v>159</v>
      </c>
    </row>
    <row r="133" spans="2:65" s="13" customFormat="1" ht="11.25">
      <c r="B133" s="160"/>
      <c r="D133" s="154" t="s">
        <v>169</v>
      </c>
      <c r="E133" s="161" t="s">
        <v>32</v>
      </c>
      <c r="F133" s="162" t="s">
        <v>4946</v>
      </c>
      <c r="H133" s="163">
        <v>29.1</v>
      </c>
      <c r="I133" s="164"/>
      <c r="L133" s="160"/>
      <c r="M133" s="165"/>
      <c r="T133" s="166"/>
      <c r="AT133" s="161" t="s">
        <v>169</v>
      </c>
      <c r="AU133" s="161" t="s">
        <v>91</v>
      </c>
      <c r="AV133" s="13" t="s">
        <v>91</v>
      </c>
      <c r="AW133" s="13" t="s">
        <v>38</v>
      </c>
      <c r="AX133" s="13" t="s">
        <v>76</v>
      </c>
      <c r="AY133" s="161" t="s">
        <v>159</v>
      </c>
    </row>
    <row r="134" spans="2:65" s="13" customFormat="1" ht="11.25">
      <c r="B134" s="160"/>
      <c r="D134" s="154" t="s">
        <v>169</v>
      </c>
      <c r="E134" s="161" t="s">
        <v>32</v>
      </c>
      <c r="F134" s="162" t="s">
        <v>4947</v>
      </c>
      <c r="H134" s="163">
        <v>29.1</v>
      </c>
      <c r="I134" s="164"/>
      <c r="L134" s="160"/>
      <c r="M134" s="165"/>
      <c r="T134" s="166"/>
      <c r="AT134" s="161" t="s">
        <v>169</v>
      </c>
      <c r="AU134" s="161" t="s">
        <v>91</v>
      </c>
      <c r="AV134" s="13" t="s">
        <v>91</v>
      </c>
      <c r="AW134" s="13" t="s">
        <v>38</v>
      </c>
      <c r="AX134" s="13" t="s">
        <v>76</v>
      </c>
      <c r="AY134" s="161" t="s">
        <v>159</v>
      </c>
    </row>
    <row r="135" spans="2:65" s="14" customFormat="1" ht="11.25">
      <c r="B135" s="175"/>
      <c r="D135" s="154" t="s">
        <v>169</v>
      </c>
      <c r="E135" s="176" t="s">
        <v>32</v>
      </c>
      <c r="F135" s="177" t="s">
        <v>581</v>
      </c>
      <c r="H135" s="178">
        <v>58.2</v>
      </c>
      <c r="I135" s="179"/>
      <c r="L135" s="175"/>
      <c r="M135" s="180"/>
      <c r="T135" s="181"/>
      <c r="AT135" s="176" t="s">
        <v>169</v>
      </c>
      <c r="AU135" s="176" t="s">
        <v>91</v>
      </c>
      <c r="AV135" s="14" t="s">
        <v>96</v>
      </c>
      <c r="AW135" s="14" t="s">
        <v>38</v>
      </c>
      <c r="AX135" s="14" t="s">
        <v>84</v>
      </c>
      <c r="AY135" s="176" t="s">
        <v>159</v>
      </c>
    </row>
    <row r="136" spans="2:65" s="1" customFormat="1" ht="24.2" customHeight="1">
      <c r="B136" s="35"/>
      <c r="C136" s="182" t="s">
        <v>111</v>
      </c>
      <c r="D136" s="182" t="s">
        <v>668</v>
      </c>
      <c r="E136" s="183" t="s">
        <v>4948</v>
      </c>
      <c r="F136" s="184" t="s">
        <v>4949</v>
      </c>
      <c r="G136" s="185" t="s">
        <v>783</v>
      </c>
      <c r="H136" s="186">
        <v>58.2</v>
      </c>
      <c r="I136" s="187"/>
      <c r="J136" s="188">
        <f>ROUND(I136*H136,2)</f>
        <v>0</v>
      </c>
      <c r="K136" s="189"/>
      <c r="L136" s="190"/>
      <c r="M136" s="191" t="s">
        <v>32</v>
      </c>
      <c r="N136" s="192" t="s">
        <v>48</v>
      </c>
      <c r="P136" s="145">
        <f>O136*H136</f>
        <v>0</v>
      </c>
      <c r="Q136" s="145">
        <v>1.2600000000000001E-3</v>
      </c>
      <c r="R136" s="145">
        <f>Q136*H136</f>
        <v>7.3332000000000008E-2</v>
      </c>
      <c r="S136" s="145">
        <v>0</v>
      </c>
      <c r="T136" s="146">
        <f>S136*H136</f>
        <v>0</v>
      </c>
      <c r="AR136" s="147" t="s">
        <v>108</v>
      </c>
      <c r="AT136" s="147" t="s">
        <v>668</v>
      </c>
      <c r="AU136" s="147" t="s">
        <v>91</v>
      </c>
      <c r="AY136" s="19" t="s">
        <v>159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9" t="s">
        <v>91</v>
      </c>
      <c r="BK136" s="148">
        <f>ROUND(I136*H136,2)</f>
        <v>0</v>
      </c>
      <c r="BL136" s="19" t="s">
        <v>96</v>
      </c>
      <c r="BM136" s="147" t="s">
        <v>4950</v>
      </c>
    </row>
    <row r="137" spans="2:65" s="12" customFormat="1" ht="11.25">
      <c r="B137" s="153"/>
      <c r="D137" s="154" t="s">
        <v>169</v>
      </c>
      <c r="E137" s="155" t="s">
        <v>32</v>
      </c>
      <c r="F137" s="156" t="s">
        <v>4945</v>
      </c>
      <c r="H137" s="155" t="s">
        <v>32</v>
      </c>
      <c r="I137" s="157"/>
      <c r="L137" s="153"/>
      <c r="M137" s="158"/>
      <c r="T137" s="159"/>
      <c r="AT137" s="155" t="s">
        <v>169</v>
      </c>
      <c r="AU137" s="155" t="s">
        <v>91</v>
      </c>
      <c r="AV137" s="12" t="s">
        <v>84</v>
      </c>
      <c r="AW137" s="12" t="s">
        <v>38</v>
      </c>
      <c r="AX137" s="12" t="s">
        <v>76</v>
      </c>
      <c r="AY137" s="155" t="s">
        <v>159</v>
      </c>
    </row>
    <row r="138" spans="2:65" s="13" customFormat="1" ht="11.25">
      <c r="B138" s="160"/>
      <c r="D138" s="154" t="s">
        <v>169</v>
      </c>
      <c r="E138" s="161" t="s">
        <v>32</v>
      </c>
      <c r="F138" s="162" t="s">
        <v>4946</v>
      </c>
      <c r="H138" s="163">
        <v>29.1</v>
      </c>
      <c r="I138" s="164"/>
      <c r="L138" s="160"/>
      <c r="M138" s="165"/>
      <c r="T138" s="166"/>
      <c r="AT138" s="161" t="s">
        <v>169</v>
      </c>
      <c r="AU138" s="161" t="s">
        <v>91</v>
      </c>
      <c r="AV138" s="13" t="s">
        <v>91</v>
      </c>
      <c r="AW138" s="13" t="s">
        <v>38</v>
      </c>
      <c r="AX138" s="13" t="s">
        <v>76</v>
      </c>
      <c r="AY138" s="161" t="s">
        <v>159</v>
      </c>
    </row>
    <row r="139" spans="2:65" s="13" customFormat="1" ht="11.25">
      <c r="B139" s="160"/>
      <c r="D139" s="154" t="s">
        <v>169</v>
      </c>
      <c r="E139" s="161" t="s">
        <v>32</v>
      </c>
      <c r="F139" s="162" t="s">
        <v>4947</v>
      </c>
      <c r="H139" s="163">
        <v>29.1</v>
      </c>
      <c r="I139" s="164"/>
      <c r="L139" s="160"/>
      <c r="M139" s="165"/>
      <c r="T139" s="166"/>
      <c r="AT139" s="161" t="s">
        <v>169</v>
      </c>
      <c r="AU139" s="161" t="s">
        <v>91</v>
      </c>
      <c r="AV139" s="13" t="s">
        <v>91</v>
      </c>
      <c r="AW139" s="13" t="s">
        <v>38</v>
      </c>
      <c r="AX139" s="13" t="s">
        <v>76</v>
      </c>
      <c r="AY139" s="161" t="s">
        <v>159</v>
      </c>
    </row>
    <row r="140" spans="2:65" s="14" customFormat="1" ht="11.25">
      <c r="B140" s="175"/>
      <c r="D140" s="154" t="s">
        <v>169</v>
      </c>
      <c r="E140" s="176" t="s">
        <v>32</v>
      </c>
      <c r="F140" s="177" t="s">
        <v>581</v>
      </c>
      <c r="H140" s="178">
        <v>58.2</v>
      </c>
      <c r="I140" s="179"/>
      <c r="L140" s="175"/>
      <c r="M140" s="180"/>
      <c r="T140" s="181"/>
      <c r="AT140" s="176" t="s">
        <v>169</v>
      </c>
      <c r="AU140" s="176" t="s">
        <v>91</v>
      </c>
      <c r="AV140" s="14" t="s">
        <v>96</v>
      </c>
      <c r="AW140" s="14" t="s">
        <v>38</v>
      </c>
      <c r="AX140" s="14" t="s">
        <v>84</v>
      </c>
      <c r="AY140" s="176" t="s">
        <v>159</v>
      </c>
    </row>
    <row r="141" spans="2:65" s="1" customFormat="1" ht="49.15" customHeight="1">
      <c r="B141" s="35"/>
      <c r="C141" s="135" t="s">
        <v>114</v>
      </c>
      <c r="D141" s="135" t="s">
        <v>162</v>
      </c>
      <c r="E141" s="136" t="s">
        <v>4951</v>
      </c>
      <c r="F141" s="137" t="s">
        <v>4942</v>
      </c>
      <c r="G141" s="138" t="s">
        <v>783</v>
      </c>
      <c r="H141" s="139">
        <v>99.3</v>
      </c>
      <c r="I141" s="140"/>
      <c r="J141" s="141">
        <f>ROUND(I141*H141,2)</f>
        <v>0</v>
      </c>
      <c r="K141" s="142"/>
      <c r="L141" s="35"/>
      <c r="M141" s="143" t="s">
        <v>32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96</v>
      </c>
      <c r="AT141" s="147" t="s">
        <v>162</v>
      </c>
      <c r="AU141" s="147" t="s">
        <v>91</v>
      </c>
      <c r="AY141" s="19" t="s">
        <v>159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9" t="s">
        <v>91</v>
      </c>
      <c r="BK141" s="148">
        <f>ROUND(I141*H141,2)</f>
        <v>0</v>
      </c>
      <c r="BL141" s="19" t="s">
        <v>96</v>
      </c>
      <c r="BM141" s="147" t="s">
        <v>4952</v>
      </c>
    </row>
    <row r="142" spans="2:65" s="1" customFormat="1" ht="11.25">
      <c r="B142" s="35"/>
      <c r="D142" s="149" t="s">
        <v>167</v>
      </c>
      <c r="F142" s="150" t="s">
        <v>4953</v>
      </c>
      <c r="I142" s="151"/>
      <c r="L142" s="35"/>
      <c r="M142" s="152"/>
      <c r="T142" s="56"/>
      <c r="AT142" s="19" t="s">
        <v>167</v>
      </c>
      <c r="AU142" s="19" t="s">
        <v>91</v>
      </c>
    </row>
    <row r="143" spans="2:65" s="12" customFormat="1" ht="11.25">
      <c r="B143" s="153"/>
      <c r="D143" s="154" t="s">
        <v>169</v>
      </c>
      <c r="E143" s="155" t="s">
        <v>32</v>
      </c>
      <c r="F143" s="156" t="s">
        <v>4954</v>
      </c>
      <c r="H143" s="155" t="s">
        <v>32</v>
      </c>
      <c r="I143" s="157"/>
      <c r="L143" s="153"/>
      <c r="M143" s="158"/>
      <c r="T143" s="159"/>
      <c r="AT143" s="155" t="s">
        <v>169</v>
      </c>
      <c r="AU143" s="155" t="s">
        <v>91</v>
      </c>
      <c r="AV143" s="12" t="s">
        <v>84</v>
      </c>
      <c r="AW143" s="12" t="s">
        <v>38</v>
      </c>
      <c r="AX143" s="12" t="s">
        <v>76</v>
      </c>
      <c r="AY143" s="155" t="s">
        <v>159</v>
      </c>
    </row>
    <row r="144" spans="2:65" s="13" customFormat="1" ht="11.25">
      <c r="B144" s="160"/>
      <c r="D144" s="154" t="s">
        <v>169</v>
      </c>
      <c r="E144" s="161" t="s">
        <v>32</v>
      </c>
      <c r="F144" s="162" t="s">
        <v>4955</v>
      </c>
      <c r="H144" s="163">
        <v>44.3</v>
      </c>
      <c r="I144" s="164"/>
      <c r="L144" s="160"/>
      <c r="M144" s="165"/>
      <c r="T144" s="166"/>
      <c r="AT144" s="161" t="s">
        <v>169</v>
      </c>
      <c r="AU144" s="161" t="s">
        <v>91</v>
      </c>
      <c r="AV144" s="13" t="s">
        <v>91</v>
      </c>
      <c r="AW144" s="13" t="s">
        <v>38</v>
      </c>
      <c r="AX144" s="13" t="s">
        <v>76</v>
      </c>
      <c r="AY144" s="161" t="s">
        <v>159</v>
      </c>
    </row>
    <row r="145" spans="2:65" s="13" customFormat="1" ht="11.25">
      <c r="B145" s="160"/>
      <c r="D145" s="154" t="s">
        <v>169</v>
      </c>
      <c r="E145" s="161" t="s">
        <v>32</v>
      </c>
      <c r="F145" s="162" t="s">
        <v>4956</v>
      </c>
      <c r="H145" s="163">
        <v>55</v>
      </c>
      <c r="I145" s="164"/>
      <c r="L145" s="160"/>
      <c r="M145" s="165"/>
      <c r="T145" s="166"/>
      <c r="AT145" s="161" t="s">
        <v>169</v>
      </c>
      <c r="AU145" s="161" t="s">
        <v>91</v>
      </c>
      <c r="AV145" s="13" t="s">
        <v>91</v>
      </c>
      <c r="AW145" s="13" t="s">
        <v>38</v>
      </c>
      <c r="AX145" s="13" t="s">
        <v>76</v>
      </c>
      <c r="AY145" s="161" t="s">
        <v>159</v>
      </c>
    </row>
    <row r="146" spans="2:65" s="14" customFormat="1" ht="11.25">
      <c r="B146" s="175"/>
      <c r="D146" s="154" t="s">
        <v>169</v>
      </c>
      <c r="E146" s="176" t="s">
        <v>32</v>
      </c>
      <c r="F146" s="177" t="s">
        <v>581</v>
      </c>
      <c r="H146" s="178">
        <v>99.3</v>
      </c>
      <c r="I146" s="179"/>
      <c r="L146" s="175"/>
      <c r="M146" s="180"/>
      <c r="T146" s="181"/>
      <c r="AT146" s="176" t="s">
        <v>169</v>
      </c>
      <c r="AU146" s="176" t="s">
        <v>91</v>
      </c>
      <c r="AV146" s="14" t="s">
        <v>96</v>
      </c>
      <c r="AW146" s="14" t="s">
        <v>38</v>
      </c>
      <c r="AX146" s="14" t="s">
        <v>84</v>
      </c>
      <c r="AY146" s="176" t="s">
        <v>159</v>
      </c>
    </row>
    <row r="147" spans="2:65" s="1" customFormat="1" ht="24.2" customHeight="1">
      <c r="B147" s="35"/>
      <c r="C147" s="182" t="s">
        <v>218</v>
      </c>
      <c r="D147" s="182" t="s">
        <v>668</v>
      </c>
      <c r="E147" s="183" t="s">
        <v>4957</v>
      </c>
      <c r="F147" s="184" t="s">
        <v>4949</v>
      </c>
      <c r="G147" s="185" t="s">
        <v>783</v>
      </c>
      <c r="H147" s="186">
        <v>99.3</v>
      </c>
      <c r="I147" s="187"/>
      <c r="J147" s="188">
        <f>ROUND(I147*H147,2)</f>
        <v>0</v>
      </c>
      <c r="K147" s="189"/>
      <c r="L147" s="190"/>
      <c r="M147" s="191" t="s">
        <v>32</v>
      </c>
      <c r="N147" s="192" t="s">
        <v>48</v>
      </c>
      <c r="P147" s="145">
        <f>O147*H147</f>
        <v>0</v>
      </c>
      <c r="Q147" s="145">
        <v>1.2600000000000001E-3</v>
      </c>
      <c r="R147" s="145">
        <f>Q147*H147</f>
        <v>0.12511800000000001</v>
      </c>
      <c r="S147" s="145">
        <v>0</v>
      </c>
      <c r="T147" s="146">
        <f>S147*H147</f>
        <v>0</v>
      </c>
      <c r="AR147" s="147" t="s">
        <v>108</v>
      </c>
      <c r="AT147" s="147" t="s">
        <v>668</v>
      </c>
      <c r="AU147" s="147" t="s">
        <v>91</v>
      </c>
      <c r="AY147" s="19" t="s">
        <v>159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9" t="s">
        <v>91</v>
      </c>
      <c r="BK147" s="148">
        <f>ROUND(I147*H147,2)</f>
        <v>0</v>
      </c>
      <c r="BL147" s="19" t="s">
        <v>96</v>
      </c>
      <c r="BM147" s="147" t="s">
        <v>4958</v>
      </c>
    </row>
    <row r="148" spans="2:65" s="12" customFormat="1" ht="11.25">
      <c r="B148" s="153"/>
      <c r="D148" s="154" t="s">
        <v>169</v>
      </c>
      <c r="E148" s="155" t="s">
        <v>32</v>
      </c>
      <c r="F148" s="156" t="s">
        <v>4954</v>
      </c>
      <c r="H148" s="155" t="s">
        <v>32</v>
      </c>
      <c r="I148" s="157"/>
      <c r="L148" s="153"/>
      <c r="M148" s="158"/>
      <c r="T148" s="159"/>
      <c r="AT148" s="155" t="s">
        <v>169</v>
      </c>
      <c r="AU148" s="155" t="s">
        <v>91</v>
      </c>
      <c r="AV148" s="12" t="s">
        <v>84</v>
      </c>
      <c r="AW148" s="12" t="s">
        <v>38</v>
      </c>
      <c r="AX148" s="12" t="s">
        <v>76</v>
      </c>
      <c r="AY148" s="155" t="s">
        <v>159</v>
      </c>
    </row>
    <row r="149" spans="2:65" s="13" customFormat="1" ht="11.25">
      <c r="B149" s="160"/>
      <c r="D149" s="154" t="s">
        <v>169</v>
      </c>
      <c r="E149" s="161" t="s">
        <v>32</v>
      </c>
      <c r="F149" s="162" t="s">
        <v>4955</v>
      </c>
      <c r="H149" s="163">
        <v>44.3</v>
      </c>
      <c r="I149" s="164"/>
      <c r="L149" s="160"/>
      <c r="M149" s="165"/>
      <c r="T149" s="166"/>
      <c r="AT149" s="161" t="s">
        <v>169</v>
      </c>
      <c r="AU149" s="161" t="s">
        <v>91</v>
      </c>
      <c r="AV149" s="13" t="s">
        <v>91</v>
      </c>
      <c r="AW149" s="13" t="s">
        <v>38</v>
      </c>
      <c r="AX149" s="13" t="s">
        <v>76</v>
      </c>
      <c r="AY149" s="161" t="s">
        <v>159</v>
      </c>
    </row>
    <row r="150" spans="2:65" s="13" customFormat="1" ht="11.25">
      <c r="B150" s="160"/>
      <c r="D150" s="154" t="s">
        <v>169</v>
      </c>
      <c r="E150" s="161" t="s">
        <v>32</v>
      </c>
      <c r="F150" s="162" t="s">
        <v>4956</v>
      </c>
      <c r="H150" s="163">
        <v>55</v>
      </c>
      <c r="I150" s="164"/>
      <c r="L150" s="160"/>
      <c r="M150" s="165"/>
      <c r="T150" s="166"/>
      <c r="AT150" s="161" t="s">
        <v>169</v>
      </c>
      <c r="AU150" s="161" t="s">
        <v>91</v>
      </c>
      <c r="AV150" s="13" t="s">
        <v>91</v>
      </c>
      <c r="AW150" s="13" t="s">
        <v>38</v>
      </c>
      <c r="AX150" s="13" t="s">
        <v>76</v>
      </c>
      <c r="AY150" s="161" t="s">
        <v>159</v>
      </c>
    </row>
    <row r="151" spans="2:65" s="14" customFormat="1" ht="11.25">
      <c r="B151" s="175"/>
      <c r="D151" s="154" t="s">
        <v>169</v>
      </c>
      <c r="E151" s="176" t="s">
        <v>32</v>
      </c>
      <c r="F151" s="177" t="s">
        <v>581</v>
      </c>
      <c r="H151" s="178">
        <v>99.3</v>
      </c>
      <c r="I151" s="179"/>
      <c r="L151" s="175"/>
      <c r="M151" s="180"/>
      <c r="T151" s="181"/>
      <c r="AT151" s="176" t="s">
        <v>169</v>
      </c>
      <c r="AU151" s="176" t="s">
        <v>91</v>
      </c>
      <c r="AV151" s="14" t="s">
        <v>96</v>
      </c>
      <c r="AW151" s="14" t="s">
        <v>38</v>
      </c>
      <c r="AX151" s="14" t="s">
        <v>84</v>
      </c>
      <c r="AY151" s="176" t="s">
        <v>159</v>
      </c>
    </row>
    <row r="152" spans="2:65" s="1" customFormat="1" ht="49.15" customHeight="1">
      <c r="B152" s="35"/>
      <c r="C152" s="135" t="s">
        <v>8</v>
      </c>
      <c r="D152" s="135" t="s">
        <v>162</v>
      </c>
      <c r="E152" s="136" t="s">
        <v>4959</v>
      </c>
      <c r="F152" s="137" t="s">
        <v>4960</v>
      </c>
      <c r="G152" s="138" t="s">
        <v>783</v>
      </c>
      <c r="H152" s="139">
        <v>21.8</v>
      </c>
      <c r="I152" s="140"/>
      <c r="J152" s="141">
        <f>ROUND(I152*H152,2)</f>
        <v>0</v>
      </c>
      <c r="K152" s="142"/>
      <c r="L152" s="35"/>
      <c r="M152" s="143" t="s">
        <v>32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96</v>
      </c>
      <c r="AT152" s="147" t="s">
        <v>162</v>
      </c>
      <c r="AU152" s="147" t="s">
        <v>91</v>
      </c>
      <c r="AY152" s="19" t="s">
        <v>159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9" t="s">
        <v>91</v>
      </c>
      <c r="BK152" s="148">
        <f>ROUND(I152*H152,2)</f>
        <v>0</v>
      </c>
      <c r="BL152" s="19" t="s">
        <v>96</v>
      </c>
      <c r="BM152" s="147" t="s">
        <v>4961</v>
      </c>
    </row>
    <row r="153" spans="2:65" s="1" customFormat="1" ht="11.25">
      <c r="B153" s="35"/>
      <c r="D153" s="149" t="s">
        <v>167</v>
      </c>
      <c r="F153" s="150" t="s">
        <v>4962</v>
      </c>
      <c r="I153" s="151"/>
      <c r="L153" s="35"/>
      <c r="M153" s="152"/>
      <c r="T153" s="56"/>
      <c r="AT153" s="19" t="s">
        <v>167</v>
      </c>
      <c r="AU153" s="19" t="s">
        <v>91</v>
      </c>
    </row>
    <row r="154" spans="2:65" s="12" customFormat="1" ht="11.25">
      <c r="B154" s="153"/>
      <c r="D154" s="154" t="s">
        <v>169</v>
      </c>
      <c r="E154" s="155" t="s">
        <v>32</v>
      </c>
      <c r="F154" s="156" t="s">
        <v>4963</v>
      </c>
      <c r="H154" s="155" t="s">
        <v>32</v>
      </c>
      <c r="I154" s="157"/>
      <c r="L154" s="153"/>
      <c r="M154" s="158"/>
      <c r="T154" s="159"/>
      <c r="AT154" s="155" t="s">
        <v>169</v>
      </c>
      <c r="AU154" s="155" t="s">
        <v>91</v>
      </c>
      <c r="AV154" s="12" t="s">
        <v>84</v>
      </c>
      <c r="AW154" s="12" t="s">
        <v>38</v>
      </c>
      <c r="AX154" s="12" t="s">
        <v>76</v>
      </c>
      <c r="AY154" s="155" t="s">
        <v>159</v>
      </c>
    </row>
    <row r="155" spans="2:65" s="13" customFormat="1" ht="11.25">
      <c r="B155" s="160"/>
      <c r="D155" s="154" t="s">
        <v>169</v>
      </c>
      <c r="E155" s="161" t="s">
        <v>32</v>
      </c>
      <c r="F155" s="162" t="s">
        <v>4964</v>
      </c>
      <c r="H155" s="163">
        <v>10.9</v>
      </c>
      <c r="I155" s="164"/>
      <c r="L155" s="160"/>
      <c r="M155" s="165"/>
      <c r="T155" s="166"/>
      <c r="AT155" s="161" t="s">
        <v>169</v>
      </c>
      <c r="AU155" s="161" t="s">
        <v>91</v>
      </c>
      <c r="AV155" s="13" t="s">
        <v>91</v>
      </c>
      <c r="AW155" s="13" t="s">
        <v>38</v>
      </c>
      <c r="AX155" s="13" t="s">
        <v>76</v>
      </c>
      <c r="AY155" s="161" t="s">
        <v>159</v>
      </c>
    </row>
    <row r="156" spans="2:65" s="13" customFormat="1" ht="11.25">
      <c r="B156" s="160"/>
      <c r="D156" s="154" t="s">
        <v>169</v>
      </c>
      <c r="E156" s="161" t="s">
        <v>32</v>
      </c>
      <c r="F156" s="162" t="s">
        <v>4965</v>
      </c>
      <c r="H156" s="163">
        <v>10.9</v>
      </c>
      <c r="I156" s="164"/>
      <c r="L156" s="160"/>
      <c r="M156" s="165"/>
      <c r="T156" s="166"/>
      <c r="AT156" s="161" t="s">
        <v>169</v>
      </c>
      <c r="AU156" s="161" t="s">
        <v>91</v>
      </c>
      <c r="AV156" s="13" t="s">
        <v>91</v>
      </c>
      <c r="AW156" s="13" t="s">
        <v>38</v>
      </c>
      <c r="AX156" s="13" t="s">
        <v>76</v>
      </c>
      <c r="AY156" s="161" t="s">
        <v>159</v>
      </c>
    </row>
    <row r="157" spans="2:65" s="14" customFormat="1" ht="11.25">
      <c r="B157" s="175"/>
      <c r="D157" s="154" t="s">
        <v>169</v>
      </c>
      <c r="E157" s="176" t="s">
        <v>32</v>
      </c>
      <c r="F157" s="177" t="s">
        <v>581</v>
      </c>
      <c r="H157" s="178">
        <v>21.8</v>
      </c>
      <c r="I157" s="179"/>
      <c r="L157" s="175"/>
      <c r="M157" s="180"/>
      <c r="T157" s="181"/>
      <c r="AT157" s="176" t="s">
        <v>169</v>
      </c>
      <c r="AU157" s="176" t="s">
        <v>91</v>
      </c>
      <c r="AV157" s="14" t="s">
        <v>96</v>
      </c>
      <c r="AW157" s="14" t="s">
        <v>38</v>
      </c>
      <c r="AX157" s="14" t="s">
        <v>84</v>
      </c>
      <c r="AY157" s="176" t="s">
        <v>159</v>
      </c>
    </row>
    <row r="158" spans="2:65" s="1" customFormat="1" ht="24.2" customHeight="1">
      <c r="B158" s="35"/>
      <c r="C158" s="182" t="s">
        <v>229</v>
      </c>
      <c r="D158" s="182" t="s">
        <v>668</v>
      </c>
      <c r="E158" s="183" t="s">
        <v>4966</v>
      </c>
      <c r="F158" s="184" t="s">
        <v>4967</v>
      </c>
      <c r="G158" s="185" t="s">
        <v>783</v>
      </c>
      <c r="H158" s="186">
        <v>21.8</v>
      </c>
      <c r="I158" s="187"/>
      <c r="J158" s="188">
        <f>ROUND(I158*H158,2)</f>
        <v>0</v>
      </c>
      <c r="K158" s="189"/>
      <c r="L158" s="190"/>
      <c r="M158" s="191" t="s">
        <v>32</v>
      </c>
      <c r="N158" s="192" t="s">
        <v>48</v>
      </c>
      <c r="P158" s="145">
        <f>O158*H158</f>
        <v>0</v>
      </c>
      <c r="Q158" s="145">
        <v>1.3500000000000001E-3</v>
      </c>
      <c r="R158" s="145">
        <f>Q158*H158</f>
        <v>2.9430000000000001E-2</v>
      </c>
      <c r="S158" s="145">
        <v>0</v>
      </c>
      <c r="T158" s="146">
        <f>S158*H158</f>
        <v>0</v>
      </c>
      <c r="AR158" s="147" t="s">
        <v>108</v>
      </c>
      <c r="AT158" s="147" t="s">
        <v>668</v>
      </c>
      <c r="AU158" s="147" t="s">
        <v>91</v>
      </c>
      <c r="AY158" s="19" t="s">
        <v>159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9" t="s">
        <v>91</v>
      </c>
      <c r="BK158" s="148">
        <f>ROUND(I158*H158,2)</f>
        <v>0</v>
      </c>
      <c r="BL158" s="19" t="s">
        <v>96</v>
      </c>
      <c r="BM158" s="147" t="s">
        <v>4968</v>
      </c>
    </row>
    <row r="159" spans="2:65" s="12" customFormat="1" ht="11.25">
      <c r="B159" s="153"/>
      <c r="D159" s="154" t="s">
        <v>169</v>
      </c>
      <c r="E159" s="155" t="s">
        <v>32</v>
      </c>
      <c r="F159" s="156" t="s">
        <v>4963</v>
      </c>
      <c r="H159" s="155" t="s">
        <v>32</v>
      </c>
      <c r="I159" s="157"/>
      <c r="L159" s="153"/>
      <c r="M159" s="158"/>
      <c r="T159" s="159"/>
      <c r="AT159" s="155" t="s">
        <v>169</v>
      </c>
      <c r="AU159" s="155" t="s">
        <v>91</v>
      </c>
      <c r="AV159" s="12" t="s">
        <v>84</v>
      </c>
      <c r="AW159" s="12" t="s">
        <v>38</v>
      </c>
      <c r="AX159" s="12" t="s">
        <v>76</v>
      </c>
      <c r="AY159" s="155" t="s">
        <v>159</v>
      </c>
    </row>
    <row r="160" spans="2:65" s="13" customFormat="1" ht="11.25">
      <c r="B160" s="160"/>
      <c r="D160" s="154" t="s">
        <v>169</v>
      </c>
      <c r="E160" s="161" t="s">
        <v>32</v>
      </c>
      <c r="F160" s="162" t="s">
        <v>4964</v>
      </c>
      <c r="H160" s="163">
        <v>10.9</v>
      </c>
      <c r="I160" s="164"/>
      <c r="L160" s="160"/>
      <c r="M160" s="165"/>
      <c r="T160" s="166"/>
      <c r="AT160" s="161" t="s">
        <v>169</v>
      </c>
      <c r="AU160" s="161" t="s">
        <v>91</v>
      </c>
      <c r="AV160" s="13" t="s">
        <v>91</v>
      </c>
      <c r="AW160" s="13" t="s">
        <v>38</v>
      </c>
      <c r="AX160" s="13" t="s">
        <v>76</v>
      </c>
      <c r="AY160" s="161" t="s">
        <v>159</v>
      </c>
    </row>
    <row r="161" spans="2:65" s="13" customFormat="1" ht="11.25">
      <c r="B161" s="160"/>
      <c r="D161" s="154" t="s">
        <v>169</v>
      </c>
      <c r="E161" s="161" t="s">
        <v>32</v>
      </c>
      <c r="F161" s="162" t="s">
        <v>4965</v>
      </c>
      <c r="H161" s="163">
        <v>10.9</v>
      </c>
      <c r="I161" s="164"/>
      <c r="L161" s="160"/>
      <c r="M161" s="165"/>
      <c r="T161" s="166"/>
      <c r="AT161" s="161" t="s">
        <v>169</v>
      </c>
      <c r="AU161" s="161" t="s">
        <v>91</v>
      </c>
      <c r="AV161" s="13" t="s">
        <v>91</v>
      </c>
      <c r="AW161" s="13" t="s">
        <v>38</v>
      </c>
      <c r="AX161" s="13" t="s">
        <v>76</v>
      </c>
      <c r="AY161" s="161" t="s">
        <v>159</v>
      </c>
    </row>
    <row r="162" spans="2:65" s="14" customFormat="1" ht="11.25">
      <c r="B162" s="175"/>
      <c r="D162" s="154" t="s">
        <v>169</v>
      </c>
      <c r="E162" s="176" t="s">
        <v>32</v>
      </c>
      <c r="F162" s="177" t="s">
        <v>581</v>
      </c>
      <c r="H162" s="178">
        <v>21.8</v>
      </c>
      <c r="I162" s="179"/>
      <c r="L162" s="175"/>
      <c r="M162" s="180"/>
      <c r="T162" s="181"/>
      <c r="AT162" s="176" t="s">
        <v>169</v>
      </c>
      <c r="AU162" s="176" t="s">
        <v>91</v>
      </c>
      <c r="AV162" s="14" t="s">
        <v>96</v>
      </c>
      <c r="AW162" s="14" t="s">
        <v>38</v>
      </c>
      <c r="AX162" s="14" t="s">
        <v>84</v>
      </c>
      <c r="AY162" s="176" t="s">
        <v>159</v>
      </c>
    </row>
    <row r="163" spans="2:65" s="1" customFormat="1" ht="49.15" customHeight="1">
      <c r="B163" s="35"/>
      <c r="C163" s="135" t="s">
        <v>641</v>
      </c>
      <c r="D163" s="135" t="s">
        <v>162</v>
      </c>
      <c r="E163" s="136" t="s">
        <v>4969</v>
      </c>
      <c r="F163" s="137" t="s">
        <v>4970</v>
      </c>
      <c r="G163" s="138" t="s">
        <v>783</v>
      </c>
      <c r="H163" s="139">
        <v>51.4</v>
      </c>
      <c r="I163" s="140"/>
      <c r="J163" s="141">
        <f>ROUND(I163*H163,2)</f>
        <v>0</v>
      </c>
      <c r="K163" s="142"/>
      <c r="L163" s="35"/>
      <c r="M163" s="143" t="s">
        <v>32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96</v>
      </c>
      <c r="AT163" s="147" t="s">
        <v>162</v>
      </c>
      <c r="AU163" s="147" t="s">
        <v>91</v>
      </c>
      <c r="AY163" s="19" t="s">
        <v>159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9" t="s">
        <v>91</v>
      </c>
      <c r="BK163" s="148">
        <f>ROUND(I163*H163,2)</f>
        <v>0</v>
      </c>
      <c r="BL163" s="19" t="s">
        <v>96</v>
      </c>
      <c r="BM163" s="147" t="s">
        <v>4971</v>
      </c>
    </row>
    <row r="164" spans="2:65" s="1" customFormat="1" ht="11.25">
      <c r="B164" s="35"/>
      <c r="D164" s="149" t="s">
        <v>167</v>
      </c>
      <c r="F164" s="150" t="s">
        <v>4972</v>
      </c>
      <c r="I164" s="151"/>
      <c r="L164" s="35"/>
      <c r="M164" s="152"/>
      <c r="T164" s="56"/>
      <c r="AT164" s="19" t="s">
        <v>167</v>
      </c>
      <c r="AU164" s="19" t="s">
        <v>91</v>
      </c>
    </row>
    <row r="165" spans="2:65" s="12" customFormat="1" ht="11.25">
      <c r="B165" s="153"/>
      <c r="D165" s="154" t="s">
        <v>169</v>
      </c>
      <c r="E165" s="155" t="s">
        <v>32</v>
      </c>
      <c r="F165" s="156" t="s">
        <v>4973</v>
      </c>
      <c r="H165" s="155" t="s">
        <v>32</v>
      </c>
      <c r="I165" s="157"/>
      <c r="L165" s="153"/>
      <c r="M165" s="158"/>
      <c r="T165" s="159"/>
      <c r="AT165" s="155" t="s">
        <v>169</v>
      </c>
      <c r="AU165" s="155" t="s">
        <v>91</v>
      </c>
      <c r="AV165" s="12" t="s">
        <v>84</v>
      </c>
      <c r="AW165" s="12" t="s">
        <v>38</v>
      </c>
      <c r="AX165" s="12" t="s">
        <v>76</v>
      </c>
      <c r="AY165" s="155" t="s">
        <v>159</v>
      </c>
    </row>
    <row r="166" spans="2:65" s="13" customFormat="1" ht="11.25">
      <c r="B166" s="160"/>
      <c r="D166" s="154" t="s">
        <v>169</v>
      </c>
      <c r="E166" s="161" t="s">
        <v>32</v>
      </c>
      <c r="F166" s="162" t="s">
        <v>4974</v>
      </c>
      <c r="H166" s="163">
        <v>25.7</v>
      </c>
      <c r="I166" s="164"/>
      <c r="L166" s="160"/>
      <c r="M166" s="165"/>
      <c r="T166" s="166"/>
      <c r="AT166" s="161" t="s">
        <v>169</v>
      </c>
      <c r="AU166" s="161" t="s">
        <v>91</v>
      </c>
      <c r="AV166" s="13" t="s">
        <v>91</v>
      </c>
      <c r="AW166" s="13" t="s">
        <v>38</v>
      </c>
      <c r="AX166" s="13" t="s">
        <v>76</v>
      </c>
      <c r="AY166" s="161" t="s">
        <v>159</v>
      </c>
    </row>
    <row r="167" spans="2:65" s="13" customFormat="1" ht="11.25">
      <c r="B167" s="160"/>
      <c r="D167" s="154" t="s">
        <v>169</v>
      </c>
      <c r="E167" s="161" t="s">
        <v>32</v>
      </c>
      <c r="F167" s="162" t="s">
        <v>4975</v>
      </c>
      <c r="H167" s="163">
        <v>25.7</v>
      </c>
      <c r="I167" s="164"/>
      <c r="L167" s="160"/>
      <c r="M167" s="165"/>
      <c r="T167" s="166"/>
      <c r="AT167" s="161" t="s">
        <v>169</v>
      </c>
      <c r="AU167" s="161" t="s">
        <v>91</v>
      </c>
      <c r="AV167" s="13" t="s">
        <v>91</v>
      </c>
      <c r="AW167" s="13" t="s">
        <v>38</v>
      </c>
      <c r="AX167" s="13" t="s">
        <v>76</v>
      </c>
      <c r="AY167" s="161" t="s">
        <v>159</v>
      </c>
    </row>
    <row r="168" spans="2:65" s="14" customFormat="1" ht="11.25">
      <c r="B168" s="175"/>
      <c r="D168" s="154" t="s">
        <v>169</v>
      </c>
      <c r="E168" s="176" t="s">
        <v>32</v>
      </c>
      <c r="F168" s="177" t="s">
        <v>581</v>
      </c>
      <c r="H168" s="178">
        <v>51.4</v>
      </c>
      <c r="I168" s="179"/>
      <c r="L168" s="175"/>
      <c r="M168" s="180"/>
      <c r="T168" s="181"/>
      <c r="AT168" s="176" t="s">
        <v>169</v>
      </c>
      <c r="AU168" s="176" t="s">
        <v>91</v>
      </c>
      <c r="AV168" s="14" t="s">
        <v>96</v>
      </c>
      <c r="AW168" s="14" t="s">
        <v>38</v>
      </c>
      <c r="AX168" s="14" t="s">
        <v>84</v>
      </c>
      <c r="AY168" s="176" t="s">
        <v>159</v>
      </c>
    </row>
    <row r="169" spans="2:65" s="1" customFormat="1" ht="24.2" customHeight="1">
      <c r="B169" s="35"/>
      <c r="C169" s="182" t="s">
        <v>625</v>
      </c>
      <c r="D169" s="182" t="s">
        <v>668</v>
      </c>
      <c r="E169" s="183" t="s">
        <v>4976</v>
      </c>
      <c r="F169" s="184" t="s">
        <v>4977</v>
      </c>
      <c r="G169" s="185" t="s">
        <v>783</v>
      </c>
      <c r="H169" s="186">
        <v>51.4</v>
      </c>
      <c r="I169" s="187"/>
      <c r="J169" s="188">
        <f>ROUND(I169*H169,2)</f>
        <v>0</v>
      </c>
      <c r="K169" s="189"/>
      <c r="L169" s="190"/>
      <c r="M169" s="191" t="s">
        <v>32</v>
      </c>
      <c r="N169" s="192" t="s">
        <v>48</v>
      </c>
      <c r="P169" s="145">
        <f>O169*H169</f>
        <v>0</v>
      </c>
      <c r="Q169" s="145">
        <v>1.91E-3</v>
      </c>
      <c r="R169" s="145">
        <f>Q169*H169</f>
        <v>9.8173999999999997E-2</v>
      </c>
      <c r="S169" s="145">
        <v>0</v>
      </c>
      <c r="T169" s="146">
        <f>S169*H169</f>
        <v>0</v>
      </c>
      <c r="AR169" s="147" t="s">
        <v>108</v>
      </c>
      <c r="AT169" s="147" t="s">
        <v>668</v>
      </c>
      <c r="AU169" s="147" t="s">
        <v>91</v>
      </c>
      <c r="AY169" s="19" t="s">
        <v>159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9" t="s">
        <v>91</v>
      </c>
      <c r="BK169" s="148">
        <f>ROUND(I169*H169,2)</f>
        <v>0</v>
      </c>
      <c r="BL169" s="19" t="s">
        <v>96</v>
      </c>
      <c r="BM169" s="147" t="s">
        <v>4978</v>
      </c>
    </row>
    <row r="170" spans="2:65" s="12" customFormat="1" ht="11.25">
      <c r="B170" s="153"/>
      <c r="D170" s="154" t="s">
        <v>169</v>
      </c>
      <c r="E170" s="155" t="s">
        <v>32</v>
      </c>
      <c r="F170" s="156" t="s">
        <v>4973</v>
      </c>
      <c r="H170" s="155" t="s">
        <v>32</v>
      </c>
      <c r="I170" s="157"/>
      <c r="L170" s="153"/>
      <c r="M170" s="158"/>
      <c r="T170" s="159"/>
      <c r="AT170" s="155" t="s">
        <v>169</v>
      </c>
      <c r="AU170" s="155" t="s">
        <v>91</v>
      </c>
      <c r="AV170" s="12" t="s">
        <v>84</v>
      </c>
      <c r="AW170" s="12" t="s">
        <v>38</v>
      </c>
      <c r="AX170" s="12" t="s">
        <v>76</v>
      </c>
      <c r="AY170" s="155" t="s">
        <v>159</v>
      </c>
    </row>
    <row r="171" spans="2:65" s="13" customFormat="1" ht="11.25">
      <c r="B171" s="160"/>
      <c r="D171" s="154" t="s">
        <v>169</v>
      </c>
      <c r="E171" s="161" t="s">
        <v>32</v>
      </c>
      <c r="F171" s="162" t="s">
        <v>4974</v>
      </c>
      <c r="H171" s="163">
        <v>25.7</v>
      </c>
      <c r="I171" s="164"/>
      <c r="L171" s="160"/>
      <c r="M171" s="165"/>
      <c r="T171" s="166"/>
      <c r="AT171" s="161" t="s">
        <v>169</v>
      </c>
      <c r="AU171" s="161" t="s">
        <v>91</v>
      </c>
      <c r="AV171" s="13" t="s">
        <v>91</v>
      </c>
      <c r="AW171" s="13" t="s">
        <v>38</v>
      </c>
      <c r="AX171" s="13" t="s">
        <v>76</v>
      </c>
      <c r="AY171" s="161" t="s">
        <v>159</v>
      </c>
    </row>
    <row r="172" spans="2:65" s="13" customFormat="1" ht="11.25">
      <c r="B172" s="160"/>
      <c r="D172" s="154" t="s">
        <v>169</v>
      </c>
      <c r="E172" s="161" t="s">
        <v>32</v>
      </c>
      <c r="F172" s="162" t="s">
        <v>4975</v>
      </c>
      <c r="H172" s="163">
        <v>25.7</v>
      </c>
      <c r="I172" s="164"/>
      <c r="L172" s="160"/>
      <c r="M172" s="165"/>
      <c r="T172" s="166"/>
      <c r="AT172" s="161" t="s">
        <v>169</v>
      </c>
      <c r="AU172" s="161" t="s">
        <v>91</v>
      </c>
      <c r="AV172" s="13" t="s">
        <v>91</v>
      </c>
      <c r="AW172" s="13" t="s">
        <v>38</v>
      </c>
      <c r="AX172" s="13" t="s">
        <v>76</v>
      </c>
      <c r="AY172" s="161" t="s">
        <v>159</v>
      </c>
    </row>
    <row r="173" spans="2:65" s="14" customFormat="1" ht="11.25">
      <c r="B173" s="175"/>
      <c r="D173" s="154" t="s">
        <v>169</v>
      </c>
      <c r="E173" s="176" t="s">
        <v>32</v>
      </c>
      <c r="F173" s="177" t="s">
        <v>581</v>
      </c>
      <c r="H173" s="178">
        <v>51.4</v>
      </c>
      <c r="I173" s="179"/>
      <c r="L173" s="175"/>
      <c r="M173" s="180"/>
      <c r="T173" s="181"/>
      <c r="AT173" s="176" t="s">
        <v>169</v>
      </c>
      <c r="AU173" s="176" t="s">
        <v>91</v>
      </c>
      <c r="AV173" s="14" t="s">
        <v>96</v>
      </c>
      <c r="AW173" s="14" t="s">
        <v>38</v>
      </c>
      <c r="AX173" s="14" t="s">
        <v>84</v>
      </c>
      <c r="AY173" s="176" t="s">
        <v>159</v>
      </c>
    </row>
    <row r="174" spans="2:65" s="1" customFormat="1" ht="44.25" customHeight="1">
      <c r="B174" s="35"/>
      <c r="C174" s="135" t="s">
        <v>661</v>
      </c>
      <c r="D174" s="135" t="s">
        <v>162</v>
      </c>
      <c r="E174" s="136" t="s">
        <v>4979</v>
      </c>
      <c r="F174" s="137" t="s">
        <v>4980</v>
      </c>
      <c r="G174" s="138" t="s">
        <v>211</v>
      </c>
      <c r="H174" s="139">
        <v>56</v>
      </c>
      <c r="I174" s="140"/>
      <c r="J174" s="141">
        <f>ROUND(I174*H174,2)</f>
        <v>0</v>
      </c>
      <c r="K174" s="142"/>
      <c r="L174" s="35"/>
      <c r="M174" s="143" t="s">
        <v>32</v>
      </c>
      <c r="N174" s="144" t="s">
        <v>48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96</v>
      </c>
      <c r="AT174" s="147" t="s">
        <v>162</v>
      </c>
      <c r="AU174" s="147" t="s">
        <v>91</v>
      </c>
      <c r="AY174" s="19" t="s">
        <v>159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9" t="s">
        <v>91</v>
      </c>
      <c r="BK174" s="148">
        <f>ROUND(I174*H174,2)</f>
        <v>0</v>
      </c>
      <c r="BL174" s="19" t="s">
        <v>96</v>
      </c>
      <c r="BM174" s="147" t="s">
        <v>4981</v>
      </c>
    </row>
    <row r="175" spans="2:65" s="1" customFormat="1" ht="11.25">
      <c r="B175" s="35"/>
      <c r="D175" s="149" t="s">
        <v>167</v>
      </c>
      <c r="F175" s="150" t="s">
        <v>4982</v>
      </c>
      <c r="I175" s="151"/>
      <c r="L175" s="35"/>
      <c r="M175" s="152"/>
      <c r="T175" s="56"/>
      <c r="AT175" s="19" t="s">
        <v>167</v>
      </c>
      <c r="AU175" s="19" t="s">
        <v>91</v>
      </c>
    </row>
    <row r="176" spans="2:65" s="1" customFormat="1" ht="33" customHeight="1">
      <c r="B176" s="35"/>
      <c r="C176" s="182" t="s">
        <v>667</v>
      </c>
      <c r="D176" s="182" t="s">
        <v>668</v>
      </c>
      <c r="E176" s="183" t="s">
        <v>4983</v>
      </c>
      <c r="F176" s="184" t="s">
        <v>4984</v>
      </c>
      <c r="G176" s="185" t="s">
        <v>211</v>
      </c>
      <c r="H176" s="186">
        <v>56</v>
      </c>
      <c r="I176" s="187"/>
      <c r="J176" s="188">
        <f>ROUND(I176*H176,2)</f>
        <v>0</v>
      </c>
      <c r="K176" s="189"/>
      <c r="L176" s="190"/>
      <c r="M176" s="191" t="s">
        <v>32</v>
      </c>
      <c r="N176" s="192" t="s">
        <v>48</v>
      </c>
      <c r="P176" s="145">
        <f>O176*H176</f>
        <v>0</v>
      </c>
      <c r="Q176" s="145">
        <v>2.2000000000000001E-4</v>
      </c>
      <c r="R176" s="145">
        <f>Q176*H176</f>
        <v>1.2320000000000001E-2</v>
      </c>
      <c r="S176" s="145">
        <v>0</v>
      </c>
      <c r="T176" s="146">
        <f>S176*H176</f>
        <v>0</v>
      </c>
      <c r="AR176" s="147" t="s">
        <v>108</v>
      </c>
      <c r="AT176" s="147" t="s">
        <v>668</v>
      </c>
      <c r="AU176" s="147" t="s">
        <v>91</v>
      </c>
      <c r="AY176" s="19" t="s">
        <v>159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9" t="s">
        <v>91</v>
      </c>
      <c r="BK176" s="148">
        <f>ROUND(I176*H176,2)</f>
        <v>0</v>
      </c>
      <c r="BL176" s="19" t="s">
        <v>96</v>
      </c>
      <c r="BM176" s="147" t="s">
        <v>4985</v>
      </c>
    </row>
    <row r="177" spans="2:65" s="1" customFormat="1" ht="37.9" customHeight="1">
      <c r="B177" s="35"/>
      <c r="C177" s="135" t="s">
        <v>675</v>
      </c>
      <c r="D177" s="135" t="s">
        <v>162</v>
      </c>
      <c r="E177" s="136" t="s">
        <v>4986</v>
      </c>
      <c r="F177" s="137" t="s">
        <v>4987</v>
      </c>
      <c r="G177" s="138" t="s">
        <v>211</v>
      </c>
      <c r="H177" s="139">
        <v>7</v>
      </c>
      <c r="I177" s="140"/>
      <c r="J177" s="141">
        <f>ROUND(I177*H177,2)</f>
        <v>0</v>
      </c>
      <c r="K177" s="142"/>
      <c r="L177" s="35"/>
      <c r="M177" s="143" t="s">
        <v>32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96</v>
      </c>
      <c r="AT177" s="147" t="s">
        <v>162</v>
      </c>
      <c r="AU177" s="147" t="s">
        <v>91</v>
      </c>
      <c r="AY177" s="19" t="s">
        <v>159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9" t="s">
        <v>91</v>
      </c>
      <c r="BK177" s="148">
        <f>ROUND(I177*H177,2)</f>
        <v>0</v>
      </c>
      <c r="BL177" s="19" t="s">
        <v>96</v>
      </c>
      <c r="BM177" s="147" t="s">
        <v>4988</v>
      </c>
    </row>
    <row r="178" spans="2:65" s="1" customFormat="1" ht="11.25">
      <c r="B178" s="35"/>
      <c r="D178" s="149" t="s">
        <v>167</v>
      </c>
      <c r="F178" s="150" t="s">
        <v>4989</v>
      </c>
      <c r="I178" s="151"/>
      <c r="L178" s="35"/>
      <c r="M178" s="152"/>
      <c r="T178" s="56"/>
      <c r="AT178" s="19" t="s">
        <v>167</v>
      </c>
      <c r="AU178" s="19" t="s">
        <v>91</v>
      </c>
    </row>
    <row r="179" spans="2:65" s="1" customFormat="1" ht="33" customHeight="1">
      <c r="B179" s="35"/>
      <c r="C179" s="182" t="s">
        <v>701</v>
      </c>
      <c r="D179" s="182" t="s">
        <v>668</v>
      </c>
      <c r="E179" s="183" t="s">
        <v>4990</v>
      </c>
      <c r="F179" s="184" t="s">
        <v>4991</v>
      </c>
      <c r="G179" s="185" t="s">
        <v>211</v>
      </c>
      <c r="H179" s="186">
        <v>7</v>
      </c>
      <c r="I179" s="187"/>
      <c r="J179" s="188">
        <f>ROUND(I179*H179,2)</f>
        <v>0</v>
      </c>
      <c r="K179" s="189"/>
      <c r="L179" s="190"/>
      <c r="M179" s="191" t="s">
        <v>32</v>
      </c>
      <c r="N179" s="192" t="s">
        <v>48</v>
      </c>
      <c r="P179" s="145">
        <f>O179*H179</f>
        <v>0</v>
      </c>
      <c r="Q179" s="145">
        <v>4.4999999999999999E-4</v>
      </c>
      <c r="R179" s="145">
        <f>Q179*H179</f>
        <v>3.15E-3</v>
      </c>
      <c r="S179" s="145">
        <v>0</v>
      </c>
      <c r="T179" s="146">
        <f>S179*H179</f>
        <v>0</v>
      </c>
      <c r="AR179" s="147" t="s">
        <v>108</v>
      </c>
      <c r="AT179" s="147" t="s">
        <v>668</v>
      </c>
      <c r="AU179" s="147" t="s">
        <v>91</v>
      </c>
      <c r="AY179" s="19" t="s">
        <v>159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9" t="s">
        <v>91</v>
      </c>
      <c r="BK179" s="148">
        <f>ROUND(I179*H179,2)</f>
        <v>0</v>
      </c>
      <c r="BL179" s="19" t="s">
        <v>96</v>
      </c>
      <c r="BM179" s="147" t="s">
        <v>4992</v>
      </c>
    </row>
    <row r="180" spans="2:65" s="1" customFormat="1" ht="44.25" customHeight="1">
      <c r="B180" s="35"/>
      <c r="C180" s="135" t="s">
        <v>713</v>
      </c>
      <c r="D180" s="135" t="s">
        <v>162</v>
      </c>
      <c r="E180" s="136" t="s">
        <v>4993</v>
      </c>
      <c r="F180" s="137" t="s">
        <v>4994</v>
      </c>
      <c r="G180" s="138" t="s">
        <v>211</v>
      </c>
      <c r="H180" s="139">
        <v>32</v>
      </c>
      <c r="I180" s="140"/>
      <c r="J180" s="141">
        <f>ROUND(I180*H180,2)</f>
        <v>0</v>
      </c>
      <c r="K180" s="142"/>
      <c r="L180" s="35"/>
      <c r="M180" s="143" t="s">
        <v>32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96</v>
      </c>
      <c r="AT180" s="147" t="s">
        <v>162</v>
      </c>
      <c r="AU180" s="147" t="s">
        <v>91</v>
      </c>
      <c r="AY180" s="19" t="s">
        <v>159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9" t="s">
        <v>91</v>
      </c>
      <c r="BK180" s="148">
        <f>ROUND(I180*H180,2)</f>
        <v>0</v>
      </c>
      <c r="BL180" s="19" t="s">
        <v>96</v>
      </c>
      <c r="BM180" s="147" t="s">
        <v>4995</v>
      </c>
    </row>
    <row r="181" spans="2:65" s="1" customFormat="1" ht="11.25">
      <c r="B181" s="35"/>
      <c r="D181" s="149" t="s">
        <v>167</v>
      </c>
      <c r="F181" s="150" t="s">
        <v>4996</v>
      </c>
      <c r="I181" s="151"/>
      <c r="L181" s="35"/>
      <c r="M181" s="152"/>
      <c r="T181" s="56"/>
      <c r="AT181" s="19" t="s">
        <v>167</v>
      </c>
      <c r="AU181" s="19" t="s">
        <v>91</v>
      </c>
    </row>
    <row r="182" spans="2:65" s="1" customFormat="1" ht="33" customHeight="1">
      <c r="B182" s="35"/>
      <c r="C182" s="182" t="s">
        <v>7</v>
      </c>
      <c r="D182" s="182" t="s">
        <v>668</v>
      </c>
      <c r="E182" s="183" t="s">
        <v>4997</v>
      </c>
      <c r="F182" s="184" t="s">
        <v>4998</v>
      </c>
      <c r="G182" s="185" t="s">
        <v>211</v>
      </c>
      <c r="H182" s="186">
        <v>32</v>
      </c>
      <c r="I182" s="187"/>
      <c r="J182" s="188">
        <f>ROUND(I182*H182,2)</f>
        <v>0</v>
      </c>
      <c r="K182" s="189"/>
      <c r="L182" s="190"/>
      <c r="M182" s="191" t="s">
        <v>32</v>
      </c>
      <c r="N182" s="192" t="s">
        <v>48</v>
      </c>
      <c r="P182" s="145">
        <f>O182*H182</f>
        <v>0</v>
      </c>
      <c r="Q182" s="145">
        <v>2.5000000000000001E-4</v>
      </c>
      <c r="R182" s="145">
        <f>Q182*H182</f>
        <v>8.0000000000000002E-3</v>
      </c>
      <c r="S182" s="145">
        <v>0</v>
      </c>
      <c r="T182" s="146">
        <f>S182*H182</f>
        <v>0</v>
      </c>
      <c r="AR182" s="147" t="s">
        <v>108</v>
      </c>
      <c r="AT182" s="147" t="s">
        <v>668</v>
      </c>
      <c r="AU182" s="147" t="s">
        <v>91</v>
      </c>
      <c r="AY182" s="19" t="s">
        <v>159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9" t="s">
        <v>91</v>
      </c>
      <c r="BK182" s="148">
        <f>ROUND(I182*H182,2)</f>
        <v>0</v>
      </c>
      <c r="BL182" s="19" t="s">
        <v>96</v>
      </c>
      <c r="BM182" s="147" t="s">
        <v>4999</v>
      </c>
    </row>
    <row r="183" spans="2:65" s="1" customFormat="1" ht="37.9" customHeight="1">
      <c r="B183" s="35"/>
      <c r="C183" s="135" t="s">
        <v>673</v>
      </c>
      <c r="D183" s="135" t="s">
        <v>162</v>
      </c>
      <c r="E183" s="136" t="s">
        <v>5000</v>
      </c>
      <c r="F183" s="137" t="s">
        <v>5001</v>
      </c>
      <c r="G183" s="138" t="s">
        <v>211</v>
      </c>
      <c r="H183" s="139">
        <v>3</v>
      </c>
      <c r="I183" s="140"/>
      <c r="J183" s="141">
        <f>ROUND(I183*H183,2)</f>
        <v>0</v>
      </c>
      <c r="K183" s="142"/>
      <c r="L183" s="35"/>
      <c r="M183" s="143" t="s">
        <v>32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96</v>
      </c>
      <c r="AT183" s="147" t="s">
        <v>162</v>
      </c>
      <c r="AU183" s="147" t="s">
        <v>91</v>
      </c>
      <c r="AY183" s="19" t="s">
        <v>159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9" t="s">
        <v>91</v>
      </c>
      <c r="BK183" s="148">
        <f>ROUND(I183*H183,2)</f>
        <v>0</v>
      </c>
      <c r="BL183" s="19" t="s">
        <v>96</v>
      </c>
      <c r="BM183" s="147" t="s">
        <v>5002</v>
      </c>
    </row>
    <row r="184" spans="2:65" s="1" customFormat="1" ht="11.25">
      <c r="B184" s="35"/>
      <c r="D184" s="149" t="s">
        <v>167</v>
      </c>
      <c r="F184" s="150" t="s">
        <v>5003</v>
      </c>
      <c r="I184" s="151"/>
      <c r="L184" s="35"/>
      <c r="M184" s="152"/>
      <c r="T184" s="56"/>
      <c r="AT184" s="19" t="s">
        <v>167</v>
      </c>
      <c r="AU184" s="19" t="s">
        <v>91</v>
      </c>
    </row>
    <row r="185" spans="2:65" s="1" customFormat="1" ht="33" customHeight="1">
      <c r="B185" s="35"/>
      <c r="C185" s="182" t="s">
        <v>732</v>
      </c>
      <c r="D185" s="182" t="s">
        <v>668</v>
      </c>
      <c r="E185" s="183" t="s">
        <v>5004</v>
      </c>
      <c r="F185" s="184" t="s">
        <v>5005</v>
      </c>
      <c r="G185" s="185" t="s">
        <v>211</v>
      </c>
      <c r="H185" s="186">
        <v>3</v>
      </c>
      <c r="I185" s="187"/>
      <c r="J185" s="188">
        <f>ROUND(I185*H185,2)</f>
        <v>0</v>
      </c>
      <c r="K185" s="189"/>
      <c r="L185" s="190"/>
      <c r="M185" s="191" t="s">
        <v>32</v>
      </c>
      <c r="N185" s="192" t="s">
        <v>48</v>
      </c>
      <c r="P185" s="145">
        <f>O185*H185</f>
        <v>0</v>
      </c>
      <c r="Q185" s="145">
        <v>5.0000000000000001E-4</v>
      </c>
      <c r="R185" s="145">
        <f>Q185*H185</f>
        <v>1.5E-3</v>
      </c>
      <c r="S185" s="145">
        <v>0</v>
      </c>
      <c r="T185" s="146">
        <f>S185*H185</f>
        <v>0</v>
      </c>
      <c r="AR185" s="147" t="s">
        <v>108</v>
      </c>
      <c r="AT185" s="147" t="s">
        <v>668</v>
      </c>
      <c r="AU185" s="147" t="s">
        <v>91</v>
      </c>
      <c r="AY185" s="19" t="s">
        <v>159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9" t="s">
        <v>91</v>
      </c>
      <c r="BK185" s="148">
        <f>ROUND(I185*H185,2)</f>
        <v>0</v>
      </c>
      <c r="BL185" s="19" t="s">
        <v>96</v>
      </c>
      <c r="BM185" s="147" t="s">
        <v>5006</v>
      </c>
    </row>
    <row r="186" spans="2:65" s="1" customFormat="1" ht="49.15" customHeight="1">
      <c r="B186" s="35"/>
      <c r="C186" s="135" t="s">
        <v>721</v>
      </c>
      <c r="D186" s="135" t="s">
        <v>162</v>
      </c>
      <c r="E186" s="136" t="s">
        <v>5007</v>
      </c>
      <c r="F186" s="137" t="s">
        <v>5008</v>
      </c>
      <c r="G186" s="138" t="s">
        <v>211</v>
      </c>
      <c r="H186" s="139">
        <v>22</v>
      </c>
      <c r="I186" s="140"/>
      <c r="J186" s="141">
        <f>ROUND(I186*H186,2)</f>
        <v>0</v>
      </c>
      <c r="K186" s="142"/>
      <c r="L186" s="35"/>
      <c r="M186" s="143" t="s">
        <v>32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96</v>
      </c>
      <c r="AT186" s="147" t="s">
        <v>162</v>
      </c>
      <c r="AU186" s="147" t="s">
        <v>91</v>
      </c>
      <c r="AY186" s="19" t="s">
        <v>159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9" t="s">
        <v>91</v>
      </c>
      <c r="BK186" s="148">
        <f>ROUND(I186*H186,2)</f>
        <v>0</v>
      </c>
      <c r="BL186" s="19" t="s">
        <v>96</v>
      </c>
      <c r="BM186" s="147" t="s">
        <v>5009</v>
      </c>
    </row>
    <row r="187" spans="2:65" s="1" customFormat="1" ht="11.25">
      <c r="B187" s="35"/>
      <c r="D187" s="149" t="s">
        <v>167</v>
      </c>
      <c r="F187" s="150" t="s">
        <v>5010</v>
      </c>
      <c r="I187" s="151"/>
      <c r="L187" s="35"/>
      <c r="M187" s="152"/>
      <c r="T187" s="56"/>
      <c r="AT187" s="19" t="s">
        <v>167</v>
      </c>
      <c r="AU187" s="19" t="s">
        <v>91</v>
      </c>
    </row>
    <row r="188" spans="2:65" s="1" customFormat="1" ht="37.9" customHeight="1">
      <c r="B188" s="35"/>
      <c r="C188" s="182" t="s">
        <v>742</v>
      </c>
      <c r="D188" s="182" t="s">
        <v>668</v>
      </c>
      <c r="E188" s="183" t="s">
        <v>5011</v>
      </c>
      <c r="F188" s="184" t="s">
        <v>5012</v>
      </c>
      <c r="G188" s="185" t="s">
        <v>211</v>
      </c>
      <c r="H188" s="186">
        <v>22</v>
      </c>
      <c r="I188" s="187"/>
      <c r="J188" s="188">
        <f>ROUND(I188*H188,2)</f>
        <v>0</v>
      </c>
      <c r="K188" s="189"/>
      <c r="L188" s="190"/>
      <c r="M188" s="191" t="s">
        <v>32</v>
      </c>
      <c r="N188" s="192" t="s">
        <v>48</v>
      </c>
      <c r="P188" s="145">
        <f>O188*H188</f>
        <v>0</v>
      </c>
      <c r="Q188" s="145">
        <v>2.3000000000000001E-4</v>
      </c>
      <c r="R188" s="145">
        <f>Q188*H188</f>
        <v>5.0600000000000003E-3</v>
      </c>
      <c r="S188" s="145">
        <v>0</v>
      </c>
      <c r="T188" s="146">
        <f>S188*H188</f>
        <v>0</v>
      </c>
      <c r="AR188" s="147" t="s">
        <v>108</v>
      </c>
      <c r="AT188" s="147" t="s">
        <v>668</v>
      </c>
      <c r="AU188" s="147" t="s">
        <v>91</v>
      </c>
      <c r="AY188" s="19" t="s">
        <v>159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9" t="s">
        <v>91</v>
      </c>
      <c r="BK188" s="148">
        <f>ROUND(I188*H188,2)</f>
        <v>0</v>
      </c>
      <c r="BL188" s="19" t="s">
        <v>96</v>
      </c>
      <c r="BM188" s="147" t="s">
        <v>5013</v>
      </c>
    </row>
    <row r="189" spans="2:65" s="1" customFormat="1" ht="44.25" customHeight="1">
      <c r="B189" s="35"/>
      <c r="C189" s="135" t="s">
        <v>747</v>
      </c>
      <c r="D189" s="135" t="s">
        <v>162</v>
      </c>
      <c r="E189" s="136" t="s">
        <v>5014</v>
      </c>
      <c r="F189" s="137" t="s">
        <v>5015</v>
      </c>
      <c r="G189" s="138" t="s">
        <v>211</v>
      </c>
      <c r="H189" s="139">
        <v>19</v>
      </c>
      <c r="I189" s="140"/>
      <c r="J189" s="141">
        <f>ROUND(I189*H189,2)</f>
        <v>0</v>
      </c>
      <c r="K189" s="142"/>
      <c r="L189" s="35"/>
      <c r="M189" s="143" t="s">
        <v>32</v>
      </c>
      <c r="N189" s="144" t="s">
        <v>48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96</v>
      </c>
      <c r="AT189" s="147" t="s">
        <v>162</v>
      </c>
      <c r="AU189" s="147" t="s">
        <v>91</v>
      </c>
      <c r="AY189" s="19" t="s">
        <v>159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9" t="s">
        <v>91</v>
      </c>
      <c r="BK189" s="148">
        <f>ROUND(I189*H189,2)</f>
        <v>0</v>
      </c>
      <c r="BL189" s="19" t="s">
        <v>96</v>
      </c>
      <c r="BM189" s="147" t="s">
        <v>5016</v>
      </c>
    </row>
    <row r="190" spans="2:65" s="1" customFormat="1" ht="11.25">
      <c r="B190" s="35"/>
      <c r="D190" s="149" t="s">
        <v>167</v>
      </c>
      <c r="F190" s="150" t="s">
        <v>5017</v>
      </c>
      <c r="I190" s="151"/>
      <c r="L190" s="35"/>
      <c r="M190" s="152"/>
      <c r="T190" s="56"/>
      <c r="AT190" s="19" t="s">
        <v>167</v>
      </c>
      <c r="AU190" s="19" t="s">
        <v>91</v>
      </c>
    </row>
    <row r="191" spans="2:65" s="1" customFormat="1" ht="33" customHeight="1">
      <c r="B191" s="35"/>
      <c r="C191" s="182" t="s">
        <v>754</v>
      </c>
      <c r="D191" s="182" t="s">
        <v>668</v>
      </c>
      <c r="E191" s="183" t="s">
        <v>5018</v>
      </c>
      <c r="F191" s="184" t="s">
        <v>5019</v>
      </c>
      <c r="G191" s="185" t="s">
        <v>211</v>
      </c>
      <c r="H191" s="186">
        <v>15</v>
      </c>
      <c r="I191" s="187"/>
      <c r="J191" s="188">
        <f>ROUND(I191*H191,2)</f>
        <v>0</v>
      </c>
      <c r="K191" s="189"/>
      <c r="L191" s="190"/>
      <c r="M191" s="191" t="s">
        <v>32</v>
      </c>
      <c r="N191" s="192" t="s">
        <v>48</v>
      </c>
      <c r="P191" s="145">
        <f>O191*H191</f>
        <v>0</v>
      </c>
      <c r="Q191" s="145">
        <v>5.0000000000000001E-4</v>
      </c>
      <c r="R191" s="145">
        <f>Q191*H191</f>
        <v>7.4999999999999997E-3</v>
      </c>
      <c r="S191" s="145">
        <v>0</v>
      </c>
      <c r="T191" s="146">
        <f>S191*H191</f>
        <v>0</v>
      </c>
      <c r="AR191" s="147" t="s">
        <v>108</v>
      </c>
      <c r="AT191" s="147" t="s">
        <v>668</v>
      </c>
      <c r="AU191" s="147" t="s">
        <v>91</v>
      </c>
      <c r="AY191" s="19" t="s">
        <v>159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9" t="s">
        <v>91</v>
      </c>
      <c r="BK191" s="148">
        <f>ROUND(I191*H191,2)</f>
        <v>0</v>
      </c>
      <c r="BL191" s="19" t="s">
        <v>96</v>
      </c>
      <c r="BM191" s="147" t="s">
        <v>5020</v>
      </c>
    </row>
    <row r="192" spans="2:65" s="1" customFormat="1" ht="37.9" customHeight="1">
      <c r="B192" s="35"/>
      <c r="C192" s="135" t="s">
        <v>759</v>
      </c>
      <c r="D192" s="135" t="s">
        <v>162</v>
      </c>
      <c r="E192" s="136" t="s">
        <v>5021</v>
      </c>
      <c r="F192" s="137" t="s">
        <v>5022</v>
      </c>
      <c r="G192" s="138" t="s">
        <v>211</v>
      </c>
      <c r="H192" s="139">
        <v>4</v>
      </c>
      <c r="I192" s="140"/>
      <c r="J192" s="141">
        <f>ROUND(I192*H192,2)</f>
        <v>0</v>
      </c>
      <c r="K192" s="142"/>
      <c r="L192" s="35"/>
      <c r="M192" s="143" t="s">
        <v>32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96</v>
      </c>
      <c r="AT192" s="147" t="s">
        <v>162</v>
      </c>
      <c r="AU192" s="147" t="s">
        <v>91</v>
      </c>
      <c r="AY192" s="19" t="s">
        <v>159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9" t="s">
        <v>91</v>
      </c>
      <c r="BK192" s="148">
        <f>ROUND(I192*H192,2)</f>
        <v>0</v>
      </c>
      <c r="BL192" s="19" t="s">
        <v>96</v>
      </c>
      <c r="BM192" s="147" t="s">
        <v>5023</v>
      </c>
    </row>
    <row r="193" spans="2:65" s="1" customFormat="1" ht="11.25">
      <c r="B193" s="35"/>
      <c r="D193" s="149" t="s">
        <v>167</v>
      </c>
      <c r="F193" s="150" t="s">
        <v>5024</v>
      </c>
      <c r="I193" s="151"/>
      <c r="L193" s="35"/>
      <c r="M193" s="152"/>
      <c r="T193" s="56"/>
      <c r="AT193" s="19" t="s">
        <v>167</v>
      </c>
      <c r="AU193" s="19" t="s">
        <v>91</v>
      </c>
    </row>
    <row r="194" spans="2:65" s="1" customFormat="1" ht="33" customHeight="1">
      <c r="B194" s="35"/>
      <c r="C194" s="182" t="s">
        <v>763</v>
      </c>
      <c r="D194" s="182" t="s">
        <v>668</v>
      </c>
      <c r="E194" s="183" t="s">
        <v>5025</v>
      </c>
      <c r="F194" s="184" t="s">
        <v>5026</v>
      </c>
      <c r="G194" s="185" t="s">
        <v>211</v>
      </c>
      <c r="H194" s="186">
        <v>4</v>
      </c>
      <c r="I194" s="187"/>
      <c r="J194" s="188">
        <f>ROUND(I194*H194,2)</f>
        <v>0</v>
      </c>
      <c r="K194" s="189"/>
      <c r="L194" s="190"/>
      <c r="M194" s="191" t="s">
        <v>32</v>
      </c>
      <c r="N194" s="192" t="s">
        <v>48</v>
      </c>
      <c r="P194" s="145">
        <f>O194*H194</f>
        <v>0</v>
      </c>
      <c r="Q194" s="145">
        <v>6.9999999999999999E-4</v>
      </c>
      <c r="R194" s="145">
        <f>Q194*H194</f>
        <v>2.8E-3</v>
      </c>
      <c r="S194" s="145">
        <v>0</v>
      </c>
      <c r="T194" s="146">
        <f>S194*H194</f>
        <v>0</v>
      </c>
      <c r="AR194" s="147" t="s">
        <v>108</v>
      </c>
      <c r="AT194" s="147" t="s">
        <v>668</v>
      </c>
      <c r="AU194" s="147" t="s">
        <v>91</v>
      </c>
      <c r="AY194" s="19" t="s">
        <v>159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9" t="s">
        <v>91</v>
      </c>
      <c r="BK194" s="148">
        <f>ROUND(I194*H194,2)</f>
        <v>0</v>
      </c>
      <c r="BL194" s="19" t="s">
        <v>96</v>
      </c>
      <c r="BM194" s="147" t="s">
        <v>5027</v>
      </c>
    </row>
    <row r="195" spans="2:65" s="1" customFormat="1" ht="44.25" customHeight="1">
      <c r="B195" s="35"/>
      <c r="C195" s="135" t="s">
        <v>768</v>
      </c>
      <c r="D195" s="135" t="s">
        <v>162</v>
      </c>
      <c r="E195" s="136" t="s">
        <v>5028</v>
      </c>
      <c r="F195" s="137" t="s">
        <v>5029</v>
      </c>
      <c r="G195" s="138" t="s">
        <v>211</v>
      </c>
      <c r="H195" s="139">
        <v>26</v>
      </c>
      <c r="I195" s="140"/>
      <c r="J195" s="141">
        <f>ROUND(I195*H195,2)</f>
        <v>0</v>
      </c>
      <c r="K195" s="142"/>
      <c r="L195" s="35"/>
      <c r="M195" s="143" t="s">
        <v>32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96</v>
      </c>
      <c r="AT195" s="147" t="s">
        <v>162</v>
      </c>
      <c r="AU195" s="147" t="s">
        <v>91</v>
      </c>
      <c r="AY195" s="19" t="s">
        <v>159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9" t="s">
        <v>91</v>
      </c>
      <c r="BK195" s="148">
        <f>ROUND(I195*H195,2)</f>
        <v>0</v>
      </c>
      <c r="BL195" s="19" t="s">
        <v>96</v>
      </c>
      <c r="BM195" s="147" t="s">
        <v>5030</v>
      </c>
    </row>
    <row r="196" spans="2:65" s="1" customFormat="1" ht="11.25">
      <c r="B196" s="35"/>
      <c r="D196" s="149" t="s">
        <v>167</v>
      </c>
      <c r="F196" s="150" t="s">
        <v>5031</v>
      </c>
      <c r="I196" s="151"/>
      <c r="L196" s="35"/>
      <c r="M196" s="152"/>
      <c r="T196" s="56"/>
      <c r="AT196" s="19" t="s">
        <v>167</v>
      </c>
      <c r="AU196" s="19" t="s">
        <v>91</v>
      </c>
    </row>
    <row r="197" spans="2:65" s="1" customFormat="1" ht="33" customHeight="1">
      <c r="B197" s="35"/>
      <c r="C197" s="182" t="s">
        <v>775</v>
      </c>
      <c r="D197" s="182" t="s">
        <v>668</v>
      </c>
      <c r="E197" s="183" t="s">
        <v>5032</v>
      </c>
      <c r="F197" s="184" t="s">
        <v>5033</v>
      </c>
      <c r="G197" s="185" t="s">
        <v>211</v>
      </c>
      <c r="H197" s="186">
        <v>22</v>
      </c>
      <c r="I197" s="187"/>
      <c r="J197" s="188">
        <f>ROUND(I197*H197,2)</f>
        <v>0</v>
      </c>
      <c r="K197" s="189"/>
      <c r="L197" s="190"/>
      <c r="M197" s="191" t="s">
        <v>32</v>
      </c>
      <c r="N197" s="192" t="s">
        <v>48</v>
      </c>
      <c r="P197" s="145">
        <f>O197*H197</f>
        <v>0</v>
      </c>
      <c r="Q197" s="145">
        <v>1E-3</v>
      </c>
      <c r="R197" s="145">
        <f>Q197*H197</f>
        <v>2.1999999999999999E-2</v>
      </c>
      <c r="S197" s="145">
        <v>0</v>
      </c>
      <c r="T197" s="146">
        <f>S197*H197</f>
        <v>0</v>
      </c>
      <c r="AR197" s="147" t="s">
        <v>108</v>
      </c>
      <c r="AT197" s="147" t="s">
        <v>668</v>
      </c>
      <c r="AU197" s="147" t="s">
        <v>91</v>
      </c>
      <c r="AY197" s="19" t="s">
        <v>159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9" t="s">
        <v>91</v>
      </c>
      <c r="BK197" s="148">
        <f>ROUND(I197*H197,2)</f>
        <v>0</v>
      </c>
      <c r="BL197" s="19" t="s">
        <v>96</v>
      </c>
      <c r="BM197" s="147" t="s">
        <v>5034</v>
      </c>
    </row>
    <row r="198" spans="2:65" s="1" customFormat="1" ht="37.9" customHeight="1">
      <c r="B198" s="35"/>
      <c r="C198" s="135" t="s">
        <v>780</v>
      </c>
      <c r="D198" s="135" t="s">
        <v>162</v>
      </c>
      <c r="E198" s="136" t="s">
        <v>5035</v>
      </c>
      <c r="F198" s="137" t="s">
        <v>5036</v>
      </c>
      <c r="G198" s="138" t="s">
        <v>211</v>
      </c>
      <c r="H198" s="139">
        <v>4</v>
      </c>
      <c r="I198" s="140"/>
      <c r="J198" s="141">
        <f>ROUND(I198*H198,2)</f>
        <v>0</v>
      </c>
      <c r="K198" s="142"/>
      <c r="L198" s="35"/>
      <c r="M198" s="143" t="s">
        <v>32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96</v>
      </c>
      <c r="AT198" s="147" t="s">
        <v>162</v>
      </c>
      <c r="AU198" s="147" t="s">
        <v>91</v>
      </c>
      <c r="AY198" s="19" t="s">
        <v>159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9" t="s">
        <v>91</v>
      </c>
      <c r="BK198" s="148">
        <f>ROUND(I198*H198,2)</f>
        <v>0</v>
      </c>
      <c r="BL198" s="19" t="s">
        <v>96</v>
      </c>
      <c r="BM198" s="147" t="s">
        <v>5037</v>
      </c>
    </row>
    <row r="199" spans="2:65" s="1" customFormat="1" ht="11.25">
      <c r="B199" s="35"/>
      <c r="D199" s="149" t="s">
        <v>167</v>
      </c>
      <c r="F199" s="150" t="s">
        <v>5038</v>
      </c>
      <c r="I199" s="151"/>
      <c r="L199" s="35"/>
      <c r="M199" s="152"/>
      <c r="T199" s="56"/>
      <c r="AT199" s="19" t="s">
        <v>167</v>
      </c>
      <c r="AU199" s="19" t="s">
        <v>91</v>
      </c>
    </row>
    <row r="200" spans="2:65" s="1" customFormat="1" ht="33" customHeight="1">
      <c r="B200" s="35"/>
      <c r="C200" s="182" t="s">
        <v>786</v>
      </c>
      <c r="D200" s="182" t="s">
        <v>668</v>
      </c>
      <c r="E200" s="183" t="s">
        <v>5039</v>
      </c>
      <c r="F200" s="184" t="s">
        <v>5040</v>
      </c>
      <c r="G200" s="185" t="s">
        <v>211</v>
      </c>
      <c r="H200" s="186">
        <v>4</v>
      </c>
      <c r="I200" s="187"/>
      <c r="J200" s="188">
        <f>ROUND(I200*H200,2)</f>
        <v>0</v>
      </c>
      <c r="K200" s="189"/>
      <c r="L200" s="190"/>
      <c r="M200" s="191" t="s">
        <v>32</v>
      </c>
      <c r="N200" s="192" t="s">
        <v>48</v>
      </c>
      <c r="P200" s="145">
        <f>O200*H200</f>
        <v>0</v>
      </c>
      <c r="Q200" s="145">
        <v>1.1999999999999999E-3</v>
      </c>
      <c r="R200" s="145">
        <f>Q200*H200</f>
        <v>4.7999999999999996E-3</v>
      </c>
      <c r="S200" s="145">
        <v>0</v>
      </c>
      <c r="T200" s="146">
        <f>S200*H200</f>
        <v>0</v>
      </c>
      <c r="AR200" s="147" t="s">
        <v>108</v>
      </c>
      <c r="AT200" s="147" t="s">
        <v>668</v>
      </c>
      <c r="AU200" s="147" t="s">
        <v>91</v>
      </c>
      <c r="AY200" s="19" t="s">
        <v>159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9" t="s">
        <v>91</v>
      </c>
      <c r="BK200" s="148">
        <f>ROUND(I200*H200,2)</f>
        <v>0</v>
      </c>
      <c r="BL200" s="19" t="s">
        <v>96</v>
      </c>
      <c r="BM200" s="147" t="s">
        <v>5041</v>
      </c>
    </row>
    <row r="201" spans="2:65" s="1" customFormat="1" ht="49.15" customHeight="1">
      <c r="B201" s="35"/>
      <c r="C201" s="135" t="s">
        <v>791</v>
      </c>
      <c r="D201" s="135" t="s">
        <v>162</v>
      </c>
      <c r="E201" s="136" t="s">
        <v>5042</v>
      </c>
      <c r="F201" s="137" t="s">
        <v>5043</v>
      </c>
      <c r="G201" s="138" t="s">
        <v>211</v>
      </c>
      <c r="H201" s="139">
        <v>2</v>
      </c>
      <c r="I201" s="140"/>
      <c r="J201" s="141">
        <f>ROUND(I201*H201,2)</f>
        <v>0</v>
      </c>
      <c r="K201" s="142"/>
      <c r="L201" s="35"/>
      <c r="M201" s="143" t="s">
        <v>32</v>
      </c>
      <c r="N201" s="144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96</v>
      </c>
      <c r="AT201" s="147" t="s">
        <v>162</v>
      </c>
      <c r="AU201" s="147" t="s">
        <v>91</v>
      </c>
      <c r="AY201" s="19" t="s">
        <v>159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9" t="s">
        <v>91</v>
      </c>
      <c r="BK201" s="148">
        <f>ROUND(I201*H201,2)</f>
        <v>0</v>
      </c>
      <c r="BL201" s="19" t="s">
        <v>96</v>
      </c>
      <c r="BM201" s="147" t="s">
        <v>5044</v>
      </c>
    </row>
    <row r="202" spans="2:65" s="1" customFormat="1" ht="11.25">
      <c r="B202" s="35"/>
      <c r="D202" s="149" t="s">
        <v>167</v>
      </c>
      <c r="F202" s="150" t="s">
        <v>5045</v>
      </c>
      <c r="I202" s="151"/>
      <c r="L202" s="35"/>
      <c r="M202" s="152"/>
      <c r="T202" s="56"/>
      <c r="AT202" s="19" t="s">
        <v>167</v>
      </c>
      <c r="AU202" s="19" t="s">
        <v>91</v>
      </c>
    </row>
    <row r="203" spans="2:65" s="1" customFormat="1" ht="37.9" customHeight="1">
      <c r="B203" s="35"/>
      <c r="C203" s="182" t="s">
        <v>798</v>
      </c>
      <c r="D203" s="182" t="s">
        <v>668</v>
      </c>
      <c r="E203" s="183" t="s">
        <v>5046</v>
      </c>
      <c r="F203" s="184" t="s">
        <v>5047</v>
      </c>
      <c r="G203" s="185" t="s">
        <v>211</v>
      </c>
      <c r="H203" s="186">
        <v>2</v>
      </c>
      <c r="I203" s="187"/>
      <c r="J203" s="188">
        <f>ROUND(I203*H203,2)</f>
        <v>0</v>
      </c>
      <c r="K203" s="189"/>
      <c r="L203" s="190"/>
      <c r="M203" s="191" t="s">
        <v>32</v>
      </c>
      <c r="N203" s="192" t="s">
        <v>48</v>
      </c>
      <c r="P203" s="145">
        <f>O203*H203</f>
        <v>0</v>
      </c>
      <c r="Q203" s="145">
        <v>1.57E-3</v>
      </c>
      <c r="R203" s="145">
        <f>Q203*H203</f>
        <v>3.14E-3</v>
      </c>
      <c r="S203" s="145">
        <v>0</v>
      </c>
      <c r="T203" s="146">
        <f>S203*H203</f>
        <v>0</v>
      </c>
      <c r="AR203" s="147" t="s">
        <v>108</v>
      </c>
      <c r="AT203" s="147" t="s">
        <v>668</v>
      </c>
      <c r="AU203" s="147" t="s">
        <v>91</v>
      </c>
      <c r="AY203" s="19" t="s">
        <v>159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9" t="s">
        <v>91</v>
      </c>
      <c r="BK203" s="148">
        <f>ROUND(I203*H203,2)</f>
        <v>0</v>
      </c>
      <c r="BL203" s="19" t="s">
        <v>96</v>
      </c>
      <c r="BM203" s="147" t="s">
        <v>5048</v>
      </c>
    </row>
    <row r="204" spans="2:65" s="1" customFormat="1" ht="33" customHeight="1">
      <c r="B204" s="35"/>
      <c r="C204" s="182" t="s">
        <v>814</v>
      </c>
      <c r="D204" s="182" t="s">
        <v>668</v>
      </c>
      <c r="E204" s="183" t="s">
        <v>5049</v>
      </c>
      <c r="F204" s="184" t="s">
        <v>5050</v>
      </c>
      <c r="G204" s="185" t="s">
        <v>211</v>
      </c>
      <c r="H204" s="186">
        <v>4</v>
      </c>
      <c r="I204" s="187"/>
      <c r="J204" s="188">
        <f>ROUND(I204*H204,2)</f>
        <v>0</v>
      </c>
      <c r="K204" s="189"/>
      <c r="L204" s="190"/>
      <c r="M204" s="191" t="s">
        <v>32</v>
      </c>
      <c r="N204" s="192" t="s">
        <v>48</v>
      </c>
      <c r="P204" s="145">
        <f>O204*H204</f>
        <v>0</v>
      </c>
      <c r="Q204" s="145">
        <v>3.8999999999999999E-4</v>
      </c>
      <c r="R204" s="145">
        <f>Q204*H204</f>
        <v>1.56E-3</v>
      </c>
      <c r="S204" s="145">
        <v>0</v>
      </c>
      <c r="T204" s="146">
        <f>S204*H204</f>
        <v>0</v>
      </c>
      <c r="AR204" s="147" t="s">
        <v>3956</v>
      </c>
      <c r="AT204" s="147" t="s">
        <v>668</v>
      </c>
      <c r="AU204" s="147" t="s">
        <v>91</v>
      </c>
      <c r="AY204" s="19" t="s">
        <v>159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9" t="s">
        <v>91</v>
      </c>
      <c r="BK204" s="148">
        <f>ROUND(I204*H204,2)</f>
        <v>0</v>
      </c>
      <c r="BL204" s="19" t="s">
        <v>3956</v>
      </c>
      <c r="BM204" s="147" t="s">
        <v>5051</v>
      </c>
    </row>
    <row r="205" spans="2:65" s="1" customFormat="1" ht="33" customHeight="1">
      <c r="B205" s="35"/>
      <c r="C205" s="182" t="s">
        <v>823</v>
      </c>
      <c r="D205" s="182" t="s">
        <v>668</v>
      </c>
      <c r="E205" s="183" t="s">
        <v>5052</v>
      </c>
      <c r="F205" s="184" t="s">
        <v>5053</v>
      </c>
      <c r="G205" s="185" t="s">
        <v>211</v>
      </c>
      <c r="H205" s="186">
        <v>4</v>
      </c>
      <c r="I205" s="187"/>
      <c r="J205" s="188">
        <f>ROUND(I205*H205,2)</f>
        <v>0</v>
      </c>
      <c r="K205" s="189"/>
      <c r="L205" s="190"/>
      <c r="M205" s="191" t="s">
        <v>32</v>
      </c>
      <c r="N205" s="192" t="s">
        <v>48</v>
      </c>
      <c r="P205" s="145">
        <f>O205*H205</f>
        <v>0</v>
      </c>
      <c r="Q205" s="145">
        <v>3.6999999999999999E-4</v>
      </c>
      <c r="R205" s="145">
        <f>Q205*H205</f>
        <v>1.48E-3</v>
      </c>
      <c r="S205" s="145">
        <v>0</v>
      </c>
      <c r="T205" s="146">
        <f>S205*H205</f>
        <v>0</v>
      </c>
      <c r="AR205" s="147" t="s">
        <v>3956</v>
      </c>
      <c r="AT205" s="147" t="s">
        <v>668</v>
      </c>
      <c r="AU205" s="147" t="s">
        <v>91</v>
      </c>
      <c r="AY205" s="19" t="s">
        <v>159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9" t="s">
        <v>91</v>
      </c>
      <c r="BK205" s="148">
        <f>ROUND(I205*H205,2)</f>
        <v>0</v>
      </c>
      <c r="BL205" s="19" t="s">
        <v>3956</v>
      </c>
      <c r="BM205" s="147" t="s">
        <v>5054</v>
      </c>
    </row>
    <row r="206" spans="2:65" s="11" customFormat="1" ht="22.9" customHeight="1">
      <c r="B206" s="123"/>
      <c r="D206" s="124" t="s">
        <v>75</v>
      </c>
      <c r="E206" s="133" t="s">
        <v>111</v>
      </c>
      <c r="F206" s="133" t="s">
        <v>2803</v>
      </c>
      <c r="I206" s="126"/>
      <c r="J206" s="134">
        <f>BK206</f>
        <v>0</v>
      </c>
      <c r="L206" s="123"/>
      <c r="M206" s="128"/>
      <c r="P206" s="129">
        <f>SUM(P207:P209)</f>
        <v>0</v>
      </c>
      <c r="R206" s="129">
        <f>SUM(R207:R209)</f>
        <v>0</v>
      </c>
      <c r="T206" s="130">
        <f>SUM(T207:T209)</f>
        <v>0</v>
      </c>
      <c r="AR206" s="124" t="s">
        <v>84</v>
      </c>
      <c r="AT206" s="131" t="s">
        <v>75</v>
      </c>
      <c r="AU206" s="131" t="s">
        <v>84</v>
      </c>
      <c r="AY206" s="124" t="s">
        <v>159</v>
      </c>
      <c r="BK206" s="132">
        <f>SUM(BK207:BK209)</f>
        <v>0</v>
      </c>
    </row>
    <row r="207" spans="2:65" s="1" customFormat="1" ht="16.5" customHeight="1">
      <c r="B207" s="35"/>
      <c r="C207" s="135" t="s">
        <v>840</v>
      </c>
      <c r="D207" s="135" t="s">
        <v>162</v>
      </c>
      <c r="E207" s="136" t="s">
        <v>4515</v>
      </c>
      <c r="F207" s="137" t="s">
        <v>4516</v>
      </c>
      <c r="G207" s="138" t="s">
        <v>5055</v>
      </c>
      <c r="H207" s="139">
        <v>1</v>
      </c>
      <c r="I207" s="140"/>
      <c r="J207" s="141">
        <f>ROUND(I207*H207,2)</f>
        <v>0</v>
      </c>
      <c r="K207" s="142"/>
      <c r="L207" s="35"/>
      <c r="M207" s="143" t="s">
        <v>32</v>
      </c>
      <c r="N207" s="144" t="s">
        <v>48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3956</v>
      </c>
      <c r="AT207" s="147" t="s">
        <v>162</v>
      </c>
      <c r="AU207" s="147" t="s">
        <v>91</v>
      </c>
      <c r="AY207" s="19" t="s">
        <v>159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9" t="s">
        <v>91</v>
      </c>
      <c r="BK207" s="148">
        <f>ROUND(I207*H207,2)</f>
        <v>0</v>
      </c>
      <c r="BL207" s="19" t="s">
        <v>3956</v>
      </c>
      <c r="BM207" s="147" t="s">
        <v>5056</v>
      </c>
    </row>
    <row r="208" spans="2:65" s="1" customFormat="1" ht="24.2" customHeight="1">
      <c r="B208" s="35"/>
      <c r="C208" s="135" t="s">
        <v>856</v>
      </c>
      <c r="D208" s="135" t="s">
        <v>162</v>
      </c>
      <c r="E208" s="136" t="s">
        <v>5057</v>
      </c>
      <c r="F208" s="137" t="s">
        <v>5058</v>
      </c>
      <c r="G208" s="138" t="s">
        <v>211</v>
      </c>
      <c r="H208" s="139">
        <v>45</v>
      </c>
      <c r="I208" s="140"/>
      <c r="J208" s="141">
        <f>ROUND(I208*H208,2)</f>
        <v>0</v>
      </c>
      <c r="K208" s="142"/>
      <c r="L208" s="35"/>
      <c r="M208" s="143" t="s">
        <v>32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96</v>
      </c>
      <c r="AT208" s="147" t="s">
        <v>162</v>
      </c>
      <c r="AU208" s="147" t="s">
        <v>91</v>
      </c>
      <c r="AY208" s="19" t="s">
        <v>159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9" t="s">
        <v>91</v>
      </c>
      <c r="BK208" s="148">
        <f>ROUND(I208*H208,2)</f>
        <v>0</v>
      </c>
      <c r="BL208" s="19" t="s">
        <v>96</v>
      </c>
      <c r="BM208" s="147" t="s">
        <v>5059</v>
      </c>
    </row>
    <row r="209" spans="2:65" s="1" customFormat="1" ht="11.25">
      <c r="B209" s="35"/>
      <c r="D209" s="149" t="s">
        <v>167</v>
      </c>
      <c r="F209" s="150" t="s">
        <v>5060</v>
      </c>
      <c r="I209" s="151"/>
      <c r="L209" s="35"/>
      <c r="M209" s="152"/>
      <c r="T209" s="56"/>
      <c r="AT209" s="19" t="s">
        <v>167</v>
      </c>
      <c r="AU209" s="19" t="s">
        <v>91</v>
      </c>
    </row>
    <row r="210" spans="2:65" s="11" customFormat="1" ht="22.9" customHeight="1">
      <c r="B210" s="123"/>
      <c r="D210" s="124" t="s">
        <v>75</v>
      </c>
      <c r="E210" s="133" t="s">
        <v>1259</v>
      </c>
      <c r="F210" s="133" t="s">
        <v>5061</v>
      </c>
      <c r="I210" s="126"/>
      <c r="J210" s="134">
        <f>BK210</f>
        <v>0</v>
      </c>
      <c r="L210" s="123"/>
      <c r="M210" s="128"/>
      <c r="P210" s="129">
        <f>SUM(P211:P220)</f>
        <v>0</v>
      </c>
      <c r="R210" s="129">
        <f>SUM(R211:R220)</f>
        <v>0</v>
      </c>
      <c r="T210" s="130">
        <f>SUM(T211:T220)</f>
        <v>0</v>
      </c>
      <c r="AR210" s="124" t="s">
        <v>84</v>
      </c>
      <c r="AT210" s="131" t="s">
        <v>75</v>
      </c>
      <c r="AU210" s="131" t="s">
        <v>84</v>
      </c>
      <c r="AY210" s="124" t="s">
        <v>159</v>
      </c>
      <c r="BK210" s="132">
        <f>SUM(BK211:BK220)</f>
        <v>0</v>
      </c>
    </row>
    <row r="211" spans="2:65" s="1" customFormat="1" ht="24.2" customHeight="1">
      <c r="B211" s="35"/>
      <c r="C211" s="135" t="s">
        <v>864</v>
      </c>
      <c r="D211" s="135" t="s">
        <v>162</v>
      </c>
      <c r="E211" s="136" t="s">
        <v>5062</v>
      </c>
      <c r="F211" s="137" t="s">
        <v>5063</v>
      </c>
      <c r="G211" s="138" t="s">
        <v>165</v>
      </c>
      <c r="H211" s="139">
        <v>9.75</v>
      </c>
      <c r="I211" s="140"/>
      <c r="J211" s="141">
        <f>ROUND(I211*H211,2)</f>
        <v>0</v>
      </c>
      <c r="K211" s="142"/>
      <c r="L211" s="35"/>
      <c r="M211" s="143" t="s">
        <v>32</v>
      </c>
      <c r="N211" s="144" t="s">
        <v>48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96</v>
      </c>
      <c r="AT211" s="147" t="s">
        <v>162</v>
      </c>
      <c r="AU211" s="147" t="s">
        <v>91</v>
      </c>
      <c r="AY211" s="19" t="s">
        <v>159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9" t="s">
        <v>91</v>
      </c>
      <c r="BK211" s="148">
        <f>ROUND(I211*H211,2)</f>
        <v>0</v>
      </c>
      <c r="BL211" s="19" t="s">
        <v>96</v>
      </c>
      <c r="BM211" s="147" t="s">
        <v>5064</v>
      </c>
    </row>
    <row r="212" spans="2:65" s="1" customFormat="1" ht="11.25">
      <c r="B212" s="35"/>
      <c r="D212" s="149" t="s">
        <v>167</v>
      </c>
      <c r="F212" s="150" t="s">
        <v>5065</v>
      </c>
      <c r="I212" s="151"/>
      <c r="L212" s="35"/>
      <c r="M212" s="152"/>
      <c r="T212" s="56"/>
      <c r="AT212" s="19" t="s">
        <v>167</v>
      </c>
      <c r="AU212" s="19" t="s">
        <v>91</v>
      </c>
    </row>
    <row r="213" spans="2:65" s="13" customFormat="1" ht="11.25">
      <c r="B213" s="160"/>
      <c r="D213" s="154" t="s">
        <v>169</v>
      </c>
      <c r="E213" s="161" t="s">
        <v>32</v>
      </c>
      <c r="F213" s="162" t="s">
        <v>5066</v>
      </c>
      <c r="H213" s="163">
        <v>9.75</v>
      </c>
      <c r="I213" s="164"/>
      <c r="L213" s="160"/>
      <c r="M213" s="165"/>
      <c r="T213" s="166"/>
      <c r="AT213" s="161" t="s">
        <v>169</v>
      </c>
      <c r="AU213" s="161" t="s">
        <v>91</v>
      </c>
      <c r="AV213" s="13" t="s">
        <v>91</v>
      </c>
      <c r="AW213" s="13" t="s">
        <v>38</v>
      </c>
      <c r="AX213" s="13" t="s">
        <v>84</v>
      </c>
      <c r="AY213" s="161" t="s">
        <v>159</v>
      </c>
    </row>
    <row r="214" spans="2:65" s="1" customFormat="1" ht="24.2" customHeight="1">
      <c r="B214" s="35"/>
      <c r="C214" s="135" t="s">
        <v>872</v>
      </c>
      <c r="D214" s="135" t="s">
        <v>162</v>
      </c>
      <c r="E214" s="136" t="s">
        <v>5067</v>
      </c>
      <c r="F214" s="137" t="s">
        <v>5068</v>
      </c>
      <c r="G214" s="138" t="s">
        <v>165</v>
      </c>
      <c r="H214" s="139">
        <v>9.75</v>
      </c>
      <c r="I214" s="140"/>
      <c r="J214" s="141">
        <f>ROUND(I214*H214,2)</f>
        <v>0</v>
      </c>
      <c r="K214" s="142"/>
      <c r="L214" s="35"/>
      <c r="M214" s="143" t="s">
        <v>32</v>
      </c>
      <c r="N214" s="144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96</v>
      </c>
      <c r="AT214" s="147" t="s">
        <v>162</v>
      </c>
      <c r="AU214" s="147" t="s">
        <v>91</v>
      </c>
      <c r="AY214" s="19" t="s">
        <v>159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9" t="s">
        <v>91</v>
      </c>
      <c r="BK214" s="148">
        <f>ROUND(I214*H214,2)</f>
        <v>0</v>
      </c>
      <c r="BL214" s="19" t="s">
        <v>96</v>
      </c>
      <c r="BM214" s="147" t="s">
        <v>5069</v>
      </c>
    </row>
    <row r="215" spans="2:65" s="1" customFormat="1" ht="11.25">
      <c r="B215" s="35"/>
      <c r="D215" s="149" t="s">
        <v>167</v>
      </c>
      <c r="F215" s="150" t="s">
        <v>5070</v>
      </c>
      <c r="I215" s="151"/>
      <c r="L215" s="35"/>
      <c r="M215" s="152"/>
      <c r="T215" s="56"/>
      <c r="AT215" s="19" t="s">
        <v>167</v>
      </c>
      <c r="AU215" s="19" t="s">
        <v>91</v>
      </c>
    </row>
    <row r="216" spans="2:65" s="13" customFormat="1" ht="11.25">
      <c r="B216" s="160"/>
      <c r="D216" s="154" t="s">
        <v>169</v>
      </c>
      <c r="E216" s="161" t="s">
        <v>32</v>
      </c>
      <c r="F216" s="162" t="s">
        <v>5066</v>
      </c>
      <c r="H216" s="163">
        <v>9.75</v>
      </c>
      <c r="I216" s="164"/>
      <c r="L216" s="160"/>
      <c r="M216" s="165"/>
      <c r="T216" s="166"/>
      <c r="AT216" s="161" t="s">
        <v>169</v>
      </c>
      <c r="AU216" s="161" t="s">
        <v>91</v>
      </c>
      <c r="AV216" s="13" t="s">
        <v>91</v>
      </c>
      <c r="AW216" s="13" t="s">
        <v>38</v>
      </c>
      <c r="AX216" s="13" t="s">
        <v>84</v>
      </c>
      <c r="AY216" s="161" t="s">
        <v>159</v>
      </c>
    </row>
    <row r="217" spans="2:65" s="1" customFormat="1" ht="33" customHeight="1">
      <c r="B217" s="35"/>
      <c r="C217" s="135" t="s">
        <v>877</v>
      </c>
      <c r="D217" s="135" t="s">
        <v>162</v>
      </c>
      <c r="E217" s="136" t="s">
        <v>5071</v>
      </c>
      <c r="F217" s="137" t="s">
        <v>5072</v>
      </c>
      <c r="G217" s="138" t="s">
        <v>783</v>
      </c>
      <c r="H217" s="139">
        <v>65</v>
      </c>
      <c r="I217" s="140"/>
      <c r="J217" s="141">
        <f>ROUND(I217*H217,2)</f>
        <v>0</v>
      </c>
      <c r="K217" s="142"/>
      <c r="L217" s="35"/>
      <c r="M217" s="143" t="s">
        <v>32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96</v>
      </c>
      <c r="AT217" s="147" t="s">
        <v>162</v>
      </c>
      <c r="AU217" s="147" t="s">
        <v>91</v>
      </c>
      <c r="AY217" s="19" t="s">
        <v>159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9" t="s">
        <v>91</v>
      </c>
      <c r="BK217" s="148">
        <f>ROUND(I217*H217,2)</f>
        <v>0</v>
      </c>
      <c r="BL217" s="19" t="s">
        <v>96</v>
      </c>
      <c r="BM217" s="147" t="s">
        <v>5073</v>
      </c>
    </row>
    <row r="218" spans="2:65" s="1" customFormat="1" ht="11.25">
      <c r="B218" s="35"/>
      <c r="D218" s="149" t="s">
        <v>167</v>
      </c>
      <c r="F218" s="150" t="s">
        <v>5074</v>
      </c>
      <c r="I218" s="151"/>
      <c r="L218" s="35"/>
      <c r="M218" s="152"/>
      <c r="T218" s="56"/>
      <c r="AT218" s="19" t="s">
        <v>167</v>
      </c>
      <c r="AU218" s="19" t="s">
        <v>91</v>
      </c>
    </row>
    <row r="219" spans="2:65" s="1" customFormat="1" ht="33" customHeight="1">
      <c r="B219" s="35"/>
      <c r="C219" s="135" t="s">
        <v>887</v>
      </c>
      <c r="D219" s="135" t="s">
        <v>162</v>
      </c>
      <c r="E219" s="136" t="s">
        <v>5075</v>
      </c>
      <c r="F219" s="137" t="s">
        <v>5076</v>
      </c>
      <c r="G219" s="138" t="s">
        <v>783</v>
      </c>
      <c r="H219" s="139">
        <v>5</v>
      </c>
      <c r="I219" s="140"/>
      <c r="J219" s="141">
        <f>ROUND(I219*H219,2)</f>
        <v>0</v>
      </c>
      <c r="K219" s="142"/>
      <c r="L219" s="35"/>
      <c r="M219" s="143" t="s">
        <v>32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96</v>
      </c>
      <c r="AT219" s="147" t="s">
        <v>162</v>
      </c>
      <c r="AU219" s="147" t="s">
        <v>91</v>
      </c>
      <c r="AY219" s="19" t="s">
        <v>159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9" t="s">
        <v>91</v>
      </c>
      <c r="BK219" s="148">
        <f>ROUND(I219*H219,2)</f>
        <v>0</v>
      </c>
      <c r="BL219" s="19" t="s">
        <v>96</v>
      </c>
      <c r="BM219" s="147" t="s">
        <v>5077</v>
      </c>
    </row>
    <row r="220" spans="2:65" s="1" customFormat="1" ht="11.25">
      <c r="B220" s="35"/>
      <c r="D220" s="149" t="s">
        <v>167</v>
      </c>
      <c r="F220" s="150" t="s">
        <v>5078</v>
      </c>
      <c r="I220" s="151"/>
      <c r="L220" s="35"/>
      <c r="M220" s="152"/>
      <c r="T220" s="56"/>
      <c r="AT220" s="19" t="s">
        <v>167</v>
      </c>
      <c r="AU220" s="19" t="s">
        <v>91</v>
      </c>
    </row>
    <row r="221" spans="2:65" s="11" customFormat="1" ht="22.9" customHeight="1">
      <c r="B221" s="123"/>
      <c r="D221" s="124" t="s">
        <v>75</v>
      </c>
      <c r="E221" s="133" t="s">
        <v>5079</v>
      </c>
      <c r="F221" s="133" t="s">
        <v>5080</v>
      </c>
      <c r="I221" s="126"/>
      <c r="J221" s="134">
        <f>BK221</f>
        <v>0</v>
      </c>
      <c r="L221" s="123"/>
      <c r="M221" s="128"/>
      <c r="P221" s="129">
        <f>SUM(P222:P231)</f>
        <v>0</v>
      </c>
      <c r="R221" s="129">
        <f>SUM(R222:R231)</f>
        <v>0</v>
      </c>
      <c r="T221" s="130">
        <f>SUM(T222:T231)</f>
        <v>0</v>
      </c>
      <c r="AR221" s="124" t="s">
        <v>84</v>
      </c>
      <c r="AT221" s="131" t="s">
        <v>75</v>
      </c>
      <c r="AU221" s="131" t="s">
        <v>84</v>
      </c>
      <c r="AY221" s="124" t="s">
        <v>159</v>
      </c>
      <c r="BK221" s="132">
        <f>SUM(BK222:BK231)</f>
        <v>0</v>
      </c>
    </row>
    <row r="222" spans="2:65" s="1" customFormat="1" ht="24.2" customHeight="1">
      <c r="B222" s="35"/>
      <c r="C222" s="135" t="s">
        <v>894</v>
      </c>
      <c r="D222" s="135" t="s">
        <v>162</v>
      </c>
      <c r="E222" s="136" t="s">
        <v>5081</v>
      </c>
      <c r="F222" s="137" t="s">
        <v>5082</v>
      </c>
      <c r="G222" s="138" t="s">
        <v>180</v>
      </c>
      <c r="H222" s="139">
        <v>3.992</v>
      </c>
      <c r="I222" s="140"/>
      <c r="J222" s="141">
        <f>ROUND(I222*H222,2)</f>
        <v>0</v>
      </c>
      <c r="K222" s="142"/>
      <c r="L222" s="35"/>
      <c r="M222" s="143" t="s">
        <v>32</v>
      </c>
      <c r="N222" s="144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96</v>
      </c>
      <c r="AT222" s="147" t="s">
        <v>162</v>
      </c>
      <c r="AU222" s="147" t="s">
        <v>91</v>
      </c>
      <c r="AY222" s="19" t="s">
        <v>159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9" t="s">
        <v>91</v>
      </c>
      <c r="BK222" s="148">
        <f>ROUND(I222*H222,2)</f>
        <v>0</v>
      </c>
      <c r="BL222" s="19" t="s">
        <v>96</v>
      </c>
      <c r="BM222" s="147" t="s">
        <v>5083</v>
      </c>
    </row>
    <row r="223" spans="2:65" s="1" customFormat="1" ht="11.25">
      <c r="B223" s="35"/>
      <c r="D223" s="149" t="s">
        <v>167</v>
      </c>
      <c r="F223" s="150" t="s">
        <v>5084</v>
      </c>
      <c r="I223" s="151"/>
      <c r="L223" s="35"/>
      <c r="M223" s="152"/>
      <c r="T223" s="56"/>
      <c r="AT223" s="19" t="s">
        <v>167</v>
      </c>
      <c r="AU223" s="19" t="s">
        <v>91</v>
      </c>
    </row>
    <row r="224" spans="2:65" s="1" customFormat="1" ht="24.2" customHeight="1">
      <c r="B224" s="35"/>
      <c r="C224" s="135" t="s">
        <v>899</v>
      </c>
      <c r="D224" s="135" t="s">
        <v>162</v>
      </c>
      <c r="E224" s="136" t="s">
        <v>183</v>
      </c>
      <c r="F224" s="137" t="s">
        <v>5085</v>
      </c>
      <c r="G224" s="138" t="s">
        <v>180</v>
      </c>
      <c r="H224" s="139">
        <v>3.992</v>
      </c>
      <c r="I224" s="140"/>
      <c r="J224" s="141">
        <f>ROUND(I224*H224,2)</f>
        <v>0</v>
      </c>
      <c r="K224" s="142"/>
      <c r="L224" s="35"/>
      <c r="M224" s="143" t="s">
        <v>32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96</v>
      </c>
      <c r="AT224" s="147" t="s">
        <v>162</v>
      </c>
      <c r="AU224" s="147" t="s">
        <v>91</v>
      </c>
      <c r="AY224" s="19" t="s">
        <v>159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9" t="s">
        <v>91</v>
      </c>
      <c r="BK224" s="148">
        <f>ROUND(I224*H224,2)</f>
        <v>0</v>
      </c>
      <c r="BL224" s="19" t="s">
        <v>96</v>
      </c>
      <c r="BM224" s="147" t="s">
        <v>5086</v>
      </c>
    </row>
    <row r="225" spans="2:65" s="1" customFormat="1" ht="11.25">
      <c r="B225" s="35"/>
      <c r="D225" s="149" t="s">
        <v>167</v>
      </c>
      <c r="F225" s="150" t="s">
        <v>186</v>
      </c>
      <c r="I225" s="151"/>
      <c r="L225" s="35"/>
      <c r="M225" s="152"/>
      <c r="T225" s="56"/>
      <c r="AT225" s="19" t="s">
        <v>167</v>
      </c>
      <c r="AU225" s="19" t="s">
        <v>91</v>
      </c>
    </row>
    <row r="226" spans="2:65" s="1" customFormat="1" ht="24.2" customHeight="1">
      <c r="B226" s="35"/>
      <c r="C226" s="135" t="s">
        <v>905</v>
      </c>
      <c r="D226" s="135" t="s">
        <v>162</v>
      </c>
      <c r="E226" s="136" t="s">
        <v>187</v>
      </c>
      <c r="F226" s="137" t="s">
        <v>5087</v>
      </c>
      <c r="G226" s="138" t="s">
        <v>180</v>
      </c>
      <c r="H226" s="139">
        <v>59.82</v>
      </c>
      <c r="I226" s="140"/>
      <c r="J226" s="141">
        <f>ROUND(I226*H226,2)</f>
        <v>0</v>
      </c>
      <c r="K226" s="142"/>
      <c r="L226" s="35"/>
      <c r="M226" s="143" t="s">
        <v>32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96</v>
      </c>
      <c r="AT226" s="147" t="s">
        <v>162</v>
      </c>
      <c r="AU226" s="147" t="s">
        <v>91</v>
      </c>
      <c r="AY226" s="19" t="s">
        <v>159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9" t="s">
        <v>91</v>
      </c>
      <c r="BK226" s="148">
        <f>ROUND(I226*H226,2)</f>
        <v>0</v>
      </c>
      <c r="BL226" s="19" t="s">
        <v>96</v>
      </c>
      <c r="BM226" s="147" t="s">
        <v>5088</v>
      </c>
    </row>
    <row r="227" spans="2:65" s="1" customFormat="1" ht="11.25">
      <c r="B227" s="35"/>
      <c r="D227" s="149" t="s">
        <v>167</v>
      </c>
      <c r="F227" s="150" t="s">
        <v>190</v>
      </c>
      <c r="I227" s="151"/>
      <c r="L227" s="35"/>
      <c r="M227" s="152"/>
      <c r="T227" s="56"/>
      <c r="AT227" s="19" t="s">
        <v>167</v>
      </c>
      <c r="AU227" s="19" t="s">
        <v>91</v>
      </c>
    </row>
    <row r="228" spans="2:65" s="13" customFormat="1" ht="11.25">
      <c r="B228" s="160"/>
      <c r="D228" s="154" t="s">
        <v>169</v>
      </c>
      <c r="E228" s="161" t="s">
        <v>32</v>
      </c>
      <c r="F228" s="162" t="s">
        <v>5089</v>
      </c>
      <c r="H228" s="163">
        <v>59.82</v>
      </c>
      <c r="I228" s="164"/>
      <c r="L228" s="160"/>
      <c r="M228" s="165"/>
      <c r="T228" s="166"/>
      <c r="AT228" s="161" t="s">
        <v>169</v>
      </c>
      <c r="AU228" s="161" t="s">
        <v>91</v>
      </c>
      <c r="AV228" s="13" t="s">
        <v>91</v>
      </c>
      <c r="AW228" s="13" t="s">
        <v>38</v>
      </c>
      <c r="AX228" s="13" t="s">
        <v>76</v>
      </c>
      <c r="AY228" s="161" t="s">
        <v>159</v>
      </c>
    </row>
    <row r="229" spans="2:65" s="14" customFormat="1" ht="11.25">
      <c r="B229" s="175"/>
      <c r="D229" s="154" t="s">
        <v>169</v>
      </c>
      <c r="E229" s="176" t="s">
        <v>32</v>
      </c>
      <c r="F229" s="177" t="s">
        <v>581</v>
      </c>
      <c r="H229" s="178">
        <v>59.82</v>
      </c>
      <c r="I229" s="179"/>
      <c r="L229" s="175"/>
      <c r="M229" s="180"/>
      <c r="T229" s="181"/>
      <c r="AT229" s="176" t="s">
        <v>169</v>
      </c>
      <c r="AU229" s="176" t="s">
        <v>91</v>
      </c>
      <c r="AV229" s="14" t="s">
        <v>96</v>
      </c>
      <c r="AW229" s="14" t="s">
        <v>38</v>
      </c>
      <c r="AX229" s="14" t="s">
        <v>84</v>
      </c>
      <c r="AY229" s="176" t="s">
        <v>159</v>
      </c>
    </row>
    <row r="230" spans="2:65" s="1" customFormat="1" ht="44.25" customHeight="1">
      <c r="B230" s="35"/>
      <c r="C230" s="135" t="s">
        <v>909</v>
      </c>
      <c r="D230" s="135" t="s">
        <v>162</v>
      </c>
      <c r="E230" s="136" t="s">
        <v>5090</v>
      </c>
      <c r="F230" s="137" t="s">
        <v>5091</v>
      </c>
      <c r="G230" s="138" t="s">
        <v>180</v>
      </c>
      <c r="H230" s="139">
        <v>3.992</v>
      </c>
      <c r="I230" s="140"/>
      <c r="J230" s="141">
        <f>ROUND(I230*H230,2)</f>
        <v>0</v>
      </c>
      <c r="K230" s="142"/>
      <c r="L230" s="35"/>
      <c r="M230" s="143" t="s">
        <v>32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96</v>
      </c>
      <c r="AT230" s="147" t="s">
        <v>162</v>
      </c>
      <c r="AU230" s="147" t="s">
        <v>91</v>
      </c>
      <c r="AY230" s="19" t="s">
        <v>159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9" t="s">
        <v>91</v>
      </c>
      <c r="BK230" s="148">
        <f>ROUND(I230*H230,2)</f>
        <v>0</v>
      </c>
      <c r="BL230" s="19" t="s">
        <v>96</v>
      </c>
      <c r="BM230" s="147" t="s">
        <v>5092</v>
      </c>
    </row>
    <row r="231" spans="2:65" s="1" customFormat="1" ht="11.25">
      <c r="B231" s="35"/>
      <c r="D231" s="149" t="s">
        <v>167</v>
      </c>
      <c r="F231" s="150" t="s">
        <v>5093</v>
      </c>
      <c r="I231" s="151"/>
      <c r="L231" s="35"/>
      <c r="M231" s="152"/>
      <c r="T231" s="56"/>
      <c r="AT231" s="19" t="s">
        <v>167</v>
      </c>
      <c r="AU231" s="19" t="s">
        <v>91</v>
      </c>
    </row>
    <row r="232" spans="2:65" s="11" customFormat="1" ht="22.9" customHeight="1">
      <c r="B232" s="123"/>
      <c r="D232" s="124" t="s">
        <v>75</v>
      </c>
      <c r="E232" s="133" t="s">
        <v>227</v>
      </c>
      <c r="F232" s="133" t="s">
        <v>228</v>
      </c>
      <c r="I232" s="126"/>
      <c r="J232" s="134">
        <f>BK232</f>
        <v>0</v>
      </c>
      <c r="L232" s="123"/>
      <c r="M232" s="128"/>
      <c r="P232" s="129">
        <f>SUM(P233:P234)</f>
        <v>0</v>
      </c>
      <c r="R232" s="129">
        <f>SUM(R233:R234)</f>
        <v>0</v>
      </c>
      <c r="T232" s="130">
        <f>SUM(T233:T234)</f>
        <v>0</v>
      </c>
      <c r="AR232" s="124" t="s">
        <v>84</v>
      </c>
      <c r="AT232" s="131" t="s">
        <v>75</v>
      </c>
      <c r="AU232" s="131" t="s">
        <v>84</v>
      </c>
      <c r="AY232" s="124" t="s">
        <v>159</v>
      </c>
      <c r="BK232" s="132">
        <f>SUM(BK233:BK234)</f>
        <v>0</v>
      </c>
    </row>
    <row r="233" spans="2:65" s="1" customFormat="1" ht="16.5" customHeight="1">
      <c r="B233" s="35"/>
      <c r="C233" s="135" t="s">
        <v>913</v>
      </c>
      <c r="D233" s="135" t="s">
        <v>162</v>
      </c>
      <c r="E233" s="136" t="s">
        <v>5094</v>
      </c>
      <c r="F233" s="137" t="s">
        <v>5095</v>
      </c>
      <c r="G233" s="138" t="s">
        <v>180</v>
      </c>
      <c r="H233" s="139">
        <v>3.992</v>
      </c>
      <c r="I233" s="140"/>
      <c r="J233" s="141">
        <f>ROUND(I233*H233,2)</f>
        <v>0</v>
      </c>
      <c r="K233" s="142"/>
      <c r="L233" s="35"/>
      <c r="M233" s="143" t="s">
        <v>32</v>
      </c>
      <c r="N233" s="144" t="s">
        <v>48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96</v>
      </c>
      <c r="AT233" s="147" t="s">
        <v>162</v>
      </c>
      <c r="AU233" s="147" t="s">
        <v>91</v>
      </c>
      <c r="AY233" s="19" t="s">
        <v>159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9" t="s">
        <v>91</v>
      </c>
      <c r="BK233" s="148">
        <f>ROUND(I233*H233,2)</f>
        <v>0</v>
      </c>
      <c r="BL233" s="19" t="s">
        <v>96</v>
      </c>
      <c r="BM233" s="147" t="s">
        <v>5096</v>
      </c>
    </row>
    <row r="234" spans="2:65" s="1" customFormat="1" ht="11.25">
      <c r="B234" s="35"/>
      <c r="D234" s="149" t="s">
        <v>167</v>
      </c>
      <c r="F234" s="150" t="s">
        <v>5097</v>
      </c>
      <c r="I234" s="151"/>
      <c r="L234" s="35"/>
      <c r="M234" s="152"/>
      <c r="T234" s="56"/>
      <c r="AT234" s="19" t="s">
        <v>167</v>
      </c>
      <c r="AU234" s="19" t="s">
        <v>91</v>
      </c>
    </row>
    <row r="235" spans="2:65" s="11" customFormat="1" ht="25.9" customHeight="1">
      <c r="B235" s="123"/>
      <c r="D235" s="124" t="s">
        <v>75</v>
      </c>
      <c r="E235" s="125" t="s">
        <v>1836</v>
      </c>
      <c r="F235" s="125" t="s">
        <v>1837</v>
      </c>
      <c r="I235" s="126"/>
      <c r="J235" s="127">
        <f>BK235</f>
        <v>0</v>
      </c>
      <c r="L235" s="123"/>
      <c r="M235" s="128"/>
      <c r="P235" s="129">
        <f>P236+P265+P334+P402+P409+P475+P491</f>
        <v>0</v>
      </c>
      <c r="R235" s="129">
        <f>R236+R265+R334+R402+R409+R475+R491</f>
        <v>3.5785579999999997</v>
      </c>
      <c r="T235" s="130">
        <f>T236+T265+T334+T402+T409+T475+T491</f>
        <v>0</v>
      </c>
      <c r="AR235" s="124" t="s">
        <v>91</v>
      </c>
      <c r="AT235" s="131" t="s">
        <v>75</v>
      </c>
      <c r="AU235" s="131" t="s">
        <v>76</v>
      </c>
      <c r="AY235" s="124" t="s">
        <v>159</v>
      </c>
      <c r="BK235" s="132">
        <f>BK236+BK265+BK334+BK402+BK409+BK475+BK491</f>
        <v>0</v>
      </c>
    </row>
    <row r="236" spans="2:65" s="11" customFormat="1" ht="22.9" customHeight="1">
      <c r="B236" s="123"/>
      <c r="D236" s="124" t="s">
        <v>75</v>
      </c>
      <c r="E236" s="133" t="s">
        <v>2254</v>
      </c>
      <c r="F236" s="133" t="s">
        <v>2255</v>
      </c>
      <c r="I236" s="126"/>
      <c r="J236" s="134">
        <f>BK236</f>
        <v>0</v>
      </c>
      <c r="L236" s="123"/>
      <c r="M236" s="128"/>
      <c r="P236" s="129">
        <f>SUM(P237:P264)</f>
        <v>0</v>
      </c>
      <c r="R236" s="129">
        <f>SUM(R237:R264)</f>
        <v>0.25910899999999998</v>
      </c>
      <c r="T236" s="130">
        <f>SUM(T237:T264)</f>
        <v>0</v>
      </c>
      <c r="AR236" s="124" t="s">
        <v>91</v>
      </c>
      <c r="AT236" s="131" t="s">
        <v>75</v>
      </c>
      <c r="AU236" s="131" t="s">
        <v>84</v>
      </c>
      <c r="AY236" s="124" t="s">
        <v>159</v>
      </c>
      <c r="BK236" s="132">
        <f>SUM(BK237:BK264)</f>
        <v>0</v>
      </c>
    </row>
    <row r="237" spans="2:65" s="1" customFormat="1" ht="55.5" customHeight="1">
      <c r="B237" s="35"/>
      <c r="C237" s="135" t="s">
        <v>917</v>
      </c>
      <c r="D237" s="135" t="s">
        <v>162</v>
      </c>
      <c r="E237" s="136" t="s">
        <v>5098</v>
      </c>
      <c r="F237" s="137" t="s">
        <v>5099</v>
      </c>
      <c r="G237" s="138" t="s">
        <v>783</v>
      </c>
      <c r="H237" s="139">
        <v>605</v>
      </c>
      <c r="I237" s="140"/>
      <c r="J237" s="141">
        <f>ROUND(I237*H237,2)</f>
        <v>0</v>
      </c>
      <c r="K237" s="142"/>
      <c r="L237" s="35"/>
      <c r="M237" s="143" t="s">
        <v>32</v>
      </c>
      <c r="N237" s="144" t="s">
        <v>48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661</v>
      </c>
      <c r="AT237" s="147" t="s">
        <v>162</v>
      </c>
      <c r="AU237" s="147" t="s">
        <v>91</v>
      </c>
      <c r="AY237" s="19" t="s">
        <v>159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9" t="s">
        <v>91</v>
      </c>
      <c r="BK237" s="148">
        <f>ROUND(I237*H237,2)</f>
        <v>0</v>
      </c>
      <c r="BL237" s="19" t="s">
        <v>661</v>
      </c>
      <c r="BM237" s="147" t="s">
        <v>5100</v>
      </c>
    </row>
    <row r="238" spans="2:65" s="1" customFormat="1" ht="11.25">
      <c r="B238" s="35"/>
      <c r="D238" s="149" t="s">
        <v>167</v>
      </c>
      <c r="F238" s="150" t="s">
        <v>5101</v>
      </c>
      <c r="I238" s="151"/>
      <c r="L238" s="35"/>
      <c r="M238" s="152"/>
      <c r="T238" s="56"/>
      <c r="AT238" s="19" t="s">
        <v>167</v>
      </c>
      <c r="AU238" s="19" t="s">
        <v>91</v>
      </c>
    </row>
    <row r="239" spans="2:65" s="13" customFormat="1" ht="11.25">
      <c r="B239" s="160"/>
      <c r="D239" s="154" t="s">
        <v>169</v>
      </c>
      <c r="E239" s="161" t="s">
        <v>32</v>
      </c>
      <c r="F239" s="162" t="s">
        <v>5102</v>
      </c>
      <c r="H239" s="163">
        <v>605</v>
      </c>
      <c r="I239" s="164"/>
      <c r="L239" s="160"/>
      <c r="M239" s="165"/>
      <c r="T239" s="166"/>
      <c r="AT239" s="161" t="s">
        <v>169</v>
      </c>
      <c r="AU239" s="161" t="s">
        <v>91</v>
      </c>
      <c r="AV239" s="13" t="s">
        <v>91</v>
      </c>
      <c r="AW239" s="13" t="s">
        <v>38</v>
      </c>
      <c r="AX239" s="13" t="s">
        <v>84</v>
      </c>
      <c r="AY239" s="161" t="s">
        <v>159</v>
      </c>
    </row>
    <row r="240" spans="2:65" s="1" customFormat="1" ht="24.2" customHeight="1">
      <c r="B240" s="35"/>
      <c r="C240" s="182" t="s">
        <v>171</v>
      </c>
      <c r="D240" s="182" t="s">
        <v>668</v>
      </c>
      <c r="E240" s="183" t="s">
        <v>5103</v>
      </c>
      <c r="F240" s="184" t="s">
        <v>5104</v>
      </c>
      <c r="G240" s="185" t="s">
        <v>783</v>
      </c>
      <c r="H240" s="186">
        <v>351.9</v>
      </c>
      <c r="I240" s="187"/>
      <c r="J240" s="188">
        <f>ROUND(I240*H240,2)</f>
        <v>0</v>
      </c>
      <c r="K240" s="189"/>
      <c r="L240" s="190"/>
      <c r="M240" s="191" t="s">
        <v>32</v>
      </c>
      <c r="N240" s="192" t="s">
        <v>48</v>
      </c>
      <c r="P240" s="145">
        <f>O240*H240</f>
        <v>0</v>
      </c>
      <c r="Q240" s="145">
        <v>3.5E-4</v>
      </c>
      <c r="R240" s="145">
        <f>Q240*H240</f>
        <v>0.123165</v>
      </c>
      <c r="S240" s="145">
        <v>0</v>
      </c>
      <c r="T240" s="146">
        <f>S240*H240</f>
        <v>0</v>
      </c>
      <c r="AR240" s="147" t="s">
        <v>780</v>
      </c>
      <c r="AT240" s="147" t="s">
        <v>668</v>
      </c>
      <c r="AU240" s="147" t="s">
        <v>91</v>
      </c>
      <c r="AY240" s="19" t="s">
        <v>159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9" t="s">
        <v>91</v>
      </c>
      <c r="BK240" s="148">
        <f>ROUND(I240*H240,2)</f>
        <v>0</v>
      </c>
      <c r="BL240" s="19" t="s">
        <v>661</v>
      </c>
      <c r="BM240" s="147" t="s">
        <v>5105</v>
      </c>
    </row>
    <row r="241" spans="2:65" s="13" customFormat="1" ht="11.25">
      <c r="B241" s="160"/>
      <c r="D241" s="154" t="s">
        <v>169</v>
      </c>
      <c r="E241" s="161" t="s">
        <v>32</v>
      </c>
      <c r="F241" s="162" t="s">
        <v>5106</v>
      </c>
      <c r="H241" s="163">
        <v>351.9</v>
      </c>
      <c r="I241" s="164"/>
      <c r="L241" s="160"/>
      <c r="M241" s="165"/>
      <c r="T241" s="166"/>
      <c r="AT241" s="161" t="s">
        <v>169</v>
      </c>
      <c r="AU241" s="161" t="s">
        <v>91</v>
      </c>
      <c r="AV241" s="13" t="s">
        <v>91</v>
      </c>
      <c r="AW241" s="13" t="s">
        <v>38</v>
      </c>
      <c r="AX241" s="13" t="s">
        <v>84</v>
      </c>
      <c r="AY241" s="161" t="s">
        <v>159</v>
      </c>
    </row>
    <row r="242" spans="2:65" s="1" customFormat="1" ht="24.2" customHeight="1">
      <c r="B242" s="35"/>
      <c r="C242" s="182" t="s">
        <v>924</v>
      </c>
      <c r="D242" s="182" t="s">
        <v>668</v>
      </c>
      <c r="E242" s="183" t="s">
        <v>5107</v>
      </c>
      <c r="F242" s="184" t="s">
        <v>5108</v>
      </c>
      <c r="G242" s="185" t="s">
        <v>783</v>
      </c>
      <c r="H242" s="186">
        <v>112.2</v>
      </c>
      <c r="I242" s="187"/>
      <c r="J242" s="188">
        <f>ROUND(I242*H242,2)</f>
        <v>0</v>
      </c>
      <c r="K242" s="189"/>
      <c r="L242" s="190"/>
      <c r="M242" s="191" t="s">
        <v>32</v>
      </c>
      <c r="N242" s="192" t="s">
        <v>48</v>
      </c>
      <c r="P242" s="145">
        <f>O242*H242</f>
        <v>0</v>
      </c>
      <c r="Q242" s="145">
        <v>1.1E-4</v>
      </c>
      <c r="R242" s="145">
        <f>Q242*H242</f>
        <v>1.2342000000000001E-2</v>
      </c>
      <c r="S242" s="145">
        <v>0</v>
      </c>
      <c r="T242" s="146">
        <f>S242*H242</f>
        <v>0</v>
      </c>
      <c r="AR242" s="147" t="s">
        <v>780</v>
      </c>
      <c r="AT242" s="147" t="s">
        <v>668</v>
      </c>
      <c r="AU242" s="147" t="s">
        <v>91</v>
      </c>
      <c r="AY242" s="19" t="s">
        <v>159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9" t="s">
        <v>91</v>
      </c>
      <c r="BK242" s="148">
        <f>ROUND(I242*H242,2)</f>
        <v>0</v>
      </c>
      <c r="BL242" s="19" t="s">
        <v>661</v>
      </c>
      <c r="BM242" s="147" t="s">
        <v>5109</v>
      </c>
    </row>
    <row r="243" spans="2:65" s="13" customFormat="1" ht="11.25">
      <c r="B243" s="160"/>
      <c r="D243" s="154" t="s">
        <v>169</v>
      </c>
      <c r="E243" s="161" t="s">
        <v>32</v>
      </c>
      <c r="F243" s="162" t="s">
        <v>5110</v>
      </c>
      <c r="H243" s="163">
        <v>112.2</v>
      </c>
      <c r="I243" s="164"/>
      <c r="L243" s="160"/>
      <c r="M243" s="165"/>
      <c r="T243" s="166"/>
      <c r="AT243" s="161" t="s">
        <v>169</v>
      </c>
      <c r="AU243" s="161" t="s">
        <v>91</v>
      </c>
      <c r="AV243" s="13" t="s">
        <v>91</v>
      </c>
      <c r="AW243" s="13" t="s">
        <v>38</v>
      </c>
      <c r="AX243" s="13" t="s">
        <v>84</v>
      </c>
      <c r="AY243" s="161" t="s">
        <v>159</v>
      </c>
    </row>
    <row r="244" spans="2:65" s="1" customFormat="1" ht="24.2" customHeight="1">
      <c r="B244" s="35"/>
      <c r="C244" s="182" t="s">
        <v>928</v>
      </c>
      <c r="D244" s="182" t="s">
        <v>668</v>
      </c>
      <c r="E244" s="183" t="s">
        <v>5111</v>
      </c>
      <c r="F244" s="184" t="s">
        <v>5112</v>
      </c>
      <c r="G244" s="185" t="s">
        <v>783</v>
      </c>
      <c r="H244" s="186">
        <v>91.8</v>
      </c>
      <c r="I244" s="187"/>
      <c r="J244" s="188">
        <f>ROUND(I244*H244,2)</f>
        <v>0</v>
      </c>
      <c r="K244" s="189"/>
      <c r="L244" s="190"/>
      <c r="M244" s="191" t="s">
        <v>32</v>
      </c>
      <c r="N244" s="192" t="s">
        <v>48</v>
      </c>
      <c r="P244" s="145">
        <f>O244*H244</f>
        <v>0</v>
      </c>
      <c r="Q244" s="145">
        <v>6.9999999999999994E-5</v>
      </c>
      <c r="R244" s="145">
        <f>Q244*H244</f>
        <v>6.4259999999999994E-3</v>
      </c>
      <c r="S244" s="145">
        <v>0</v>
      </c>
      <c r="T244" s="146">
        <f>S244*H244</f>
        <v>0</v>
      </c>
      <c r="AR244" s="147" t="s">
        <v>780</v>
      </c>
      <c r="AT244" s="147" t="s">
        <v>668</v>
      </c>
      <c r="AU244" s="147" t="s">
        <v>91</v>
      </c>
      <c r="AY244" s="19" t="s">
        <v>159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9" t="s">
        <v>91</v>
      </c>
      <c r="BK244" s="148">
        <f>ROUND(I244*H244,2)</f>
        <v>0</v>
      </c>
      <c r="BL244" s="19" t="s">
        <v>661</v>
      </c>
      <c r="BM244" s="147" t="s">
        <v>5113</v>
      </c>
    </row>
    <row r="245" spans="2:65" s="13" customFormat="1" ht="11.25">
      <c r="B245" s="160"/>
      <c r="D245" s="154" t="s">
        <v>169</v>
      </c>
      <c r="E245" s="161" t="s">
        <v>32</v>
      </c>
      <c r="F245" s="162" t="s">
        <v>5114</v>
      </c>
      <c r="H245" s="163">
        <v>91.8</v>
      </c>
      <c r="I245" s="164"/>
      <c r="L245" s="160"/>
      <c r="M245" s="165"/>
      <c r="T245" s="166"/>
      <c r="AT245" s="161" t="s">
        <v>169</v>
      </c>
      <c r="AU245" s="161" t="s">
        <v>91</v>
      </c>
      <c r="AV245" s="13" t="s">
        <v>91</v>
      </c>
      <c r="AW245" s="13" t="s">
        <v>38</v>
      </c>
      <c r="AX245" s="13" t="s">
        <v>84</v>
      </c>
      <c r="AY245" s="161" t="s">
        <v>159</v>
      </c>
    </row>
    <row r="246" spans="2:65" s="1" customFormat="1" ht="24.2" customHeight="1">
      <c r="B246" s="35"/>
      <c r="C246" s="182" t="s">
        <v>932</v>
      </c>
      <c r="D246" s="182" t="s">
        <v>668</v>
      </c>
      <c r="E246" s="183" t="s">
        <v>5115</v>
      </c>
      <c r="F246" s="184" t="s">
        <v>5116</v>
      </c>
      <c r="G246" s="185" t="s">
        <v>783</v>
      </c>
      <c r="H246" s="186">
        <v>29.58</v>
      </c>
      <c r="I246" s="187"/>
      <c r="J246" s="188">
        <f>ROUND(I246*H246,2)</f>
        <v>0</v>
      </c>
      <c r="K246" s="189"/>
      <c r="L246" s="190"/>
      <c r="M246" s="191" t="s">
        <v>32</v>
      </c>
      <c r="N246" s="192" t="s">
        <v>48</v>
      </c>
      <c r="P246" s="145">
        <f>O246*H246</f>
        <v>0</v>
      </c>
      <c r="Q246" s="145">
        <v>9.7999999999999997E-4</v>
      </c>
      <c r="R246" s="145">
        <f>Q246*H246</f>
        <v>2.8988399999999998E-2</v>
      </c>
      <c r="S246" s="145">
        <v>0</v>
      </c>
      <c r="T246" s="146">
        <f>S246*H246</f>
        <v>0</v>
      </c>
      <c r="AR246" s="147" t="s">
        <v>780</v>
      </c>
      <c r="AT246" s="147" t="s">
        <v>668</v>
      </c>
      <c r="AU246" s="147" t="s">
        <v>91</v>
      </c>
      <c r="AY246" s="19" t="s">
        <v>159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9" t="s">
        <v>91</v>
      </c>
      <c r="BK246" s="148">
        <f>ROUND(I246*H246,2)</f>
        <v>0</v>
      </c>
      <c r="BL246" s="19" t="s">
        <v>661</v>
      </c>
      <c r="BM246" s="147" t="s">
        <v>5117</v>
      </c>
    </row>
    <row r="247" spans="2:65" s="13" customFormat="1" ht="11.25">
      <c r="B247" s="160"/>
      <c r="D247" s="154" t="s">
        <v>169</v>
      </c>
      <c r="E247" s="161" t="s">
        <v>32</v>
      </c>
      <c r="F247" s="162" t="s">
        <v>5118</v>
      </c>
      <c r="H247" s="163">
        <v>29.58</v>
      </c>
      <c r="I247" s="164"/>
      <c r="L247" s="160"/>
      <c r="M247" s="165"/>
      <c r="T247" s="166"/>
      <c r="AT247" s="161" t="s">
        <v>169</v>
      </c>
      <c r="AU247" s="161" t="s">
        <v>91</v>
      </c>
      <c r="AV247" s="13" t="s">
        <v>91</v>
      </c>
      <c r="AW247" s="13" t="s">
        <v>38</v>
      </c>
      <c r="AX247" s="13" t="s">
        <v>84</v>
      </c>
      <c r="AY247" s="161" t="s">
        <v>159</v>
      </c>
    </row>
    <row r="248" spans="2:65" s="1" customFormat="1" ht="24.2" customHeight="1">
      <c r="B248" s="35"/>
      <c r="C248" s="182" t="s">
        <v>936</v>
      </c>
      <c r="D248" s="182" t="s">
        <v>668</v>
      </c>
      <c r="E248" s="183" t="s">
        <v>5119</v>
      </c>
      <c r="F248" s="184" t="s">
        <v>5120</v>
      </c>
      <c r="G248" s="185" t="s">
        <v>783</v>
      </c>
      <c r="H248" s="186">
        <v>24.48</v>
      </c>
      <c r="I248" s="187"/>
      <c r="J248" s="188">
        <f>ROUND(I248*H248,2)</f>
        <v>0</v>
      </c>
      <c r="K248" s="189"/>
      <c r="L248" s="190"/>
      <c r="M248" s="191" t="s">
        <v>32</v>
      </c>
      <c r="N248" s="192" t="s">
        <v>48</v>
      </c>
      <c r="P248" s="145">
        <f>O248*H248</f>
        <v>0</v>
      </c>
      <c r="Q248" s="145">
        <v>1.1E-4</v>
      </c>
      <c r="R248" s="145">
        <f>Q248*H248</f>
        <v>2.6928E-3</v>
      </c>
      <c r="S248" s="145">
        <v>0</v>
      </c>
      <c r="T248" s="146">
        <f>S248*H248</f>
        <v>0</v>
      </c>
      <c r="AR248" s="147" t="s">
        <v>780</v>
      </c>
      <c r="AT248" s="147" t="s">
        <v>668</v>
      </c>
      <c r="AU248" s="147" t="s">
        <v>91</v>
      </c>
      <c r="AY248" s="19" t="s">
        <v>159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9" t="s">
        <v>91</v>
      </c>
      <c r="BK248" s="148">
        <f>ROUND(I248*H248,2)</f>
        <v>0</v>
      </c>
      <c r="BL248" s="19" t="s">
        <v>661</v>
      </c>
      <c r="BM248" s="147" t="s">
        <v>5121</v>
      </c>
    </row>
    <row r="249" spans="2:65" s="13" customFormat="1" ht="11.25">
      <c r="B249" s="160"/>
      <c r="D249" s="154" t="s">
        <v>169</v>
      </c>
      <c r="E249" s="161" t="s">
        <v>32</v>
      </c>
      <c r="F249" s="162" t="s">
        <v>5122</v>
      </c>
      <c r="H249" s="163">
        <v>24.48</v>
      </c>
      <c r="I249" s="164"/>
      <c r="L249" s="160"/>
      <c r="M249" s="165"/>
      <c r="T249" s="166"/>
      <c r="AT249" s="161" t="s">
        <v>169</v>
      </c>
      <c r="AU249" s="161" t="s">
        <v>91</v>
      </c>
      <c r="AV249" s="13" t="s">
        <v>91</v>
      </c>
      <c r="AW249" s="13" t="s">
        <v>38</v>
      </c>
      <c r="AX249" s="13" t="s">
        <v>84</v>
      </c>
      <c r="AY249" s="161" t="s">
        <v>159</v>
      </c>
    </row>
    <row r="250" spans="2:65" s="1" customFormat="1" ht="24.2" customHeight="1">
      <c r="B250" s="35"/>
      <c r="C250" s="182" t="s">
        <v>940</v>
      </c>
      <c r="D250" s="182" t="s">
        <v>668</v>
      </c>
      <c r="E250" s="183" t="s">
        <v>5123</v>
      </c>
      <c r="F250" s="184" t="s">
        <v>5124</v>
      </c>
      <c r="G250" s="185" t="s">
        <v>783</v>
      </c>
      <c r="H250" s="186">
        <v>7.14</v>
      </c>
      <c r="I250" s="187"/>
      <c r="J250" s="188">
        <f>ROUND(I250*H250,2)</f>
        <v>0</v>
      </c>
      <c r="K250" s="189"/>
      <c r="L250" s="190"/>
      <c r="M250" s="191" t="s">
        <v>32</v>
      </c>
      <c r="N250" s="192" t="s">
        <v>48</v>
      </c>
      <c r="P250" s="145">
        <f>O250*H250</f>
        <v>0</v>
      </c>
      <c r="Q250" s="145">
        <v>1.4999999999999999E-4</v>
      </c>
      <c r="R250" s="145">
        <f>Q250*H250</f>
        <v>1.0709999999999999E-3</v>
      </c>
      <c r="S250" s="145">
        <v>0</v>
      </c>
      <c r="T250" s="146">
        <f>S250*H250</f>
        <v>0</v>
      </c>
      <c r="AR250" s="147" t="s">
        <v>780</v>
      </c>
      <c r="AT250" s="147" t="s">
        <v>668</v>
      </c>
      <c r="AU250" s="147" t="s">
        <v>91</v>
      </c>
      <c r="AY250" s="19" t="s">
        <v>159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9" t="s">
        <v>91</v>
      </c>
      <c r="BK250" s="148">
        <f>ROUND(I250*H250,2)</f>
        <v>0</v>
      </c>
      <c r="BL250" s="19" t="s">
        <v>661</v>
      </c>
      <c r="BM250" s="147" t="s">
        <v>5125</v>
      </c>
    </row>
    <row r="251" spans="2:65" s="13" customFormat="1" ht="11.25">
      <c r="B251" s="160"/>
      <c r="D251" s="154" t="s">
        <v>169</v>
      </c>
      <c r="E251" s="161" t="s">
        <v>32</v>
      </c>
      <c r="F251" s="162" t="s">
        <v>5126</v>
      </c>
      <c r="H251" s="163">
        <v>7.14</v>
      </c>
      <c r="I251" s="164"/>
      <c r="L251" s="160"/>
      <c r="M251" s="165"/>
      <c r="T251" s="166"/>
      <c r="AT251" s="161" t="s">
        <v>169</v>
      </c>
      <c r="AU251" s="161" t="s">
        <v>91</v>
      </c>
      <c r="AV251" s="13" t="s">
        <v>91</v>
      </c>
      <c r="AW251" s="13" t="s">
        <v>38</v>
      </c>
      <c r="AX251" s="13" t="s">
        <v>84</v>
      </c>
      <c r="AY251" s="161" t="s">
        <v>159</v>
      </c>
    </row>
    <row r="252" spans="2:65" s="1" customFormat="1" ht="66.75" customHeight="1">
      <c r="B252" s="35"/>
      <c r="C252" s="135" t="s">
        <v>945</v>
      </c>
      <c r="D252" s="135" t="s">
        <v>162</v>
      </c>
      <c r="E252" s="136" t="s">
        <v>5127</v>
      </c>
      <c r="F252" s="137" t="s">
        <v>5128</v>
      </c>
      <c r="G252" s="138" t="s">
        <v>783</v>
      </c>
      <c r="H252" s="139">
        <v>140</v>
      </c>
      <c r="I252" s="140"/>
      <c r="J252" s="141">
        <f>ROUND(I252*H252,2)</f>
        <v>0</v>
      </c>
      <c r="K252" s="142"/>
      <c r="L252" s="35"/>
      <c r="M252" s="143" t="s">
        <v>32</v>
      </c>
      <c r="N252" s="144" t="s">
        <v>48</v>
      </c>
      <c r="P252" s="145">
        <f>O252*H252</f>
        <v>0</v>
      </c>
      <c r="Q252" s="145">
        <v>1.9000000000000001E-4</v>
      </c>
      <c r="R252" s="145">
        <f>Q252*H252</f>
        <v>2.6600000000000002E-2</v>
      </c>
      <c r="S252" s="145">
        <v>0</v>
      </c>
      <c r="T252" s="146">
        <f>S252*H252</f>
        <v>0</v>
      </c>
      <c r="AR252" s="147" t="s">
        <v>661</v>
      </c>
      <c r="AT252" s="147" t="s">
        <v>162</v>
      </c>
      <c r="AU252" s="147" t="s">
        <v>91</v>
      </c>
      <c r="AY252" s="19" t="s">
        <v>159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9" t="s">
        <v>91</v>
      </c>
      <c r="BK252" s="148">
        <f>ROUND(I252*H252,2)</f>
        <v>0</v>
      </c>
      <c r="BL252" s="19" t="s">
        <v>661</v>
      </c>
      <c r="BM252" s="147" t="s">
        <v>5129</v>
      </c>
    </row>
    <row r="253" spans="2:65" s="1" customFormat="1" ht="11.25">
      <c r="B253" s="35"/>
      <c r="D253" s="149" t="s">
        <v>167</v>
      </c>
      <c r="F253" s="150" t="s">
        <v>5130</v>
      </c>
      <c r="I253" s="151"/>
      <c r="L253" s="35"/>
      <c r="M253" s="152"/>
      <c r="T253" s="56"/>
      <c r="AT253" s="19" t="s">
        <v>167</v>
      </c>
      <c r="AU253" s="19" t="s">
        <v>91</v>
      </c>
    </row>
    <row r="254" spans="2:65" s="13" customFormat="1" ht="11.25">
      <c r="B254" s="160"/>
      <c r="D254" s="154" t="s">
        <v>169</v>
      </c>
      <c r="E254" s="161" t="s">
        <v>32</v>
      </c>
      <c r="F254" s="162" t="s">
        <v>5131</v>
      </c>
      <c r="H254" s="163">
        <v>140</v>
      </c>
      <c r="I254" s="164"/>
      <c r="L254" s="160"/>
      <c r="M254" s="165"/>
      <c r="T254" s="166"/>
      <c r="AT254" s="161" t="s">
        <v>169</v>
      </c>
      <c r="AU254" s="161" t="s">
        <v>91</v>
      </c>
      <c r="AV254" s="13" t="s">
        <v>91</v>
      </c>
      <c r="AW254" s="13" t="s">
        <v>38</v>
      </c>
      <c r="AX254" s="13" t="s">
        <v>84</v>
      </c>
      <c r="AY254" s="161" t="s">
        <v>159</v>
      </c>
    </row>
    <row r="255" spans="2:65" s="1" customFormat="1" ht="24.2" customHeight="1">
      <c r="B255" s="35"/>
      <c r="C255" s="182" t="s">
        <v>983</v>
      </c>
      <c r="D255" s="182" t="s">
        <v>668</v>
      </c>
      <c r="E255" s="183" t="s">
        <v>5132</v>
      </c>
      <c r="F255" s="184" t="s">
        <v>5133</v>
      </c>
      <c r="G255" s="185" t="s">
        <v>783</v>
      </c>
      <c r="H255" s="186">
        <v>100.98</v>
      </c>
      <c r="I255" s="187"/>
      <c r="J255" s="188">
        <f>ROUND(I255*H255,2)</f>
        <v>0</v>
      </c>
      <c r="K255" s="189"/>
      <c r="L255" s="190"/>
      <c r="M255" s="191" t="s">
        <v>32</v>
      </c>
      <c r="N255" s="192" t="s">
        <v>48</v>
      </c>
      <c r="P255" s="145">
        <f>O255*H255</f>
        <v>0</v>
      </c>
      <c r="Q255" s="145">
        <v>2.9E-4</v>
      </c>
      <c r="R255" s="145">
        <f>Q255*H255</f>
        <v>2.92842E-2</v>
      </c>
      <c r="S255" s="145">
        <v>0</v>
      </c>
      <c r="T255" s="146">
        <f>S255*H255</f>
        <v>0</v>
      </c>
      <c r="AR255" s="147" t="s">
        <v>780</v>
      </c>
      <c r="AT255" s="147" t="s">
        <v>668</v>
      </c>
      <c r="AU255" s="147" t="s">
        <v>91</v>
      </c>
      <c r="AY255" s="19" t="s">
        <v>159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9" t="s">
        <v>91</v>
      </c>
      <c r="BK255" s="148">
        <f>ROUND(I255*H255,2)</f>
        <v>0</v>
      </c>
      <c r="BL255" s="19" t="s">
        <v>661</v>
      </c>
      <c r="BM255" s="147" t="s">
        <v>5134</v>
      </c>
    </row>
    <row r="256" spans="2:65" s="13" customFormat="1" ht="11.25">
      <c r="B256" s="160"/>
      <c r="D256" s="154" t="s">
        <v>169</v>
      </c>
      <c r="E256" s="161" t="s">
        <v>32</v>
      </c>
      <c r="F256" s="162" t="s">
        <v>5135</v>
      </c>
      <c r="H256" s="163">
        <v>100.98</v>
      </c>
      <c r="I256" s="164"/>
      <c r="L256" s="160"/>
      <c r="M256" s="165"/>
      <c r="T256" s="166"/>
      <c r="AT256" s="161" t="s">
        <v>169</v>
      </c>
      <c r="AU256" s="161" t="s">
        <v>91</v>
      </c>
      <c r="AV256" s="13" t="s">
        <v>91</v>
      </c>
      <c r="AW256" s="13" t="s">
        <v>38</v>
      </c>
      <c r="AX256" s="13" t="s">
        <v>84</v>
      </c>
      <c r="AY256" s="161" t="s">
        <v>159</v>
      </c>
    </row>
    <row r="257" spans="2:65" s="1" customFormat="1" ht="24.2" customHeight="1">
      <c r="B257" s="35"/>
      <c r="C257" s="182" t="s">
        <v>999</v>
      </c>
      <c r="D257" s="182" t="s">
        <v>668</v>
      </c>
      <c r="E257" s="183" t="s">
        <v>5136</v>
      </c>
      <c r="F257" s="184" t="s">
        <v>5137</v>
      </c>
      <c r="G257" s="185" t="s">
        <v>783</v>
      </c>
      <c r="H257" s="186">
        <v>22.44</v>
      </c>
      <c r="I257" s="187"/>
      <c r="J257" s="188">
        <f>ROUND(I257*H257,2)</f>
        <v>0</v>
      </c>
      <c r="K257" s="189"/>
      <c r="L257" s="190"/>
      <c r="M257" s="191" t="s">
        <v>32</v>
      </c>
      <c r="N257" s="192" t="s">
        <v>48</v>
      </c>
      <c r="P257" s="145">
        <f>O257*H257</f>
        <v>0</v>
      </c>
      <c r="Q257" s="145">
        <v>6.4999999999999997E-4</v>
      </c>
      <c r="R257" s="145">
        <f>Q257*H257</f>
        <v>1.4586E-2</v>
      </c>
      <c r="S257" s="145">
        <v>0</v>
      </c>
      <c r="T257" s="146">
        <f>S257*H257</f>
        <v>0</v>
      </c>
      <c r="AR257" s="147" t="s">
        <v>780</v>
      </c>
      <c r="AT257" s="147" t="s">
        <v>668</v>
      </c>
      <c r="AU257" s="147" t="s">
        <v>91</v>
      </c>
      <c r="AY257" s="19" t="s">
        <v>159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9" t="s">
        <v>91</v>
      </c>
      <c r="BK257" s="148">
        <f>ROUND(I257*H257,2)</f>
        <v>0</v>
      </c>
      <c r="BL257" s="19" t="s">
        <v>661</v>
      </c>
      <c r="BM257" s="147" t="s">
        <v>5138</v>
      </c>
    </row>
    <row r="258" spans="2:65" s="13" customFormat="1" ht="11.25">
      <c r="B258" s="160"/>
      <c r="D258" s="154" t="s">
        <v>169</v>
      </c>
      <c r="E258" s="161" t="s">
        <v>32</v>
      </c>
      <c r="F258" s="162" t="s">
        <v>5139</v>
      </c>
      <c r="H258" s="163">
        <v>22.44</v>
      </c>
      <c r="I258" s="164"/>
      <c r="L258" s="160"/>
      <c r="M258" s="165"/>
      <c r="T258" s="166"/>
      <c r="AT258" s="161" t="s">
        <v>169</v>
      </c>
      <c r="AU258" s="161" t="s">
        <v>91</v>
      </c>
      <c r="AV258" s="13" t="s">
        <v>91</v>
      </c>
      <c r="AW258" s="13" t="s">
        <v>38</v>
      </c>
      <c r="AX258" s="13" t="s">
        <v>84</v>
      </c>
      <c r="AY258" s="161" t="s">
        <v>159</v>
      </c>
    </row>
    <row r="259" spans="2:65" s="1" customFormat="1" ht="24.2" customHeight="1">
      <c r="B259" s="35"/>
      <c r="C259" s="182" t="s">
        <v>1008</v>
      </c>
      <c r="D259" s="182" t="s">
        <v>668</v>
      </c>
      <c r="E259" s="183" t="s">
        <v>5140</v>
      </c>
      <c r="F259" s="184" t="s">
        <v>5141</v>
      </c>
      <c r="G259" s="185" t="s">
        <v>783</v>
      </c>
      <c r="H259" s="186">
        <v>19.38</v>
      </c>
      <c r="I259" s="187"/>
      <c r="J259" s="188">
        <f>ROUND(I259*H259,2)</f>
        <v>0</v>
      </c>
      <c r="K259" s="189"/>
      <c r="L259" s="190"/>
      <c r="M259" s="191" t="s">
        <v>32</v>
      </c>
      <c r="N259" s="192" t="s">
        <v>48</v>
      </c>
      <c r="P259" s="145">
        <f>O259*H259</f>
        <v>0</v>
      </c>
      <c r="Q259" s="145">
        <v>7.2000000000000005E-4</v>
      </c>
      <c r="R259" s="145">
        <f>Q259*H259</f>
        <v>1.39536E-2</v>
      </c>
      <c r="S259" s="145">
        <v>0</v>
      </c>
      <c r="T259" s="146">
        <f>S259*H259</f>
        <v>0</v>
      </c>
      <c r="AR259" s="147" t="s">
        <v>780</v>
      </c>
      <c r="AT259" s="147" t="s">
        <v>668</v>
      </c>
      <c r="AU259" s="147" t="s">
        <v>91</v>
      </c>
      <c r="AY259" s="19" t="s">
        <v>159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9" t="s">
        <v>91</v>
      </c>
      <c r="BK259" s="148">
        <f>ROUND(I259*H259,2)</f>
        <v>0</v>
      </c>
      <c r="BL259" s="19" t="s">
        <v>661</v>
      </c>
      <c r="BM259" s="147" t="s">
        <v>5142</v>
      </c>
    </row>
    <row r="260" spans="2:65" s="13" customFormat="1" ht="11.25">
      <c r="B260" s="160"/>
      <c r="D260" s="154" t="s">
        <v>169</v>
      </c>
      <c r="E260" s="161" t="s">
        <v>32</v>
      </c>
      <c r="F260" s="162" t="s">
        <v>5143</v>
      </c>
      <c r="H260" s="163">
        <v>19.38</v>
      </c>
      <c r="I260" s="164"/>
      <c r="L260" s="160"/>
      <c r="M260" s="165"/>
      <c r="T260" s="166"/>
      <c r="AT260" s="161" t="s">
        <v>169</v>
      </c>
      <c r="AU260" s="161" t="s">
        <v>91</v>
      </c>
      <c r="AV260" s="13" t="s">
        <v>91</v>
      </c>
      <c r="AW260" s="13" t="s">
        <v>38</v>
      </c>
      <c r="AX260" s="13" t="s">
        <v>84</v>
      </c>
      <c r="AY260" s="161" t="s">
        <v>159</v>
      </c>
    </row>
    <row r="261" spans="2:65" s="1" customFormat="1" ht="49.15" customHeight="1">
      <c r="B261" s="35"/>
      <c r="C261" s="135" t="s">
        <v>1016</v>
      </c>
      <c r="D261" s="135" t="s">
        <v>162</v>
      </c>
      <c r="E261" s="136" t="s">
        <v>5144</v>
      </c>
      <c r="F261" s="137" t="s">
        <v>5145</v>
      </c>
      <c r="G261" s="138" t="s">
        <v>180</v>
      </c>
      <c r="H261" s="139">
        <v>0.25900000000000001</v>
      </c>
      <c r="I261" s="140"/>
      <c r="J261" s="141">
        <f>ROUND(I261*H261,2)</f>
        <v>0</v>
      </c>
      <c r="K261" s="142"/>
      <c r="L261" s="35"/>
      <c r="M261" s="143" t="s">
        <v>32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661</v>
      </c>
      <c r="AT261" s="147" t="s">
        <v>162</v>
      </c>
      <c r="AU261" s="147" t="s">
        <v>91</v>
      </c>
      <c r="AY261" s="19" t="s">
        <v>159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9" t="s">
        <v>91</v>
      </c>
      <c r="BK261" s="148">
        <f>ROUND(I261*H261,2)</f>
        <v>0</v>
      </c>
      <c r="BL261" s="19" t="s">
        <v>661</v>
      </c>
      <c r="BM261" s="147" t="s">
        <v>5146</v>
      </c>
    </row>
    <row r="262" spans="2:65" s="1" customFormat="1" ht="11.25">
      <c r="B262" s="35"/>
      <c r="D262" s="149" t="s">
        <v>167</v>
      </c>
      <c r="F262" s="150" t="s">
        <v>5147</v>
      </c>
      <c r="I262" s="151"/>
      <c r="L262" s="35"/>
      <c r="M262" s="152"/>
      <c r="T262" s="56"/>
      <c r="AT262" s="19" t="s">
        <v>167</v>
      </c>
      <c r="AU262" s="19" t="s">
        <v>91</v>
      </c>
    </row>
    <row r="263" spans="2:65" s="1" customFormat="1" ht="49.15" customHeight="1">
      <c r="B263" s="35"/>
      <c r="C263" s="135" t="s">
        <v>384</v>
      </c>
      <c r="D263" s="135" t="s">
        <v>162</v>
      </c>
      <c r="E263" s="136" t="s">
        <v>5148</v>
      </c>
      <c r="F263" s="137" t="s">
        <v>5149</v>
      </c>
      <c r="G263" s="138" t="s">
        <v>180</v>
      </c>
      <c r="H263" s="139">
        <v>0.25900000000000001</v>
      </c>
      <c r="I263" s="140"/>
      <c r="J263" s="141">
        <f>ROUND(I263*H263,2)</f>
        <v>0</v>
      </c>
      <c r="K263" s="142"/>
      <c r="L263" s="35"/>
      <c r="M263" s="143" t="s">
        <v>32</v>
      </c>
      <c r="N263" s="144" t="s">
        <v>48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661</v>
      </c>
      <c r="AT263" s="147" t="s">
        <v>162</v>
      </c>
      <c r="AU263" s="147" t="s">
        <v>91</v>
      </c>
      <c r="AY263" s="19" t="s">
        <v>159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9" t="s">
        <v>91</v>
      </c>
      <c r="BK263" s="148">
        <f>ROUND(I263*H263,2)</f>
        <v>0</v>
      </c>
      <c r="BL263" s="19" t="s">
        <v>661</v>
      </c>
      <c r="BM263" s="147" t="s">
        <v>5150</v>
      </c>
    </row>
    <row r="264" spans="2:65" s="1" customFormat="1" ht="11.25">
      <c r="B264" s="35"/>
      <c r="D264" s="149" t="s">
        <v>167</v>
      </c>
      <c r="F264" s="150" t="s">
        <v>5151</v>
      </c>
      <c r="I264" s="151"/>
      <c r="L264" s="35"/>
      <c r="M264" s="152"/>
      <c r="T264" s="56"/>
      <c r="AT264" s="19" t="s">
        <v>167</v>
      </c>
      <c r="AU264" s="19" t="s">
        <v>91</v>
      </c>
    </row>
    <row r="265" spans="2:65" s="11" customFormat="1" ht="22.9" customHeight="1">
      <c r="B265" s="123"/>
      <c r="D265" s="124" t="s">
        <v>75</v>
      </c>
      <c r="E265" s="133" t="s">
        <v>2383</v>
      </c>
      <c r="F265" s="133" t="s">
        <v>2384</v>
      </c>
      <c r="I265" s="126"/>
      <c r="J265" s="134">
        <f>BK265</f>
        <v>0</v>
      </c>
      <c r="L265" s="123"/>
      <c r="M265" s="128"/>
      <c r="P265" s="129">
        <f>SUM(P266:P333)</f>
        <v>0</v>
      </c>
      <c r="R265" s="129">
        <f>SUM(R266:R333)</f>
        <v>1.0149799999999998</v>
      </c>
      <c r="T265" s="130">
        <f>SUM(T266:T333)</f>
        <v>0</v>
      </c>
      <c r="AR265" s="124" t="s">
        <v>91</v>
      </c>
      <c r="AT265" s="131" t="s">
        <v>75</v>
      </c>
      <c r="AU265" s="131" t="s">
        <v>84</v>
      </c>
      <c r="AY265" s="124" t="s">
        <v>159</v>
      </c>
      <c r="BK265" s="132">
        <f>SUM(BK266:BK333)</f>
        <v>0</v>
      </c>
    </row>
    <row r="266" spans="2:65" s="1" customFormat="1" ht="16.5" customHeight="1">
      <c r="B266" s="35"/>
      <c r="C266" s="135" t="s">
        <v>1028</v>
      </c>
      <c r="D266" s="135" t="s">
        <v>162</v>
      </c>
      <c r="E266" s="136" t="s">
        <v>5152</v>
      </c>
      <c r="F266" s="137" t="s">
        <v>5153</v>
      </c>
      <c r="G266" s="138" t="s">
        <v>783</v>
      </c>
      <c r="H266" s="139">
        <v>53</v>
      </c>
      <c r="I266" s="140"/>
      <c r="J266" s="141">
        <f>ROUND(I266*H266,2)</f>
        <v>0</v>
      </c>
      <c r="K266" s="142"/>
      <c r="L266" s="35"/>
      <c r="M266" s="143" t="s">
        <v>32</v>
      </c>
      <c r="N266" s="144" t="s">
        <v>48</v>
      </c>
      <c r="P266" s="145">
        <f>O266*H266</f>
        <v>0</v>
      </c>
      <c r="Q266" s="145">
        <v>1.91E-3</v>
      </c>
      <c r="R266" s="145">
        <f>Q266*H266</f>
        <v>0.10123</v>
      </c>
      <c r="S266" s="145">
        <v>0</v>
      </c>
      <c r="T266" s="146">
        <f>S266*H266</f>
        <v>0</v>
      </c>
      <c r="AR266" s="147" t="s">
        <v>661</v>
      </c>
      <c r="AT266" s="147" t="s">
        <v>162</v>
      </c>
      <c r="AU266" s="147" t="s">
        <v>91</v>
      </c>
      <c r="AY266" s="19" t="s">
        <v>159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9" t="s">
        <v>91</v>
      </c>
      <c r="BK266" s="148">
        <f>ROUND(I266*H266,2)</f>
        <v>0</v>
      </c>
      <c r="BL266" s="19" t="s">
        <v>661</v>
      </c>
      <c r="BM266" s="147" t="s">
        <v>5154</v>
      </c>
    </row>
    <row r="267" spans="2:65" s="1" customFormat="1" ht="11.25">
      <c r="B267" s="35"/>
      <c r="D267" s="149" t="s">
        <v>167</v>
      </c>
      <c r="F267" s="150" t="s">
        <v>5155</v>
      </c>
      <c r="I267" s="151"/>
      <c r="L267" s="35"/>
      <c r="M267" s="152"/>
      <c r="T267" s="56"/>
      <c r="AT267" s="19" t="s">
        <v>167</v>
      </c>
      <c r="AU267" s="19" t="s">
        <v>91</v>
      </c>
    </row>
    <row r="268" spans="2:65" s="1" customFormat="1" ht="16.5" customHeight="1">
      <c r="B268" s="35"/>
      <c r="C268" s="135" t="s">
        <v>1033</v>
      </c>
      <c r="D268" s="135" t="s">
        <v>162</v>
      </c>
      <c r="E268" s="136" t="s">
        <v>5156</v>
      </c>
      <c r="F268" s="137" t="s">
        <v>5157</v>
      </c>
      <c r="G268" s="138" t="s">
        <v>783</v>
      </c>
      <c r="H268" s="139">
        <v>6</v>
      </c>
      <c r="I268" s="140"/>
      <c r="J268" s="141">
        <f>ROUND(I268*H268,2)</f>
        <v>0</v>
      </c>
      <c r="K268" s="142"/>
      <c r="L268" s="35"/>
      <c r="M268" s="143" t="s">
        <v>32</v>
      </c>
      <c r="N268" s="144" t="s">
        <v>48</v>
      </c>
      <c r="P268" s="145">
        <f>O268*H268</f>
        <v>0</v>
      </c>
      <c r="Q268" s="145">
        <v>3.0799999999999998E-3</v>
      </c>
      <c r="R268" s="145">
        <f>Q268*H268</f>
        <v>1.848E-2</v>
      </c>
      <c r="S268" s="145">
        <v>0</v>
      </c>
      <c r="T268" s="146">
        <f>S268*H268</f>
        <v>0</v>
      </c>
      <c r="AR268" s="147" t="s">
        <v>661</v>
      </c>
      <c r="AT268" s="147" t="s">
        <v>162</v>
      </c>
      <c r="AU268" s="147" t="s">
        <v>91</v>
      </c>
      <c r="AY268" s="19" t="s">
        <v>159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9" t="s">
        <v>91</v>
      </c>
      <c r="BK268" s="148">
        <f>ROUND(I268*H268,2)</f>
        <v>0</v>
      </c>
      <c r="BL268" s="19" t="s">
        <v>661</v>
      </c>
      <c r="BM268" s="147" t="s">
        <v>5158</v>
      </c>
    </row>
    <row r="269" spans="2:65" s="1" customFormat="1" ht="11.25">
      <c r="B269" s="35"/>
      <c r="D269" s="149" t="s">
        <v>167</v>
      </c>
      <c r="F269" s="150" t="s">
        <v>5159</v>
      </c>
      <c r="I269" s="151"/>
      <c r="L269" s="35"/>
      <c r="M269" s="152"/>
      <c r="T269" s="56"/>
      <c r="AT269" s="19" t="s">
        <v>167</v>
      </c>
      <c r="AU269" s="19" t="s">
        <v>91</v>
      </c>
    </row>
    <row r="270" spans="2:65" s="1" customFormat="1" ht="21.75" customHeight="1">
      <c r="B270" s="35"/>
      <c r="C270" s="135" t="s">
        <v>1043</v>
      </c>
      <c r="D270" s="135" t="s">
        <v>162</v>
      </c>
      <c r="E270" s="136" t="s">
        <v>5160</v>
      </c>
      <c r="F270" s="137" t="s">
        <v>5161</v>
      </c>
      <c r="G270" s="138" t="s">
        <v>783</v>
      </c>
      <c r="H270" s="139">
        <v>127</v>
      </c>
      <c r="I270" s="140"/>
      <c r="J270" s="141">
        <f>ROUND(I270*H270,2)</f>
        <v>0</v>
      </c>
      <c r="K270" s="142"/>
      <c r="L270" s="35"/>
      <c r="M270" s="143" t="s">
        <v>32</v>
      </c>
      <c r="N270" s="144" t="s">
        <v>48</v>
      </c>
      <c r="P270" s="145">
        <f>O270*H270</f>
        <v>0</v>
      </c>
      <c r="Q270" s="145">
        <v>1.97E-3</v>
      </c>
      <c r="R270" s="145">
        <f>Q270*H270</f>
        <v>0.25018999999999997</v>
      </c>
      <c r="S270" s="145">
        <v>0</v>
      </c>
      <c r="T270" s="146">
        <f>S270*H270</f>
        <v>0</v>
      </c>
      <c r="AR270" s="147" t="s">
        <v>661</v>
      </c>
      <c r="AT270" s="147" t="s">
        <v>162</v>
      </c>
      <c r="AU270" s="147" t="s">
        <v>91</v>
      </c>
      <c r="AY270" s="19" t="s">
        <v>159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9" t="s">
        <v>91</v>
      </c>
      <c r="BK270" s="148">
        <f>ROUND(I270*H270,2)</f>
        <v>0</v>
      </c>
      <c r="BL270" s="19" t="s">
        <v>661</v>
      </c>
      <c r="BM270" s="147" t="s">
        <v>5162</v>
      </c>
    </row>
    <row r="271" spans="2:65" s="1" customFormat="1" ht="11.25">
      <c r="B271" s="35"/>
      <c r="D271" s="149" t="s">
        <v>167</v>
      </c>
      <c r="F271" s="150" t="s">
        <v>5163</v>
      </c>
      <c r="I271" s="151"/>
      <c r="L271" s="35"/>
      <c r="M271" s="152"/>
      <c r="T271" s="56"/>
      <c r="AT271" s="19" t="s">
        <v>167</v>
      </c>
      <c r="AU271" s="19" t="s">
        <v>91</v>
      </c>
    </row>
    <row r="272" spans="2:65" s="1" customFormat="1" ht="21.75" customHeight="1">
      <c r="B272" s="35"/>
      <c r="C272" s="135" t="s">
        <v>1058</v>
      </c>
      <c r="D272" s="135" t="s">
        <v>162</v>
      </c>
      <c r="E272" s="136" t="s">
        <v>5164</v>
      </c>
      <c r="F272" s="137" t="s">
        <v>5165</v>
      </c>
      <c r="G272" s="138" t="s">
        <v>783</v>
      </c>
      <c r="H272" s="139">
        <v>31</v>
      </c>
      <c r="I272" s="140"/>
      <c r="J272" s="141">
        <f>ROUND(I272*H272,2)</f>
        <v>0</v>
      </c>
      <c r="K272" s="142"/>
      <c r="L272" s="35"/>
      <c r="M272" s="143" t="s">
        <v>32</v>
      </c>
      <c r="N272" s="144" t="s">
        <v>48</v>
      </c>
      <c r="P272" s="145">
        <f>O272*H272</f>
        <v>0</v>
      </c>
      <c r="Q272" s="145">
        <v>3.0400000000000002E-3</v>
      </c>
      <c r="R272" s="145">
        <f>Q272*H272</f>
        <v>9.4240000000000004E-2</v>
      </c>
      <c r="S272" s="145">
        <v>0</v>
      </c>
      <c r="T272" s="146">
        <f>S272*H272</f>
        <v>0</v>
      </c>
      <c r="AR272" s="147" t="s">
        <v>661</v>
      </c>
      <c r="AT272" s="147" t="s">
        <v>162</v>
      </c>
      <c r="AU272" s="147" t="s">
        <v>91</v>
      </c>
      <c r="AY272" s="19" t="s">
        <v>159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9" t="s">
        <v>91</v>
      </c>
      <c r="BK272" s="148">
        <f>ROUND(I272*H272,2)</f>
        <v>0</v>
      </c>
      <c r="BL272" s="19" t="s">
        <v>661</v>
      </c>
      <c r="BM272" s="147" t="s">
        <v>5166</v>
      </c>
    </row>
    <row r="273" spans="2:65" s="1" customFormat="1" ht="11.25">
      <c r="B273" s="35"/>
      <c r="D273" s="149" t="s">
        <v>167</v>
      </c>
      <c r="F273" s="150" t="s">
        <v>5167</v>
      </c>
      <c r="I273" s="151"/>
      <c r="L273" s="35"/>
      <c r="M273" s="152"/>
      <c r="T273" s="56"/>
      <c r="AT273" s="19" t="s">
        <v>167</v>
      </c>
      <c r="AU273" s="19" t="s">
        <v>91</v>
      </c>
    </row>
    <row r="274" spans="2:65" s="1" customFormat="1" ht="16.5" customHeight="1">
      <c r="B274" s="35"/>
      <c r="C274" s="182" t="s">
        <v>1066</v>
      </c>
      <c r="D274" s="182" t="s">
        <v>668</v>
      </c>
      <c r="E274" s="183" t="s">
        <v>5168</v>
      </c>
      <c r="F274" s="184" t="s">
        <v>5169</v>
      </c>
      <c r="G274" s="185" t="s">
        <v>211</v>
      </c>
      <c r="H274" s="186">
        <v>182</v>
      </c>
      <c r="I274" s="187"/>
      <c r="J274" s="188">
        <f>ROUND(I274*H274,2)</f>
        <v>0</v>
      </c>
      <c r="K274" s="189"/>
      <c r="L274" s="190"/>
      <c r="M274" s="191" t="s">
        <v>32</v>
      </c>
      <c r="N274" s="192" t="s">
        <v>48</v>
      </c>
      <c r="P274" s="145">
        <f>O274*H274</f>
        <v>0</v>
      </c>
      <c r="Q274" s="145">
        <v>3.5E-4</v>
      </c>
      <c r="R274" s="145">
        <f>Q274*H274</f>
        <v>6.3699999999999993E-2</v>
      </c>
      <c r="S274" s="145">
        <v>0</v>
      </c>
      <c r="T274" s="146">
        <f>S274*H274</f>
        <v>0</v>
      </c>
      <c r="AR274" s="147" t="s">
        <v>780</v>
      </c>
      <c r="AT274" s="147" t="s">
        <v>668</v>
      </c>
      <c r="AU274" s="147" t="s">
        <v>91</v>
      </c>
      <c r="AY274" s="19" t="s">
        <v>159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9" t="s">
        <v>91</v>
      </c>
      <c r="BK274" s="148">
        <f>ROUND(I274*H274,2)</f>
        <v>0</v>
      </c>
      <c r="BL274" s="19" t="s">
        <v>661</v>
      </c>
      <c r="BM274" s="147" t="s">
        <v>5170</v>
      </c>
    </row>
    <row r="275" spans="2:65" s="13" customFormat="1" ht="11.25">
      <c r="B275" s="160"/>
      <c r="D275" s="154" t="s">
        <v>169</v>
      </c>
      <c r="E275" s="161" t="s">
        <v>32</v>
      </c>
      <c r="F275" s="162" t="s">
        <v>5171</v>
      </c>
      <c r="H275" s="163">
        <v>182</v>
      </c>
      <c r="I275" s="164"/>
      <c r="L275" s="160"/>
      <c r="M275" s="165"/>
      <c r="T275" s="166"/>
      <c r="AT275" s="161" t="s">
        <v>169</v>
      </c>
      <c r="AU275" s="161" t="s">
        <v>91</v>
      </c>
      <c r="AV275" s="13" t="s">
        <v>91</v>
      </c>
      <c r="AW275" s="13" t="s">
        <v>38</v>
      </c>
      <c r="AX275" s="13" t="s">
        <v>84</v>
      </c>
      <c r="AY275" s="161" t="s">
        <v>159</v>
      </c>
    </row>
    <row r="276" spans="2:65" s="1" customFormat="1" ht="16.5" customHeight="1">
      <c r="B276" s="35"/>
      <c r="C276" s="182" t="s">
        <v>1099</v>
      </c>
      <c r="D276" s="182" t="s">
        <v>668</v>
      </c>
      <c r="E276" s="183" t="s">
        <v>5172</v>
      </c>
      <c r="F276" s="184" t="s">
        <v>5173</v>
      </c>
      <c r="G276" s="185" t="s">
        <v>211</v>
      </c>
      <c r="H276" s="186">
        <v>3</v>
      </c>
      <c r="I276" s="187"/>
      <c r="J276" s="188">
        <f>ROUND(I276*H276,2)</f>
        <v>0</v>
      </c>
      <c r="K276" s="189"/>
      <c r="L276" s="190"/>
      <c r="M276" s="191" t="s">
        <v>32</v>
      </c>
      <c r="N276" s="192" t="s">
        <v>48</v>
      </c>
      <c r="P276" s="145">
        <f>O276*H276</f>
        <v>0</v>
      </c>
      <c r="Q276" s="145">
        <v>6.4999999999999997E-4</v>
      </c>
      <c r="R276" s="145">
        <f>Q276*H276</f>
        <v>1.9499999999999999E-3</v>
      </c>
      <c r="S276" s="145">
        <v>0</v>
      </c>
      <c r="T276" s="146">
        <f>S276*H276</f>
        <v>0</v>
      </c>
      <c r="AR276" s="147" t="s">
        <v>780</v>
      </c>
      <c r="AT276" s="147" t="s">
        <v>668</v>
      </c>
      <c r="AU276" s="147" t="s">
        <v>91</v>
      </c>
      <c r="AY276" s="19" t="s">
        <v>159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9" t="s">
        <v>91</v>
      </c>
      <c r="BK276" s="148">
        <f>ROUND(I276*H276,2)</f>
        <v>0</v>
      </c>
      <c r="BL276" s="19" t="s">
        <v>661</v>
      </c>
      <c r="BM276" s="147" t="s">
        <v>5174</v>
      </c>
    </row>
    <row r="277" spans="2:65" s="13" customFormat="1" ht="11.25">
      <c r="B277" s="160"/>
      <c r="D277" s="154" t="s">
        <v>169</v>
      </c>
      <c r="E277" s="161" t="s">
        <v>32</v>
      </c>
      <c r="F277" s="162" t="s">
        <v>5175</v>
      </c>
      <c r="H277" s="163">
        <v>3</v>
      </c>
      <c r="I277" s="164"/>
      <c r="L277" s="160"/>
      <c r="M277" s="165"/>
      <c r="T277" s="166"/>
      <c r="AT277" s="161" t="s">
        <v>169</v>
      </c>
      <c r="AU277" s="161" t="s">
        <v>91</v>
      </c>
      <c r="AV277" s="13" t="s">
        <v>91</v>
      </c>
      <c r="AW277" s="13" t="s">
        <v>38</v>
      </c>
      <c r="AX277" s="13" t="s">
        <v>84</v>
      </c>
      <c r="AY277" s="161" t="s">
        <v>159</v>
      </c>
    </row>
    <row r="278" spans="2:65" s="1" customFormat="1" ht="16.5" customHeight="1">
      <c r="B278" s="35"/>
      <c r="C278" s="182" t="s">
        <v>1104</v>
      </c>
      <c r="D278" s="182" t="s">
        <v>668</v>
      </c>
      <c r="E278" s="183" t="s">
        <v>5176</v>
      </c>
      <c r="F278" s="184" t="s">
        <v>5177</v>
      </c>
      <c r="G278" s="185" t="s">
        <v>211</v>
      </c>
      <c r="H278" s="186">
        <v>2</v>
      </c>
      <c r="I278" s="187"/>
      <c r="J278" s="188">
        <f>ROUND(I278*H278,2)</f>
        <v>0</v>
      </c>
      <c r="K278" s="189"/>
      <c r="L278" s="190"/>
      <c r="M278" s="191" t="s">
        <v>32</v>
      </c>
      <c r="N278" s="192" t="s">
        <v>48</v>
      </c>
      <c r="P278" s="145">
        <f>O278*H278</f>
        <v>0</v>
      </c>
      <c r="Q278" s="145">
        <v>1.4E-3</v>
      </c>
      <c r="R278" s="145">
        <f>Q278*H278</f>
        <v>2.8E-3</v>
      </c>
      <c r="S278" s="145">
        <v>0</v>
      </c>
      <c r="T278" s="146">
        <f>S278*H278</f>
        <v>0</v>
      </c>
      <c r="AR278" s="147" t="s">
        <v>780</v>
      </c>
      <c r="AT278" s="147" t="s">
        <v>668</v>
      </c>
      <c r="AU278" s="147" t="s">
        <v>91</v>
      </c>
      <c r="AY278" s="19" t="s">
        <v>159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9" t="s">
        <v>91</v>
      </c>
      <c r="BK278" s="148">
        <f>ROUND(I278*H278,2)</f>
        <v>0</v>
      </c>
      <c r="BL278" s="19" t="s">
        <v>661</v>
      </c>
      <c r="BM278" s="147" t="s">
        <v>5178</v>
      </c>
    </row>
    <row r="279" spans="2:65" s="1" customFormat="1" ht="16.5" customHeight="1">
      <c r="B279" s="35"/>
      <c r="C279" s="182" t="s">
        <v>1109</v>
      </c>
      <c r="D279" s="182" t="s">
        <v>668</v>
      </c>
      <c r="E279" s="183" t="s">
        <v>5179</v>
      </c>
      <c r="F279" s="184" t="s">
        <v>5180</v>
      </c>
      <c r="G279" s="185" t="s">
        <v>211</v>
      </c>
      <c r="H279" s="186">
        <v>4</v>
      </c>
      <c r="I279" s="187"/>
      <c r="J279" s="188">
        <f>ROUND(I279*H279,2)</f>
        <v>0</v>
      </c>
      <c r="K279" s="189"/>
      <c r="L279" s="190"/>
      <c r="M279" s="191" t="s">
        <v>32</v>
      </c>
      <c r="N279" s="192" t="s">
        <v>48</v>
      </c>
      <c r="P279" s="145">
        <f>O279*H279</f>
        <v>0</v>
      </c>
      <c r="Q279" s="145">
        <v>4.0999999999999999E-4</v>
      </c>
      <c r="R279" s="145">
        <f>Q279*H279</f>
        <v>1.64E-3</v>
      </c>
      <c r="S279" s="145">
        <v>0</v>
      </c>
      <c r="T279" s="146">
        <f>S279*H279</f>
        <v>0</v>
      </c>
      <c r="AR279" s="147" t="s">
        <v>780</v>
      </c>
      <c r="AT279" s="147" t="s">
        <v>668</v>
      </c>
      <c r="AU279" s="147" t="s">
        <v>91</v>
      </c>
      <c r="AY279" s="19" t="s">
        <v>159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9" t="s">
        <v>91</v>
      </c>
      <c r="BK279" s="148">
        <f>ROUND(I279*H279,2)</f>
        <v>0</v>
      </c>
      <c r="BL279" s="19" t="s">
        <v>661</v>
      </c>
      <c r="BM279" s="147" t="s">
        <v>5181</v>
      </c>
    </row>
    <row r="280" spans="2:65" s="13" customFormat="1" ht="11.25">
      <c r="B280" s="160"/>
      <c r="D280" s="154" t="s">
        <v>169</v>
      </c>
      <c r="E280" s="161" t="s">
        <v>32</v>
      </c>
      <c r="F280" s="162" t="s">
        <v>5182</v>
      </c>
      <c r="H280" s="163">
        <v>4</v>
      </c>
      <c r="I280" s="164"/>
      <c r="L280" s="160"/>
      <c r="M280" s="165"/>
      <c r="T280" s="166"/>
      <c r="AT280" s="161" t="s">
        <v>169</v>
      </c>
      <c r="AU280" s="161" t="s">
        <v>91</v>
      </c>
      <c r="AV280" s="13" t="s">
        <v>91</v>
      </c>
      <c r="AW280" s="13" t="s">
        <v>38</v>
      </c>
      <c r="AX280" s="13" t="s">
        <v>84</v>
      </c>
      <c r="AY280" s="161" t="s">
        <v>159</v>
      </c>
    </row>
    <row r="281" spans="2:65" s="1" customFormat="1" ht="16.5" customHeight="1">
      <c r="B281" s="35"/>
      <c r="C281" s="182" t="s">
        <v>1114</v>
      </c>
      <c r="D281" s="182" t="s">
        <v>668</v>
      </c>
      <c r="E281" s="183" t="s">
        <v>5183</v>
      </c>
      <c r="F281" s="184" t="s">
        <v>5184</v>
      </c>
      <c r="G281" s="185" t="s">
        <v>211</v>
      </c>
      <c r="H281" s="186">
        <v>1</v>
      </c>
      <c r="I281" s="187"/>
      <c r="J281" s="188">
        <f>ROUND(I281*H281,2)</f>
        <v>0</v>
      </c>
      <c r="K281" s="189"/>
      <c r="L281" s="190"/>
      <c r="M281" s="191" t="s">
        <v>32</v>
      </c>
      <c r="N281" s="192" t="s">
        <v>48</v>
      </c>
      <c r="P281" s="145">
        <f>O281*H281</f>
        <v>0</v>
      </c>
      <c r="Q281" s="145">
        <v>7.9000000000000001E-4</v>
      </c>
      <c r="R281" s="145">
        <f>Q281*H281</f>
        <v>7.9000000000000001E-4</v>
      </c>
      <c r="S281" s="145">
        <v>0</v>
      </c>
      <c r="T281" s="146">
        <f>S281*H281</f>
        <v>0</v>
      </c>
      <c r="AR281" s="147" t="s">
        <v>780</v>
      </c>
      <c r="AT281" s="147" t="s">
        <v>668</v>
      </c>
      <c r="AU281" s="147" t="s">
        <v>91</v>
      </c>
      <c r="AY281" s="19" t="s">
        <v>159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9" t="s">
        <v>91</v>
      </c>
      <c r="BK281" s="148">
        <f>ROUND(I281*H281,2)</f>
        <v>0</v>
      </c>
      <c r="BL281" s="19" t="s">
        <v>661</v>
      </c>
      <c r="BM281" s="147" t="s">
        <v>5185</v>
      </c>
    </row>
    <row r="282" spans="2:65" s="1" customFormat="1" ht="16.5" customHeight="1">
      <c r="B282" s="35"/>
      <c r="C282" s="182" t="s">
        <v>1118</v>
      </c>
      <c r="D282" s="182" t="s">
        <v>668</v>
      </c>
      <c r="E282" s="183" t="s">
        <v>5186</v>
      </c>
      <c r="F282" s="184" t="s">
        <v>5187</v>
      </c>
      <c r="G282" s="185" t="s">
        <v>211</v>
      </c>
      <c r="H282" s="186">
        <v>1</v>
      </c>
      <c r="I282" s="187"/>
      <c r="J282" s="188">
        <f>ROUND(I282*H282,2)</f>
        <v>0</v>
      </c>
      <c r="K282" s="189"/>
      <c r="L282" s="190"/>
      <c r="M282" s="191" t="s">
        <v>32</v>
      </c>
      <c r="N282" s="192" t="s">
        <v>48</v>
      </c>
      <c r="P282" s="145">
        <f>O282*H282</f>
        <v>0</v>
      </c>
      <c r="Q282" s="145">
        <v>2.2000000000000001E-3</v>
      </c>
      <c r="R282" s="145">
        <f>Q282*H282</f>
        <v>2.2000000000000001E-3</v>
      </c>
      <c r="S282" s="145">
        <v>0</v>
      </c>
      <c r="T282" s="146">
        <f>S282*H282</f>
        <v>0</v>
      </c>
      <c r="AR282" s="147" t="s">
        <v>780</v>
      </c>
      <c r="AT282" s="147" t="s">
        <v>668</v>
      </c>
      <c r="AU282" s="147" t="s">
        <v>91</v>
      </c>
      <c r="AY282" s="19" t="s">
        <v>159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9" t="s">
        <v>91</v>
      </c>
      <c r="BK282" s="148">
        <f>ROUND(I282*H282,2)</f>
        <v>0</v>
      </c>
      <c r="BL282" s="19" t="s">
        <v>661</v>
      </c>
      <c r="BM282" s="147" t="s">
        <v>5188</v>
      </c>
    </row>
    <row r="283" spans="2:65" s="1" customFormat="1" ht="24.2" customHeight="1">
      <c r="B283" s="35"/>
      <c r="C283" s="182" t="s">
        <v>1122</v>
      </c>
      <c r="D283" s="182" t="s">
        <v>668</v>
      </c>
      <c r="E283" s="183" t="s">
        <v>5189</v>
      </c>
      <c r="F283" s="184" t="s">
        <v>5190</v>
      </c>
      <c r="G283" s="185" t="s">
        <v>211</v>
      </c>
      <c r="H283" s="186">
        <v>12</v>
      </c>
      <c r="I283" s="187"/>
      <c r="J283" s="188">
        <f>ROUND(I283*H283,2)</f>
        <v>0</v>
      </c>
      <c r="K283" s="189"/>
      <c r="L283" s="190"/>
      <c r="M283" s="191" t="s">
        <v>32</v>
      </c>
      <c r="N283" s="192" t="s">
        <v>48</v>
      </c>
      <c r="P283" s="145">
        <f>O283*H283</f>
        <v>0</v>
      </c>
      <c r="Q283" s="145">
        <v>1.4300000000000001E-3</v>
      </c>
      <c r="R283" s="145">
        <f>Q283*H283</f>
        <v>1.7160000000000002E-2</v>
      </c>
      <c r="S283" s="145">
        <v>0</v>
      </c>
      <c r="T283" s="146">
        <f>S283*H283</f>
        <v>0</v>
      </c>
      <c r="AR283" s="147" t="s">
        <v>780</v>
      </c>
      <c r="AT283" s="147" t="s">
        <v>668</v>
      </c>
      <c r="AU283" s="147" t="s">
        <v>91</v>
      </c>
      <c r="AY283" s="19" t="s">
        <v>159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9" t="s">
        <v>91</v>
      </c>
      <c r="BK283" s="148">
        <f>ROUND(I283*H283,2)</f>
        <v>0</v>
      </c>
      <c r="BL283" s="19" t="s">
        <v>661</v>
      </c>
      <c r="BM283" s="147" t="s">
        <v>5191</v>
      </c>
    </row>
    <row r="284" spans="2:65" s="13" customFormat="1" ht="11.25">
      <c r="B284" s="160"/>
      <c r="D284" s="154" t="s">
        <v>169</v>
      </c>
      <c r="E284" s="161" t="s">
        <v>32</v>
      </c>
      <c r="F284" s="162" t="s">
        <v>5192</v>
      </c>
      <c r="H284" s="163">
        <v>12</v>
      </c>
      <c r="I284" s="164"/>
      <c r="L284" s="160"/>
      <c r="M284" s="165"/>
      <c r="T284" s="166"/>
      <c r="AT284" s="161" t="s">
        <v>169</v>
      </c>
      <c r="AU284" s="161" t="s">
        <v>91</v>
      </c>
      <c r="AV284" s="13" t="s">
        <v>91</v>
      </c>
      <c r="AW284" s="13" t="s">
        <v>38</v>
      </c>
      <c r="AX284" s="13" t="s">
        <v>84</v>
      </c>
      <c r="AY284" s="161" t="s">
        <v>159</v>
      </c>
    </row>
    <row r="285" spans="2:65" s="1" customFormat="1" ht="24.2" customHeight="1">
      <c r="B285" s="35"/>
      <c r="C285" s="182" t="s">
        <v>1126</v>
      </c>
      <c r="D285" s="182" t="s">
        <v>668</v>
      </c>
      <c r="E285" s="183" t="s">
        <v>5193</v>
      </c>
      <c r="F285" s="184" t="s">
        <v>5194</v>
      </c>
      <c r="G285" s="185" t="s">
        <v>211</v>
      </c>
      <c r="H285" s="186">
        <v>32</v>
      </c>
      <c r="I285" s="187"/>
      <c r="J285" s="188">
        <f>ROUND(I285*H285,2)</f>
        <v>0</v>
      </c>
      <c r="K285" s="189"/>
      <c r="L285" s="190"/>
      <c r="M285" s="191" t="s">
        <v>32</v>
      </c>
      <c r="N285" s="192" t="s">
        <v>48</v>
      </c>
      <c r="P285" s="145">
        <f>O285*H285</f>
        <v>0</v>
      </c>
      <c r="Q285" s="145">
        <v>8.8000000000000003E-4</v>
      </c>
      <c r="R285" s="145">
        <f>Q285*H285</f>
        <v>2.8160000000000001E-2</v>
      </c>
      <c r="S285" s="145">
        <v>0</v>
      </c>
      <c r="T285" s="146">
        <f>S285*H285</f>
        <v>0</v>
      </c>
      <c r="AR285" s="147" t="s">
        <v>780</v>
      </c>
      <c r="AT285" s="147" t="s">
        <v>668</v>
      </c>
      <c r="AU285" s="147" t="s">
        <v>91</v>
      </c>
      <c r="AY285" s="19" t="s">
        <v>159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9" t="s">
        <v>91</v>
      </c>
      <c r="BK285" s="148">
        <f>ROUND(I285*H285,2)</f>
        <v>0</v>
      </c>
      <c r="BL285" s="19" t="s">
        <v>661</v>
      </c>
      <c r="BM285" s="147" t="s">
        <v>5195</v>
      </c>
    </row>
    <row r="286" spans="2:65" s="1" customFormat="1" ht="24.2" customHeight="1">
      <c r="B286" s="35"/>
      <c r="C286" s="182" t="s">
        <v>1135</v>
      </c>
      <c r="D286" s="182" t="s">
        <v>668</v>
      </c>
      <c r="E286" s="183" t="s">
        <v>5196</v>
      </c>
      <c r="F286" s="184" t="s">
        <v>5197</v>
      </c>
      <c r="G286" s="185" t="s">
        <v>211</v>
      </c>
      <c r="H286" s="186">
        <v>1</v>
      </c>
      <c r="I286" s="187"/>
      <c r="J286" s="188">
        <f>ROUND(I286*H286,2)</f>
        <v>0</v>
      </c>
      <c r="K286" s="189"/>
      <c r="L286" s="190"/>
      <c r="M286" s="191" t="s">
        <v>32</v>
      </c>
      <c r="N286" s="192" t="s">
        <v>48</v>
      </c>
      <c r="P286" s="145">
        <f>O286*H286</f>
        <v>0</v>
      </c>
      <c r="Q286" s="145">
        <v>2.47E-3</v>
      </c>
      <c r="R286" s="145">
        <f>Q286*H286</f>
        <v>2.47E-3</v>
      </c>
      <c r="S286" s="145">
        <v>0</v>
      </c>
      <c r="T286" s="146">
        <f>S286*H286</f>
        <v>0</v>
      </c>
      <c r="AR286" s="147" t="s">
        <v>780</v>
      </c>
      <c r="AT286" s="147" t="s">
        <v>668</v>
      </c>
      <c r="AU286" s="147" t="s">
        <v>91</v>
      </c>
      <c r="AY286" s="19" t="s">
        <v>159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9" t="s">
        <v>91</v>
      </c>
      <c r="BK286" s="148">
        <f>ROUND(I286*H286,2)</f>
        <v>0</v>
      </c>
      <c r="BL286" s="19" t="s">
        <v>661</v>
      </c>
      <c r="BM286" s="147" t="s">
        <v>5198</v>
      </c>
    </row>
    <row r="287" spans="2:65" s="1" customFormat="1" ht="24.2" customHeight="1">
      <c r="B287" s="35"/>
      <c r="C287" s="182" t="s">
        <v>1144</v>
      </c>
      <c r="D287" s="182" t="s">
        <v>668</v>
      </c>
      <c r="E287" s="183" t="s">
        <v>5199</v>
      </c>
      <c r="F287" s="184" t="s">
        <v>5200</v>
      </c>
      <c r="G287" s="185" t="s">
        <v>211</v>
      </c>
      <c r="H287" s="186">
        <v>1</v>
      </c>
      <c r="I287" s="187"/>
      <c r="J287" s="188">
        <f>ROUND(I287*H287,2)</f>
        <v>0</v>
      </c>
      <c r="K287" s="189"/>
      <c r="L287" s="190"/>
      <c r="M287" s="191" t="s">
        <v>32</v>
      </c>
      <c r="N287" s="192" t="s">
        <v>48</v>
      </c>
      <c r="P287" s="145">
        <f>O287*H287</f>
        <v>0</v>
      </c>
      <c r="Q287" s="145">
        <v>3.6700000000000001E-3</v>
      </c>
      <c r="R287" s="145">
        <f>Q287*H287</f>
        <v>3.6700000000000001E-3</v>
      </c>
      <c r="S287" s="145">
        <v>0</v>
      </c>
      <c r="T287" s="146">
        <f>S287*H287</f>
        <v>0</v>
      </c>
      <c r="AR287" s="147" t="s">
        <v>780</v>
      </c>
      <c r="AT287" s="147" t="s">
        <v>668</v>
      </c>
      <c r="AU287" s="147" t="s">
        <v>91</v>
      </c>
      <c r="AY287" s="19" t="s">
        <v>159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9" t="s">
        <v>91</v>
      </c>
      <c r="BK287" s="148">
        <f>ROUND(I287*H287,2)</f>
        <v>0</v>
      </c>
      <c r="BL287" s="19" t="s">
        <v>661</v>
      </c>
      <c r="BM287" s="147" t="s">
        <v>5201</v>
      </c>
    </row>
    <row r="288" spans="2:65" s="1" customFormat="1" ht="24.2" customHeight="1">
      <c r="B288" s="35"/>
      <c r="C288" s="182" t="s">
        <v>1149</v>
      </c>
      <c r="D288" s="182" t="s">
        <v>668</v>
      </c>
      <c r="E288" s="183" t="s">
        <v>5202</v>
      </c>
      <c r="F288" s="184" t="s">
        <v>5203</v>
      </c>
      <c r="G288" s="185" t="s">
        <v>211</v>
      </c>
      <c r="H288" s="186">
        <v>1</v>
      </c>
      <c r="I288" s="187"/>
      <c r="J288" s="188">
        <f>ROUND(I288*H288,2)</f>
        <v>0</v>
      </c>
      <c r="K288" s="189"/>
      <c r="L288" s="190"/>
      <c r="M288" s="191" t="s">
        <v>32</v>
      </c>
      <c r="N288" s="192" t="s">
        <v>48</v>
      </c>
      <c r="P288" s="145">
        <f>O288*H288</f>
        <v>0</v>
      </c>
      <c r="Q288" s="145">
        <v>4.2599999999999999E-3</v>
      </c>
      <c r="R288" s="145">
        <f>Q288*H288</f>
        <v>4.2599999999999999E-3</v>
      </c>
      <c r="S288" s="145">
        <v>0</v>
      </c>
      <c r="T288" s="146">
        <f>S288*H288</f>
        <v>0</v>
      </c>
      <c r="AR288" s="147" t="s">
        <v>780</v>
      </c>
      <c r="AT288" s="147" t="s">
        <v>668</v>
      </c>
      <c r="AU288" s="147" t="s">
        <v>91</v>
      </c>
      <c r="AY288" s="19" t="s">
        <v>159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9" t="s">
        <v>91</v>
      </c>
      <c r="BK288" s="148">
        <f>ROUND(I288*H288,2)</f>
        <v>0</v>
      </c>
      <c r="BL288" s="19" t="s">
        <v>661</v>
      </c>
      <c r="BM288" s="147" t="s">
        <v>5204</v>
      </c>
    </row>
    <row r="289" spans="2:65" s="1" customFormat="1" ht="21.75" customHeight="1">
      <c r="B289" s="35"/>
      <c r="C289" s="135" t="s">
        <v>1155</v>
      </c>
      <c r="D289" s="135" t="s">
        <v>162</v>
      </c>
      <c r="E289" s="136" t="s">
        <v>5205</v>
      </c>
      <c r="F289" s="137" t="s">
        <v>5206</v>
      </c>
      <c r="G289" s="138" t="s">
        <v>783</v>
      </c>
      <c r="H289" s="139">
        <v>16</v>
      </c>
      <c r="I289" s="140"/>
      <c r="J289" s="141">
        <f>ROUND(I289*H289,2)</f>
        <v>0</v>
      </c>
      <c r="K289" s="142"/>
      <c r="L289" s="35"/>
      <c r="M289" s="143" t="s">
        <v>32</v>
      </c>
      <c r="N289" s="144" t="s">
        <v>48</v>
      </c>
      <c r="P289" s="145">
        <f>O289*H289</f>
        <v>0</v>
      </c>
      <c r="Q289" s="145">
        <v>4.9199999999999999E-3</v>
      </c>
      <c r="R289" s="145">
        <f>Q289*H289</f>
        <v>7.8719999999999998E-2</v>
      </c>
      <c r="S289" s="145">
        <v>0</v>
      </c>
      <c r="T289" s="146">
        <f>S289*H289</f>
        <v>0</v>
      </c>
      <c r="AR289" s="147" t="s">
        <v>661</v>
      </c>
      <c r="AT289" s="147" t="s">
        <v>162</v>
      </c>
      <c r="AU289" s="147" t="s">
        <v>91</v>
      </c>
      <c r="AY289" s="19" t="s">
        <v>159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9" t="s">
        <v>91</v>
      </c>
      <c r="BK289" s="148">
        <f>ROUND(I289*H289,2)</f>
        <v>0</v>
      </c>
      <c r="BL289" s="19" t="s">
        <v>661</v>
      </c>
      <c r="BM289" s="147" t="s">
        <v>5207</v>
      </c>
    </row>
    <row r="290" spans="2:65" s="1" customFormat="1" ht="11.25">
      <c r="B290" s="35"/>
      <c r="D290" s="149" t="s">
        <v>167</v>
      </c>
      <c r="F290" s="150" t="s">
        <v>5208</v>
      </c>
      <c r="I290" s="151"/>
      <c r="L290" s="35"/>
      <c r="M290" s="152"/>
      <c r="T290" s="56"/>
      <c r="AT290" s="19" t="s">
        <v>167</v>
      </c>
      <c r="AU290" s="19" t="s">
        <v>91</v>
      </c>
    </row>
    <row r="291" spans="2:65" s="1" customFormat="1" ht="21.75" customHeight="1">
      <c r="B291" s="35"/>
      <c r="C291" s="135" t="s">
        <v>1161</v>
      </c>
      <c r="D291" s="135" t="s">
        <v>162</v>
      </c>
      <c r="E291" s="136" t="s">
        <v>5209</v>
      </c>
      <c r="F291" s="137" t="s">
        <v>5210</v>
      </c>
      <c r="G291" s="138" t="s">
        <v>783</v>
      </c>
      <c r="H291" s="139">
        <v>7</v>
      </c>
      <c r="I291" s="140"/>
      <c r="J291" s="141">
        <f>ROUND(I291*H291,2)</f>
        <v>0</v>
      </c>
      <c r="K291" s="142"/>
      <c r="L291" s="35"/>
      <c r="M291" s="143" t="s">
        <v>32</v>
      </c>
      <c r="N291" s="144" t="s">
        <v>48</v>
      </c>
      <c r="P291" s="145">
        <f>O291*H291</f>
        <v>0</v>
      </c>
      <c r="Q291" s="145">
        <v>8.4799999999999997E-3</v>
      </c>
      <c r="R291" s="145">
        <f>Q291*H291</f>
        <v>5.9359999999999996E-2</v>
      </c>
      <c r="S291" s="145">
        <v>0</v>
      </c>
      <c r="T291" s="146">
        <f>S291*H291</f>
        <v>0</v>
      </c>
      <c r="AR291" s="147" t="s">
        <v>661</v>
      </c>
      <c r="AT291" s="147" t="s">
        <v>162</v>
      </c>
      <c r="AU291" s="147" t="s">
        <v>91</v>
      </c>
      <c r="AY291" s="19" t="s">
        <v>159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9" t="s">
        <v>91</v>
      </c>
      <c r="BK291" s="148">
        <f>ROUND(I291*H291,2)</f>
        <v>0</v>
      </c>
      <c r="BL291" s="19" t="s">
        <v>661</v>
      </c>
      <c r="BM291" s="147" t="s">
        <v>5211</v>
      </c>
    </row>
    <row r="292" spans="2:65" s="1" customFormat="1" ht="11.25">
      <c r="B292" s="35"/>
      <c r="D292" s="149" t="s">
        <v>167</v>
      </c>
      <c r="F292" s="150" t="s">
        <v>5212</v>
      </c>
      <c r="I292" s="151"/>
      <c r="L292" s="35"/>
      <c r="M292" s="152"/>
      <c r="T292" s="56"/>
      <c r="AT292" s="19" t="s">
        <v>167</v>
      </c>
      <c r="AU292" s="19" t="s">
        <v>91</v>
      </c>
    </row>
    <row r="293" spans="2:65" s="1" customFormat="1" ht="21.75" customHeight="1">
      <c r="B293" s="35"/>
      <c r="C293" s="135" t="s">
        <v>1166</v>
      </c>
      <c r="D293" s="135" t="s">
        <v>162</v>
      </c>
      <c r="E293" s="136" t="s">
        <v>5213</v>
      </c>
      <c r="F293" s="137" t="s">
        <v>5214</v>
      </c>
      <c r="G293" s="138" t="s">
        <v>783</v>
      </c>
      <c r="H293" s="139">
        <v>82</v>
      </c>
      <c r="I293" s="140"/>
      <c r="J293" s="141">
        <f>ROUND(I293*H293,2)</f>
        <v>0</v>
      </c>
      <c r="K293" s="142"/>
      <c r="L293" s="35"/>
      <c r="M293" s="143" t="s">
        <v>32</v>
      </c>
      <c r="N293" s="144" t="s">
        <v>48</v>
      </c>
      <c r="P293" s="145">
        <f>O293*H293</f>
        <v>0</v>
      </c>
      <c r="Q293" s="145">
        <v>5.0000000000000001E-4</v>
      </c>
      <c r="R293" s="145">
        <f>Q293*H293</f>
        <v>4.1000000000000002E-2</v>
      </c>
      <c r="S293" s="145">
        <v>0</v>
      </c>
      <c r="T293" s="146">
        <f>S293*H293</f>
        <v>0</v>
      </c>
      <c r="AR293" s="147" t="s">
        <v>661</v>
      </c>
      <c r="AT293" s="147" t="s">
        <v>162</v>
      </c>
      <c r="AU293" s="147" t="s">
        <v>91</v>
      </c>
      <c r="AY293" s="19" t="s">
        <v>159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9" t="s">
        <v>91</v>
      </c>
      <c r="BK293" s="148">
        <f>ROUND(I293*H293,2)</f>
        <v>0</v>
      </c>
      <c r="BL293" s="19" t="s">
        <v>661</v>
      </c>
      <c r="BM293" s="147" t="s">
        <v>5215</v>
      </c>
    </row>
    <row r="294" spans="2:65" s="1" customFormat="1" ht="11.25">
      <c r="B294" s="35"/>
      <c r="D294" s="149" t="s">
        <v>167</v>
      </c>
      <c r="F294" s="150" t="s">
        <v>5216</v>
      </c>
      <c r="I294" s="151"/>
      <c r="L294" s="35"/>
      <c r="M294" s="152"/>
      <c r="T294" s="56"/>
      <c r="AT294" s="19" t="s">
        <v>167</v>
      </c>
      <c r="AU294" s="19" t="s">
        <v>91</v>
      </c>
    </row>
    <row r="295" spans="2:65" s="12" customFormat="1" ht="11.25">
      <c r="B295" s="153"/>
      <c r="D295" s="154" t="s">
        <v>169</v>
      </c>
      <c r="E295" s="155" t="s">
        <v>32</v>
      </c>
      <c r="F295" s="156" t="s">
        <v>5217</v>
      </c>
      <c r="H295" s="155" t="s">
        <v>32</v>
      </c>
      <c r="I295" s="157"/>
      <c r="L295" s="153"/>
      <c r="M295" s="158"/>
      <c r="T295" s="159"/>
      <c r="AT295" s="155" t="s">
        <v>169</v>
      </c>
      <c r="AU295" s="155" t="s">
        <v>91</v>
      </c>
      <c r="AV295" s="12" t="s">
        <v>84</v>
      </c>
      <c r="AW295" s="12" t="s">
        <v>38</v>
      </c>
      <c r="AX295" s="12" t="s">
        <v>76</v>
      </c>
      <c r="AY295" s="155" t="s">
        <v>159</v>
      </c>
    </row>
    <row r="296" spans="2:65" s="13" customFormat="1" ht="11.25">
      <c r="B296" s="160"/>
      <c r="D296" s="154" t="s">
        <v>169</v>
      </c>
      <c r="E296" s="161" t="s">
        <v>32</v>
      </c>
      <c r="F296" s="162" t="s">
        <v>1183</v>
      </c>
      <c r="H296" s="163">
        <v>82</v>
      </c>
      <c r="I296" s="164"/>
      <c r="L296" s="160"/>
      <c r="M296" s="165"/>
      <c r="T296" s="166"/>
      <c r="AT296" s="161" t="s">
        <v>169</v>
      </c>
      <c r="AU296" s="161" t="s">
        <v>91</v>
      </c>
      <c r="AV296" s="13" t="s">
        <v>91</v>
      </c>
      <c r="AW296" s="13" t="s">
        <v>38</v>
      </c>
      <c r="AX296" s="13" t="s">
        <v>84</v>
      </c>
      <c r="AY296" s="161" t="s">
        <v>159</v>
      </c>
    </row>
    <row r="297" spans="2:65" s="1" customFormat="1" ht="21.75" customHeight="1">
      <c r="B297" s="35"/>
      <c r="C297" s="135" t="s">
        <v>1171</v>
      </c>
      <c r="D297" s="135" t="s">
        <v>162</v>
      </c>
      <c r="E297" s="136" t="s">
        <v>5218</v>
      </c>
      <c r="F297" s="137" t="s">
        <v>5219</v>
      </c>
      <c r="G297" s="138" t="s">
        <v>783</v>
      </c>
      <c r="H297" s="139">
        <v>98</v>
      </c>
      <c r="I297" s="140"/>
      <c r="J297" s="141">
        <f>ROUND(I297*H297,2)</f>
        <v>0</v>
      </c>
      <c r="K297" s="142"/>
      <c r="L297" s="35"/>
      <c r="M297" s="143" t="s">
        <v>32</v>
      </c>
      <c r="N297" s="144" t="s">
        <v>48</v>
      </c>
      <c r="P297" s="145">
        <f>O297*H297</f>
        <v>0</v>
      </c>
      <c r="Q297" s="145">
        <v>1.5299999999999999E-3</v>
      </c>
      <c r="R297" s="145">
        <f>Q297*H297</f>
        <v>0.14993999999999999</v>
      </c>
      <c r="S297" s="145">
        <v>0</v>
      </c>
      <c r="T297" s="146">
        <f>S297*H297</f>
        <v>0</v>
      </c>
      <c r="AR297" s="147" t="s">
        <v>661</v>
      </c>
      <c r="AT297" s="147" t="s">
        <v>162</v>
      </c>
      <c r="AU297" s="147" t="s">
        <v>91</v>
      </c>
      <c r="AY297" s="19" t="s">
        <v>159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9" t="s">
        <v>91</v>
      </c>
      <c r="BK297" s="148">
        <f>ROUND(I297*H297,2)</f>
        <v>0</v>
      </c>
      <c r="BL297" s="19" t="s">
        <v>661</v>
      </c>
      <c r="BM297" s="147" t="s">
        <v>5220</v>
      </c>
    </row>
    <row r="298" spans="2:65" s="1" customFormat="1" ht="11.25">
      <c r="B298" s="35"/>
      <c r="D298" s="149" t="s">
        <v>167</v>
      </c>
      <c r="F298" s="150" t="s">
        <v>5221</v>
      </c>
      <c r="I298" s="151"/>
      <c r="L298" s="35"/>
      <c r="M298" s="152"/>
      <c r="T298" s="56"/>
      <c r="AT298" s="19" t="s">
        <v>167</v>
      </c>
      <c r="AU298" s="19" t="s">
        <v>91</v>
      </c>
    </row>
    <row r="299" spans="2:65" s="12" customFormat="1" ht="11.25">
      <c r="B299" s="153"/>
      <c r="D299" s="154" t="s">
        <v>169</v>
      </c>
      <c r="E299" s="155" t="s">
        <v>32</v>
      </c>
      <c r="F299" s="156" t="s">
        <v>5217</v>
      </c>
      <c r="H299" s="155" t="s">
        <v>32</v>
      </c>
      <c r="I299" s="157"/>
      <c r="L299" s="153"/>
      <c r="M299" s="158"/>
      <c r="T299" s="159"/>
      <c r="AT299" s="155" t="s">
        <v>169</v>
      </c>
      <c r="AU299" s="155" t="s">
        <v>91</v>
      </c>
      <c r="AV299" s="12" t="s">
        <v>84</v>
      </c>
      <c r="AW299" s="12" t="s">
        <v>38</v>
      </c>
      <c r="AX299" s="12" t="s">
        <v>76</v>
      </c>
      <c r="AY299" s="155" t="s">
        <v>159</v>
      </c>
    </row>
    <row r="300" spans="2:65" s="13" customFormat="1" ht="11.25">
      <c r="B300" s="160"/>
      <c r="D300" s="154" t="s">
        <v>169</v>
      </c>
      <c r="E300" s="161" t="s">
        <v>32</v>
      </c>
      <c r="F300" s="162" t="s">
        <v>1296</v>
      </c>
      <c r="H300" s="163">
        <v>98</v>
      </c>
      <c r="I300" s="164"/>
      <c r="L300" s="160"/>
      <c r="M300" s="165"/>
      <c r="T300" s="166"/>
      <c r="AT300" s="161" t="s">
        <v>169</v>
      </c>
      <c r="AU300" s="161" t="s">
        <v>91</v>
      </c>
      <c r="AV300" s="13" t="s">
        <v>91</v>
      </c>
      <c r="AW300" s="13" t="s">
        <v>38</v>
      </c>
      <c r="AX300" s="13" t="s">
        <v>84</v>
      </c>
      <c r="AY300" s="161" t="s">
        <v>159</v>
      </c>
    </row>
    <row r="301" spans="2:65" s="1" customFormat="1" ht="24.2" customHeight="1">
      <c r="B301" s="35"/>
      <c r="C301" s="135" t="s">
        <v>1179</v>
      </c>
      <c r="D301" s="135" t="s">
        <v>162</v>
      </c>
      <c r="E301" s="136" t="s">
        <v>5222</v>
      </c>
      <c r="F301" s="137" t="s">
        <v>5223</v>
      </c>
      <c r="G301" s="138" t="s">
        <v>211</v>
      </c>
      <c r="H301" s="139">
        <v>1</v>
      </c>
      <c r="I301" s="140"/>
      <c r="J301" s="141">
        <f>ROUND(I301*H301,2)</f>
        <v>0</v>
      </c>
      <c r="K301" s="142"/>
      <c r="L301" s="35"/>
      <c r="M301" s="143" t="s">
        <v>32</v>
      </c>
      <c r="N301" s="144" t="s">
        <v>48</v>
      </c>
      <c r="P301" s="145">
        <f>O301*H301</f>
        <v>0</v>
      </c>
      <c r="Q301" s="145">
        <v>4.79E-3</v>
      </c>
      <c r="R301" s="145">
        <f>Q301*H301</f>
        <v>4.79E-3</v>
      </c>
      <c r="S301" s="145">
        <v>0</v>
      </c>
      <c r="T301" s="146">
        <f>S301*H301</f>
        <v>0</v>
      </c>
      <c r="AR301" s="147" t="s">
        <v>661</v>
      </c>
      <c r="AT301" s="147" t="s">
        <v>162</v>
      </c>
      <c r="AU301" s="147" t="s">
        <v>91</v>
      </c>
      <c r="AY301" s="19" t="s">
        <v>159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9" t="s">
        <v>91</v>
      </c>
      <c r="BK301" s="148">
        <f>ROUND(I301*H301,2)</f>
        <v>0</v>
      </c>
      <c r="BL301" s="19" t="s">
        <v>661</v>
      </c>
      <c r="BM301" s="147" t="s">
        <v>5224</v>
      </c>
    </row>
    <row r="302" spans="2:65" s="1" customFormat="1" ht="11.25">
      <c r="B302" s="35"/>
      <c r="D302" s="149" t="s">
        <v>167</v>
      </c>
      <c r="F302" s="150" t="s">
        <v>5225</v>
      </c>
      <c r="I302" s="151"/>
      <c r="L302" s="35"/>
      <c r="M302" s="152"/>
      <c r="T302" s="56"/>
      <c r="AT302" s="19" t="s">
        <v>167</v>
      </c>
      <c r="AU302" s="19" t="s">
        <v>91</v>
      </c>
    </row>
    <row r="303" spans="2:65" s="12" customFormat="1" ht="11.25">
      <c r="B303" s="153"/>
      <c r="D303" s="154" t="s">
        <v>169</v>
      </c>
      <c r="E303" s="155" t="s">
        <v>32</v>
      </c>
      <c r="F303" s="156" t="s">
        <v>5226</v>
      </c>
      <c r="H303" s="155" t="s">
        <v>32</v>
      </c>
      <c r="I303" s="157"/>
      <c r="L303" s="153"/>
      <c r="M303" s="158"/>
      <c r="T303" s="159"/>
      <c r="AT303" s="155" t="s">
        <v>169</v>
      </c>
      <c r="AU303" s="155" t="s">
        <v>91</v>
      </c>
      <c r="AV303" s="12" t="s">
        <v>84</v>
      </c>
      <c r="AW303" s="12" t="s">
        <v>38</v>
      </c>
      <c r="AX303" s="12" t="s">
        <v>76</v>
      </c>
      <c r="AY303" s="155" t="s">
        <v>159</v>
      </c>
    </row>
    <row r="304" spans="2:65" s="13" customFormat="1" ht="11.25">
      <c r="B304" s="160"/>
      <c r="D304" s="154" t="s">
        <v>169</v>
      </c>
      <c r="E304" s="161" t="s">
        <v>32</v>
      </c>
      <c r="F304" s="162" t="s">
        <v>84</v>
      </c>
      <c r="H304" s="163">
        <v>1</v>
      </c>
      <c r="I304" s="164"/>
      <c r="L304" s="160"/>
      <c r="M304" s="165"/>
      <c r="T304" s="166"/>
      <c r="AT304" s="161" t="s">
        <v>169</v>
      </c>
      <c r="AU304" s="161" t="s">
        <v>91</v>
      </c>
      <c r="AV304" s="13" t="s">
        <v>91</v>
      </c>
      <c r="AW304" s="13" t="s">
        <v>38</v>
      </c>
      <c r="AX304" s="13" t="s">
        <v>84</v>
      </c>
      <c r="AY304" s="161" t="s">
        <v>159</v>
      </c>
    </row>
    <row r="305" spans="2:65" s="1" customFormat="1" ht="24.2" customHeight="1">
      <c r="B305" s="35"/>
      <c r="C305" s="135" t="s">
        <v>1183</v>
      </c>
      <c r="D305" s="135" t="s">
        <v>162</v>
      </c>
      <c r="E305" s="136" t="s">
        <v>5227</v>
      </c>
      <c r="F305" s="137" t="s">
        <v>5228</v>
      </c>
      <c r="G305" s="138" t="s">
        <v>211</v>
      </c>
      <c r="H305" s="139">
        <v>8</v>
      </c>
      <c r="I305" s="140"/>
      <c r="J305" s="141">
        <f>ROUND(I305*H305,2)</f>
        <v>0</v>
      </c>
      <c r="K305" s="142"/>
      <c r="L305" s="35"/>
      <c r="M305" s="143" t="s">
        <v>32</v>
      </c>
      <c r="N305" s="144" t="s">
        <v>48</v>
      </c>
      <c r="P305" s="145">
        <f>O305*H305</f>
        <v>0</v>
      </c>
      <c r="Q305" s="145">
        <v>5.0400000000000002E-3</v>
      </c>
      <c r="R305" s="145">
        <f>Q305*H305</f>
        <v>4.0320000000000002E-2</v>
      </c>
      <c r="S305" s="145">
        <v>0</v>
      </c>
      <c r="T305" s="146">
        <f>S305*H305</f>
        <v>0</v>
      </c>
      <c r="AR305" s="147" t="s">
        <v>661</v>
      </c>
      <c r="AT305" s="147" t="s">
        <v>162</v>
      </c>
      <c r="AU305" s="147" t="s">
        <v>91</v>
      </c>
      <c r="AY305" s="19" t="s">
        <v>159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9" t="s">
        <v>91</v>
      </c>
      <c r="BK305" s="148">
        <f>ROUND(I305*H305,2)</f>
        <v>0</v>
      </c>
      <c r="BL305" s="19" t="s">
        <v>661</v>
      </c>
      <c r="BM305" s="147" t="s">
        <v>5229</v>
      </c>
    </row>
    <row r="306" spans="2:65" s="1" customFormat="1" ht="11.25">
      <c r="B306" s="35"/>
      <c r="D306" s="149" t="s">
        <v>167</v>
      </c>
      <c r="F306" s="150" t="s">
        <v>5230</v>
      </c>
      <c r="I306" s="151"/>
      <c r="L306" s="35"/>
      <c r="M306" s="152"/>
      <c r="T306" s="56"/>
      <c r="AT306" s="19" t="s">
        <v>167</v>
      </c>
      <c r="AU306" s="19" t="s">
        <v>91</v>
      </c>
    </row>
    <row r="307" spans="2:65" s="12" customFormat="1" ht="11.25">
      <c r="B307" s="153"/>
      <c r="D307" s="154" t="s">
        <v>169</v>
      </c>
      <c r="E307" s="155" t="s">
        <v>32</v>
      </c>
      <c r="F307" s="156" t="s">
        <v>5226</v>
      </c>
      <c r="H307" s="155" t="s">
        <v>32</v>
      </c>
      <c r="I307" s="157"/>
      <c r="L307" s="153"/>
      <c r="M307" s="158"/>
      <c r="T307" s="159"/>
      <c r="AT307" s="155" t="s">
        <v>169</v>
      </c>
      <c r="AU307" s="155" t="s">
        <v>91</v>
      </c>
      <c r="AV307" s="12" t="s">
        <v>84</v>
      </c>
      <c r="AW307" s="12" t="s">
        <v>38</v>
      </c>
      <c r="AX307" s="12" t="s">
        <v>76</v>
      </c>
      <c r="AY307" s="155" t="s">
        <v>159</v>
      </c>
    </row>
    <row r="308" spans="2:65" s="13" customFormat="1" ht="11.25">
      <c r="B308" s="160"/>
      <c r="D308" s="154" t="s">
        <v>169</v>
      </c>
      <c r="E308" s="161" t="s">
        <v>32</v>
      </c>
      <c r="F308" s="162" t="s">
        <v>108</v>
      </c>
      <c r="H308" s="163">
        <v>8</v>
      </c>
      <c r="I308" s="164"/>
      <c r="L308" s="160"/>
      <c r="M308" s="165"/>
      <c r="T308" s="166"/>
      <c r="AT308" s="161" t="s">
        <v>169</v>
      </c>
      <c r="AU308" s="161" t="s">
        <v>91</v>
      </c>
      <c r="AV308" s="13" t="s">
        <v>91</v>
      </c>
      <c r="AW308" s="13" t="s">
        <v>38</v>
      </c>
      <c r="AX308" s="13" t="s">
        <v>84</v>
      </c>
      <c r="AY308" s="161" t="s">
        <v>159</v>
      </c>
    </row>
    <row r="309" spans="2:65" s="1" customFormat="1" ht="24.2" customHeight="1">
      <c r="B309" s="35"/>
      <c r="C309" s="135" t="s">
        <v>1189</v>
      </c>
      <c r="D309" s="135" t="s">
        <v>162</v>
      </c>
      <c r="E309" s="136" t="s">
        <v>5231</v>
      </c>
      <c r="F309" s="137" t="s">
        <v>5228</v>
      </c>
      <c r="G309" s="138" t="s">
        <v>211</v>
      </c>
      <c r="H309" s="139">
        <v>2</v>
      </c>
      <c r="I309" s="140"/>
      <c r="J309" s="141">
        <f>ROUND(I309*H309,2)</f>
        <v>0</v>
      </c>
      <c r="K309" s="142"/>
      <c r="L309" s="35"/>
      <c r="M309" s="143" t="s">
        <v>32</v>
      </c>
      <c r="N309" s="144" t="s">
        <v>48</v>
      </c>
      <c r="P309" s="145">
        <f>O309*H309</f>
        <v>0</v>
      </c>
      <c r="Q309" s="145">
        <v>5.0400000000000002E-3</v>
      </c>
      <c r="R309" s="145">
        <f>Q309*H309</f>
        <v>1.008E-2</v>
      </c>
      <c r="S309" s="145">
        <v>0</v>
      </c>
      <c r="T309" s="146">
        <f>S309*H309</f>
        <v>0</v>
      </c>
      <c r="AR309" s="147" t="s">
        <v>661</v>
      </c>
      <c r="AT309" s="147" t="s">
        <v>162</v>
      </c>
      <c r="AU309" s="147" t="s">
        <v>91</v>
      </c>
      <c r="AY309" s="19" t="s">
        <v>159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9" t="s">
        <v>91</v>
      </c>
      <c r="BK309" s="148">
        <f>ROUND(I309*H309,2)</f>
        <v>0</v>
      </c>
      <c r="BL309" s="19" t="s">
        <v>661</v>
      </c>
      <c r="BM309" s="147" t="s">
        <v>5232</v>
      </c>
    </row>
    <row r="310" spans="2:65" s="1" customFormat="1" ht="11.25">
      <c r="B310" s="35"/>
      <c r="D310" s="149" t="s">
        <v>167</v>
      </c>
      <c r="F310" s="150" t="s">
        <v>5233</v>
      </c>
      <c r="I310" s="151"/>
      <c r="L310" s="35"/>
      <c r="M310" s="152"/>
      <c r="T310" s="56"/>
      <c r="AT310" s="19" t="s">
        <v>167</v>
      </c>
      <c r="AU310" s="19" t="s">
        <v>91</v>
      </c>
    </row>
    <row r="311" spans="2:65" s="12" customFormat="1" ht="11.25">
      <c r="B311" s="153"/>
      <c r="D311" s="154" t="s">
        <v>169</v>
      </c>
      <c r="E311" s="155" t="s">
        <v>32</v>
      </c>
      <c r="F311" s="156" t="s">
        <v>5226</v>
      </c>
      <c r="H311" s="155" t="s">
        <v>32</v>
      </c>
      <c r="I311" s="157"/>
      <c r="L311" s="153"/>
      <c r="M311" s="158"/>
      <c r="T311" s="159"/>
      <c r="AT311" s="155" t="s">
        <v>169</v>
      </c>
      <c r="AU311" s="155" t="s">
        <v>91</v>
      </c>
      <c r="AV311" s="12" t="s">
        <v>84</v>
      </c>
      <c r="AW311" s="12" t="s">
        <v>38</v>
      </c>
      <c r="AX311" s="12" t="s">
        <v>76</v>
      </c>
      <c r="AY311" s="155" t="s">
        <v>159</v>
      </c>
    </row>
    <row r="312" spans="2:65" s="13" customFormat="1" ht="11.25">
      <c r="B312" s="160"/>
      <c r="D312" s="154" t="s">
        <v>169</v>
      </c>
      <c r="E312" s="161" t="s">
        <v>32</v>
      </c>
      <c r="F312" s="162" t="s">
        <v>91</v>
      </c>
      <c r="H312" s="163">
        <v>2</v>
      </c>
      <c r="I312" s="164"/>
      <c r="L312" s="160"/>
      <c r="M312" s="165"/>
      <c r="T312" s="166"/>
      <c r="AT312" s="161" t="s">
        <v>169</v>
      </c>
      <c r="AU312" s="161" t="s">
        <v>91</v>
      </c>
      <c r="AV312" s="13" t="s">
        <v>91</v>
      </c>
      <c r="AW312" s="13" t="s">
        <v>38</v>
      </c>
      <c r="AX312" s="13" t="s">
        <v>84</v>
      </c>
      <c r="AY312" s="161" t="s">
        <v>159</v>
      </c>
    </row>
    <row r="313" spans="2:65" s="1" customFormat="1" ht="37.9" customHeight="1">
      <c r="B313" s="35"/>
      <c r="C313" s="135" t="s">
        <v>1193</v>
      </c>
      <c r="D313" s="135" t="s">
        <v>162</v>
      </c>
      <c r="E313" s="136" t="s">
        <v>5234</v>
      </c>
      <c r="F313" s="137" t="s">
        <v>5235</v>
      </c>
      <c r="G313" s="138" t="s">
        <v>211</v>
      </c>
      <c r="H313" s="139">
        <v>7</v>
      </c>
      <c r="I313" s="140"/>
      <c r="J313" s="141">
        <f>ROUND(I313*H313,2)</f>
        <v>0</v>
      </c>
      <c r="K313" s="142"/>
      <c r="L313" s="35"/>
      <c r="M313" s="143" t="s">
        <v>32</v>
      </c>
      <c r="N313" s="144" t="s">
        <v>48</v>
      </c>
      <c r="P313" s="145">
        <f>O313*H313</f>
        <v>0</v>
      </c>
      <c r="Q313" s="145">
        <v>4.7499999999999999E-3</v>
      </c>
      <c r="R313" s="145">
        <f>Q313*H313</f>
        <v>3.3250000000000002E-2</v>
      </c>
      <c r="S313" s="145">
        <v>0</v>
      </c>
      <c r="T313" s="146">
        <f>S313*H313</f>
        <v>0</v>
      </c>
      <c r="AR313" s="147" t="s">
        <v>661</v>
      </c>
      <c r="AT313" s="147" t="s">
        <v>162</v>
      </c>
      <c r="AU313" s="147" t="s">
        <v>91</v>
      </c>
      <c r="AY313" s="19" t="s">
        <v>159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9" t="s">
        <v>91</v>
      </c>
      <c r="BK313" s="148">
        <f>ROUND(I313*H313,2)</f>
        <v>0</v>
      </c>
      <c r="BL313" s="19" t="s">
        <v>661</v>
      </c>
      <c r="BM313" s="147" t="s">
        <v>5236</v>
      </c>
    </row>
    <row r="314" spans="2:65" s="1" customFormat="1" ht="11.25">
      <c r="B314" s="35"/>
      <c r="D314" s="149" t="s">
        <v>167</v>
      </c>
      <c r="F314" s="150" t="s">
        <v>5237</v>
      </c>
      <c r="I314" s="151"/>
      <c r="L314" s="35"/>
      <c r="M314" s="152"/>
      <c r="T314" s="56"/>
      <c r="AT314" s="19" t="s">
        <v>167</v>
      </c>
      <c r="AU314" s="19" t="s">
        <v>91</v>
      </c>
    </row>
    <row r="315" spans="2:65" s="1" customFormat="1" ht="16.5" customHeight="1">
      <c r="B315" s="35"/>
      <c r="C315" s="135" t="s">
        <v>1211</v>
      </c>
      <c r="D315" s="135" t="s">
        <v>162</v>
      </c>
      <c r="E315" s="136" t="s">
        <v>5238</v>
      </c>
      <c r="F315" s="137" t="s">
        <v>5239</v>
      </c>
      <c r="G315" s="138" t="s">
        <v>211</v>
      </c>
      <c r="H315" s="139">
        <v>9</v>
      </c>
      <c r="I315" s="140"/>
      <c r="J315" s="141">
        <f>ROUND(I315*H315,2)</f>
        <v>0</v>
      </c>
      <c r="K315" s="142"/>
      <c r="L315" s="35"/>
      <c r="M315" s="143" t="s">
        <v>32</v>
      </c>
      <c r="N315" s="144" t="s">
        <v>48</v>
      </c>
      <c r="P315" s="145">
        <f>O315*H315</f>
        <v>0</v>
      </c>
      <c r="Q315" s="145">
        <v>2.9E-4</v>
      </c>
      <c r="R315" s="145">
        <f>Q315*H315</f>
        <v>2.6099999999999999E-3</v>
      </c>
      <c r="S315" s="145">
        <v>0</v>
      </c>
      <c r="T315" s="146">
        <f>S315*H315</f>
        <v>0</v>
      </c>
      <c r="AR315" s="147" t="s">
        <v>661</v>
      </c>
      <c r="AT315" s="147" t="s">
        <v>162</v>
      </c>
      <c r="AU315" s="147" t="s">
        <v>91</v>
      </c>
      <c r="AY315" s="19" t="s">
        <v>159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9" t="s">
        <v>91</v>
      </c>
      <c r="BK315" s="148">
        <f>ROUND(I315*H315,2)</f>
        <v>0</v>
      </c>
      <c r="BL315" s="19" t="s">
        <v>661</v>
      </c>
      <c r="BM315" s="147" t="s">
        <v>5240</v>
      </c>
    </row>
    <row r="316" spans="2:65" s="1" customFormat="1" ht="11.25">
      <c r="B316" s="35"/>
      <c r="D316" s="149" t="s">
        <v>167</v>
      </c>
      <c r="F316" s="150" t="s">
        <v>5241</v>
      </c>
      <c r="I316" s="151"/>
      <c r="L316" s="35"/>
      <c r="M316" s="152"/>
      <c r="T316" s="56"/>
      <c r="AT316" s="19" t="s">
        <v>167</v>
      </c>
      <c r="AU316" s="19" t="s">
        <v>91</v>
      </c>
    </row>
    <row r="317" spans="2:65" s="1" customFormat="1" ht="24.2" customHeight="1">
      <c r="B317" s="35"/>
      <c r="C317" s="135" t="s">
        <v>1213</v>
      </c>
      <c r="D317" s="135" t="s">
        <v>162</v>
      </c>
      <c r="E317" s="136" t="s">
        <v>5242</v>
      </c>
      <c r="F317" s="137" t="s">
        <v>5243</v>
      </c>
      <c r="G317" s="138" t="s">
        <v>211</v>
      </c>
      <c r="H317" s="139">
        <v>26</v>
      </c>
      <c r="I317" s="140"/>
      <c r="J317" s="141">
        <f>ROUND(I317*H317,2)</f>
        <v>0</v>
      </c>
      <c r="K317" s="142"/>
      <c r="L317" s="35"/>
      <c r="M317" s="143" t="s">
        <v>32</v>
      </c>
      <c r="N317" s="144" t="s">
        <v>48</v>
      </c>
      <c r="P317" s="145">
        <f>O317*H317</f>
        <v>0</v>
      </c>
      <c r="Q317" s="145">
        <v>6.9999999999999994E-5</v>
      </c>
      <c r="R317" s="145">
        <f>Q317*H317</f>
        <v>1.8199999999999998E-3</v>
      </c>
      <c r="S317" s="145">
        <v>0</v>
      </c>
      <c r="T317" s="146">
        <f>S317*H317</f>
        <v>0</v>
      </c>
      <c r="AR317" s="147" t="s">
        <v>661</v>
      </c>
      <c r="AT317" s="147" t="s">
        <v>162</v>
      </c>
      <c r="AU317" s="147" t="s">
        <v>91</v>
      </c>
      <c r="AY317" s="19" t="s">
        <v>159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9" t="s">
        <v>91</v>
      </c>
      <c r="BK317" s="148">
        <f>ROUND(I317*H317,2)</f>
        <v>0</v>
      </c>
      <c r="BL317" s="19" t="s">
        <v>661</v>
      </c>
      <c r="BM317" s="147" t="s">
        <v>5244</v>
      </c>
    </row>
    <row r="318" spans="2:65" s="1" customFormat="1" ht="11.25">
      <c r="B318" s="35"/>
      <c r="D318" s="149" t="s">
        <v>167</v>
      </c>
      <c r="F318" s="150" t="s">
        <v>5245</v>
      </c>
      <c r="I318" s="151"/>
      <c r="L318" s="35"/>
      <c r="M318" s="152"/>
      <c r="T318" s="56"/>
      <c r="AT318" s="19" t="s">
        <v>167</v>
      </c>
      <c r="AU318" s="19" t="s">
        <v>91</v>
      </c>
    </row>
    <row r="319" spans="2:65" s="1" customFormat="1" ht="21.75" customHeight="1">
      <c r="B319" s="35"/>
      <c r="C319" s="135" t="s">
        <v>1220</v>
      </c>
      <c r="D319" s="135" t="s">
        <v>162</v>
      </c>
      <c r="E319" s="136" t="s">
        <v>5246</v>
      </c>
      <c r="F319" s="137" t="s">
        <v>5247</v>
      </c>
      <c r="G319" s="138" t="s">
        <v>211</v>
      </c>
      <c r="H319" s="139">
        <v>1</v>
      </c>
      <c r="I319" s="140"/>
      <c r="J319" s="141">
        <f>ROUND(I319*H319,2)</f>
        <v>0</v>
      </c>
      <c r="K319" s="142"/>
      <c r="L319" s="35"/>
      <c r="M319" s="143" t="s">
        <v>32</v>
      </c>
      <c r="N319" s="144" t="s">
        <v>48</v>
      </c>
      <c r="P319" s="145">
        <f>O319*H319</f>
        <v>0</v>
      </c>
      <c r="Q319" s="145">
        <v>1.4999999999999999E-4</v>
      </c>
      <c r="R319" s="145">
        <f>Q319*H319</f>
        <v>1.4999999999999999E-4</v>
      </c>
      <c r="S319" s="145">
        <v>0</v>
      </c>
      <c r="T319" s="146">
        <f>S319*H319</f>
        <v>0</v>
      </c>
      <c r="AR319" s="147" t="s">
        <v>661</v>
      </c>
      <c r="AT319" s="147" t="s">
        <v>162</v>
      </c>
      <c r="AU319" s="147" t="s">
        <v>91</v>
      </c>
      <c r="AY319" s="19" t="s">
        <v>159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9" t="s">
        <v>91</v>
      </c>
      <c r="BK319" s="148">
        <f>ROUND(I319*H319,2)</f>
        <v>0</v>
      </c>
      <c r="BL319" s="19" t="s">
        <v>661</v>
      </c>
      <c r="BM319" s="147" t="s">
        <v>5248</v>
      </c>
    </row>
    <row r="320" spans="2:65" s="1" customFormat="1" ht="11.25">
      <c r="B320" s="35"/>
      <c r="D320" s="149" t="s">
        <v>167</v>
      </c>
      <c r="F320" s="150" t="s">
        <v>5249</v>
      </c>
      <c r="I320" s="151"/>
      <c r="L320" s="35"/>
      <c r="M320" s="152"/>
      <c r="T320" s="56"/>
      <c r="AT320" s="19" t="s">
        <v>167</v>
      </c>
      <c r="AU320" s="19" t="s">
        <v>91</v>
      </c>
    </row>
    <row r="321" spans="2:65" s="1" customFormat="1" ht="24.2" customHeight="1">
      <c r="B321" s="35"/>
      <c r="C321" s="135" t="s">
        <v>1234</v>
      </c>
      <c r="D321" s="135" t="s">
        <v>162</v>
      </c>
      <c r="E321" s="136" t="s">
        <v>5250</v>
      </c>
      <c r="F321" s="137" t="s">
        <v>5251</v>
      </c>
      <c r="G321" s="138" t="s">
        <v>783</v>
      </c>
      <c r="H321" s="139">
        <v>278</v>
      </c>
      <c r="I321" s="140"/>
      <c r="J321" s="141">
        <f>ROUND(I321*H321,2)</f>
        <v>0</v>
      </c>
      <c r="K321" s="142"/>
      <c r="L321" s="35"/>
      <c r="M321" s="143" t="s">
        <v>32</v>
      </c>
      <c r="N321" s="144" t="s">
        <v>48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661</v>
      </c>
      <c r="AT321" s="147" t="s">
        <v>162</v>
      </c>
      <c r="AU321" s="147" t="s">
        <v>91</v>
      </c>
      <c r="AY321" s="19" t="s">
        <v>159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9" t="s">
        <v>91</v>
      </c>
      <c r="BK321" s="148">
        <f>ROUND(I321*H321,2)</f>
        <v>0</v>
      </c>
      <c r="BL321" s="19" t="s">
        <v>661</v>
      </c>
      <c r="BM321" s="147" t="s">
        <v>5252</v>
      </c>
    </row>
    <row r="322" spans="2:65" s="1" customFormat="1" ht="11.25">
      <c r="B322" s="35"/>
      <c r="D322" s="149" t="s">
        <v>167</v>
      </c>
      <c r="F322" s="150" t="s">
        <v>5253</v>
      </c>
      <c r="I322" s="151"/>
      <c r="L322" s="35"/>
      <c r="M322" s="152"/>
      <c r="T322" s="56"/>
      <c r="AT322" s="19" t="s">
        <v>167</v>
      </c>
      <c r="AU322" s="19" t="s">
        <v>91</v>
      </c>
    </row>
    <row r="323" spans="2:65" s="13" customFormat="1" ht="11.25">
      <c r="B323" s="160"/>
      <c r="D323" s="154" t="s">
        <v>169</v>
      </c>
      <c r="E323" s="161" t="s">
        <v>32</v>
      </c>
      <c r="F323" s="162" t="s">
        <v>5254</v>
      </c>
      <c r="H323" s="163">
        <v>278</v>
      </c>
      <c r="I323" s="164"/>
      <c r="L323" s="160"/>
      <c r="M323" s="165"/>
      <c r="T323" s="166"/>
      <c r="AT323" s="161" t="s">
        <v>169</v>
      </c>
      <c r="AU323" s="161" t="s">
        <v>91</v>
      </c>
      <c r="AV323" s="13" t="s">
        <v>91</v>
      </c>
      <c r="AW323" s="13" t="s">
        <v>38</v>
      </c>
      <c r="AX323" s="13" t="s">
        <v>84</v>
      </c>
      <c r="AY323" s="161" t="s">
        <v>159</v>
      </c>
    </row>
    <row r="324" spans="2:65" s="1" customFormat="1" ht="24.2" customHeight="1">
      <c r="B324" s="35"/>
      <c r="C324" s="135" t="s">
        <v>1243</v>
      </c>
      <c r="D324" s="135" t="s">
        <v>162</v>
      </c>
      <c r="E324" s="136" t="s">
        <v>5255</v>
      </c>
      <c r="F324" s="137" t="s">
        <v>5256</v>
      </c>
      <c r="G324" s="138" t="s">
        <v>783</v>
      </c>
      <c r="H324" s="139">
        <v>53</v>
      </c>
      <c r="I324" s="140"/>
      <c r="J324" s="141">
        <f>ROUND(I324*H324,2)</f>
        <v>0</v>
      </c>
      <c r="K324" s="142"/>
      <c r="L324" s="35"/>
      <c r="M324" s="143" t="s">
        <v>32</v>
      </c>
      <c r="N324" s="144" t="s">
        <v>48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661</v>
      </c>
      <c r="AT324" s="147" t="s">
        <v>162</v>
      </c>
      <c r="AU324" s="147" t="s">
        <v>91</v>
      </c>
      <c r="AY324" s="19" t="s">
        <v>159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9" t="s">
        <v>91</v>
      </c>
      <c r="BK324" s="148">
        <f>ROUND(I324*H324,2)</f>
        <v>0</v>
      </c>
      <c r="BL324" s="19" t="s">
        <v>661</v>
      </c>
      <c r="BM324" s="147" t="s">
        <v>5257</v>
      </c>
    </row>
    <row r="325" spans="2:65" s="1" customFormat="1" ht="11.25">
      <c r="B325" s="35"/>
      <c r="D325" s="149" t="s">
        <v>167</v>
      </c>
      <c r="F325" s="150" t="s">
        <v>5258</v>
      </c>
      <c r="I325" s="151"/>
      <c r="L325" s="35"/>
      <c r="M325" s="152"/>
      <c r="T325" s="56"/>
      <c r="AT325" s="19" t="s">
        <v>167</v>
      </c>
      <c r="AU325" s="19" t="s">
        <v>91</v>
      </c>
    </row>
    <row r="326" spans="2:65" s="13" customFormat="1" ht="11.25">
      <c r="B326" s="160"/>
      <c r="D326" s="154" t="s">
        <v>169</v>
      </c>
      <c r="E326" s="161" t="s">
        <v>32</v>
      </c>
      <c r="F326" s="162" t="s">
        <v>5259</v>
      </c>
      <c r="H326" s="163">
        <v>53</v>
      </c>
      <c r="I326" s="164"/>
      <c r="L326" s="160"/>
      <c r="M326" s="165"/>
      <c r="T326" s="166"/>
      <c r="AT326" s="161" t="s">
        <v>169</v>
      </c>
      <c r="AU326" s="161" t="s">
        <v>91</v>
      </c>
      <c r="AV326" s="13" t="s">
        <v>91</v>
      </c>
      <c r="AW326" s="13" t="s">
        <v>38</v>
      </c>
      <c r="AX326" s="13" t="s">
        <v>84</v>
      </c>
      <c r="AY326" s="161" t="s">
        <v>159</v>
      </c>
    </row>
    <row r="327" spans="2:65" s="1" customFormat="1" ht="24.2" customHeight="1">
      <c r="B327" s="35"/>
      <c r="C327" s="135" t="s">
        <v>1248</v>
      </c>
      <c r="D327" s="135" t="s">
        <v>162</v>
      </c>
      <c r="E327" s="136" t="s">
        <v>5260</v>
      </c>
      <c r="F327" s="137" t="s">
        <v>5261</v>
      </c>
      <c r="G327" s="138" t="s">
        <v>783</v>
      </c>
      <c r="H327" s="139">
        <v>7</v>
      </c>
      <c r="I327" s="140"/>
      <c r="J327" s="141">
        <f>ROUND(I327*H327,2)</f>
        <v>0</v>
      </c>
      <c r="K327" s="142"/>
      <c r="L327" s="35"/>
      <c r="M327" s="143" t="s">
        <v>32</v>
      </c>
      <c r="N327" s="144" t="s">
        <v>48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661</v>
      </c>
      <c r="AT327" s="147" t="s">
        <v>162</v>
      </c>
      <c r="AU327" s="147" t="s">
        <v>91</v>
      </c>
      <c r="AY327" s="19" t="s">
        <v>159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9" t="s">
        <v>91</v>
      </c>
      <c r="BK327" s="148">
        <f>ROUND(I327*H327,2)</f>
        <v>0</v>
      </c>
      <c r="BL327" s="19" t="s">
        <v>661</v>
      </c>
      <c r="BM327" s="147" t="s">
        <v>5262</v>
      </c>
    </row>
    <row r="328" spans="2:65" s="1" customFormat="1" ht="11.25">
      <c r="B328" s="35"/>
      <c r="D328" s="149" t="s">
        <v>167</v>
      </c>
      <c r="F328" s="150" t="s">
        <v>5263</v>
      </c>
      <c r="I328" s="151"/>
      <c r="L328" s="35"/>
      <c r="M328" s="152"/>
      <c r="T328" s="56"/>
      <c r="AT328" s="19" t="s">
        <v>167</v>
      </c>
      <c r="AU328" s="19" t="s">
        <v>91</v>
      </c>
    </row>
    <row r="329" spans="2:65" s="13" customFormat="1" ht="11.25">
      <c r="B329" s="160"/>
      <c r="D329" s="154" t="s">
        <v>169</v>
      </c>
      <c r="E329" s="161" t="s">
        <v>32</v>
      </c>
      <c r="F329" s="162" t="s">
        <v>105</v>
      </c>
      <c r="H329" s="163">
        <v>7</v>
      </c>
      <c r="I329" s="164"/>
      <c r="L329" s="160"/>
      <c r="M329" s="165"/>
      <c r="T329" s="166"/>
      <c r="AT329" s="161" t="s">
        <v>169</v>
      </c>
      <c r="AU329" s="161" t="s">
        <v>91</v>
      </c>
      <c r="AV329" s="13" t="s">
        <v>91</v>
      </c>
      <c r="AW329" s="13" t="s">
        <v>38</v>
      </c>
      <c r="AX329" s="13" t="s">
        <v>84</v>
      </c>
      <c r="AY329" s="161" t="s">
        <v>159</v>
      </c>
    </row>
    <row r="330" spans="2:65" s="1" customFormat="1" ht="49.15" customHeight="1">
      <c r="B330" s="35"/>
      <c r="C330" s="135" t="s">
        <v>1254</v>
      </c>
      <c r="D330" s="135" t="s">
        <v>162</v>
      </c>
      <c r="E330" s="136" t="s">
        <v>5264</v>
      </c>
      <c r="F330" s="137" t="s">
        <v>5265</v>
      </c>
      <c r="G330" s="138" t="s">
        <v>180</v>
      </c>
      <c r="H330" s="139">
        <v>1.0149999999999999</v>
      </c>
      <c r="I330" s="140"/>
      <c r="J330" s="141">
        <f>ROUND(I330*H330,2)</f>
        <v>0</v>
      </c>
      <c r="K330" s="142"/>
      <c r="L330" s="35"/>
      <c r="M330" s="143" t="s">
        <v>32</v>
      </c>
      <c r="N330" s="144" t="s">
        <v>48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661</v>
      </c>
      <c r="AT330" s="147" t="s">
        <v>162</v>
      </c>
      <c r="AU330" s="147" t="s">
        <v>91</v>
      </c>
      <c r="AY330" s="19" t="s">
        <v>159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9" t="s">
        <v>91</v>
      </c>
      <c r="BK330" s="148">
        <f>ROUND(I330*H330,2)</f>
        <v>0</v>
      </c>
      <c r="BL330" s="19" t="s">
        <v>661</v>
      </c>
      <c r="BM330" s="147" t="s">
        <v>5266</v>
      </c>
    </row>
    <row r="331" spans="2:65" s="1" customFormat="1" ht="11.25">
      <c r="B331" s="35"/>
      <c r="D331" s="149" t="s">
        <v>167</v>
      </c>
      <c r="F331" s="150" t="s">
        <v>5267</v>
      </c>
      <c r="I331" s="151"/>
      <c r="L331" s="35"/>
      <c r="M331" s="152"/>
      <c r="T331" s="56"/>
      <c r="AT331" s="19" t="s">
        <v>167</v>
      </c>
      <c r="AU331" s="19" t="s">
        <v>91</v>
      </c>
    </row>
    <row r="332" spans="2:65" s="1" customFormat="1" ht="49.15" customHeight="1">
      <c r="B332" s="35"/>
      <c r="C332" s="135" t="s">
        <v>1259</v>
      </c>
      <c r="D332" s="135" t="s">
        <v>162</v>
      </c>
      <c r="E332" s="136" t="s">
        <v>5268</v>
      </c>
      <c r="F332" s="137" t="s">
        <v>5269</v>
      </c>
      <c r="G332" s="138" t="s">
        <v>180</v>
      </c>
      <c r="H332" s="139">
        <v>1.0149999999999999</v>
      </c>
      <c r="I332" s="140"/>
      <c r="J332" s="141">
        <f>ROUND(I332*H332,2)</f>
        <v>0</v>
      </c>
      <c r="K332" s="142"/>
      <c r="L332" s="35"/>
      <c r="M332" s="143" t="s">
        <v>32</v>
      </c>
      <c r="N332" s="144" t="s">
        <v>48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661</v>
      </c>
      <c r="AT332" s="147" t="s">
        <v>162</v>
      </c>
      <c r="AU332" s="147" t="s">
        <v>91</v>
      </c>
      <c r="AY332" s="19" t="s">
        <v>159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9" t="s">
        <v>91</v>
      </c>
      <c r="BK332" s="148">
        <f>ROUND(I332*H332,2)</f>
        <v>0</v>
      </c>
      <c r="BL332" s="19" t="s">
        <v>661</v>
      </c>
      <c r="BM332" s="147" t="s">
        <v>5270</v>
      </c>
    </row>
    <row r="333" spans="2:65" s="1" customFormat="1" ht="11.25">
      <c r="B333" s="35"/>
      <c r="D333" s="149" t="s">
        <v>167</v>
      </c>
      <c r="F333" s="150" t="s">
        <v>5271</v>
      </c>
      <c r="I333" s="151"/>
      <c r="L333" s="35"/>
      <c r="M333" s="152"/>
      <c r="T333" s="56"/>
      <c r="AT333" s="19" t="s">
        <v>167</v>
      </c>
      <c r="AU333" s="19" t="s">
        <v>91</v>
      </c>
    </row>
    <row r="334" spans="2:65" s="11" customFormat="1" ht="22.9" customHeight="1">
      <c r="B334" s="123"/>
      <c r="D334" s="124" t="s">
        <v>75</v>
      </c>
      <c r="E334" s="133" t="s">
        <v>5272</v>
      </c>
      <c r="F334" s="133" t="s">
        <v>5273</v>
      </c>
      <c r="I334" s="126"/>
      <c r="J334" s="134">
        <f>BK334</f>
        <v>0</v>
      </c>
      <c r="L334" s="123"/>
      <c r="M334" s="128"/>
      <c r="P334" s="129">
        <f>SUM(P335:P401)</f>
        <v>0</v>
      </c>
      <c r="R334" s="129">
        <f>SUM(R335:R401)</f>
        <v>0.91185899999999998</v>
      </c>
      <c r="T334" s="130">
        <f>SUM(T335:T401)</f>
        <v>0</v>
      </c>
      <c r="AR334" s="124" t="s">
        <v>91</v>
      </c>
      <c r="AT334" s="131" t="s">
        <v>75</v>
      </c>
      <c r="AU334" s="131" t="s">
        <v>84</v>
      </c>
      <c r="AY334" s="124" t="s">
        <v>159</v>
      </c>
      <c r="BK334" s="132">
        <f>SUM(BK335:BK401)</f>
        <v>0</v>
      </c>
    </row>
    <row r="335" spans="2:65" s="1" customFormat="1" ht="24.2" customHeight="1">
      <c r="B335" s="35"/>
      <c r="C335" s="135" t="s">
        <v>1264</v>
      </c>
      <c r="D335" s="135" t="s">
        <v>162</v>
      </c>
      <c r="E335" s="136" t="s">
        <v>5274</v>
      </c>
      <c r="F335" s="137" t="s">
        <v>5275</v>
      </c>
      <c r="G335" s="138" t="s">
        <v>783</v>
      </c>
      <c r="H335" s="139">
        <v>657.7</v>
      </c>
      <c r="I335" s="140"/>
      <c r="J335" s="141">
        <f>ROUND(I335*H335,2)</f>
        <v>0</v>
      </c>
      <c r="K335" s="142"/>
      <c r="L335" s="35"/>
      <c r="M335" s="143" t="s">
        <v>32</v>
      </c>
      <c r="N335" s="144" t="s">
        <v>48</v>
      </c>
      <c r="P335" s="145">
        <f>O335*H335</f>
        <v>0</v>
      </c>
      <c r="Q335" s="145">
        <v>6.4000000000000005E-4</v>
      </c>
      <c r="R335" s="145">
        <f>Q335*H335</f>
        <v>0.42092800000000008</v>
      </c>
      <c r="S335" s="145">
        <v>0</v>
      </c>
      <c r="T335" s="146">
        <f>S335*H335</f>
        <v>0</v>
      </c>
      <c r="AR335" s="147" t="s">
        <v>661</v>
      </c>
      <c r="AT335" s="147" t="s">
        <v>162</v>
      </c>
      <c r="AU335" s="147" t="s">
        <v>91</v>
      </c>
      <c r="AY335" s="19" t="s">
        <v>159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9" t="s">
        <v>91</v>
      </c>
      <c r="BK335" s="148">
        <f>ROUND(I335*H335,2)</f>
        <v>0</v>
      </c>
      <c r="BL335" s="19" t="s">
        <v>661</v>
      </c>
      <c r="BM335" s="147" t="s">
        <v>5276</v>
      </c>
    </row>
    <row r="336" spans="2:65" s="1" customFormat="1" ht="11.25">
      <c r="B336" s="35"/>
      <c r="D336" s="149" t="s">
        <v>167</v>
      </c>
      <c r="F336" s="150" t="s">
        <v>5277</v>
      </c>
      <c r="I336" s="151"/>
      <c r="L336" s="35"/>
      <c r="M336" s="152"/>
      <c r="T336" s="56"/>
      <c r="AT336" s="19" t="s">
        <v>167</v>
      </c>
      <c r="AU336" s="19" t="s">
        <v>91</v>
      </c>
    </row>
    <row r="337" spans="2:65" s="13" customFormat="1" ht="11.25">
      <c r="B337" s="160"/>
      <c r="D337" s="154" t="s">
        <v>169</v>
      </c>
      <c r="E337" s="161" t="s">
        <v>32</v>
      </c>
      <c r="F337" s="162" t="s">
        <v>5278</v>
      </c>
      <c r="H337" s="163">
        <v>344.7</v>
      </c>
      <c r="I337" s="164"/>
      <c r="L337" s="160"/>
      <c r="M337" s="165"/>
      <c r="T337" s="166"/>
      <c r="AT337" s="161" t="s">
        <v>169</v>
      </c>
      <c r="AU337" s="161" t="s">
        <v>91</v>
      </c>
      <c r="AV337" s="13" t="s">
        <v>91</v>
      </c>
      <c r="AW337" s="13" t="s">
        <v>38</v>
      </c>
      <c r="AX337" s="13" t="s">
        <v>76</v>
      </c>
      <c r="AY337" s="161" t="s">
        <v>159</v>
      </c>
    </row>
    <row r="338" spans="2:65" s="13" customFormat="1" ht="11.25">
      <c r="B338" s="160"/>
      <c r="D338" s="154" t="s">
        <v>169</v>
      </c>
      <c r="E338" s="161" t="s">
        <v>32</v>
      </c>
      <c r="F338" s="162" t="s">
        <v>5279</v>
      </c>
      <c r="H338" s="163">
        <v>107</v>
      </c>
      <c r="I338" s="164"/>
      <c r="L338" s="160"/>
      <c r="M338" s="165"/>
      <c r="T338" s="166"/>
      <c r="AT338" s="161" t="s">
        <v>169</v>
      </c>
      <c r="AU338" s="161" t="s">
        <v>91</v>
      </c>
      <c r="AV338" s="13" t="s">
        <v>91</v>
      </c>
      <c r="AW338" s="13" t="s">
        <v>38</v>
      </c>
      <c r="AX338" s="13" t="s">
        <v>76</v>
      </c>
      <c r="AY338" s="161" t="s">
        <v>159</v>
      </c>
    </row>
    <row r="339" spans="2:65" s="13" customFormat="1" ht="11.25">
      <c r="B339" s="160"/>
      <c r="D339" s="154" t="s">
        <v>169</v>
      </c>
      <c r="E339" s="161" t="s">
        <v>32</v>
      </c>
      <c r="F339" s="162" t="s">
        <v>5280</v>
      </c>
      <c r="H339" s="163">
        <v>206</v>
      </c>
      <c r="I339" s="164"/>
      <c r="L339" s="160"/>
      <c r="M339" s="165"/>
      <c r="T339" s="166"/>
      <c r="AT339" s="161" t="s">
        <v>169</v>
      </c>
      <c r="AU339" s="161" t="s">
        <v>91</v>
      </c>
      <c r="AV339" s="13" t="s">
        <v>91</v>
      </c>
      <c r="AW339" s="13" t="s">
        <v>38</v>
      </c>
      <c r="AX339" s="13" t="s">
        <v>76</v>
      </c>
      <c r="AY339" s="161" t="s">
        <v>159</v>
      </c>
    </row>
    <row r="340" spans="2:65" s="14" customFormat="1" ht="11.25">
      <c r="B340" s="175"/>
      <c r="D340" s="154" t="s">
        <v>169</v>
      </c>
      <c r="E340" s="176" t="s">
        <v>32</v>
      </c>
      <c r="F340" s="177" t="s">
        <v>581</v>
      </c>
      <c r="H340" s="178">
        <v>657.7</v>
      </c>
      <c r="I340" s="179"/>
      <c r="L340" s="175"/>
      <c r="M340" s="180"/>
      <c r="T340" s="181"/>
      <c r="AT340" s="176" t="s">
        <v>169</v>
      </c>
      <c r="AU340" s="176" t="s">
        <v>91</v>
      </c>
      <c r="AV340" s="14" t="s">
        <v>96</v>
      </c>
      <c r="AW340" s="14" t="s">
        <v>38</v>
      </c>
      <c r="AX340" s="14" t="s">
        <v>84</v>
      </c>
      <c r="AY340" s="176" t="s">
        <v>159</v>
      </c>
    </row>
    <row r="341" spans="2:65" s="1" customFormat="1" ht="24.2" customHeight="1">
      <c r="B341" s="35"/>
      <c r="C341" s="135" t="s">
        <v>1270</v>
      </c>
      <c r="D341" s="135" t="s">
        <v>162</v>
      </c>
      <c r="E341" s="136" t="s">
        <v>5281</v>
      </c>
      <c r="F341" s="137" t="s">
        <v>5282</v>
      </c>
      <c r="G341" s="138" t="s">
        <v>783</v>
      </c>
      <c r="H341" s="139">
        <v>188.8</v>
      </c>
      <c r="I341" s="140"/>
      <c r="J341" s="141">
        <f>ROUND(I341*H341,2)</f>
        <v>0</v>
      </c>
      <c r="K341" s="142"/>
      <c r="L341" s="35"/>
      <c r="M341" s="143" t="s">
        <v>32</v>
      </c>
      <c r="N341" s="144" t="s">
        <v>48</v>
      </c>
      <c r="P341" s="145">
        <f>O341*H341</f>
        <v>0</v>
      </c>
      <c r="Q341" s="145">
        <v>9.7999999999999997E-4</v>
      </c>
      <c r="R341" s="145">
        <f>Q341*H341</f>
        <v>0.18502399999999999</v>
      </c>
      <c r="S341" s="145">
        <v>0</v>
      </c>
      <c r="T341" s="146">
        <f>S341*H341</f>
        <v>0</v>
      </c>
      <c r="AR341" s="147" t="s">
        <v>661</v>
      </c>
      <c r="AT341" s="147" t="s">
        <v>162</v>
      </c>
      <c r="AU341" s="147" t="s">
        <v>91</v>
      </c>
      <c r="AY341" s="19" t="s">
        <v>159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9" t="s">
        <v>91</v>
      </c>
      <c r="BK341" s="148">
        <f>ROUND(I341*H341,2)</f>
        <v>0</v>
      </c>
      <c r="BL341" s="19" t="s">
        <v>661</v>
      </c>
      <c r="BM341" s="147" t="s">
        <v>5283</v>
      </c>
    </row>
    <row r="342" spans="2:65" s="1" customFormat="1" ht="11.25">
      <c r="B342" s="35"/>
      <c r="D342" s="149" t="s">
        <v>167</v>
      </c>
      <c r="F342" s="150" t="s">
        <v>5284</v>
      </c>
      <c r="I342" s="151"/>
      <c r="L342" s="35"/>
      <c r="M342" s="152"/>
      <c r="T342" s="56"/>
      <c r="AT342" s="19" t="s">
        <v>167</v>
      </c>
      <c r="AU342" s="19" t="s">
        <v>91</v>
      </c>
    </row>
    <row r="343" spans="2:65" s="13" customFormat="1" ht="11.25">
      <c r="B343" s="160"/>
      <c r="D343" s="154" t="s">
        <v>169</v>
      </c>
      <c r="E343" s="161" t="s">
        <v>32</v>
      </c>
      <c r="F343" s="162" t="s">
        <v>5285</v>
      </c>
      <c r="H343" s="163">
        <v>89.9</v>
      </c>
      <c r="I343" s="164"/>
      <c r="L343" s="160"/>
      <c r="M343" s="165"/>
      <c r="T343" s="166"/>
      <c r="AT343" s="161" t="s">
        <v>169</v>
      </c>
      <c r="AU343" s="161" t="s">
        <v>91</v>
      </c>
      <c r="AV343" s="13" t="s">
        <v>91</v>
      </c>
      <c r="AW343" s="13" t="s">
        <v>38</v>
      </c>
      <c r="AX343" s="13" t="s">
        <v>76</v>
      </c>
      <c r="AY343" s="161" t="s">
        <v>159</v>
      </c>
    </row>
    <row r="344" spans="2:65" s="13" customFormat="1" ht="11.25">
      <c r="B344" s="160"/>
      <c r="D344" s="154" t="s">
        <v>169</v>
      </c>
      <c r="E344" s="161" t="s">
        <v>32</v>
      </c>
      <c r="F344" s="162" t="s">
        <v>5286</v>
      </c>
      <c r="H344" s="163">
        <v>98.9</v>
      </c>
      <c r="I344" s="164"/>
      <c r="L344" s="160"/>
      <c r="M344" s="165"/>
      <c r="T344" s="166"/>
      <c r="AT344" s="161" t="s">
        <v>169</v>
      </c>
      <c r="AU344" s="161" t="s">
        <v>91</v>
      </c>
      <c r="AV344" s="13" t="s">
        <v>91</v>
      </c>
      <c r="AW344" s="13" t="s">
        <v>38</v>
      </c>
      <c r="AX344" s="13" t="s">
        <v>76</v>
      </c>
      <c r="AY344" s="161" t="s">
        <v>159</v>
      </c>
    </row>
    <row r="345" spans="2:65" s="14" customFormat="1" ht="11.25">
      <c r="B345" s="175"/>
      <c r="D345" s="154" t="s">
        <v>169</v>
      </c>
      <c r="E345" s="176" t="s">
        <v>32</v>
      </c>
      <c r="F345" s="177" t="s">
        <v>581</v>
      </c>
      <c r="H345" s="178">
        <v>188.8</v>
      </c>
      <c r="I345" s="179"/>
      <c r="L345" s="175"/>
      <c r="M345" s="180"/>
      <c r="T345" s="181"/>
      <c r="AT345" s="176" t="s">
        <v>169</v>
      </c>
      <c r="AU345" s="176" t="s">
        <v>91</v>
      </c>
      <c r="AV345" s="14" t="s">
        <v>96</v>
      </c>
      <c r="AW345" s="14" t="s">
        <v>38</v>
      </c>
      <c r="AX345" s="14" t="s">
        <v>84</v>
      </c>
      <c r="AY345" s="176" t="s">
        <v>159</v>
      </c>
    </row>
    <row r="346" spans="2:65" s="1" customFormat="1" ht="24.2" customHeight="1">
      <c r="B346" s="35"/>
      <c r="C346" s="135" t="s">
        <v>1277</v>
      </c>
      <c r="D346" s="135" t="s">
        <v>162</v>
      </c>
      <c r="E346" s="136" t="s">
        <v>5287</v>
      </c>
      <c r="F346" s="137" t="s">
        <v>5288</v>
      </c>
      <c r="G346" s="138" t="s">
        <v>783</v>
      </c>
      <c r="H346" s="139">
        <v>49.9</v>
      </c>
      <c r="I346" s="140"/>
      <c r="J346" s="141">
        <f>ROUND(I346*H346,2)</f>
        <v>0</v>
      </c>
      <c r="K346" s="142"/>
      <c r="L346" s="35"/>
      <c r="M346" s="143" t="s">
        <v>32</v>
      </c>
      <c r="N346" s="144" t="s">
        <v>48</v>
      </c>
      <c r="P346" s="145">
        <f>O346*H346</f>
        <v>0</v>
      </c>
      <c r="Q346" s="145">
        <v>1.15E-3</v>
      </c>
      <c r="R346" s="145">
        <f>Q346*H346</f>
        <v>5.7384999999999999E-2</v>
      </c>
      <c r="S346" s="145">
        <v>0</v>
      </c>
      <c r="T346" s="146">
        <f>S346*H346</f>
        <v>0</v>
      </c>
      <c r="AR346" s="147" t="s">
        <v>661</v>
      </c>
      <c r="AT346" s="147" t="s">
        <v>162</v>
      </c>
      <c r="AU346" s="147" t="s">
        <v>91</v>
      </c>
      <c r="AY346" s="19" t="s">
        <v>159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9" t="s">
        <v>91</v>
      </c>
      <c r="BK346" s="148">
        <f>ROUND(I346*H346,2)</f>
        <v>0</v>
      </c>
      <c r="BL346" s="19" t="s">
        <v>661</v>
      </c>
      <c r="BM346" s="147" t="s">
        <v>5289</v>
      </c>
    </row>
    <row r="347" spans="2:65" s="1" customFormat="1" ht="11.25">
      <c r="B347" s="35"/>
      <c r="D347" s="149" t="s">
        <v>167</v>
      </c>
      <c r="F347" s="150" t="s">
        <v>5290</v>
      </c>
      <c r="I347" s="151"/>
      <c r="L347" s="35"/>
      <c r="M347" s="152"/>
      <c r="T347" s="56"/>
      <c r="AT347" s="19" t="s">
        <v>167</v>
      </c>
      <c r="AU347" s="19" t="s">
        <v>91</v>
      </c>
    </row>
    <row r="348" spans="2:65" s="13" customFormat="1" ht="11.25">
      <c r="B348" s="160"/>
      <c r="D348" s="154" t="s">
        <v>169</v>
      </c>
      <c r="E348" s="161" t="s">
        <v>32</v>
      </c>
      <c r="F348" s="162" t="s">
        <v>5291</v>
      </c>
      <c r="H348" s="163">
        <v>28.2</v>
      </c>
      <c r="I348" s="164"/>
      <c r="L348" s="160"/>
      <c r="M348" s="165"/>
      <c r="T348" s="166"/>
      <c r="AT348" s="161" t="s">
        <v>169</v>
      </c>
      <c r="AU348" s="161" t="s">
        <v>91</v>
      </c>
      <c r="AV348" s="13" t="s">
        <v>91</v>
      </c>
      <c r="AW348" s="13" t="s">
        <v>38</v>
      </c>
      <c r="AX348" s="13" t="s">
        <v>76</v>
      </c>
      <c r="AY348" s="161" t="s">
        <v>159</v>
      </c>
    </row>
    <row r="349" spans="2:65" s="13" customFormat="1" ht="11.25">
      <c r="B349" s="160"/>
      <c r="D349" s="154" t="s">
        <v>169</v>
      </c>
      <c r="E349" s="161" t="s">
        <v>32</v>
      </c>
      <c r="F349" s="162" t="s">
        <v>5292</v>
      </c>
      <c r="H349" s="163">
        <v>21.7</v>
      </c>
      <c r="I349" s="164"/>
      <c r="L349" s="160"/>
      <c r="M349" s="165"/>
      <c r="T349" s="166"/>
      <c r="AT349" s="161" t="s">
        <v>169</v>
      </c>
      <c r="AU349" s="161" t="s">
        <v>91</v>
      </c>
      <c r="AV349" s="13" t="s">
        <v>91</v>
      </c>
      <c r="AW349" s="13" t="s">
        <v>38</v>
      </c>
      <c r="AX349" s="13" t="s">
        <v>76</v>
      </c>
      <c r="AY349" s="161" t="s">
        <v>159</v>
      </c>
    </row>
    <row r="350" spans="2:65" s="14" customFormat="1" ht="11.25">
      <c r="B350" s="175"/>
      <c r="D350" s="154" t="s">
        <v>169</v>
      </c>
      <c r="E350" s="176" t="s">
        <v>32</v>
      </c>
      <c r="F350" s="177" t="s">
        <v>581</v>
      </c>
      <c r="H350" s="178">
        <v>49.9</v>
      </c>
      <c r="I350" s="179"/>
      <c r="L350" s="175"/>
      <c r="M350" s="180"/>
      <c r="T350" s="181"/>
      <c r="AT350" s="176" t="s">
        <v>169</v>
      </c>
      <c r="AU350" s="176" t="s">
        <v>91</v>
      </c>
      <c r="AV350" s="14" t="s">
        <v>96</v>
      </c>
      <c r="AW350" s="14" t="s">
        <v>38</v>
      </c>
      <c r="AX350" s="14" t="s">
        <v>84</v>
      </c>
      <c r="AY350" s="176" t="s">
        <v>159</v>
      </c>
    </row>
    <row r="351" spans="2:65" s="1" customFormat="1" ht="24.2" customHeight="1">
      <c r="B351" s="35"/>
      <c r="C351" s="135" t="s">
        <v>1284</v>
      </c>
      <c r="D351" s="135" t="s">
        <v>162</v>
      </c>
      <c r="E351" s="136" t="s">
        <v>5293</v>
      </c>
      <c r="F351" s="137" t="s">
        <v>5294</v>
      </c>
      <c r="G351" s="138" t="s">
        <v>783</v>
      </c>
      <c r="H351" s="139">
        <v>41.6</v>
      </c>
      <c r="I351" s="140"/>
      <c r="J351" s="141">
        <f>ROUND(I351*H351,2)</f>
        <v>0</v>
      </c>
      <c r="K351" s="142"/>
      <c r="L351" s="35"/>
      <c r="M351" s="143" t="s">
        <v>32</v>
      </c>
      <c r="N351" s="144" t="s">
        <v>48</v>
      </c>
      <c r="P351" s="145">
        <f>O351*H351</f>
        <v>0</v>
      </c>
      <c r="Q351" s="145">
        <v>2.3700000000000001E-3</v>
      </c>
      <c r="R351" s="145">
        <f>Q351*H351</f>
        <v>9.8592000000000013E-2</v>
      </c>
      <c r="S351" s="145">
        <v>0</v>
      </c>
      <c r="T351" s="146">
        <f>S351*H351</f>
        <v>0</v>
      </c>
      <c r="AR351" s="147" t="s">
        <v>661</v>
      </c>
      <c r="AT351" s="147" t="s">
        <v>162</v>
      </c>
      <c r="AU351" s="147" t="s">
        <v>91</v>
      </c>
      <c r="AY351" s="19" t="s">
        <v>159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9" t="s">
        <v>91</v>
      </c>
      <c r="BK351" s="148">
        <f>ROUND(I351*H351,2)</f>
        <v>0</v>
      </c>
      <c r="BL351" s="19" t="s">
        <v>661</v>
      </c>
      <c r="BM351" s="147" t="s">
        <v>5295</v>
      </c>
    </row>
    <row r="352" spans="2:65" s="1" customFormat="1" ht="11.25">
      <c r="B352" s="35"/>
      <c r="D352" s="149" t="s">
        <v>167</v>
      </c>
      <c r="F352" s="150" t="s">
        <v>5296</v>
      </c>
      <c r="I352" s="151"/>
      <c r="L352" s="35"/>
      <c r="M352" s="152"/>
      <c r="T352" s="56"/>
      <c r="AT352" s="19" t="s">
        <v>167</v>
      </c>
      <c r="AU352" s="19" t="s">
        <v>91</v>
      </c>
    </row>
    <row r="353" spans="2:65" s="13" customFormat="1" ht="11.25">
      <c r="B353" s="160"/>
      <c r="D353" s="154" t="s">
        <v>169</v>
      </c>
      <c r="E353" s="161" t="s">
        <v>32</v>
      </c>
      <c r="F353" s="162" t="s">
        <v>5297</v>
      </c>
      <c r="H353" s="163">
        <v>23.3</v>
      </c>
      <c r="I353" s="164"/>
      <c r="L353" s="160"/>
      <c r="M353" s="165"/>
      <c r="T353" s="166"/>
      <c r="AT353" s="161" t="s">
        <v>169</v>
      </c>
      <c r="AU353" s="161" t="s">
        <v>91</v>
      </c>
      <c r="AV353" s="13" t="s">
        <v>91</v>
      </c>
      <c r="AW353" s="13" t="s">
        <v>38</v>
      </c>
      <c r="AX353" s="13" t="s">
        <v>76</v>
      </c>
      <c r="AY353" s="161" t="s">
        <v>159</v>
      </c>
    </row>
    <row r="354" spans="2:65" s="13" customFormat="1" ht="11.25">
      <c r="B354" s="160"/>
      <c r="D354" s="154" t="s">
        <v>169</v>
      </c>
      <c r="E354" s="161" t="s">
        <v>32</v>
      </c>
      <c r="F354" s="162" t="s">
        <v>5298</v>
      </c>
      <c r="H354" s="163">
        <v>18.3</v>
      </c>
      <c r="I354" s="164"/>
      <c r="L354" s="160"/>
      <c r="M354" s="165"/>
      <c r="T354" s="166"/>
      <c r="AT354" s="161" t="s">
        <v>169</v>
      </c>
      <c r="AU354" s="161" t="s">
        <v>91</v>
      </c>
      <c r="AV354" s="13" t="s">
        <v>91</v>
      </c>
      <c r="AW354" s="13" t="s">
        <v>38</v>
      </c>
      <c r="AX354" s="13" t="s">
        <v>76</v>
      </c>
      <c r="AY354" s="161" t="s">
        <v>159</v>
      </c>
    </row>
    <row r="355" spans="2:65" s="14" customFormat="1" ht="11.25">
      <c r="B355" s="175"/>
      <c r="D355" s="154" t="s">
        <v>169</v>
      </c>
      <c r="E355" s="176" t="s">
        <v>32</v>
      </c>
      <c r="F355" s="177" t="s">
        <v>581</v>
      </c>
      <c r="H355" s="178">
        <v>41.6</v>
      </c>
      <c r="I355" s="179"/>
      <c r="L355" s="175"/>
      <c r="M355" s="180"/>
      <c r="T355" s="181"/>
      <c r="AT355" s="176" t="s">
        <v>169</v>
      </c>
      <c r="AU355" s="176" t="s">
        <v>91</v>
      </c>
      <c r="AV355" s="14" t="s">
        <v>96</v>
      </c>
      <c r="AW355" s="14" t="s">
        <v>38</v>
      </c>
      <c r="AX355" s="14" t="s">
        <v>84</v>
      </c>
      <c r="AY355" s="176" t="s">
        <v>159</v>
      </c>
    </row>
    <row r="356" spans="2:65" s="1" customFormat="1" ht="24.2" customHeight="1">
      <c r="B356" s="35"/>
      <c r="C356" s="135" t="s">
        <v>1291</v>
      </c>
      <c r="D356" s="135" t="s">
        <v>162</v>
      </c>
      <c r="E356" s="136" t="s">
        <v>5299</v>
      </c>
      <c r="F356" s="137" t="s">
        <v>5300</v>
      </c>
      <c r="G356" s="138" t="s">
        <v>783</v>
      </c>
      <c r="H356" s="139">
        <v>7</v>
      </c>
      <c r="I356" s="140"/>
      <c r="J356" s="141">
        <f>ROUND(I356*H356,2)</f>
        <v>0</v>
      </c>
      <c r="K356" s="142"/>
      <c r="L356" s="35"/>
      <c r="M356" s="143" t="s">
        <v>32</v>
      </c>
      <c r="N356" s="144" t="s">
        <v>48</v>
      </c>
      <c r="P356" s="145">
        <f>O356*H356</f>
        <v>0</v>
      </c>
      <c r="Q356" s="145">
        <v>3.64E-3</v>
      </c>
      <c r="R356" s="145">
        <f>Q356*H356</f>
        <v>2.5479999999999999E-2</v>
      </c>
      <c r="S356" s="145">
        <v>0</v>
      </c>
      <c r="T356" s="146">
        <f>S356*H356</f>
        <v>0</v>
      </c>
      <c r="AR356" s="147" t="s">
        <v>661</v>
      </c>
      <c r="AT356" s="147" t="s">
        <v>162</v>
      </c>
      <c r="AU356" s="147" t="s">
        <v>91</v>
      </c>
      <c r="AY356" s="19" t="s">
        <v>159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9" t="s">
        <v>91</v>
      </c>
      <c r="BK356" s="148">
        <f>ROUND(I356*H356,2)</f>
        <v>0</v>
      </c>
      <c r="BL356" s="19" t="s">
        <v>661</v>
      </c>
      <c r="BM356" s="147" t="s">
        <v>5301</v>
      </c>
    </row>
    <row r="357" spans="2:65" s="1" customFormat="1" ht="11.25">
      <c r="B357" s="35"/>
      <c r="D357" s="149" t="s">
        <v>167</v>
      </c>
      <c r="F357" s="150" t="s">
        <v>5302</v>
      </c>
      <c r="I357" s="151"/>
      <c r="L357" s="35"/>
      <c r="M357" s="152"/>
      <c r="T357" s="56"/>
      <c r="AT357" s="19" t="s">
        <v>167</v>
      </c>
      <c r="AU357" s="19" t="s">
        <v>91</v>
      </c>
    </row>
    <row r="358" spans="2:65" s="13" customFormat="1" ht="11.25">
      <c r="B358" s="160"/>
      <c r="D358" s="154" t="s">
        <v>169</v>
      </c>
      <c r="E358" s="161" t="s">
        <v>32</v>
      </c>
      <c r="F358" s="162" t="s">
        <v>5303</v>
      </c>
      <c r="H358" s="163">
        <v>7</v>
      </c>
      <c r="I358" s="164"/>
      <c r="L358" s="160"/>
      <c r="M358" s="165"/>
      <c r="T358" s="166"/>
      <c r="AT358" s="161" t="s">
        <v>169</v>
      </c>
      <c r="AU358" s="161" t="s">
        <v>91</v>
      </c>
      <c r="AV358" s="13" t="s">
        <v>91</v>
      </c>
      <c r="AW358" s="13" t="s">
        <v>38</v>
      </c>
      <c r="AX358" s="13" t="s">
        <v>84</v>
      </c>
      <c r="AY358" s="161" t="s">
        <v>159</v>
      </c>
    </row>
    <row r="359" spans="2:65" s="1" customFormat="1" ht="24.2" customHeight="1">
      <c r="B359" s="35"/>
      <c r="C359" s="135" t="s">
        <v>1296</v>
      </c>
      <c r="D359" s="135" t="s">
        <v>162</v>
      </c>
      <c r="E359" s="136" t="s">
        <v>5304</v>
      </c>
      <c r="F359" s="137" t="s">
        <v>5305</v>
      </c>
      <c r="G359" s="138" t="s">
        <v>211</v>
      </c>
      <c r="H359" s="139">
        <v>35</v>
      </c>
      <c r="I359" s="140"/>
      <c r="J359" s="141">
        <f>ROUND(I359*H359,2)</f>
        <v>0</v>
      </c>
      <c r="K359" s="142"/>
      <c r="L359" s="35"/>
      <c r="M359" s="143" t="s">
        <v>32</v>
      </c>
      <c r="N359" s="144" t="s">
        <v>48</v>
      </c>
      <c r="P359" s="145">
        <f>O359*H359</f>
        <v>0</v>
      </c>
      <c r="Q359" s="145">
        <v>1.2999999999999999E-4</v>
      </c>
      <c r="R359" s="145">
        <f>Q359*H359</f>
        <v>4.5499999999999994E-3</v>
      </c>
      <c r="S359" s="145">
        <v>0</v>
      </c>
      <c r="T359" s="146">
        <f>S359*H359</f>
        <v>0</v>
      </c>
      <c r="AR359" s="147" t="s">
        <v>661</v>
      </c>
      <c r="AT359" s="147" t="s">
        <v>162</v>
      </c>
      <c r="AU359" s="147" t="s">
        <v>91</v>
      </c>
      <c r="AY359" s="19" t="s">
        <v>159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9" t="s">
        <v>91</v>
      </c>
      <c r="BK359" s="148">
        <f>ROUND(I359*H359,2)</f>
        <v>0</v>
      </c>
      <c r="BL359" s="19" t="s">
        <v>661</v>
      </c>
      <c r="BM359" s="147" t="s">
        <v>5306</v>
      </c>
    </row>
    <row r="360" spans="2:65" s="1" customFormat="1" ht="11.25">
      <c r="B360" s="35"/>
      <c r="D360" s="149" t="s">
        <v>167</v>
      </c>
      <c r="F360" s="150" t="s">
        <v>5307</v>
      </c>
      <c r="I360" s="151"/>
      <c r="L360" s="35"/>
      <c r="M360" s="152"/>
      <c r="T360" s="56"/>
      <c r="AT360" s="19" t="s">
        <v>167</v>
      </c>
      <c r="AU360" s="19" t="s">
        <v>91</v>
      </c>
    </row>
    <row r="361" spans="2:65" s="1" customFormat="1" ht="21.75" customHeight="1">
      <c r="B361" s="35"/>
      <c r="C361" s="135" t="s">
        <v>1301</v>
      </c>
      <c r="D361" s="135" t="s">
        <v>162</v>
      </c>
      <c r="E361" s="136" t="s">
        <v>5308</v>
      </c>
      <c r="F361" s="137" t="s">
        <v>5309</v>
      </c>
      <c r="G361" s="138" t="s">
        <v>5310</v>
      </c>
      <c r="H361" s="139">
        <v>42</v>
      </c>
      <c r="I361" s="140"/>
      <c r="J361" s="141">
        <f>ROUND(I361*H361,2)</f>
        <v>0</v>
      </c>
      <c r="K361" s="142"/>
      <c r="L361" s="35"/>
      <c r="M361" s="143" t="s">
        <v>32</v>
      </c>
      <c r="N361" s="144" t="s">
        <v>48</v>
      </c>
      <c r="P361" s="145">
        <f>O361*H361</f>
        <v>0</v>
      </c>
      <c r="Q361" s="145">
        <v>2.5000000000000001E-4</v>
      </c>
      <c r="R361" s="145">
        <f>Q361*H361</f>
        <v>1.0500000000000001E-2</v>
      </c>
      <c r="S361" s="145">
        <v>0</v>
      </c>
      <c r="T361" s="146">
        <f>S361*H361</f>
        <v>0</v>
      </c>
      <c r="AR361" s="147" t="s">
        <v>661</v>
      </c>
      <c r="AT361" s="147" t="s">
        <v>162</v>
      </c>
      <c r="AU361" s="147" t="s">
        <v>91</v>
      </c>
      <c r="AY361" s="19" t="s">
        <v>159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9" t="s">
        <v>91</v>
      </c>
      <c r="BK361" s="148">
        <f>ROUND(I361*H361,2)</f>
        <v>0</v>
      </c>
      <c r="BL361" s="19" t="s">
        <v>661</v>
      </c>
      <c r="BM361" s="147" t="s">
        <v>5311</v>
      </c>
    </row>
    <row r="362" spans="2:65" s="1" customFormat="1" ht="11.25">
      <c r="B362" s="35"/>
      <c r="D362" s="149" t="s">
        <v>167</v>
      </c>
      <c r="F362" s="150" t="s">
        <v>5312</v>
      </c>
      <c r="I362" s="151"/>
      <c r="L362" s="35"/>
      <c r="M362" s="152"/>
      <c r="T362" s="56"/>
      <c r="AT362" s="19" t="s">
        <v>167</v>
      </c>
      <c r="AU362" s="19" t="s">
        <v>91</v>
      </c>
    </row>
    <row r="363" spans="2:65" s="1" customFormat="1" ht="24.2" customHeight="1">
      <c r="B363" s="35"/>
      <c r="C363" s="135" t="s">
        <v>1309</v>
      </c>
      <c r="D363" s="135" t="s">
        <v>162</v>
      </c>
      <c r="E363" s="136" t="s">
        <v>5313</v>
      </c>
      <c r="F363" s="137" t="s">
        <v>5314</v>
      </c>
      <c r="G363" s="138" t="s">
        <v>211</v>
      </c>
      <c r="H363" s="139">
        <v>2</v>
      </c>
      <c r="I363" s="140"/>
      <c r="J363" s="141">
        <f>ROUND(I363*H363,2)</f>
        <v>0</v>
      </c>
      <c r="K363" s="142"/>
      <c r="L363" s="35"/>
      <c r="M363" s="143" t="s">
        <v>32</v>
      </c>
      <c r="N363" s="144" t="s">
        <v>48</v>
      </c>
      <c r="P363" s="145">
        <f>O363*H363</f>
        <v>0</v>
      </c>
      <c r="Q363" s="145">
        <v>2.2000000000000001E-4</v>
      </c>
      <c r="R363" s="145">
        <f>Q363*H363</f>
        <v>4.4000000000000002E-4</v>
      </c>
      <c r="S363" s="145">
        <v>0</v>
      </c>
      <c r="T363" s="146">
        <f>S363*H363</f>
        <v>0</v>
      </c>
      <c r="AR363" s="147" t="s">
        <v>661</v>
      </c>
      <c r="AT363" s="147" t="s">
        <v>162</v>
      </c>
      <c r="AU363" s="147" t="s">
        <v>91</v>
      </c>
      <c r="AY363" s="19" t="s">
        <v>159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9" t="s">
        <v>91</v>
      </c>
      <c r="BK363" s="148">
        <f>ROUND(I363*H363,2)</f>
        <v>0</v>
      </c>
      <c r="BL363" s="19" t="s">
        <v>661</v>
      </c>
      <c r="BM363" s="147" t="s">
        <v>5315</v>
      </c>
    </row>
    <row r="364" spans="2:65" s="1" customFormat="1" ht="11.25">
      <c r="B364" s="35"/>
      <c r="D364" s="149" t="s">
        <v>167</v>
      </c>
      <c r="F364" s="150" t="s">
        <v>5316</v>
      </c>
      <c r="I364" s="151"/>
      <c r="L364" s="35"/>
      <c r="M364" s="152"/>
      <c r="T364" s="56"/>
      <c r="AT364" s="19" t="s">
        <v>167</v>
      </c>
      <c r="AU364" s="19" t="s">
        <v>91</v>
      </c>
    </row>
    <row r="365" spans="2:65" s="1" customFormat="1" ht="16.5" customHeight="1">
      <c r="B365" s="35"/>
      <c r="C365" s="135" t="s">
        <v>1317</v>
      </c>
      <c r="D365" s="135" t="s">
        <v>162</v>
      </c>
      <c r="E365" s="136" t="s">
        <v>5317</v>
      </c>
      <c r="F365" s="137" t="s">
        <v>5318</v>
      </c>
      <c r="G365" s="138" t="s">
        <v>211</v>
      </c>
      <c r="H365" s="139">
        <v>42</v>
      </c>
      <c r="I365" s="140"/>
      <c r="J365" s="141">
        <f>ROUND(I365*H365,2)</f>
        <v>0</v>
      </c>
      <c r="K365" s="142"/>
      <c r="L365" s="35"/>
      <c r="M365" s="143" t="s">
        <v>32</v>
      </c>
      <c r="N365" s="144" t="s">
        <v>48</v>
      </c>
      <c r="P365" s="145">
        <f>O365*H365</f>
        <v>0</v>
      </c>
      <c r="Q365" s="145">
        <v>3.5E-4</v>
      </c>
      <c r="R365" s="145">
        <f>Q365*H365</f>
        <v>1.47E-2</v>
      </c>
      <c r="S365" s="145">
        <v>0</v>
      </c>
      <c r="T365" s="146">
        <f>S365*H365</f>
        <v>0</v>
      </c>
      <c r="AR365" s="147" t="s">
        <v>661</v>
      </c>
      <c r="AT365" s="147" t="s">
        <v>162</v>
      </c>
      <c r="AU365" s="147" t="s">
        <v>91</v>
      </c>
      <c r="AY365" s="19" t="s">
        <v>159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9" t="s">
        <v>91</v>
      </c>
      <c r="BK365" s="148">
        <f>ROUND(I365*H365,2)</f>
        <v>0</v>
      </c>
      <c r="BL365" s="19" t="s">
        <v>661</v>
      </c>
      <c r="BM365" s="147" t="s">
        <v>5319</v>
      </c>
    </row>
    <row r="366" spans="2:65" s="1" customFormat="1" ht="11.25">
      <c r="B366" s="35"/>
      <c r="D366" s="149" t="s">
        <v>167</v>
      </c>
      <c r="F366" s="150" t="s">
        <v>5320</v>
      </c>
      <c r="I366" s="151"/>
      <c r="L366" s="35"/>
      <c r="M366" s="152"/>
      <c r="T366" s="56"/>
      <c r="AT366" s="19" t="s">
        <v>167</v>
      </c>
      <c r="AU366" s="19" t="s">
        <v>91</v>
      </c>
    </row>
    <row r="367" spans="2:65" s="1" customFormat="1" ht="16.5" customHeight="1">
      <c r="B367" s="35"/>
      <c r="C367" s="135" t="s">
        <v>1325</v>
      </c>
      <c r="D367" s="135" t="s">
        <v>162</v>
      </c>
      <c r="E367" s="136" t="s">
        <v>5321</v>
      </c>
      <c r="F367" s="137" t="s">
        <v>5322</v>
      </c>
      <c r="G367" s="138" t="s">
        <v>211</v>
      </c>
      <c r="H367" s="139">
        <v>4</v>
      </c>
      <c r="I367" s="140"/>
      <c r="J367" s="141">
        <f>ROUND(I367*H367,2)</f>
        <v>0</v>
      </c>
      <c r="K367" s="142"/>
      <c r="L367" s="35"/>
      <c r="M367" s="143" t="s">
        <v>32</v>
      </c>
      <c r="N367" s="144" t="s">
        <v>48</v>
      </c>
      <c r="P367" s="145">
        <f>O367*H367</f>
        <v>0</v>
      </c>
      <c r="Q367" s="145">
        <v>1.32E-3</v>
      </c>
      <c r="R367" s="145">
        <f>Q367*H367</f>
        <v>5.28E-3</v>
      </c>
      <c r="S367" s="145">
        <v>0</v>
      </c>
      <c r="T367" s="146">
        <f>S367*H367</f>
        <v>0</v>
      </c>
      <c r="AR367" s="147" t="s">
        <v>661</v>
      </c>
      <c r="AT367" s="147" t="s">
        <v>162</v>
      </c>
      <c r="AU367" s="147" t="s">
        <v>91</v>
      </c>
      <c r="AY367" s="19" t="s">
        <v>159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9" t="s">
        <v>91</v>
      </c>
      <c r="BK367" s="148">
        <f>ROUND(I367*H367,2)</f>
        <v>0</v>
      </c>
      <c r="BL367" s="19" t="s">
        <v>661</v>
      </c>
      <c r="BM367" s="147" t="s">
        <v>5323</v>
      </c>
    </row>
    <row r="368" spans="2:65" s="1" customFormat="1" ht="11.25">
      <c r="B368" s="35"/>
      <c r="D368" s="149" t="s">
        <v>167</v>
      </c>
      <c r="F368" s="150" t="s">
        <v>5324</v>
      </c>
      <c r="I368" s="151"/>
      <c r="L368" s="35"/>
      <c r="M368" s="152"/>
      <c r="T368" s="56"/>
      <c r="AT368" s="19" t="s">
        <v>167</v>
      </c>
      <c r="AU368" s="19" t="s">
        <v>91</v>
      </c>
    </row>
    <row r="369" spans="2:65" s="1" customFormat="1" ht="16.5" customHeight="1">
      <c r="B369" s="35"/>
      <c r="C369" s="135" t="s">
        <v>1330</v>
      </c>
      <c r="D369" s="135" t="s">
        <v>162</v>
      </c>
      <c r="E369" s="136" t="s">
        <v>5325</v>
      </c>
      <c r="F369" s="137" t="s">
        <v>5326</v>
      </c>
      <c r="G369" s="138" t="s">
        <v>211</v>
      </c>
      <c r="H369" s="139">
        <v>1</v>
      </c>
      <c r="I369" s="140"/>
      <c r="J369" s="141">
        <f>ROUND(I369*H369,2)</f>
        <v>0</v>
      </c>
      <c r="K369" s="142"/>
      <c r="L369" s="35"/>
      <c r="M369" s="143" t="s">
        <v>32</v>
      </c>
      <c r="N369" s="144" t="s">
        <v>48</v>
      </c>
      <c r="P369" s="145">
        <f>O369*H369</f>
        <v>0</v>
      </c>
      <c r="Q369" s="145">
        <v>1.5200000000000001E-3</v>
      </c>
      <c r="R369" s="145">
        <f>Q369*H369</f>
        <v>1.5200000000000001E-3</v>
      </c>
      <c r="S369" s="145">
        <v>0</v>
      </c>
      <c r="T369" s="146">
        <f>S369*H369</f>
        <v>0</v>
      </c>
      <c r="AR369" s="147" t="s">
        <v>661</v>
      </c>
      <c r="AT369" s="147" t="s">
        <v>162</v>
      </c>
      <c r="AU369" s="147" t="s">
        <v>91</v>
      </c>
      <c r="AY369" s="19" t="s">
        <v>159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9" t="s">
        <v>91</v>
      </c>
      <c r="BK369" s="148">
        <f>ROUND(I369*H369,2)</f>
        <v>0</v>
      </c>
      <c r="BL369" s="19" t="s">
        <v>661</v>
      </c>
      <c r="BM369" s="147" t="s">
        <v>5327</v>
      </c>
    </row>
    <row r="370" spans="2:65" s="1" customFormat="1" ht="11.25">
      <c r="B370" s="35"/>
      <c r="D370" s="149" t="s">
        <v>167</v>
      </c>
      <c r="F370" s="150" t="s">
        <v>5328</v>
      </c>
      <c r="I370" s="151"/>
      <c r="L370" s="35"/>
      <c r="M370" s="152"/>
      <c r="T370" s="56"/>
      <c r="AT370" s="19" t="s">
        <v>167</v>
      </c>
      <c r="AU370" s="19" t="s">
        <v>91</v>
      </c>
    </row>
    <row r="371" spans="2:65" s="1" customFormat="1" ht="24.2" customHeight="1">
      <c r="B371" s="35"/>
      <c r="C371" s="135" t="s">
        <v>1339</v>
      </c>
      <c r="D371" s="135" t="s">
        <v>162</v>
      </c>
      <c r="E371" s="136" t="s">
        <v>5329</v>
      </c>
      <c r="F371" s="137" t="s">
        <v>5330</v>
      </c>
      <c r="G371" s="138" t="s">
        <v>211</v>
      </c>
      <c r="H371" s="139">
        <v>6</v>
      </c>
      <c r="I371" s="140"/>
      <c r="J371" s="141">
        <f>ROUND(I371*H371,2)</f>
        <v>0</v>
      </c>
      <c r="K371" s="142"/>
      <c r="L371" s="35"/>
      <c r="M371" s="143" t="s">
        <v>32</v>
      </c>
      <c r="N371" s="144" t="s">
        <v>48</v>
      </c>
      <c r="P371" s="145">
        <f>O371*H371</f>
        <v>0</v>
      </c>
      <c r="Q371" s="145">
        <v>7.2000000000000005E-4</v>
      </c>
      <c r="R371" s="145">
        <f>Q371*H371</f>
        <v>4.3200000000000001E-3</v>
      </c>
      <c r="S371" s="145">
        <v>0</v>
      </c>
      <c r="T371" s="146">
        <f>S371*H371</f>
        <v>0</v>
      </c>
      <c r="AR371" s="147" t="s">
        <v>661</v>
      </c>
      <c r="AT371" s="147" t="s">
        <v>162</v>
      </c>
      <c r="AU371" s="147" t="s">
        <v>91</v>
      </c>
      <c r="AY371" s="19" t="s">
        <v>159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9" t="s">
        <v>91</v>
      </c>
      <c r="BK371" s="148">
        <f>ROUND(I371*H371,2)</f>
        <v>0</v>
      </c>
      <c r="BL371" s="19" t="s">
        <v>661</v>
      </c>
      <c r="BM371" s="147" t="s">
        <v>5331</v>
      </c>
    </row>
    <row r="372" spans="2:65" s="1" customFormat="1" ht="11.25">
      <c r="B372" s="35"/>
      <c r="D372" s="149" t="s">
        <v>167</v>
      </c>
      <c r="F372" s="150" t="s">
        <v>5332</v>
      </c>
      <c r="I372" s="151"/>
      <c r="L372" s="35"/>
      <c r="M372" s="152"/>
      <c r="T372" s="56"/>
      <c r="AT372" s="19" t="s">
        <v>167</v>
      </c>
      <c r="AU372" s="19" t="s">
        <v>91</v>
      </c>
    </row>
    <row r="373" spans="2:65" s="1" customFormat="1" ht="24.2" customHeight="1">
      <c r="B373" s="35"/>
      <c r="C373" s="135" t="s">
        <v>1345</v>
      </c>
      <c r="D373" s="135" t="s">
        <v>162</v>
      </c>
      <c r="E373" s="136" t="s">
        <v>5333</v>
      </c>
      <c r="F373" s="137" t="s">
        <v>5334</v>
      </c>
      <c r="G373" s="138" t="s">
        <v>211</v>
      </c>
      <c r="H373" s="139">
        <v>1</v>
      </c>
      <c r="I373" s="140"/>
      <c r="J373" s="141">
        <f>ROUND(I373*H373,2)</f>
        <v>0</v>
      </c>
      <c r="K373" s="142"/>
      <c r="L373" s="35"/>
      <c r="M373" s="143" t="s">
        <v>32</v>
      </c>
      <c r="N373" s="144" t="s">
        <v>48</v>
      </c>
      <c r="P373" s="145">
        <f>O373*H373</f>
        <v>0</v>
      </c>
      <c r="Q373" s="145">
        <v>1.2E-4</v>
      </c>
      <c r="R373" s="145">
        <f>Q373*H373</f>
        <v>1.2E-4</v>
      </c>
      <c r="S373" s="145">
        <v>0</v>
      </c>
      <c r="T373" s="146">
        <f>S373*H373</f>
        <v>0</v>
      </c>
      <c r="AR373" s="147" t="s">
        <v>661</v>
      </c>
      <c r="AT373" s="147" t="s">
        <v>162</v>
      </c>
      <c r="AU373" s="147" t="s">
        <v>91</v>
      </c>
      <c r="AY373" s="19" t="s">
        <v>159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9" t="s">
        <v>91</v>
      </c>
      <c r="BK373" s="148">
        <f>ROUND(I373*H373,2)</f>
        <v>0</v>
      </c>
      <c r="BL373" s="19" t="s">
        <v>661</v>
      </c>
      <c r="BM373" s="147" t="s">
        <v>5335</v>
      </c>
    </row>
    <row r="374" spans="2:65" s="1" customFormat="1" ht="11.25">
      <c r="B374" s="35"/>
      <c r="D374" s="149" t="s">
        <v>167</v>
      </c>
      <c r="F374" s="150" t="s">
        <v>5336</v>
      </c>
      <c r="I374" s="151"/>
      <c r="L374" s="35"/>
      <c r="M374" s="152"/>
      <c r="T374" s="56"/>
      <c r="AT374" s="19" t="s">
        <v>167</v>
      </c>
      <c r="AU374" s="19" t="s">
        <v>91</v>
      </c>
    </row>
    <row r="375" spans="2:65" s="1" customFormat="1" ht="24.2" customHeight="1">
      <c r="B375" s="35"/>
      <c r="C375" s="135" t="s">
        <v>1352</v>
      </c>
      <c r="D375" s="135" t="s">
        <v>162</v>
      </c>
      <c r="E375" s="136" t="s">
        <v>5337</v>
      </c>
      <c r="F375" s="137" t="s">
        <v>5338</v>
      </c>
      <c r="G375" s="138" t="s">
        <v>211</v>
      </c>
      <c r="H375" s="139">
        <v>2</v>
      </c>
      <c r="I375" s="140"/>
      <c r="J375" s="141">
        <f>ROUND(I375*H375,2)</f>
        <v>0</v>
      </c>
      <c r="K375" s="142"/>
      <c r="L375" s="35"/>
      <c r="M375" s="143" t="s">
        <v>32</v>
      </c>
      <c r="N375" s="144" t="s">
        <v>48</v>
      </c>
      <c r="P375" s="145">
        <f>O375*H375</f>
        <v>0</v>
      </c>
      <c r="Q375" s="145">
        <v>5.1999999999999995E-4</v>
      </c>
      <c r="R375" s="145">
        <f>Q375*H375</f>
        <v>1.0399999999999999E-3</v>
      </c>
      <c r="S375" s="145">
        <v>0</v>
      </c>
      <c r="T375" s="146">
        <f>S375*H375</f>
        <v>0</v>
      </c>
      <c r="AR375" s="147" t="s">
        <v>661</v>
      </c>
      <c r="AT375" s="147" t="s">
        <v>162</v>
      </c>
      <c r="AU375" s="147" t="s">
        <v>91</v>
      </c>
      <c r="AY375" s="19" t="s">
        <v>159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9" t="s">
        <v>91</v>
      </c>
      <c r="BK375" s="148">
        <f>ROUND(I375*H375,2)</f>
        <v>0</v>
      </c>
      <c r="BL375" s="19" t="s">
        <v>661</v>
      </c>
      <c r="BM375" s="147" t="s">
        <v>5339</v>
      </c>
    </row>
    <row r="376" spans="2:65" s="1" customFormat="1" ht="11.25">
      <c r="B376" s="35"/>
      <c r="D376" s="149" t="s">
        <v>167</v>
      </c>
      <c r="F376" s="150" t="s">
        <v>5340</v>
      </c>
      <c r="I376" s="151"/>
      <c r="L376" s="35"/>
      <c r="M376" s="152"/>
      <c r="T376" s="56"/>
      <c r="AT376" s="19" t="s">
        <v>167</v>
      </c>
      <c r="AU376" s="19" t="s">
        <v>91</v>
      </c>
    </row>
    <row r="377" spans="2:65" s="1" customFormat="1" ht="24.2" customHeight="1">
      <c r="B377" s="35"/>
      <c r="C377" s="135" t="s">
        <v>1358</v>
      </c>
      <c r="D377" s="135" t="s">
        <v>162</v>
      </c>
      <c r="E377" s="136" t="s">
        <v>5341</v>
      </c>
      <c r="F377" s="137" t="s">
        <v>5342</v>
      </c>
      <c r="G377" s="138" t="s">
        <v>211</v>
      </c>
      <c r="H377" s="139">
        <v>1</v>
      </c>
      <c r="I377" s="140"/>
      <c r="J377" s="141">
        <f>ROUND(I377*H377,2)</f>
        <v>0</v>
      </c>
      <c r="K377" s="142"/>
      <c r="L377" s="35"/>
      <c r="M377" s="143" t="s">
        <v>32</v>
      </c>
      <c r="N377" s="144" t="s">
        <v>48</v>
      </c>
      <c r="P377" s="145">
        <f>O377*H377</f>
        <v>0</v>
      </c>
      <c r="Q377" s="145">
        <v>5.5999999999999995E-4</v>
      </c>
      <c r="R377" s="145">
        <f>Q377*H377</f>
        <v>5.5999999999999995E-4</v>
      </c>
      <c r="S377" s="145">
        <v>0</v>
      </c>
      <c r="T377" s="146">
        <f>S377*H377</f>
        <v>0</v>
      </c>
      <c r="AR377" s="147" t="s">
        <v>661</v>
      </c>
      <c r="AT377" s="147" t="s">
        <v>162</v>
      </c>
      <c r="AU377" s="147" t="s">
        <v>91</v>
      </c>
      <c r="AY377" s="19" t="s">
        <v>159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9" t="s">
        <v>91</v>
      </c>
      <c r="BK377" s="148">
        <f>ROUND(I377*H377,2)</f>
        <v>0</v>
      </c>
      <c r="BL377" s="19" t="s">
        <v>661</v>
      </c>
      <c r="BM377" s="147" t="s">
        <v>5343</v>
      </c>
    </row>
    <row r="378" spans="2:65" s="1" customFormat="1" ht="11.25">
      <c r="B378" s="35"/>
      <c r="D378" s="149" t="s">
        <v>167</v>
      </c>
      <c r="F378" s="150" t="s">
        <v>5344</v>
      </c>
      <c r="I378" s="151"/>
      <c r="L378" s="35"/>
      <c r="M378" s="152"/>
      <c r="T378" s="56"/>
      <c r="AT378" s="19" t="s">
        <v>167</v>
      </c>
      <c r="AU378" s="19" t="s">
        <v>91</v>
      </c>
    </row>
    <row r="379" spans="2:65" s="1" customFormat="1" ht="24.2" customHeight="1">
      <c r="B379" s="35"/>
      <c r="C379" s="135" t="s">
        <v>1364</v>
      </c>
      <c r="D379" s="135" t="s">
        <v>162</v>
      </c>
      <c r="E379" s="136" t="s">
        <v>5345</v>
      </c>
      <c r="F379" s="137" t="s">
        <v>5346</v>
      </c>
      <c r="G379" s="138" t="s">
        <v>211</v>
      </c>
      <c r="H379" s="139">
        <v>2</v>
      </c>
      <c r="I379" s="140"/>
      <c r="J379" s="141">
        <f>ROUND(I379*H379,2)</f>
        <v>0</v>
      </c>
      <c r="K379" s="142"/>
      <c r="L379" s="35"/>
      <c r="M379" s="143" t="s">
        <v>32</v>
      </c>
      <c r="N379" s="144" t="s">
        <v>48</v>
      </c>
      <c r="P379" s="145">
        <f>O379*H379</f>
        <v>0</v>
      </c>
      <c r="Q379" s="145">
        <v>1.2E-4</v>
      </c>
      <c r="R379" s="145">
        <f>Q379*H379</f>
        <v>2.4000000000000001E-4</v>
      </c>
      <c r="S379" s="145">
        <v>0</v>
      </c>
      <c r="T379" s="146">
        <f>S379*H379</f>
        <v>0</v>
      </c>
      <c r="AR379" s="147" t="s">
        <v>661</v>
      </c>
      <c r="AT379" s="147" t="s">
        <v>162</v>
      </c>
      <c r="AU379" s="147" t="s">
        <v>91</v>
      </c>
      <c r="AY379" s="19" t="s">
        <v>159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9" t="s">
        <v>91</v>
      </c>
      <c r="BK379" s="148">
        <f>ROUND(I379*H379,2)</f>
        <v>0</v>
      </c>
      <c r="BL379" s="19" t="s">
        <v>661</v>
      </c>
      <c r="BM379" s="147" t="s">
        <v>5347</v>
      </c>
    </row>
    <row r="380" spans="2:65" s="1" customFormat="1" ht="11.25">
      <c r="B380" s="35"/>
      <c r="D380" s="149" t="s">
        <v>167</v>
      </c>
      <c r="F380" s="150" t="s">
        <v>5348</v>
      </c>
      <c r="I380" s="151"/>
      <c r="L380" s="35"/>
      <c r="M380" s="152"/>
      <c r="T380" s="56"/>
      <c r="AT380" s="19" t="s">
        <v>167</v>
      </c>
      <c r="AU380" s="19" t="s">
        <v>91</v>
      </c>
    </row>
    <row r="381" spans="2:65" s="1" customFormat="1" ht="24.2" customHeight="1">
      <c r="B381" s="35"/>
      <c r="C381" s="135" t="s">
        <v>1369</v>
      </c>
      <c r="D381" s="135" t="s">
        <v>162</v>
      </c>
      <c r="E381" s="136" t="s">
        <v>5349</v>
      </c>
      <c r="F381" s="137" t="s">
        <v>5350</v>
      </c>
      <c r="G381" s="138" t="s">
        <v>211</v>
      </c>
      <c r="H381" s="139">
        <v>1</v>
      </c>
      <c r="I381" s="140"/>
      <c r="J381" s="141">
        <f>ROUND(I381*H381,2)</f>
        <v>0</v>
      </c>
      <c r="K381" s="142"/>
      <c r="L381" s="35"/>
      <c r="M381" s="143" t="s">
        <v>32</v>
      </c>
      <c r="N381" s="144" t="s">
        <v>48</v>
      </c>
      <c r="P381" s="145">
        <f>O381*H381</f>
        <v>0</v>
      </c>
      <c r="Q381" s="145">
        <v>2.2000000000000001E-4</v>
      </c>
      <c r="R381" s="145">
        <f>Q381*H381</f>
        <v>2.2000000000000001E-4</v>
      </c>
      <c r="S381" s="145">
        <v>0</v>
      </c>
      <c r="T381" s="146">
        <f>S381*H381</f>
        <v>0</v>
      </c>
      <c r="AR381" s="147" t="s">
        <v>661</v>
      </c>
      <c r="AT381" s="147" t="s">
        <v>162</v>
      </c>
      <c r="AU381" s="147" t="s">
        <v>91</v>
      </c>
      <c r="AY381" s="19" t="s">
        <v>159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9" t="s">
        <v>91</v>
      </c>
      <c r="BK381" s="148">
        <f>ROUND(I381*H381,2)</f>
        <v>0</v>
      </c>
      <c r="BL381" s="19" t="s">
        <v>661</v>
      </c>
      <c r="BM381" s="147" t="s">
        <v>5351</v>
      </c>
    </row>
    <row r="382" spans="2:65" s="1" customFormat="1" ht="11.25">
      <c r="B382" s="35"/>
      <c r="D382" s="149" t="s">
        <v>167</v>
      </c>
      <c r="F382" s="150" t="s">
        <v>5352</v>
      </c>
      <c r="I382" s="151"/>
      <c r="L382" s="35"/>
      <c r="M382" s="152"/>
      <c r="T382" s="56"/>
      <c r="AT382" s="19" t="s">
        <v>167</v>
      </c>
      <c r="AU382" s="19" t="s">
        <v>91</v>
      </c>
    </row>
    <row r="383" spans="2:65" s="1" customFormat="1" ht="33" customHeight="1">
      <c r="B383" s="35"/>
      <c r="C383" s="135" t="s">
        <v>1374</v>
      </c>
      <c r="D383" s="135" t="s">
        <v>162</v>
      </c>
      <c r="E383" s="136" t="s">
        <v>5353</v>
      </c>
      <c r="F383" s="137" t="s">
        <v>5354</v>
      </c>
      <c r="G383" s="138" t="s">
        <v>5355</v>
      </c>
      <c r="H383" s="139">
        <v>1</v>
      </c>
      <c r="I383" s="140"/>
      <c r="J383" s="141">
        <f>ROUND(I383*H383,2)</f>
        <v>0</v>
      </c>
      <c r="K383" s="142"/>
      <c r="L383" s="35"/>
      <c r="M383" s="143" t="s">
        <v>32</v>
      </c>
      <c r="N383" s="144" t="s">
        <v>48</v>
      </c>
      <c r="P383" s="145">
        <f>O383*H383</f>
        <v>0</v>
      </c>
      <c r="Q383" s="145">
        <v>2.913E-2</v>
      </c>
      <c r="R383" s="145">
        <f>Q383*H383</f>
        <v>2.913E-2</v>
      </c>
      <c r="S383" s="145">
        <v>0</v>
      </c>
      <c r="T383" s="146">
        <f>S383*H383</f>
        <v>0</v>
      </c>
      <c r="AR383" s="147" t="s">
        <v>661</v>
      </c>
      <c r="AT383" s="147" t="s">
        <v>162</v>
      </c>
      <c r="AU383" s="147" t="s">
        <v>91</v>
      </c>
      <c r="AY383" s="19" t="s">
        <v>159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9" t="s">
        <v>91</v>
      </c>
      <c r="BK383" s="148">
        <f>ROUND(I383*H383,2)</f>
        <v>0</v>
      </c>
      <c r="BL383" s="19" t="s">
        <v>661</v>
      </c>
      <c r="BM383" s="147" t="s">
        <v>5356</v>
      </c>
    </row>
    <row r="384" spans="2:65" s="1" customFormat="1" ht="11.25">
      <c r="B384" s="35"/>
      <c r="D384" s="149" t="s">
        <v>167</v>
      </c>
      <c r="F384" s="150" t="s">
        <v>5357</v>
      </c>
      <c r="I384" s="151"/>
      <c r="L384" s="35"/>
      <c r="M384" s="152"/>
      <c r="T384" s="56"/>
      <c r="AT384" s="19" t="s">
        <v>167</v>
      </c>
      <c r="AU384" s="19" t="s">
        <v>91</v>
      </c>
    </row>
    <row r="385" spans="2:65" s="1" customFormat="1" ht="33" customHeight="1">
      <c r="B385" s="35"/>
      <c r="C385" s="135" t="s">
        <v>1379</v>
      </c>
      <c r="D385" s="135" t="s">
        <v>162</v>
      </c>
      <c r="E385" s="136" t="s">
        <v>5358</v>
      </c>
      <c r="F385" s="137" t="s">
        <v>5359</v>
      </c>
      <c r="G385" s="138" t="s">
        <v>211</v>
      </c>
      <c r="H385" s="139">
        <v>20</v>
      </c>
      <c r="I385" s="140"/>
      <c r="J385" s="141">
        <f>ROUND(I385*H385,2)</f>
        <v>0</v>
      </c>
      <c r="K385" s="142"/>
      <c r="L385" s="35"/>
      <c r="M385" s="143" t="s">
        <v>32</v>
      </c>
      <c r="N385" s="144" t="s">
        <v>48</v>
      </c>
      <c r="P385" s="145">
        <f>O385*H385</f>
        <v>0</v>
      </c>
      <c r="Q385" s="145">
        <v>1.16E-3</v>
      </c>
      <c r="R385" s="145">
        <f>Q385*H385</f>
        <v>2.3199999999999998E-2</v>
      </c>
      <c r="S385" s="145">
        <v>0</v>
      </c>
      <c r="T385" s="146">
        <f>S385*H385</f>
        <v>0</v>
      </c>
      <c r="AR385" s="147" t="s">
        <v>661</v>
      </c>
      <c r="AT385" s="147" t="s">
        <v>162</v>
      </c>
      <c r="AU385" s="147" t="s">
        <v>91</v>
      </c>
      <c r="AY385" s="19" t="s">
        <v>159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9" t="s">
        <v>91</v>
      </c>
      <c r="BK385" s="148">
        <f>ROUND(I385*H385,2)</f>
        <v>0</v>
      </c>
      <c r="BL385" s="19" t="s">
        <v>661</v>
      </c>
      <c r="BM385" s="147" t="s">
        <v>5360</v>
      </c>
    </row>
    <row r="386" spans="2:65" s="1" customFormat="1" ht="11.25">
      <c r="B386" s="35"/>
      <c r="D386" s="149" t="s">
        <v>167</v>
      </c>
      <c r="F386" s="150" t="s">
        <v>5361</v>
      </c>
      <c r="I386" s="151"/>
      <c r="L386" s="35"/>
      <c r="M386" s="152"/>
      <c r="T386" s="56"/>
      <c r="AT386" s="19" t="s">
        <v>167</v>
      </c>
      <c r="AU386" s="19" t="s">
        <v>91</v>
      </c>
    </row>
    <row r="387" spans="2:65" s="12" customFormat="1" ht="11.25">
      <c r="B387" s="153"/>
      <c r="D387" s="154" t="s">
        <v>169</v>
      </c>
      <c r="E387" s="155" t="s">
        <v>32</v>
      </c>
      <c r="F387" s="156" t="s">
        <v>5362</v>
      </c>
      <c r="H387" s="155" t="s">
        <v>32</v>
      </c>
      <c r="I387" s="157"/>
      <c r="L387" s="153"/>
      <c r="M387" s="158"/>
      <c r="T387" s="159"/>
      <c r="AT387" s="155" t="s">
        <v>169</v>
      </c>
      <c r="AU387" s="155" t="s">
        <v>91</v>
      </c>
      <c r="AV387" s="12" t="s">
        <v>84</v>
      </c>
      <c r="AW387" s="12" t="s">
        <v>38</v>
      </c>
      <c r="AX387" s="12" t="s">
        <v>76</v>
      </c>
      <c r="AY387" s="155" t="s">
        <v>159</v>
      </c>
    </row>
    <row r="388" spans="2:65" s="13" customFormat="1" ht="11.25">
      <c r="B388" s="160"/>
      <c r="D388" s="154" t="s">
        <v>169</v>
      </c>
      <c r="E388" s="161" t="s">
        <v>32</v>
      </c>
      <c r="F388" s="162" t="s">
        <v>713</v>
      </c>
      <c r="H388" s="163">
        <v>20</v>
      </c>
      <c r="I388" s="164"/>
      <c r="L388" s="160"/>
      <c r="M388" s="165"/>
      <c r="T388" s="166"/>
      <c r="AT388" s="161" t="s">
        <v>169</v>
      </c>
      <c r="AU388" s="161" t="s">
        <v>91</v>
      </c>
      <c r="AV388" s="13" t="s">
        <v>91</v>
      </c>
      <c r="AW388" s="13" t="s">
        <v>38</v>
      </c>
      <c r="AX388" s="13" t="s">
        <v>84</v>
      </c>
      <c r="AY388" s="161" t="s">
        <v>159</v>
      </c>
    </row>
    <row r="389" spans="2:65" s="1" customFormat="1" ht="33" customHeight="1">
      <c r="B389" s="35"/>
      <c r="C389" s="135" t="s">
        <v>1384</v>
      </c>
      <c r="D389" s="135" t="s">
        <v>162</v>
      </c>
      <c r="E389" s="136" t="s">
        <v>5363</v>
      </c>
      <c r="F389" s="137" t="s">
        <v>5364</v>
      </c>
      <c r="G389" s="138" t="s">
        <v>783</v>
      </c>
      <c r="H389" s="139">
        <v>945</v>
      </c>
      <c r="I389" s="140"/>
      <c r="J389" s="141">
        <f>ROUND(I389*H389,2)</f>
        <v>0</v>
      </c>
      <c r="K389" s="142"/>
      <c r="L389" s="35"/>
      <c r="M389" s="143" t="s">
        <v>32</v>
      </c>
      <c r="N389" s="144" t="s">
        <v>48</v>
      </c>
      <c r="P389" s="145">
        <f>O389*H389</f>
        <v>0</v>
      </c>
      <c r="Q389" s="145">
        <v>1.0000000000000001E-5</v>
      </c>
      <c r="R389" s="145">
        <f>Q389*H389</f>
        <v>9.4500000000000001E-3</v>
      </c>
      <c r="S389" s="145">
        <v>0</v>
      </c>
      <c r="T389" s="146">
        <f>S389*H389</f>
        <v>0</v>
      </c>
      <c r="AR389" s="147" t="s">
        <v>661</v>
      </c>
      <c r="AT389" s="147" t="s">
        <v>162</v>
      </c>
      <c r="AU389" s="147" t="s">
        <v>91</v>
      </c>
      <c r="AY389" s="19" t="s">
        <v>159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9" t="s">
        <v>91</v>
      </c>
      <c r="BK389" s="148">
        <f>ROUND(I389*H389,2)</f>
        <v>0</v>
      </c>
      <c r="BL389" s="19" t="s">
        <v>661</v>
      </c>
      <c r="BM389" s="147" t="s">
        <v>5365</v>
      </c>
    </row>
    <row r="390" spans="2:65" s="1" customFormat="1" ht="11.25">
      <c r="B390" s="35"/>
      <c r="D390" s="149" t="s">
        <v>167</v>
      </c>
      <c r="F390" s="150" t="s">
        <v>5366</v>
      </c>
      <c r="I390" s="151"/>
      <c r="L390" s="35"/>
      <c r="M390" s="152"/>
      <c r="T390" s="56"/>
      <c r="AT390" s="19" t="s">
        <v>167</v>
      </c>
      <c r="AU390" s="19" t="s">
        <v>91</v>
      </c>
    </row>
    <row r="391" spans="2:65" s="13" customFormat="1" ht="11.25">
      <c r="B391" s="160"/>
      <c r="D391" s="154" t="s">
        <v>169</v>
      </c>
      <c r="E391" s="161" t="s">
        <v>32</v>
      </c>
      <c r="F391" s="162" t="s">
        <v>5367</v>
      </c>
      <c r="H391" s="163">
        <v>945</v>
      </c>
      <c r="I391" s="164"/>
      <c r="L391" s="160"/>
      <c r="M391" s="165"/>
      <c r="T391" s="166"/>
      <c r="AT391" s="161" t="s">
        <v>169</v>
      </c>
      <c r="AU391" s="161" t="s">
        <v>91</v>
      </c>
      <c r="AV391" s="13" t="s">
        <v>91</v>
      </c>
      <c r="AW391" s="13" t="s">
        <v>38</v>
      </c>
      <c r="AX391" s="13" t="s">
        <v>84</v>
      </c>
      <c r="AY391" s="161" t="s">
        <v>159</v>
      </c>
    </row>
    <row r="392" spans="2:65" s="1" customFormat="1" ht="37.9" customHeight="1">
      <c r="B392" s="35"/>
      <c r="C392" s="135" t="s">
        <v>1389</v>
      </c>
      <c r="D392" s="135" t="s">
        <v>162</v>
      </c>
      <c r="E392" s="136" t="s">
        <v>5368</v>
      </c>
      <c r="F392" s="137" t="s">
        <v>5369</v>
      </c>
      <c r="G392" s="138" t="s">
        <v>783</v>
      </c>
      <c r="H392" s="139">
        <v>938</v>
      </c>
      <c r="I392" s="140"/>
      <c r="J392" s="141">
        <f>ROUND(I392*H392,2)</f>
        <v>0</v>
      </c>
      <c r="K392" s="142"/>
      <c r="L392" s="35"/>
      <c r="M392" s="143" t="s">
        <v>32</v>
      </c>
      <c r="N392" s="144" t="s">
        <v>48</v>
      </c>
      <c r="P392" s="145">
        <f>O392*H392</f>
        <v>0</v>
      </c>
      <c r="Q392" s="145">
        <v>2.0000000000000002E-5</v>
      </c>
      <c r="R392" s="145">
        <f>Q392*H392</f>
        <v>1.8760000000000002E-2</v>
      </c>
      <c r="S392" s="145">
        <v>0</v>
      </c>
      <c r="T392" s="146">
        <f>S392*H392</f>
        <v>0</v>
      </c>
      <c r="AR392" s="147" t="s">
        <v>661</v>
      </c>
      <c r="AT392" s="147" t="s">
        <v>162</v>
      </c>
      <c r="AU392" s="147" t="s">
        <v>91</v>
      </c>
      <c r="AY392" s="19" t="s">
        <v>159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9" t="s">
        <v>91</v>
      </c>
      <c r="BK392" s="148">
        <f>ROUND(I392*H392,2)</f>
        <v>0</v>
      </c>
      <c r="BL392" s="19" t="s">
        <v>661</v>
      </c>
      <c r="BM392" s="147" t="s">
        <v>5370</v>
      </c>
    </row>
    <row r="393" spans="2:65" s="1" customFormat="1" ht="11.25">
      <c r="B393" s="35"/>
      <c r="D393" s="149" t="s">
        <v>167</v>
      </c>
      <c r="F393" s="150" t="s">
        <v>5371</v>
      </c>
      <c r="I393" s="151"/>
      <c r="L393" s="35"/>
      <c r="M393" s="152"/>
      <c r="T393" s="56"/>
      <c r="AT393" s="19" t="s">
        <v>167</v>
      </c>
      <c r="AU393" s="19" t="s">
        <v>91</v>
      </c>
    </row>
    <row r="394" spans="2:65" s="13" customFormat="1" ht="11.25">
      <c r="B394" s="160"/>
      <c r="D394" s="154" t="s">
        <v>169</v>
      </c>
      <c r="E394" s="161" t="s">
        <v>32</v>
      </c>
      <c r="F394" s="162" t="s">
        <v>5372</v>
      </c>
      <c r="H394" s="163">
        <v>938</v>
      </c>
      <c r="I394" s="164"/>
      <c r="L394" s="160"/>
      <c r="M394" s="165"/>
      <c r="T394" s="166"/>
      <c r="AT394" s="161" t="s">
        <v>169</v>
      </c>
      <c r="AU394" s="161" t="s">
        <v>91</v>
      </c>
      <c r="AV394" s="13" t="s">
        <v>91</v>
      </c>
      <c r="AW394" s="13" t="s">
        <v>38</v>
      </c>
      <c r="AX394" s="13" t="s">
        <v>84</v>
      </c>
      <c r="AY394" s="161" t="s">
        <v>159</v>
      </c>
    </row>
    <row r="395" spans="2:65" s="1" customFormat="1" ht="37.9" customHeight="1">
      <c r="B395" s="35"/>
      <c r="C395" s="135" t="s">
        <v>1395</v>
      </c>
      <c r="D395" s="135" t="s">
        <v>162</v>
      </c>
      <c r="E395" s="136" t="s">
        <v>5373</v>
      </c>
      <c r="F395" s="137" t="s">
        <v>5374</v>
      </c>
      <c r="G395" s="138" t="s">
        <v>783</v>
      </c>
      <c r="H395" s="139">
        <v>7</v>
      </c>
      <c r="I395" s="140"/>
      <c r="J395" s="141">
        <f>ROUND(I395*H395,2)</f>
        <v>0</v>
      </c>
      <c r="K395" s="142"/>
      <c r="L395" s="35"/>
      <c r="M395" s="143" t="s">
        <v>32</v>
      </c>
      <c r="N395" s="144" t="s">
        <v>48</v>
      </c>
      <c r="P395" s="145">
        <f>O395*H395</f>
        <v>0</v>
      </c>
      <c r="Q395" s="145">
        <v>6.0000000000000002E-5</v>
      </c>
      <c r="R395" s="145">
        <f>Q395*H395</f>
        <v>4.2000000000000002E-4</v>
      </c>
      <c r="S395" s="145">
        <v>0</v>
      </c>
      <c r="T395" s="146">
        <f>S395*H395</f>
        <v>0</v>
      </c>
      <c r="AR395" s="147" t="s">
        <v>661</v>
      </c>
      <c r="AT395" s="147" t="s">
        <v>162</v>
      </c>
      <c r="AU395" s="147" t="s">
        <v>91</v>
      </c>
      <c r="AY395" s="19" t="s">
        <v>159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9" t="s">
        <v>91</v>
      </c>
      <c r="BK395" s="148">
        <f>ROUND(I395*H395,2)</f>
        <v>0</v>
      </c>
      <c r="BL395" s="19" t="s">
        <v>661</v>
      </c>
      <c r="BM395" s="147" t="s">
        <v>5375</v>
      </c>
    </row>
    <row r="396" spans="2:65" s="1" customFormat="1" ht="11.25">
      <c r="B396" s="35"/>
      <c r="D396" s="149" t="s">
        <v>167</v>
      </c>
      <c r="F396" s="150" t="s">
        <v>5376</v>
      </c>
      <c r="I396" s="151"/>
      <c r="L396" s="35"/>
      <c r="M396" s="152"/>
      <c r="T396" s="56"/>
      <c r="AT396" s="19" t="s">
        <v>167</v>
      </c>
      <c r="AU396" s="19" t="s">
        <v>91</v>
      </c>
    </row>
    <row r="397" spans="2:65" s="13" customFormat="1" ht="11.25">
      <c r="B397" s="160"/>
      <c r="D397" s="154" t="s">
        <v>169</v>
      </c>
      <c r="E397" s="161" t="s">
        <v>32</v>
      </c>
      <c r="F397" s="162" t="s">
        <v>105</v>
      </c>
      <c r="H397" s="163">
        <v>7</v>
      </c>
      <c r="I397" s="164"/>
      <c r="L397" s="160"/>
      <c r="M397" s="165"/>
      <c r="T397" s="166"/>
      <c r="AT397" s="161" t="s">
        <v>169</v>
      </c>
      <c r="AU397" s="161" t="s">
        <v>91</v>
      </c>
      <c r="AV397" s="13" t="s">
        <v>91</v>
      </c>
      <c r="AW397" s="13" t="s">
        <v>38</v>
      </c>
      <c r="AX397" s="13" t="s">
        <v>84</v>
      </c>
      <c r="AY397" s="161" t="s">
        <v>159</v>
      </c>
    </row>
    <row r="398" spans="2:65" s="1" customFormat="1" ht="44.25" customHeight="1">
      <c r="B398" s="35"/>
      <c r="C398" s="135" t="s">
        <v>1402</v>
      </c>
      <c r="D398" s="135" t="s">
        <v>162</v>
      </c>
      <c r="E398" s="136" t="s">
        <v>5377</v>
      </c>
      <c r="F398" s="137" t="s">
        <v>5378</v>
      </c>
      <c r="G398" s="138" t="s">
        <v>180</v>
      </c>
      <c r="H398" s="139">
        <v>0.91200000000000003</v>
      </c>
      <c r="I398" s="140"/>
      <c r="J398" s="141">
        <f>ROUND(I398*H398,2)</f>
        <v>0</v>
      </c>
      <c r="K398" s="142"/>
      <c r="L398" s="35"/>
      <c r="M398" s="143" t="s">
        <v>32</v>
      </c>
      <c r="N398" s="144" t="s">
        <v>48</v>
      </c>
      <c r="P398" s="145">
        <f>O398*H398</f>
        <v>0</v>
      </c>
      <c r="Q398" s="145">
        <v>0</v>
      </c>
      <c r="R398" s="145">
        <f>Q398*H398</f>
        <v>0</v>
      </c>
      <c r="S398" s="145">
        <v>0</v>
      </c>
      <c r="T398" s="146">
        <f>S398*H398</f>
        <v>0</v>
      </c>
      <c r="AR398" s="147" t="s">
        <v>661</v>
      </c>
      <c r="AT398" s="147" t="s">
        <v>162</v>
      </c>
      <c r="AU398" s="147" t="s">
        <v>91</v>
      </c>
      <c r="AY398" s="19" t="s">
        <v>159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9" t="s">
        <v>91</v>
      </c>
      <c r="BK398" s="148">
        <f>ROUND(I398*H398,2)</f>
        <v>0</v>
      </c>
      <c r="BL398" s="19" t="s">
        <v>661</v>
      </c>
      <c r="BM398" s="147" t="s">
        <v>5379</v>
      </c>
    </row>
    <row r="399" spans="2:65" s="1" customFormat="1" ht="11.25">
      <c r="B399" s="35"/>
      <c r="D399" s="149" t="s">
        <v>167</v>
      </c>
      <c r="F399" s="150" t="s">
        <v>5380</v>
      </c>
      <c r="I399" s="151"/>
      <c r="L399" s="35"/>
      <c r="M399" s="152"/>
      <c r="T399" s="56"/>
      <c r="AT399" s="19" t="s">
        <v>167</v>
      </c>
      <c r="AU399" s="19" t="s">
        <v>91</v>
      </c>
    </row>
    <row r="400" spans="2:65" s="1" customFormat="1" ht="49.15" customHeight="1">
      <c r="B400" s="35"/>
      <c r="C400" s="135" t="s">
        <v>1405</v>
      </c>
      <c r="D400" s="135" t="s">
        <v>162</v>
      </c>
      <c r="E400" s="136" t="s">
        <v>5381</v>
      </c>
      <c r="F400" s="137" t="s">
        <v>5382</v>
      </c>
      <c r="G400" s="138" t="s">
        <v>180</v>
      </c>
      <c r="H400" s="139">
        <v>0.91200000000000003</v>
      </c>
      <c r="I400" s="140"/>
      <c r="J400" s="141">
        <f>ROUND(I400*H400,2)</f>
        <v>0</v>
      </c>
      <c r="K400" s="142"/>
      <c r="L400" s="35"/>
      <c r="M400" s="143" t="s">
        <v>32</v>
      </c>
      <c r="N400" s="144" t="s">
        <v>48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661</v>
      </c>
      <c r="AT400" s="147" t="s">
        <v>162</v>
      </c>
      <c r="AU400" s="147" t="s">
        <v>91</v>
      </c>
      <c r="AY400" s="19" t="s">
        <v>159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9" t="s">
        <v>91</v>
      </c>
      <c r="BK400" s="148">
        <f>ROUND(I400*H400,2)</f>
        <v>0</v>
      </c>
      <c r="BL400" s="19" t="s">
        <v>661</v>
      </c>
      <c r="BM400" s="147" t="s">
        <v>5383</v>
      </c>
    </row>
    <row r="401" spans="2:65" s="1" customFormat="1" ht="11.25">
      <c r="B401" s="35"/>
      <c r="D401" s="149" t="s">
        <v>167</v>
      </c>
      <c r="F401" s="150" t="s">
        <v>5384</v>
      </c>
      <c r="I401" s="151"/>
      <c r="L401" s="35"/>
      <c r="M401" s="152"/>
      <c r="T401" s="56"/>
      <c r="AT401" s="19" t="s">
        <v>167</v>
      </c>
      <c r="AU401" s="19" t="s">
        <v>91</v>
      </c>
    </row>
    <row r="402" spans="2:65" s="11" customFormat="1" ht="22.9" customHeight="1">
      <c r="B402" s="123"/>
      <c r="D402" s="124" t="s">
        <v>75</v>
      </c>
      <c r="E402" s="133" t="s">
        <v>5385</v>
      </c>
      <c r="F402" s="133" t="s">
        <v>5386</v>
      </c>
      <c r="I402" s="126"/>
      <c r="J402" s="134">
        <f>BK402</f>
        <v>0</v>
      </c>
      <c r="L402" s="123"/>
      <c r="M402" s="128"/>
      <c r="P402" s="129">
        <f>SUM(P403:P408)</f>
        <v>0</v>
      </c>
      <c r="R402" s="129">
        <f>SUM(R403:R408)</f>
        <v>4.4900000000000001E-3</v>
      </c>
      <c r="T402" s="130">
        <f>SUM(T403:T408)</f>
        <v>0</v>
      </c>
      <c r="AR402" s="124" t="s">
        <v>91</v>
      </c>
      <c r="AT402" s="131" t="s">
        <v>75</v>
      </c>
      <c r="AU402" s="131" t="s">
        <v>84</v>
      </c>
      <c r="AY402" s="124" t="s">
        <v>159</v>
      </c>
      <c r="BK402" s="132">
        <f>SUM(BK403:BK408)</f>
        <v>0</v>
      </c>
    </row>
    <row r="403" spans="2:65" s="1" customFormat="1" ht="44.25" customHeight="1">
      <c r="B403" s="35"/>
      <c r="C403" s="135" t="s">
        <v>1410</v>
      </c>
      <c r="D403" s="135" t="s">
        <v>162</v>
      </c>
      <c r="E403" s="136" t="s">
        <v>5387</v>
      </c>
      <c r="F403" s="137" t="s">
        <v>5388</v>
      </c>
      <c r="G403" s="138" t="s">
        <v>5355</v>
      </c>
      <c r="H403" s="139">
        <v>1</v>
      </c>
      <c r="I403" s="140"/>
      <c r="J403" s="141">
        <f>ROUND(I403*H403,2)</f>
        <v>0</v>
      </c>
      <c r="K403" s="142"/>
      <c r="L403" s="35"/>
      <c r="M403" s="143" t="s">
        <v>32</v>
      </c>
      <c r="N403" s="144" t="s">
        <v>48</v>
      </c>
      <c r="P403" s="145">
        <f>O403*H403</f>
        <v>0</v>
      </c>
      <c r="Q403" s="145">
        <v>4.4900000000000001E-3</v>
      </c>
      <c r="R403" s="145">
        <f>Q403*H403</f>
        <v>4.4900000000000001E-3</v>
      </c>
      <c r="S403" s="145">
        <v>0</v>
      </c>
      <c r="T403" s="146">
        <f>S403*H403</f>
        <v>0</v>
      </c>
      <c r="AR403" s="147" t="s">
        <v>661</v>
      </c>
      <c r="AT403" s="147" t="s">
        <v>162</v>
      </c>
      <c r="AU403" s="147" t="s">
        <v>91</v>
      </c>
      <c r="AY403" s="19" t="s">
        <v>159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9" t="s">
        <v>91</v>
      </c>
      <c r="BK403" s="148">
        <f>ROUND(I403*H403,2)</f>
        <v>0</v>
      </c>
      <c r="BL403" s="19" t="s">
        <v>661</v>
      </c>
      <c r="BM403" s="147" t="s">
        <v>5389</v>
      </c>
    </row>
    <row r="404" spans="2:65" s="1" customFormat="1" ht="11.25">
      <c r="B404" s="35"/>
      <c r="D404" s="149" t="s">
        <v>167</v>
      </c>
      <c r="F404" s="150" t="s">
        <v>5390</v>
      </c>
      <c r="I404" s="151"/>
      <c r="L404" s="35"/>
      <c r="M404" s="152"/>
      <c r="T404" s="56"/>
      <c r="AT404" s="19" t="s">
        <v>167</v>
      </c>
      <c r="AU404" s="19" t="s">
        <v>91</v>
      </c>
    </row>
    <row r="405" spans="2:65" s="1" customFormat="1" ht="44.25" customHeight="1">
      <c r="B405" s="35"/>
      <c r="C405" s="135" t="s">
        <v>1418</v>
      </c>
      <c r="D405" s="135" t="s">
        <v>162</v>
      </c>
      <c r="E405" s="136" t="s">
        <v>5391</v>
      </c>
      <c r="F405" s="137" t="s">
        <v>5392</v>
      </c>
      <c r="G405" s="138" t="s">
        <v>180</v>
      </c>
      <c r="H405" s="139">
        <v>8.0000000000000002E-3</v>
      </c>
      <c r="I405" s="140"/>
      <c r="J405" s="141">
        <f>ROUND(I405*H405,2)</f>
        <v>0</v>
      </c>
      <c r="K405" s="142"/>
      <c r="L405" s="35"/>
      <c r="M405" s="143" t="s">
        <v>32</v>
      </c>
      <c r="N405" s="144" t="s">
        <v>48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661</v>
      </c>
      <c r="AT405" s="147" t="s">
        <v>162</v>
      </c>
      <c r="AU405" s="147" t="s">
        <v>91</v>
      </c>
      <c r="AY405" s="19" t="s">
        <v>159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9" t="s">
        <v>91</v>
      </c>
      <c r="BK405" s="148">
        <f>ROUND(I405*H405,2)</f>
        <v>0</v>
      </c>
      <c r="BL405" s="19" t="s">
        <v>661</v>
      </c>
      <c r="BM405" s="147" t="s">
        <v>5393</v>
      </c>
    </row>
    <row r="406" spans="2:65" s="1" customFormat="1" ht="11.25">
      <c r="B406" s="35"/>
      <c r="D406" s="149" t="s">
        <v>167</v>
      </c>
      <c r="F406" s="150" t="s">
        <v>5394</v>
      </c>
      <c r="I406" s="151"/>
      <c r="L406" s="35"/>
      <c r="M406" s="152"/>
      <c r="T406" s="56"/>
      <c r="AT406" s="19" t="s">
        <v>167</v>
      </c>
      <c r="AU406" s="19" t="s">
        <v>91</v>
      </c>
    </row>
    <row r="407" spans="2:65" s="1" customFormat="1" ht="49.15" customHeight="1">
      <c r="B407" s="35"/>
      <c r="C407" s="135" t="s">
        <v>1423</v>
      </c>
      <c r="D407" s="135" t="s">
        <v>162</v>
      </c>
      <c r="E407" s="136" t="s">
        <v>5395</v>
      </c>
      <c r="F407" s="137" t="s">
        <v>5396</v>
      </c>
      <c r="G407" s="138" t="s">
        <v>180</v>
      </c>
      <c r="H407" s="139">
        <v>8.0000000000000002E-3</v>
      </c>
      <c r="I407" s="140"/>
      <c r="J407" s="141">
        <f>ROUND(I407*H407,2)</f>
        <v>0</v>
      </c>
      <c r="K407" s="142"/>
      <c r="L407" s="35"/>
      <c r="M407" s="143" t="s">
        <v>32</v>
      </c>
      <c r="N407" s="144" t="s">
        <v>48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661</v>
      </c>
      <c r="AT407" s="147" t="s">
        <v>162</v>
      </c>
      <c r="AU407" s="147" t="s">
        <v>91</v>
      </c>
      <c r="AY407" s="19" t="s">
        <v>159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9" t="s">
        <v>91</v>
      </c>
      <c r="BK407" s="148">
        <f>ROUND(I407*H407,2)</f>
        <v>0</v>
      </c>
      <c r="BL407" s="19" t="s">
        <v>661</v>
      </c>
      <c r="BM407" s="147" t="s">
        <v>5397</v>
      </c>
    </row>
    <row r="408" spans="2:65" s="1" customFormat="1" ht="11.25">
      <c r="B408" s="35"/>
      <c r="D408" s="149" t="s">
        <v>167</v>
      </c>
      <c r="F408" s="150" t="s">
        <v>5398</v>
      </c>
      <c r="I408" s="151"/>
      <c r="L408" s="35"/>
      <c r="M408" s="152"/>
      <c r="T408" s="56"/>
      <c r="AT408" s="19" t="s">
        <v>167</v>
      </c>
      <c r="AU408" s="19" t="s">
        <v>91</v>
      </c>
    </row>
    <row r="409" spans="2:65" s="11" customFormat="1" ht="22.9" customHeight="1">
      <c r="B409" s="123"/>
      <c r="D409" s="124" t="s">
        <v>75</v>
      </c>
      <c r="E409" s="133" t="s">
        <v>2390</v>
      </c>
      <c r="F409" s="133" t="s">
        <v>2391</v>
      </c>
      <c r="I409" s="126"/>
      <c r="J409" s="134">
        <f>BK409</f>
        <v>0</v>
      </c>
      <c r="L409" s="123"/>
      <c r="M409" s="128"/>
      <c r="P409" s="129">
        <f>SUM(P410:P474)</f>
        <v>0</v>
      </c>
      <c r="R409" s="129">
        <f>SUM(R410:R474)</f>
        <v>1.2309899999999998</v>
      </c>
      <c r="T409" s="130">
        <f>SUM(T410:T474)</f>
        <v>0</v>
      </c>
      <c r="AR409" s="124" t="s">
        <v>91</v>
      </c>
      <c r="AT409" s="131" t="s">
        <v>75</v>
      </c>
      <c r="AU409" s="131" t="s">
        <v>84</v>
      </c>
      <c r="AY409" s="124" t="s">
        <v>159</v>
      </c>
      <c r="BK409" s="132">
        <f>SUM(BK410:BK474)</f>
        <v>0</v>
      </c>
    </row>
    <row r="410" spans="2:65" s="1" customFormat="1" ht="33" customHeight="1">
      <c r="B410" s="35"/>
      <c r="C410" s="135" t="s">
        <v>1425</v>
      </c>
      <c r="D410" s="135" t="s">
        <v>162</v>
      </c>
      <c r="E410" s="136" t="s">
        <v>5399</v>
      </c>
      <c r="F410" s="137" t="s">
        <v>5400</v>
      </c>
      <c r="G410" s="138" t="s">
        <v>5355</v>
      </c>
      <c r="H410" s="139">
        <v>15</v>
      </c>
      <c r="I410" s="140"/>
      <c r="J410" s="141">
        <f>ROUND(I410*H410,2)</f>
        <v>0</v>
      </c>
      <c r="K410" s="142"/>
      <c r="L410" s="35"/>
      <c r="M410" s="143" t="s">
        <v>32</v>
      </c>
      <c r="N410" s="144" t="s">
        <v>48</v>
      </c>
      <c r="P410" s="145">
        <f>O410*H410</f>
        <v>0</v>
      </c>
      <c r="Q410" s="145">
        <v>1.7469999999999999E-2</v>
      </c>
      <c r="R410" s="145">
        <f>Q410*H410</f>
        <v>0.26205000000000001</v>
      </c>
      <c r="S410" s="145">
        <v>0</v>
      </c>
      <c r="T410" s="146">
        <f>S410*H410</f>
        <v>0</v>
      </c>
      <c r="AR410" s="147" t="s">
        <v>661</v>
      </c>
      <c r="AT410" s="147" t="s">
        <v>162</v>
      </c>
      <c r="AU410" s="147" t="s">
        <v>91</v>
      </c>
      <c r="AY410" s="19" t="s">
        <v>159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9" t="s">
        <v>91</v>
      </c>
      <c r="BK410" s="148">
        <f>ROUND(I410*H410,2)</f>
        <v>0</v>
      </c>
      <c r="BL410" s="19" t="s">
        <v>661</v>
      </c>
      <c r="BM410" s="147" t="s">
        <v>5401</v>
      </c>
    </row>
    <row r="411" spans="2:65" s="1" customFormat="1" ht="11.25">
      <c r="B411" s="35"/>
      <c r="D411" s="149" t="s">
        <v>167</v>
      </c>
      <c r="F411" s="150" t="s">
        <v>5402</v>
      </c>
      <c r="I411" s="151"/>
      <c r="L411" s="35"/>
      <c r="M411" s="152"/>
      <c r="T411" s="56"/>
      <c r="AT411" s="19" t="s">
        <v>167</v>
      </c>
      <c r="AU411" s="19" t="s">
        <v>91</v>
      </c>
    </row>
    <row r="412" spans="2:65" s="12" customFormat="1" ht="11.25">
      <c r="B412" s="153"/>
      <c r="D412" s="154" t="s">
        <v>169</v>
      </c>
      <c r="E412" s="155" t="s">
        <v>32</v>
      </c>
      <c r="F412" s="156" t="s">
        <v>5226</v>
      </c>
      <c r="H412" s="155" t="s">
        <v>32</v>
      </c>
      <c r="I412" s="157"/>
      <c r="L412" s="153"/>
      <c r="M412" s="158"/>
      <c r="T412" s="159"/>
      <c r="AT412" s="155" t="s">
        <v>169</v>
      </c>
      <c r="AU412" s="155" t="s">
        <v>91</v>
      </c>
      <c r="AV412" s="12" t="s">
        <v>84</v>
      </c>
      <c r="AW412" s="12" t="s">
        <v>38</v>
      </c>
      <c r="AX412" s="12" t="s">
        <v>76</v>
      </c>
      <c r="AY412" s="155" t="s">
        <v>159</v>
      </c>
    </row>
    <row r="413" spans="2:65" s="13" customFormat="1" ht="11.25">
      <c r="B413" s="160"/>
      <c r="D413" s="154" t="s">
        <v>169</v>
      </c>
      <c r="E413" s="161" t="s">
        <v>32</v>
      </c>
      <c r="F413" s="162" t="s">
        <v>5403</v>
      </c>
      <c r="H413" s="163">
        <v>12</v>
      </c>
      <c r="I413" s="164"/>
      <c r="L413" s="160"/>
      <c r="M413" s="165"/>
      <c r="T413" s="166"/>
      <c r="AT413" s="161" t="s">
        <v>169</v>
      </c>
      <c r="AU413" s="161" t="s">
        <v>91</v>
      </c>
      <c r="AV413" s="13" t="s">
        <v>91</v>
      </c>
      <c r="AW413" s="13" t="s">
        <v>38</v>
      </c>
      <c r="AX413" s="13" t="s">
        <v>76</v>
      </c>
      <c r="AY413" s="161" t="s">
        <v>159</v>
      </c>
    </row>
    <row r="414" spans="2:65" s="13" customFormat="1" ht="11.25">
      <c r="B414" s="160"/>
      <c r="D414" s="154" t="s">
        <v>169</v>
      </c>
      <c r="E414" s="161" t="s">
        <v>32</v>
      </c>
      <c r="F414" s="162" t="s">
        <v>5404</v>
      </c>
      <c r="H414" s="163">
        <v>3</v>
      </c>
      <c r="I414" s="164"/>
      <c r="L414" s="160"/>
      <c r="M414" s="165"/>
      <c r="T414" s="166"/>
      <c r="AT414" s="161" t="s">
        <v>169</v>
      </c>
      <c r="AU414" s="161" t="s">
        <v>91</v>
      </c>
      <c r="AV414" s="13" t="s">
        <v>91</v>
      </c>
      <c r="AW414" s="13" t="s">
        <v>38</v>
      </c>
      <c r="AX414" s="13" t="s">
        <v>76</v>
      </c>
      <c r="AY414" s="161" t="s">
        <v>159</v>
      </c>
    </row>
    <row r="415" spans="2:65" s="14" customFormat="1" ht="11.25">
      <c r="B415" s="175"/>
      <c r="D415" s="154" t="s">
        <v>169</v>
      </c>
      <c r="E415" s="176" t="s">
        <v>32</v>
      </c>
      <c r="F415" s="177" t="s">
        <v>581</v>
      </c>
      <c r="H415" s="178">
        <v>15</v>
      </c>
      <c r="I415" s="179"/>
      <c r="L415" s="175"/>
      <c r="M415" s="180"/>
      <c r="T415" s="181"/>
      <c r="AT415" s="176" t="s">
        <v>169</v>
      </c>
      <c r="AU415" s="176" t="s">
        <v>91</v>
      </c>
      <c r="AV415" s="14" t="s">
        <v>96</v>
      </c>
      <c r="AW415" s="14" t="s">
        <v>38</v>
      </c>
      <c r="AX415" s="14" t="s">
        <v>84</v>
      </c>
      <c r="AY415" s="176" t="s">
        <v>159</v>
      </c>
    </row>
    <row r="416" spans="2:65" s="1" customFormat="1" ht="21.75" customHeight="1">
      <c r="B416" s="35"/>
      <c r="C416" s="182" t="s">
        <v>1430</v>
      </c>
      <c r="D416" s="182" t="s">
        <v>668</v>
      </c>
      <c r="E416" s="183" t="s">
        <v>5405</v>
      </c>
      <c r="F416" s="184" t="s">
        <v>5406</v>
      </c>
      <c r="G416" s="185" t="s">
        <v>211</v>
      </c>
      <c r="H416" s="186">
        <v>3</v>
      </c>
      <c r="I416" s="187"/>
      <c r="J416" s="188">
        <f>ROUND(I416*H416,2)</f>
        <v>0</v>
      </c>
      <c r="K416" s="189"/>
      <c r="L416" s="190"/>
      <c r="M416" s="191" t="s">
        <v>32</v>
      </c>
      <c r="N416" s="192" t="s">
        <v>48</v>
      </c>
      <c r="P416" s="145">
        <f>O416*H416</f>
        <v>0</v>
      </c>
      <c r="Q416" s="145">
        <v>1.9E-3</v>
      </c>
      <c r="R416" s="145">
        <f>Q416*H416</f>
        <v>5.7000000000000002E-3</v>
      </c>
      <c r="S416" s="145">
        <v>0</v>
      </c>
      <c r="T416" s="146">
        <f>S416*H416</f>
        <v>0</v>
      </c>
      <c r="AR416" s="147" t="s">
        <v>780</v>
      </c>
      <c r="AT416" s="147" t="s">
        <v>668</v>
      </c>
      <c r="AU416" s="147" t="s">
        <v>91</v>
      </c>
      <c r="AY416" s="19" t="s">
        <v>159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9" t="s">
        <v>91</v>
      </c>
      <c r="BK416" s="148">
        <f>ROUND(I416*H416,2)</f>
        <v>0</v>
      </c>
      <c r="BL416" s="19" t="s">
        <v>661</v>
      </c>
      <c r="BM416" s="147" t="s">
        <v>5407</v>
      </c>
    </row>
    <row r="417" spans="2:65" s="12" customFormat="1" ht="11.25">
      <c r="B417" s="153"/>
      <c r="D417" s="154" t="s">
        <v>169</v>
      </c>
      <c r="E417" s="155" t="s">
        <v>32</v>
      </c>
      <c r="F417" s="156" t="s">
        <v>5226</v>
      </c>
      <c r="H417" s="155" t="s">
        <v>32</v>
      </c>
      <c r="I417" s="157"/>
      <c r="L417" s="153"/>
      <c r="M417" s="158"/>
      <c r="T417" s="159"/>
      <c r="AT417" s="155" t="s">
        <v>169</v>
      </c>
      <c r="AU417" s="155" t="s">
        <v>91</v>
      </c>
      <c r="AV417" s="12" t="s">
        <v>84</v>
      </c>
      <c r="AW417" s="12" t="s">
        <v>38</v>
      </c>
      <c r="AX417" s="12" t="s">
        <v>76</v>
      </c>
      <c r="AY417" s="155" t="s">
        <v>159</v>
      </c>
    </row>
    <row r="418" spans="2:65" s="13" customFormat="1" ht="11.25">
      <c r="B418" s="160"/>
      <c r="D418" s="154" t="s">
        <v>169</v>
      </c>
      <c r="E418" s="161" t="s">
        <v>32</v>
      </c>
      <c r="F418" s="162" t="s">
        <v>93</v>
      </c>
      <c r="H418" s="163">
        <v>3</v>
      </c>
      <c r="I418" s="164"/>
      <c r="L418" s="160"/>
      <c r="M418" s="165"/>
      <c r="T418" s="166"/>
      <c r="AT418" s="161" t="s">
        <v>169</v>
      </c>
      <c r="AU418" s="161" t="s">
        <v>91</v>
      </c>
      <c r="AV418" s="13" t="s">
        <v>91</v>
      </c>
      <c r="AW418" s="13" t="s">
        <v>38</v>
      </c>
      <c r="AX418" s="13" t="s">
        <v>84</v>
      </c>
      <c r="AY418" s="161" t="s">
        <v>159</v>
      </c>
    </row>
    <row r="419" spans="2:65" s="1" customFormat="1" ht="16.5" customHeight="1">
      <c r="B419" s="35"/>
      <c r="C419" s="182" t="s">
        <v>1435</v>
      </c>
      <c r="D419" s="182" t="s">
        <v>668</v>
      </c>
      <c r="E419" s="183" t="s">
        <v>5408</v>
      </c>
      <c r="F419" s="184" t="s">
        <v>5409</v>
      </c>
      <c r="G419" s="185" t="s">
        <v>211</v>
      </c>
      <c r="H419" s="186">
        <v>12</v>
      </c>
      <c r="I419" s="187"/>
      <c r="J419" s="188">
        <f>ROUND(I419*H419,2)</f>
        <v>0</v>
      </c>
      <c r="K419" s="189"/>
      <c r="L419" s="190"/>
      <c r="M419" s="191" t="s">
        <v>32</v>
      </c>
      <c r="N419" s="192" t="s">
        <v>48</v>
      </c>
      <c r="P419" s="145">
        <f>O419*H419</f>
        <v>0</v>
      </c>
      <c r="Q419" s="145">
        <v>1.25E-3</v>
      </c>
      <c r="R419" s="145">
        <f>Q419*H419</f>
        <v>1.4999999999999999E-2</v>
      </c>
      <c r="S419" s="145">
        <v>0</v>
      </c>
      <c r="T419" s="146">
        <f>S419*H419</f>
        <v>0</v>
      </c>
      <c r="AR419" s="147" t="s">
        <v>780</v>
      </c>
      <c r="AT419" s="147" t="s">
        <v>668</v>
      </c>
      <c r="AU419" s="147" t="s">
        <v>91</v>
      </c>
      <c r="AY419" s="19" t="s">
        <v>159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9" t="s">
        <v>91</v>
      </c>
      <c r="BK419" s="148">
        <f>ROUND(I419*H419,2)</f>
        <v>0</v>
      </c>
      <c r="BL419" s="19" t="s">
        <v>661</v>
      </c>
      <c r="BM419" s="147" t="s">
        <v>5410</v>
      </c>
    </row>
    <row r="420" spans="2:65" s="12" customFormat="1" ht="11.25">
      <c r="B420" s="153"/>
      <c r="D420" s="154" t="s">
        <v>169</v>
      </c>
      <c r="E420" s="155" t="s">
        <v>32</v>
      </c>
      <c r="F420" s="156" t="s">
        <v>5226</v>
      </c>
      <c r="H420" s="155" t="s">
        <v>32</v>
      </c>
      <c r="I420" s="157"/>
      <c r="L420" s="153"/>
      <c r="M420" s="158"/>
      <c r="T420" s="159"/>
      <c r="AT420" s="155" t="s">
        <v>169</v>
      </c>
      <c r="AU420" s="155" t="s">
        <v>91</v>
      </c>
      <c r="AV420" s="12" t="s">
        <v>84</v>
      </c>
      <c r="AW420" s="12" t="s">
        <v>38</v>
      </c>
      <c r="AX420" s="12" t="s">
        <v>76</v>
      </c>
      <c r="AY420" s="155" t="s">
        <v>159</v>
      </c>
    </row>
    <row r="421" spans="2:65" s="13" customFormat="1" ht="11.25">
      <c r="B421" s="160"/>
      <c r="D421" s="154" t="s">
        <v>169</v>
      </c>
      <c r="E421" s="161" t="s">
        <v>32</v>
      </c>
      <c r="F421" s="162" t="s">
        <v>8</v>
      </c>
      <c r="H421" s="163">
        <v>12</v>
      </c>
      <c r="I421" s="164"/>
      <c r="L421" s="160"/>
      <c r="M421" s="165"/>
      <c r="T421" s="166"/>
      <c r="AT421" s="161" t="s">
        <v>169</v>
      </c>
      <c r="AU421" s="161" t="s">
        <v>91</v>
      </c>
      <c r="AV421" s="13" t="s">
        <v>91</v>
      </c>
      <c r="AW421" s="13" t="s">
        <v>38</v>
      </c>
      <c r="AX421" s="13" t="s">
        <v>84</v>
      </c>
      <c r="AY421" s="161" t="s">
        <v>159</v>
      </c>
    </row>
    <row r="422" spans="2:65" s="1" customFormat="1" ht="37.9" customHeight="1">
      <c r="B422" s="35"/>
      <c r="C422" s="135" t="s">
        <v>1442</v>
      </c>
      <c r="D422" s="135" t="s">
        <v>162</v>
      </c>
      <c r="E422" s="136" t="s">
        <v>5411</v>
      </c>
      <c r="F422" s="137" t="s">
        <v>5412</v>
      </c>
      <c r="G422" s="138" t="s">
        <v>5355</v>
      </c>
      <c r="H422" s="139">
        <v>14</v>
      </c>
      <c r="I422" s="140"/>
      <c r="J422" s="141">
        <f>ROUND(I422*H422,2)</f>
        <v>0</v>
      </c>
      <c r="K422" s="142"/>
      <c r="L422" s="35"/>
      <c r="M422" s="143" t="s">
        <v>32</v>
      </c>
      <c r="N422" s="144" t="s">
        <v>48</v>
      </c>
      <c r="P422" s="145">
        <f>O422*H422</f>
        <v>0</v>
      </c>
      <c r="Q422" s="145">
        <v>1.6969999999999999E-2</v>
      </c>
      <c r="R422" s="145">
        <f>Q422*H422</f>
        <v>0.23757999999999999</v>
      </c>
      <c r="S422" s="145">
        <v>0</v>
      </c>
      <c r="T422" s="146">
        <f>S422*H422</f>
        <v>0</v>
      </c>
      <c r="AR422" s="147" t="s">
        <v>661</v>
      </c>
      <c r="AT422" s="147" t="s">
        <v>162</v>
      </c>
      <c r="AU422" s="147" t="s">
        <v>91</v>
      </c>
      <c r="AY422" s="19" t="s">
        <v>159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9" t="s">
        <v>91</v>
      </c>
      <c r="BK422" s="148">
        <f>ROUND(I422*H422,2)</f>
        <v>0</v>
      </c>
      <c r="BL422" s="19" t="s">
        <v>661</v>
      </c>
      <c r="BM422" s="147" t="s">
        <v>5413</v>
      </c>
    </row>
    <row r="423" spans="2:65" s="1" customFormat="1" ht="11.25">
      <c r="B423" s="35"/>
      <c r="D423" s="149" t="s">
        <v>167</v>
      </c>
      <c r="F423" s="150" t="s">
        <v>5414</v>
      </c>
      <c r="I423" s="151"/>
      <c r="L423" s="35"/>
      <c r="M423" s="152"/>
      <c r="T423" s="56"/>
      <c r="AT423" s="19" t="s">
        <v>167</v>
      </c>
      <c r="AU423" s="19" t="s">
        <v>91</v>
      </c>
    </row>
    <row r="424" spans="2:65" s="12" customFormat="1" ht="11.25">
      <c r="B424" s="153"/>
      <c r="D424" s="154" t="s">
        <v>169</v>
      </c>
      <c r="E424" s="155" t="s">
        <v>32</v>
      </c>
      <c r="F424" s="156" t="s">
        <v>5226</v>
      </c>
      <c r="H424" s="155" t="s">
        <v>32</v>
      </c>
      <c r="I424" s="157"/>
      <c r="L424" s="153"/>
      <c r="M424" s="158"/>
      <c r="T424" s="159"/>
      <c r="AT424" s="155" t="s">
        <v>169</v>
      </c>
      <c r="AU424" s="155" t="s">
        <v>91</v>
      </c>
      <c r="AV424" s="12" t="s">
        <v>84</v>
      </c>
      <c r="AW424" s="12" t="s">
        <v>38</v>
      </c>
      <c r="AX424" s="12" t="s">
        <v>76</v>
      </c>
      <c r="AY424" s="155" t="s">
        <v>159</v>
      </c>
    </row>
    <row r="425" spans="2:65" s="13" customFormat="1" ht="11.25">
      <c r="B425" s="160"/>
      <c r="D425" s="154" t="s">
        <v>169</v>
      </c>
      <c r="E425" s="161" t="s">
        <v>32</v>
      </c>
      <c r="F425" s="162" t="s">
        <v>641</v>
      </c>
      <c r="H425" s="163">
        <v>14</v>
      </c>
      <c r="I425" s="164"/>
      <c r="L425" s="160"/>
      <c r="M425" s="165"/>
      <c r="T425" s="166"/>
      <c r="AT425" s="161" t="s">
        <v>169</v>
      </c>
      <c r="AU425" s="161" t="s">
        <v>91</v>
      </c>
      <c r="AV425" s="13" t="s">
        <v>91</v>
      </c>
      <c r="AW425" s="13" t="s">
        <v>38</v>
      </c>
      <c r="AX425" s="13" t="s">
        <v>84</v>
      </c>
      <c r="AY425" s="161" t="s">
        <v>159</v>
      </c>
    </row>
    <row r="426" spans="2:65" s="1" customFormat="1" ht="37.9" customHeight="1">
      <c r="B426" s="35"/>
      <c r="C426" s="135" t="s">
        <v>1452</v>
      </c>
      <c r="D426" s="135" t="s">
        <v>162</v>
      </c>
      <c r="E426" s="136" t="s">
        <v>5415</v>
      </c>
      <c r="F426" s="137" t="s">
        <v>5416</v>
      </c>
      <c r="G426" s="138" t="s">
        <v>5355</v>
      </c>
      <c r="H426" s="139">
        <v>3</v>
      </c>
      <c r="I426" s="140"/>
      <c r="J426" s="141">
        <f>ROUND(I426*H426,2)</f>
        <v>0</v>
      </c>
      <c r="K426" s="142"/>
      <c r="L426" s="35"/>
      <c r="M426" s="143" t="s">
        <v>32</v>
      </c>
      <c r="N426" s="144" t="s">
        <v>48</v>
      </c>
      <c r="P426" s="145">
        <f>O426*H426</f>
        <v>0</v>
      </c>
      <c r="Q426" s="145">
        <v>1.9709999999999998E-2</v>
      </c>
      <c r="R426" s="145">
        <f>Q426*H426</f>
        <v>5.9129999999999995E-2</v>
      </c>
      <c r="S426" s="145">
        <v>0</v>
      </c>
      <c r="T426" s="146">
        <f>S426*H426</f>
        <v>0</v>
      </c>
      <c r="AR426" s="147" t="s">
        <v>661</v>
      </c>
      <c r="AT426" s="147" t="s">
        <v>162</v>
      </c>
      <c r="AU426" s="147" t="s">
        <v>91</v>
      </c>
      <c r="AY426" s="19" t="s">
        <v>159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9" t="s">
        <v>91</v>
      </c>
      <c r="BK426" s="148">
        <f>ROUND(I426*H426,2)</f>
        <v>0</v>
      </c>
      <c r="BL426" s="19" t="s">
        <v>661</v>
      </c>
      <c r="BM426" s="147" t="s">
        <v>5417</v>
      </c>
    </row>
    <row r="427" spans="2:65" s="1" customFormat="1" ht="11.25">
      <c r="B427" s="35"/>
      <c r="D427" s="149" t="s">
        <v>167</v>
      </c>
      <c r="F427" s="150" t="s">
        <v>5418</v>
      </c>
      <c r="I427" s="151"/>
      <c r="L427" s="35"/>
      <c r="M427" s="152"/>
      <c r="T427" s="56"/>
      <c r="AT427" s="19" t="s">
        <v>167</v>
      </c>
      <c r="AU427" s="19" t="s">
        <v>91</v>
      </c>
    </row>
    <row r="428" spans="2:65" s="12" customFormat="1" ht="11.25">
      <c r="B428" s="153"/>
      <c r="D428" s="154" t="s">
        <v>169</v>
      </c>
      <c r="E428" s="155" t="s">
        <v>32</v>
      </c>
      <c r="F428" s="156" t="s">
        <v>5226</v>
      </c>
      <c r="H428" s="155" t="s">
        <v>32</v>
      </c>
      <c r="I428" s="157"/>
      <c r="L428" s="153"/>
      <c r="M428" s="158"/>
      <c r="T428" s="159"/>
      <c r="AT428" s="155" t="s">
        <v>169</v>
      </c>
      <c r="AU428" s="155" t="s">
        <v>91</v>
      </c>
      <c r="AV428" s="12" t="s">
        <v>84</v>
      </c>
      <c r="AW428" s="12" t="s">
        <v>38</v>
      </c>
      <c r="AX428" s="12" t="s">
        <v>76</v>
      </c>
      <c r="AY428" s="155" t="s">
        <v>159</v>
      </c>
    </row>
    <row r="429" spans="2:65" s="13" customFormat="1" ht="11.25">
      <c r="B429" s="160"/>
      <c r="D429" s="154" t="s">
        <v>169</v>
      </c>
      <c r="E429" s="161" t="s">
        <v>32</v>
      </c>
      <c r="F429" s="162" t="s">
        <v>93</v>
      </c>
      <c r="H429" s="163">
        <v>3</v>
      </c>
      <c r="I429" s="164"/>
      <c r="L429" s="160"/>
      <c r="M429" s="165"/>
      <c r="T429" s="166"/>
      <c r="AT429" s="161" t="s">
        <v>169</v>
      </c>
      <c r="AU429" s="161" t="s">
        <v>91</v>
      </c>
      <c r="AV429" s="13" t="s">
        <v>91</v>
      </c>
      <c r="AW429" s="13" t="s">
        <v>38</v>
      </c>
      <c r="AX429" s="13" t="s">
        <v>84</v>
      </c>
      <c r="AY429" s="161" t="s">
        <v>159</v>
      </c>
    </row>
    <row r="430" spans="2:65" s="1" customFormat="1" ht="55.5" customHeight="1">
      <c r="B430" s="35"/>
      <c r="C430" s="135" t="s">
        <v>1458</v>
      </c>
      <c r="D430" s="135" t="s">
        <v>162</v>
      </c>
      <c r="E430" s="136" t="s">
        <v>5419</v>
      </c>
      <c r="F430" s="137" t="s">
        <v>5420</v>
      </c>
      <c r="G430" s="138" t="s">
        <v>5355</v>
      </c>
      <c r="H430" s="139">
        <v>1</v>
      </c>
      <c r="I430" s="140"/>
      <c r="J430" s="141">
        <f>ROUND(I430*H430,2)</f>
        <v>0</v>
      </c>
      <c r="K430" s="142"/>
      <c r="L430" s="35"/>
      <c r="M430" s="143" t="s">
        <v>32</v>
      </c>
      <c r="N430" s="144" t="s">
        <v>48</v>
      </c>
      <c r="P430" s="145">
        <f>O430*H430</f>
        <v>0</v>
      </c>
      <c r="Q430" s="145">
        <v>3.9480000000000001E-2</v>
      </c>
      <c r="R430" s="145">
        <f>Q430*H430</f>
        <v>3.9480000000000001E-2</v>
      </c>
      <c r="S430" s="145">
        <v>0</v>
      </c>
      <c r="T430" s="146">
        <f>S430*H430</f>
        <v>0</v>
      </c>
      <c r="AR430" s="147" t="s">
        <v>661</v>
      </c>
      <c r="AT430" s="147" t="s">
        <v>162</v>
      </c>
      <c r="AU430" s="147" t="s">
        <v>91</v>
      </c>
      <c r="AY430" s="19" t="s">
        <v>159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9" t="s">
        <v>91</v>
      </c>
      <c r="BK430" s="148">
        <f>ROUND(I430*H430,2)</f>
        <v>0</v>
      </c>
      <c r="BL430" s="19" t="s">
        <v>661</v>
      </c>
      <c r="BM430" s="147" t="s">
        <v>5421</v>
      </c>
    </row>
    <row r="431" spans="2:65" s="1" customFormat="1" ht="11.25">
      <c r="B431" s="35"/>
      <c r="D431" s="149" t="s">
        <v>167</v>
      </c>
      <c r="F431" s="150" t="s">
        <v>5422</v>
      </c>
      <c r="I431" s="151"/>
      <c r="L431" s="35"/>
      <c r="M431" s="152"/>
      <c r="T431" s="56"/>
      <c r="AT431" s="19" t="s">
        <v>167</v>
      </c>
      <c r="AU431" s="19" t="s">
        <v>91</v>
      </c>
    </row>
    <row r="432" spans="2:65" s="1" customFormat="1" ht="55.5" customHeight="1">
      <c r="B432" s="35"/>
      <c r="C432" s="135" t="s">
        <v>1465</v>
      </c>
      <c r="D432" s="135" t="s">
        <v>162</v>
      </c>
      <c r="E432" s="136" t="s">
        <v>5423</v>
      </c>
      <c r="F432" s="137" t="s">
        <v>5424</v>
      </c>
      <c r="G432" s="138" t="s">
        <v>5355</v>
      </c>
      <c r="H432" s="139">
        <v>8</v>
      </c>
      <c r="I432" s="140"/>
      <c r="J432" s="141">
        <f>ROUND(I432*H432,2)</f>
        <v>0</v>
      </c>
      <c r="K432" s="142"/>
      <c r="L432" s="35"/>
      <c r="M432" s="143" t="s">
        <v>32</v>
      </c>
      <c r="N432" s="144" t="s">
        <v>48</v>
      </c>
      <c r="P432" s="145">
        <f>O432*H432</f>
        <v>0</v>
      </c>
      <c r="Q432" s="145">
        <v>4.5580000000000002E-2</v>
      </c>
      <c r="R432" s="145">
        <f>Q432*H432</f>
        <v>0.36464000000000002</v>
      </c>
      <c r="S432" s="145">
        <v>0</v>
      </c>
      <c r="T432" s="146">
        <f>S432*H432</f>
        <v>0</v>
      </c>
      <c r="AR432" s="147" t="s">
        <v>661</v>
      </c>
      <c r="AT432" s="147" t="s">
        <v>162</v>
      </c>
      <c r="AU432" s="147" t="s">
        <v>91</v>
      </c>
      <c r="AY432" s="19" t="s">
        <v>159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9" t="s">
        <v>91</v>
      </c>
      <c r="BK432" s="148">
        <f>ROUND(I432*H432,2)</f>
        <v>0</v>
      </c>
      <c r="BL432" s="19" t="s">
        <v>661</v>
      </c>
      <c r="BM432" s="147" t="s">
        <v>5425</v>
      </c>
    </row>
    <row r="433" spans="2:65" s="1" customFormat="1" ht="11.25">
      <c r="B433" s="35"/>
      <c r="D433" s="149" t="s">
        <v>167</v>
      </c>
      <c r="F433" s="150" t="s">
        <v>5426</v>
      </c>
      <c r="I433" s="151"/>
      <c r="L433" s="35"/>
      <c r="M433" s="152"/>
      <c r="T433" s="56"/>
      <c r="AT433" s="19" t="s">
        <v>167</v>
      </c>
      <c r="AU433" s="19" t="s">
        <v>91</v>
      </c>
    </row>
    <row r="434" spans="2:65" s="1" customFormat="1" ht="37.9" customHeight="1">
      <c r="B434" s="35"/>
      <c r="C434" s="135" t="s">
        <v>1472</v>
      </c>
      <c r="D434" s="135" t="s">
        <v>162</v>
      </c>
      <c r="E434" s="136" t="s">
        <v>5427</v>
      </c>
      <c r="F434" s="137" t="s">
        <v>5428</v>
      </c>
      <c r="G434" s="138" t="s">
        <v>5355</v>
      </c>
      <c r="H434" s="139">
        <v>14</v>
      </c>
      <c r="I434" s="140"/>
      <c r="J434" s="141">
        <f>ROUND(I434*H434,2)</f>
        <v>0</v>
      </c>
      <c r="K434" s="142"/>
      <c r="L434" s="35"/>
      <c r="M434" s="143" t="s">
        <v>32</v>
      </c>
      <c r="N434" s="144" t="s">
        <v>48</v>
      </c>
      <c r="P434" s="145">
        <f>O434*H434</f>
        <v>0</v>
      </c>
      <c r="Q434" s="145">
        <v>5.0600000000000003E-3</v>
      </c>
      <c r="R434" s="145">
        <f>Q434*H434</f>
        <v>7.084E-2</v>
      </c>
      <c r="S434" s="145">
        <v>0</v>
      </c>
      <c r="T434" s="146">
        <f>S434*H434</f>
        <v>0</v>
      </c>
      <c r="AR434" s="147" t="s">
        <v>661</v>
      </c>
      <c r="AT434" s="147" t="s">
        <v>162</v>
      </c>
      <c r="AU434" s="147" t="s">
        <v>91</v>
      </c>
      <c r="AY434" s="19" t="s">
        <v>159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9" t="s">
        <v>91</v>
      </c>
      <c r="BK434" s="148">
        <f>ROUND(I434*H434,2)</f>
        <v>0</v>
      </c>
      <c r="BL434" s="19" t="s">
        <v>661</v>
      </c>
      <c r="BM434" s="147" t="s">
        <v>5429</v>
      </c>
    </row>
    <row r="435" spans="2:65" s="1" customFormat="1" ht="11.25">
      <c r="B435" s="35"/>
      <c r="D435" s="149" t="s">
        <v>167</v>
      </c>
      <c r="F435" s="150" t="s">
        <v>5430</v>
      </c>
      <c r="I435" s="151"/>
      <c r="L435" s="35"/>
      <c r="M435" s="152"/>
      <c r="T435" s="56"/>
      <c r="AT435" s="19" t="s">
        <v>167</v>
      </c>
      <c r="AU435" s="19" t="s">
        <v>91</v>
      </c>
    </row>
    <row r="436" spans="2:65" s="12" customFormat="1" ht="11.25">
      <c r="B436" s="153"/>
      <c r="D436" s="154" t="s">
        <v>169</v>
      </c>
      <c r="E436" s="155" t="s">
        <v>32</v>
      </c>
      <c r="F436" s="156" t="s">
        <v>5226</v>
      </c>
      <c r="H436" s="155" t="s">
        <v>32</v>
      </c>
      <c r="I436" s="157"/>
      <c r="L436" s="153"/>
      <c r="M436" s="158"/>
      <c r="T436" s="159"/>
      <c r="AT436" s="155" t="s">
        <v>169</v>
      </c>
      <c r="AU436" s="155" t="s">
        <v>91</v>
      </c>
      <c r="AV436" s="12" t="s">
        <v>84</v>
      </c>
      <c r="AW436" s="12" t="s">
        <v>38</v>
      </c>
      <c r="AX436" s="12" t="s">
        <v>76</v>
      </c>
      <c r="AY436" s="155" t="s">
        <v>159</v>
      </c>
    </row>
    <row r="437" spans="2:65" s="13" customFormat="1" ht="11.25">
      <c r="B437" s="160"/>
      <c r="D437" s="154" t="s">
        <v>169</v>
      </c>
      <c r="E437" s="161" t="s">
        <v>32</v>
      </c>
      <c r="F437" s="162" t="s">
        <v>641</v>
      </c>
      <c r="H437" s="163">
        <v>14</v>
      </c>
      <c r="I437" s="164"/>
      <c r="L437" s="160"/>
      <c r="M437" s="165"/>
      <c r="T437" s="166"/>
      <c r="AT437" s="161" t="s">
        <v>169</v>
      </c>
      <c r="AU437" s="161" t="s">
        <v>91</v>
      </c>
      <c r="AV437" s="13" t="s">
        <v>91</v>
      </c>
      <c r="AW437" s="13" t="s">
        <v>38</v>
      </c>
      <c r="AX437" s="13" t="s">
        <v>84</v>
      </c>
      <c r="AY437" s="161" t="s">
        <v>159</v>
      </c>
    </row>
    <row r="438" spans="2:65" s="1" customFormat="1" ht="37.9" customHeight="1">
      <c r="B438" s="35"/>
      <c r="C438" s="135" t="s">
        <v>1475</v>
      </c>
      <c r="D438" s="135" t="s">
        <v>162</v>
      </c>
      <c r="E438" s="136" t="s">
        <v>5431</v>
      </c>
      <c r="F438" s="137" t="s">
        <v>5432</v>
      </c>
      <c r="G438" s="138" t="s">
        <v>5355</v>
      </c>
      <c r="H438" s="139">
        <v>2</v>
      </c>
      <c r="I438" s="140"/>
      <c r="J438" s="141">
        <f>ROUND(I438*H438,2)</f>
        <v>0</v>
      </c>
      <c r="K438" s="142"/>
      <c r="L438" s="35"/>
      <c r="M438" s="143" t="s">
        <v>32</v>
      </c>
      <c r="N438" s="144" t="s">
        <v>48</v>
      </c>
      <c r="P438" s="145">
        <f>O438*H438</f>
        <v>0</v>
      </c>
      <c r="Q438" s="145">
        <v>1.745E-2</v>
      </c>
      <c r="R438" s="145">
        <f>Q438*H438</f>
        <v>3.49E-2</v>
      </c>
      <c r="S438" s="145">
        <v>0</v>
      </c>
      <c r="T438" s="146">
        <f>S438*H438</f>
        <v>0</v>
      </c>
      <c r="AR438" s="147" t="s">
        <v>661</v>
      </c>
      <c r="AT438" s="147" t="s">
        <v>162</v>
      </c>
      <c r="AU438" s="147" t="s">
        <v>91</v>
      </c>
      <c r="AY438" s="19" t="s">
        <v>159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9" t="s">
        <v>91</v>
      </c>
      <c r="BK438" s="148">
        <f>ROUND(I438*H438,2)</f>
        <v>0</v>
      </c>
      <c r="BL438" s="19" t="s">
        <v>661</v>
      </c>
      <c r="BM438" s="147" t="s">
        <v>5433</v>
      </c>
    </row>
    <row r="439" spans="2:65" s="1" customFormat="1" ht="11.25">
      <c r="B439" s="35"/>
      <c r="D439" s="149" t="s">
        <v>167</v>
      </c>
      <c r="F439" s="150" t="s">
        <v>5434</v>
      </c>
      <c r="I439" s="151"/>
      <c r="L439" s="35"/>
      <c r="M439" s="152"/>
      <c r="T439" s="56"/>
      <c r="AT439" s="19" t="s">
        <v>167</v>
      </c>
      <c r="AU439" s="19" t="s">
        <v>91</v>
      </c>
    </row>
    <row r="440" spans="2:65" s="1" customFormat="1" ht="24.2" customHeight="1">
      <c r="B440" s="35"/>
      <c r="C440" s="135" t="s">
        <v>1480</v>
      </c>
      <c r="D440" s="135" t="s">
        <v>162</v>
      </c>
      <c r="E440" s="136" t="s">
        <v>5435</v>
      </c>
      <c r="F440" s="137" t="s">
        <v>5436</v>
      </c>
      <c r="G440" s="138" t="s">
        <v>5355</v>
      </c>
      <c r="H440" s="139">
        <v>97</v>
      </c>
      <c r="I440" s="140"/>
      <c r="J440" s="141">
        <f>ROUND(I440*H440,2)</f>
        <v>0</v>
      </c>
      <c r="K440" s="142"/>
      <c r="L440" s="35"/>
      <c r="M440" s="143" t="s">
        <v>32</v>
      </c>
      <c r="N440" s="144" t="s">
        <v>48</v>
      </c>
      <c r="P440" s="145">
        <f>O440*H440</f>
        <v>0</v>
      </c>
      <c r="Q440" s="145">
        <v>2.4000000000000001E-4</v>
      </c>
      <c r="R440" s="145">
        <f>Q440*H440</f>
        <v>2.3280000000000002E-2</v>
      </c>
      <c r="S440" s="145">
        <v>0</v>
      </c>
      <c r="T440" s="146">
        <f>S440*H440</f>
        <v>0</v>
      </c>
      <c r="AR440" s="147" t="s">
        <v>661</v>
      </c>
      <c r="AT440" s="147" t="s">
        <v>162</v>
      </c>
      <c r="AU440" s="147" t="s">
        <v>91</v>
      </c>
      <c r="AY440" s="19" t="s">
        <v>159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9" t="s">
        <v>91</v>
      </c>
      <c r="BK440" s="148">
        <f>ROUND(I440*H440,2)</f>
        <v>0</v>
      </c>
      <c r="BL440" s="19" t="s">
        <v>661</v>
      </c>
      <c r="BM440" s="147" t="s">
        <v>5437</v>
      </c>
    </row>
    <row r="441" spans="2:65" s="1" customFormat="1" ht="11.25">
      <c r="B441" s="35"/>
      <c r="D441" s="149" t="s">
        <v>167</v>
      </c>
      <c r="F441" s="150" t="s">
        <v>5438</v>
      </c>
      <c r="I441" s="151"/>
      <c r="L441" s="35"/>
      <c r="M441" s="152"/>
      <c r="T441" s="56"/>
      <c r="AT441" s="19" t="s">
        <v>167</v>
      </c>
      <c r="AU441" s="19" t="s">
        <v>91</v>
      </c>
    </row>
    <row r="442" spans="2:65" s="1" customFormat="1" ht="16.5" customHeight="1">
      <c r="B442" s="35"/>
      <c r="C442" s="182" t="s">
        <v>1489</v>
      </c>
      <c r="D442" s="182" t="s">
        <v>668</v>
      </c>
      <c r="E442" s="183" t="s">
        <v>5439</v>
      </c>
      <c r="F442" s="184" t="s">
        <v>5440</v>
      </c>
      <c r="G442" s="185" t="s">
        <v>211</v>
      </c>
      <c r="H442" s="186">
        <v>4</v>
      </c>
      <c r="I442" s="187"/>
      <c r="J442" s="188">
        <f>ROUND(I442*H442,2)</f>
        <v>0</v>
      </c>
      <c r="K442" s="189"/>
      <c r="L442" s="190"/>
      <c r="M442" s="191" t="s">
        <v>32</v>
      </c>
      <c r="N442" s="192" t="s">
        <v>48</v>
      </c>
      <c r="P442" s="145">
        <f>O442*H442</f>
        <v>0</v>
      </c>
      <c r="Q442" s="145">
        <v>2.1800000000000001E-3</v>
      </c>
      <c r="R442" s="145">
        <f>Q442*H442</f>
        <v>8.7200000000000003E-3</v>
      </c>
      <c r="S442" s="145">
        <v>0</v>
      </c>
      <c r="T442" s="146">
        <f>S442*H442</f>
        <v>0</v>
      </c>
      <c r="AR442" s="147" t="s">
        <v>780</v>
      </c>
      <c r="AT442" s="147" t="s">
        <v>668</v>
      </c>
      <c r="AU442" s="147" t="s">
        <v>91</v>
      </c>
      <c r="AY442" s="19" t="s">
        <v>159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9" t="s">
        <v>91</v>
      </c>
      <c r="BK442" s="148">
        <f>ROUND(I442*H442,2)</f>
        <v>0</v>
      </c>
      <c r="BL442" s="19" t="s">
        <v>661</v>
      </c>
      <c r="BM442" s="147" t="s">
        <v>5441</v>
      </c>
    </row>
    <row r="443" spans="2:65" s="1" customFormat="1" ht="24.2" customHeight="1">
      <c r="B443" s="35"/>
      <c r="C443" s="135" t="s">
        <v>1495</v>
      </c>
      <c r="D443" s="135" t="s">
        <v>162</v>
      </c>
      <c r="E443" s="136" t="s">
        <v>5442</v>
      </c>
      <c r="F443" s="137" t="s">
        <v>5443</v>
      </c>
      <c r="G443" s="138" t="s">
        <v>5355</v>
      </c>
      <c r="H443" s="139">
        <v>14</v>
      </c>
      <c r="I443" s="140"/>
      <c r="J443" s="141">
        <f>ROUND(I443*H443,2)</f>
        <v>0</v>
      </c>
      <c r="K443" s="142"/>
      <c r="L443" s="35"/>
      <c r="M443" s="143" t="s">
        <v>32</v>
      </c>
      <c r="N443" s="144" t="s">
        <v>48</v>
      </c>
      <c r="P443" s="145">
        <f>O443*H443</f>
        <v>0</v>
      </c>
      <c r="Q443" s="145">
        <v>1.72E-3</v>
      </c>
      <c r="R443" s="145">
        <f>Q443*H443</f>
        <v>2.4080000000000001E-2</v>
      </c>
      <c r="S443" s="145">
        <v>0</v>
      </c>
      <c r="T443" s="146">
        <f>S443*H443</f>
        <v>0</v>
      </c>
      <c r="AR443" s="147" t="s">
        <v>661</v>
      </c>
      <c r="AT443" s="147" t="s">
        <v>162</v>
      </c>
      <c r="AU443" s="147" t="s">
        <v>91</v>
      </c>
      <c r="AY443" s="19" t="s">
        <v>159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9" t="s">
        <v>91</v>
      </c>
      <c r="BK443" s="148">
        <f>ROUND(I443*H443,2)</f>
        <v>0</v>
      </c>
      <c r="BL443" s="19" t="s">
        <v>661</v>
      </c>
      <c r="BM443" s="147" t="s">
        <v>5444</v>
      </c>
    </row>
    <row r="444" spans="2:65" s="1" customFormat="1" ht="11.25">
      <c r="B444" s="35"/>
      <c r="D444" s="149" t="s">
        <v>167</v>
      </c>
      <c r="F444" s="150" t="s">
        <v>5445</v>
      </c>
      <c r="I444" s="151"/>
      <c r="L444" s="35"/>
      <c r="M444" s="152"/>
      <c r="T444" s="56"/>
      <c r="AT444" s="19" t="s">
        <v>167</v>
      </c>
      <c r="AU444" s="19" t="s">
        <v>91</v>
      </c>
    </row>
    <row r="445" spans="2:65" s="12" customFormat="1" ht="11.25">
      <c r="B445" s="153"/>
      <c r="D445" s="154" t="s">
        <v>169</v>
      </c>
      <c r="E445" s="155" t="s">
        <v>32</v>
      </c>
      <c r="F445" s="156" t="s">
        <v>5226</v>
      </c>
      <c r="H445" s="155" t="s">
        <v>32</v>
      </c>
      <c r="I445" s="157"/>
      <c r="L445" s="153"/>
      <c r="M445" s="158"/>
      <c r="T445" s="159"/>
      <c r="AT445" s="155" t="s">
        <v>169</v>
      </c>
      <c r="AU445" s="155" t="s">
        <v>91</v>
      </c>
      <c r="AV445" s="12" t="s">
        <v>84</v>
      </c>
      <c r="AW445" s="12" t="s">
        <v>38</v>
      </c>
      <c r="AX445" s="12" t="s">
        <v>76</v>
      </c>
      <c r="AY445" s="155" t="s">
        <v>159</v>
      </c>
    </row>
    <row r="446" spans="2:65" s="13" customFormat="1" ht="11.25">
      <c r="B446" s="160"/>
      <c r="D446" s="154" t="s">
        <v>169</v>
      </c>
      <c r="E446" s="161" t="s">
        <v>32</v>
      </c>
      <c r="F446" s="162" t="s">
        <v>641</v>
      </c>
      <c r="H446" s="163">
        <v>14</v>
      </c>
      <c r="I446" s="164"/>
      <c r="L446" s="160"/>
      <c r="M446" s="165"/>
      <c r="T446" s="166"/>
      <c r="AT446" s="161" t="s">
        <v>169</v>
      </c>
      <c r="AU446" s="161" t="s">
        <v>91</v>
      </c>
      <c r="AV446" s="13" t="s">
        <v>91</v>
      </c>
      <c r="AW446" s="13" t="s">
        <v>38</v>
      </c>
      <c r="AX446" s="13" t="s">
        <v>84</v>
      </c>
      <c r="AY446" s="161" t="s">
        <v>159</v>
      </c>
    </row>
    <row r="447" spans="2:65" s="1" customFormat="1" ht="21.75" customHeight="1">
      <c r="B447" s="35"/>
      <c r="C447" s="135" t="s">
        <v>1500</v>
      </c>
      <c r="D447" s="135" t="s">
        <v>162</v>
      </c>
      <c r="E447" s="136" t="s">
        <v>5446</v>
      </c>
      <c r="F447" s="137" t="s">
        <v>5447</v>
      </c>
      <c r="G447" s="138" t="s">
        <v>5355</v>
      </c>
      <c r="H447" s="139">
        <v>14</v>
      </c>
      <c r="I447" s="140"/>
      <c r="J447" s="141">
        <f>ROUND(I447*H447,2)</f>
        <v>0</v>
      </c>
      <c r="K447" s="142"/>
      <c r="L447" s="35"/>
      <c r="M447" s="143" t="s">
        <v>32</v>
      </c>
      <c r="N447" s="144" t="s">
        <v>48</v>
      </c>
      <c r="P447" s="145">
        <f>O447*H447</f>
        <v>0</v>
      </c>
      <c r="Q447" s="145">
        <v>1.8E-3</v>
      </c>
      <c r="R447" s="145">
        <f>Q447*H447</f>
        <v>2.52E-2</v>
      </c>
      <c r="S447" s="145">
        <v>0</v>
      </c>
      <c r="T447" s="146">
        <f>S447*H447</f>
        <v>0</v>
      </c>
      <c r="AR447" s="147" t="s">
        <v>661</v>
      </c>
      <c r="AT447" s="147" t="s">
        <v>162</v>
      </c>
      <c r="AU447" s="147" t="s">
        <v>91</v>
      </c>
      <c r="AY447" s="19" t="s">
        <v>159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9" t="s">
        <v>91</v>
      </c>
      <c r="BK447" s="148">
        <f>ROUND(I447*H447,2)</f>
        <v>0</v>
      </c>
      <c r="BL447" s="19" t="s">
        <v>661</v>
      </c>
      <c r="BM447" s="147" t="s">
        <v>5448</v>
      </c>
    </row>
    <row r="448" spans="2:65" s="1" customFormat="1" ht="11.25">
      <c r="B448" s="35"/>
      <c r="D448" s="149" t="s">
        <v>167</v>
      </c>
      <c r="F448" s="150" t="s">
        <v>5449</v>
      </c>
      <c r="I448" s="151"/>
      <c r="L448" s="35"/>
      <c r="M448" s="152"/>
      <c r="T448" s="56"/>
      <c r="AT448" s="19" t="s">
        <v>167</v>
      </c>
      <c r="AU448" s="19" t="s">
        <v>91</v>
      </c>
    </row>
    <row r="449" spans="2:65" s="12" customFormat="1" ht="11.25">
      <c r="B449" s="153"/>
      <c r="D449" s="154" t="s">
        <v>169</v>
      </c>
      <c r="E449" s="155" t="s">
        <v>32</v>
      </c>
      <c r="F449" s="156" t="s">
        <v>5226</v>
      </c>
      <c r="H449" s="155" t="s">
        <v>32</v>
      </c>
      <c r="I449" s="157"/>
      <c r="L449" s="153"/>
      <c r="M449" s="158"/>
      <c r="T449" s="159"/>
      <c r="AT449" s="155" t="s">
        <v>169</v>
      </c>
      <c r="AU449" s="155" t="s">
        <v>91</v>
      </c>
      <c r="AV449" s="12" t="s">
        <v>84</v>
      </c>
      <c r="AW449" s="12" t="s">
        <v>38</v>
      </c>
      <c r="AX449" s="12" t="s">
        <v>76</v>
      </c>
      <c r="AY449" s="155" t="s">
        <v>159</v>
      </c>
    </row>
    <row r="450" spans="2:65" s="13" customFormat="1" ht="11.25">
      <c r="B450" s="160"/>
      <c r="D450" s="154" t="s">
        <v>169</v>
      </c>
      <c r="E450" s="161" t="s">
        <v>32</v>
      </c>
      <c r="F450" s="162" t="s">
        <v>641</v>
      </c>
      <c r="H450" s="163">
        <v>14</v>
      </c>
      <c r="I450" s="164"/>
      <c r="L450" s="160"/>
      <c r="M450" s="165"/>
      <c r="T450" s="166"/>
      <c r="AT450" s="161" t="s">
        <v>169</v>
      </c>
      <c r="AU450" s="161" t="s">
        <v>91</v>
      </c>
      <c r="AV450" s="13" t="s">
        <v>91</v>
      </c>
      <c r="AW450" s="13" t="s">
        <v>38</v>
      </c>
      <c r="AX450" s="13" t="s">
        <v>84</v>
      </c>
      <c r="AY450" s="161" t="s">
        <v>159</v>
      </c>
    </row>
    <row r="451" spans="2:65" s="1" customFormat="1" ht="24.2" customHeight="1">
      <c r="B451" s="35"/>
      <c r="C451" s="182" t="s">
        <v>1508</v>
      </c>
      <c r="D451" s="182" t="s">
        <v>668</v>
      </c>
      <c r="E451" s="183" t="s">
        <v>5450</v>
      </c>
      <c r="F451" s="184" t="s">
        <v>5451</v>
      </c>
      <c r="G451" s="185" t="s">
        <v>211</v>
      </c>
      <c r="H451" s="186">
        <v>15</v>
      </c>
      <c r="I451" s="187"/>
      <c r="J451" s="188">
        <f>ROUND(I451*H451,2)</f>
        <v>0</v>
      </c>
      <c r="K451" s="189"/>
      <c r="L451" s="190"/>
      <c r="M451" s="191" t="s">
        <v>32</v>
      </c>
      <c r="N451" s="192" t="s">
        <v>48</v>
      </c>
      <c r="P451" s="145">
        <f>O451*H451</f>
        <v>0</v>
      </c>
      <c r="Q451" s="145">
        <v>2.7999999999999998E-4</v>
      </c>
      <c r="R451" s="145">
        <f>Q451*H451</f>
        <v>4.1999999999999997E-3</v>
      </c>
      <c r="S451" s="145">
        <v>0</v>
      </c>
      <c r="T451" s="146">
        <f>S451*H451</f>
        <v>0</v>
      </c>
      <c r="AR451" s="147" t="s">
        <v>780</v>
      </c>
      <c r="AT451" s="147" t="s">
        <v>668</v>
      </c>
      <c r="AU451" s="147" t="s">
        <v>91</v>
      </c>
      <c r="AY451" s="19" t="s">
        <v>159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9" t="s">
        <v>91</v>
      </c>
      <c r="BK451" s="148">
        <f>ROUND(I451*H451,2)</f>
        <v>0</v>
      </c>
      <c r="BL451" s="19" t="s">
        <v>661</v>
      </c>
      <c r="BM451" s="147" t="s">
        <v>5452</v>
      </c>
    </row>
    <row r="452" spans="2:65" s="1" customFormat="1" ht="24.2" customHeight="1">
      <c r="B452" s="35"/>
      <c r="C452" s="182" t="s">
        <v>1514</v>
      </c>
      <c r="D452" s="182" t="s">
        <v>668</v>
      </c>
      <c r="E452" s="183" t="s">
        <v>5453</v>
      </c>
      <c r="F452" s="184" t="s">
        <v>5454</v>
      </c>
      <c r="G452" s="185" t="s">
        <v>211</v>
      </c>
      <c r="H452" s="186">
        <v>17</v>
      </c>
      <c r="I452" s="187"/>
      <c r="J452" s="188">
        <f>ROUND(I452*H452,2)</f>
        <v>0</v>
      </c>
      <c r="K452" s="189"/>
      <c r="L452" s="190"/>
      <c r="M452" s="191" t="s">
        <v>32</v>
      </c>
      <c r="N452" s="192" t="s">
        <v>48</v>
      </c>
      <c r="P452" s="145">
        <f>O452*H452</f>
        <v>0</v>
      </c>
      <c r="Q452" s="145">
        <v>8.9999999999999998E-4</v>
      </c>
      <c r="R452" s="145">
        <f>Q452*H452</f>
        <v>1.5299999999999999E-2</v>
      </c>
      <c r="S452" s="145">
        <v>0</v>
      </c>
      <c r="T452" s="146">
        <f>S452*H452</f>
        <v>0</v>
      </c>
      <c r="AR452" s="147" t="s">
        <v>780</v>
      </c>
      <c r="AT452" s="147" t="s">
        <v>668</v>
      </c>
      <c r="AU452" s="147" t="s">
        <v>91</v>
      </c>
      <c r="AY452" s="19" t="s">
        <v>159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9" t="s">
        <v>91</v>
      </c>
      <c r="BK452" s="148">
        <f>ROUND(I452*H452,2)</f>
        <v>0</v>
      </c>
      <c r="BL452" s="19" t="s">
        <v>661</v>
      </c>
      <c r="BM452" s="147" t="s">
        <v>5455</v>
      </c>
    </row>
    <row r="453" spans="2:65" s="1" customFormat="1" ht="33" customHeight="1">
      <c r="B453" s="35"/>
      <c r="C453" s="182" t="s">
        <v>1522</v>
      </c>
      <c r="D453" s="182" t="s">
        <v>668</v>
      </c>
      <c r="E453" s="183" t="s">
        <v>5456</v>
      </c>
      <c r="F453" s="184" t="s">
        <v>5457</v>
      </c>
      <c r="G453" s="185" t="s">
        <v>211</v>
      </c>
      <c r="H453" s="186">
        <v>17</v>
      </c>
      <c r="I453" s="187"/>
      <c r="J453" s="188">
        <f>ROUND(I453*H453,2)</f>
        <v>0</v>
      </c>
      <c r="K453" s="189"/>
      <c r="L453" s="190"/>
      <c r="M453" s="191" t="s">
        <v>32</v>
      </c>
      <c r="N453" s="192" t="s">
        <v>48</v>
      </c>
      <c r="P453" s="145">
        <f>O453*H453</f>
        <v>0</v>
      </c>
      <c r="Q453" s="145">
        <v>3.8000000000000002E-4</v>
      </c>
      <c r="R453" s="145">
        <f>Q453*H453</f>
        <v>6.4600000000000005E-3</v>
      </c>
      <c r="S453" s="145">
        <v>0</v>
      </c>
      <c r="T453" s="146">
        <f>S453*H453</f>
        <v>0</v>
      </c>
      <c r="AR453" s="147" t="s">
        <v>780</v>
      </c>
      <c r="AT453" s="147" t="s">
        <v>668</v>
      </c>
      <c r="AU453" s="147" t="s">
        <v>91</v>
      </c>
      <c r="AY453" s="19" t="s">
        <v>159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9" t="s">
        <v>91</v>
      </c>
      <c r="BK453" s="148">
        <f>ROUND(I453*H453,2)</f>
        <v>0</v>
      </c>
      <c r="BL453" s="19" t="s">
        <v>661</v>
      </c>
      <c r="BM453" s="147" t="s">
        <v>5458</v>
      </c>
    </row>
    <row r="454" spans="2:65" s="1" customFormat="1" ht="16.5" customHeight="1">
      <c r="B454" s="35"/>
      <c r="C454" s="135" t="s">
        <v>1528</v>
      </c>
      <c r="D454" s="135" t="s">
        <v>162</v>
      </c>
      <c r="E454" s="136" t="s">
        <v>5459</v>
      </c>
      <c r="F454" s="137" t="s">
        <v>5460</v>
      </c>
      <c r="G454" s="138" t="s">
        <v>5355</v>
      </c>
      <c r="H454" s="139">
        <v>3</v>
      </c>
      <c r="I454" s="140"/>
      <c r="J454" s="141">
        <f>ROUND(I454*H454,2)</f>
        <v>0</v>
      </c>
      <c r="K454" s="142"/>
      <c r="L454" s="35"/>
      <c r="M454" s="143" t="s">
        <v>32</v>
      </c>
      <c r="N454" s="144" t="s">
        <v>48</v>
      </c>
      <c r="P454" s="145">
        <f>O454*H454</f>
        <v>0</v>
      </c>
      <c r="Q454" s="145">
        <v>1.8400000000000001E-3</v>
      </c>
      <c r="R454" s="145">
        <f>Q454*H454</f>
        <v>5.5200000000000006E-3</v>
      </c>
      <c r="S454" s="145">
        <v>0</v>
      </c>
      <c r="T454" s="146">
        <f>S454*H454</f>
        <v>0</v>
      </c>
      <c r="AR454" s="147" t="s">
        <v>661</v>
      </c>
      <c r="AT454" s="147" t="s">
        <v>162</v>
      </c>
      <c r="AU454" s="147" t="s">
        <v>91</v>
      </c>
      <c r="AY454" s="19" t="s">
        <v>159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9" t="s">
        <v>91</v>
      </c>
      <c r="BK454" s="148">
        <f>ROUND(I454*H454,2)</f>
        <v>0</v>
      </c>
      <c r="BL454" s="19" t="s">
        <v>661</v>
      </c>
      <c r="BM454" s="147" t="s">
        <v>5461</v>
      </c>
    </row>
    <row r="455" spans="2:65" s="1" customFormat="1" ht="11.25">
      <c r="B455" s="35"/>
      <c r="D455" s="149" t="s">
        <v>167</v>
      </c>
      <c r="F455" s="150" t="s">
        <v>5462</v>
      </c>
      <c r="I455" s="151"/>
      <c r="L455" s="35"/>
      <c r="M455" s="152"/>
      <c r="T455" s="56"/>
      <c r="AT455" s="19" t="s">
        <v>167</v>
      </c>
      <c r="AU455" s="19" t="s">
        <v>91</v>
      </c>
    </row>
    <row r="456" spans="2:65" s="12" customFormat="1" ht="11.25">
      <c r="B456" s="153"/>
      <c r="D456" s="154" t="s">
        <v>169</v>
      </c>
      <c r="E456" s="155" t="s">
        <v>32</v>
      </c>
      <c r="F456" s="156" t="s">
        <v>5226</v>
      </c>
      <c r="H456" s="155" t="s">
        <v>32</v>
      </c>
      <c r="I456" s="157"/>
      <c r="L456" s="153"/>
      <c r="M456" s="158"/>
      <c r="T456" s="159"/>
      <c r="AT456" s="155" t="s">
        <v>169</v>
      </c>
      <c r="AU456" s="155" t="s">
        <v>91</v>
      </c>
      <c r="AV456" s="12" t="s">
        <v>84</v>
      </c>
      <c r="AW456" s="12" t="s">
        <v>38</v>
      </c>
      <c r="AX456" s="12" t="s">
        <v>76</v>
      </c>
      <c r="AY456" s="155" t="s">
        <v>159</v>
      </c>
    </row>
    <row r="457" spans="2:65" s="13" customFormat="1" ht="11.25">
      <c r="B457" s="160"/>
      <c r="D457" s="154" t="s">
        <v>169</v>
      </c>
      <c r="E457" s="161" t="s">
        <v>32</v>
      </c>
      <c r="F457" s="162" t="s">
        <v>93</v>
      </c>
      <c r="H457" s="163">
        <v>3</v>
      </c>
      <c r="I457" s="164"/>
      <c r="L457" s="160"/>
      <c r="M457" s="165"/>
      <c r="T457" s="166"/>
      <c r="AT457" s="161" t="s">
        <v>169</v>
      </c>
      <c r="AU457" s="161" t="s">
        <v>91</v>
      </c>
      <c r="AV457" s="13" t="s">
        <v>91</v>
      </c>
      <c r="AW457" s="13" t="s">
        <v>38</v>
      </c>
      <c r="AX457" s="13" t="s">
        <v>84</v>
      </c>
      <c r="AY457" s="161" t="s">
        <v>159</v>
      </c>
    </row>
    <row r="458" spans="2:65" s="1" customFormat="1" ht="16.5" customHeight="1">
      <c r="B458" s="35"/>
      <c r="C458" s="135" t="s">
        <v>1534</v>
      </c>
      <c r="D458" s="135" t="s">
        <v>162</v>
      </c>
      <c r="E458" s="136" t="s">
        <v>5463</v>
      </c>
      <c r="F458" s="137" t="s">
        <v>5464</v>
      </c>
      <c r="G458" s="138" t="s">
        <v>5355</v>
      </c>
      <c r="H458" s="139">
        <v>11</v>
      </c>
      <c r="I458" s="140"/>
      <c r="J458" s="141">
        <f>ROUND(I458*H458,2)</f>
        <v>0</v>
      </c>
      <c r="K458" s="142"/>
      <c r="L458" s="35"/>
      <c r="M458" s="143" t="s">
        <v>32</v>
      </c>
      <c r="N458" s="144" t="s">
        <v>48</v>
      </c>
      <c r="P458" s="145">
        <f>O458*H458</f>
        <v>0</v>
      </c>
      <c r="Q458" s="145">
        <v>1.8400000000000001E-3</v>
      </c>
      <c r="R458" s="145">
        <f>Q458*H458</f>
        <v>2.0240000000000001E-2</v>
      </c>
      <c r="S458" s="145">
        <v>0</v>
      </c>
      <c r="T458" s="146">
        <f>S458*H458</f>
        <v>0</v>
      </c>
      <c r="AR458" s="147" t="s">
        <v>661</v>
      </c>
      <c r="AT458" s="147" t="s">
        <v>162</v>
      </c>
      <c r="AU458" s="147" t="s">
        <v>91</v>
      </c>
      <c r="AY458" s="19" t="s">
        <v>159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9" t="s">
        <v>91</v>
      </c>
      <c r="BK458" s="148">
        <f>ROUND(I458*H458,2)</f>
        <v>0</v>
      </c>
      <c r="BL458" s="19" t="s">
        <v>661</v>
      </c>
      <c r="BM458" s="147" t="s">
        <v>5465</v>
      </c>
    </row>
    <row r="459" spans="2:65" s="1" customFormat="1" ht="11.25">
      <c r="B459" s="35"/>
      <c r="D459" s="149" t="s">
        <v>167</v>
      </c>
      <c r="F459" s="150" t="s">
        <v>5466</v>
      </c>
      <c r="I459" s="151"/>
      <c r="L459" s="35"/>
      <c r="M459" s="152"/>
      <c r="T459" s="56"/>
      <c r="AT459" s="19" t="s">
        <v>167</v>
      </c>
      <c r="AU459" s="19" t="s">
        <v>91</v>
      </c>
    </row>
    <row r="460" spans="2:65" s="12" customFormat="1" ht="11.25">
      <c r="B460" s="153"/>
      <c r="D460" s="154" t="s">
        <v>169</v>
      </c>
      <c r="E460" s="155" t="s">
        <v>32</v>
      </c>
      <c r="F460" s="156" t="s">
        <v>5226</v>
      </c>
      <c r="H460" s="155" t="s">
        <v>32</v>
      </c>
      <c r="I460" s="157"/>
      <c r="L460" s="153"/>
      <c r="M460" s="158"/>
      <c r="T460" s="159"/>
      <c r="AT460" s="155" t="s">
        <v>169</v>
      </c>
      <c r="AU460" s="155" t="s">
        <v>91</v>
      </c>
      <c r="AV460" s="12" t="s">
        <v>84</v>
      </c>
      <c r="AW460" s="12" t="s">
        <v>38</v>
      </c>
      <c r="AX460" s="12" t="s">
        <v>76</v>
      </c>
      <c r="AY460" s="155" t="s">
        <v>159</v>
      </c>
    </row>
    <row r="461" spans="2:65" s="13" customFormat="1" ht="11.25">
      <c r="B461" s="160"/>
      <c r="D461" s="154" t="s">
        <v>169</v>
      </c>
      <c r="E461" s="161" t="s">
        <v>32</v>
      </c>
      <c r="F461" s="162" t="s">
        <v>218</v>
      </c>
      <c r="H461" s="163">
        <v>11</v>
      </c>
      <c r="I461" s="164"/>
      <c r="L461" s="160"/>
      <c r="M461" s="165"/>
      <c r="T461" s="166"/>
      <c r="AT461" s="161" t="s">
        <v>169</v>
      </c>
      <c r="AU461" s="161" t="s">
        <v>91</v>
      </c>
      <c r="AV461" s="13" t="s">
        <v>91</v>
      </c>
      <c r="AW461" s="13" t="s">
        <v>38</v>
      </c>
      <c r="AX461" s="13" t="s">
        <v>84</v>
      </c>
      <c r="AY461" s="161" t="s">
        <v>159</v>
      </c>
    </row>
    <row r="462" spans="2:65" s="1" customFormat="1" ht="16.5" customHeight="1">
      <c r="B462" s="35"/>
      <c r="C462" s="135" t="s">
        <v>1540</v>
      </c>
      <c r="D462" s="135" t="s">
        <v>162</v>
      </c>
      <c r="E462" s="136" t="s">
        <v>5467</v>
      </c>
      <c r="F462" s="137" t="s">
        <v>5468</v>
      </c>
      <c r="G462" s="138" t="s">
        <v>5355</v>
      </c>
      <c r="H462" s="139">
        <v>2</v>
      </c>
      <c r="I462" s="140"/>
      <c r="J462" s="141">
        <f>ROUND(I462*H462,2)</f>
        <v>0</v>
      </c>
      <c r="K462" s="142"/>
      <c r="L462" s="35"/>
      <c r="M462" s="143" t="s">
        <v>32</v>
      </c>
      <c r="N462" s="144" t="s">
        <v>48</v>
      </c>
      <c r="P462" s="145">
        <f>O462*H462</f>
        <v>0</v>
      </c>
      <c r="Q462" s="145">
        <v>2.14E-3</v>
      </c>
      <c r="R462" s="145">
        <f>Q462*H462</f>
        <v>4.28E-3</v>
      </c>
      <c r="S462" s="145">
        <v>0</v>
      </c>
      <c r="T462" s="146">
        <f>S462*H462</f>
        <v>0</v>
      </c>
      <c r="AR462" s="147" t="s">
        <v>661</v>
      </c>
      <c r="AT462" s="147" t="s">
        <v>162</v>
      </c>
      <c r="AU462" s="147" t="s">
        <v>91</v>
      </c>
      <c r="AY462" s="19" t="s">
        <v>159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9" t="s">
        <v>91</v>
      </c>
      <c r="BK462" s="148">
        <f>ROUND(I462*H462,2)</f>
        <v>0</v>
      </c>
      <c r="BL462" s="19" t="s">
        <v>661</v>
      </c>
      <c r="BM462" s="147" t="s">
        <v>5469</v>
      </c>
    </row>
    <row r="463" spans="2:65" s="1" customFormat="1" ht="11.25">
      <c r="B463" s="35"/>
      <c r="D463" s="149" t="s">
        <v>167</v>
      </c>
      <c r="F463" s="150" t="s">
        <v>5470</v>
      </c>
      <c r="I463" s="151"/>
      <c r="L463" s="35"/>
      <c r="M463" s="152"/>
      <c r="T463" s="56"/>
      <c r="AT463" s="19" t="s">
        <v>167</v>
      </c>
      <c r="AU463" s="19" t="s">
        <v>91</v>
      </c>
    </row>
    <row r="464" spans="2:65" s="12" customFormat="1" ht="11.25">
      <c r="B464" s="153"/>
      <c r="D464" s="154" t="s">
        <v>169</v>
      </c>
      <c r="E464" s="155" t="s">
        <v>32</v>
      </c>
      <c r="F464" s="156" t="s">
        <v>5226</v>
      </c>
      <c r="H464" s="155" t="s">
        <v>32</v>
      </c>
      <c r="I464" s="157"/>
      <c r="L464" s="153"/>
      <c r="M464" s="158"/>
      <c r="T464" s="159"/>
      <c r="AT464" s="155" t="s">
        <v>169</v>
      </c>
      <c r="AU464" s="155" t="s">
        <v>91</v>
      </c>
      <c r="AV464" s="12" t="s">
        <v>84</v>
      </c>
      <c r="AW464" s="12" t="s">
        <v>38</v>
      </c>
      <c r="AX464" s="12" t="s">
        <v>76</v>
      </c>
      <c r="AY464" s="155" t="s">
        <v>159</v>
      </c>
    </row>
    <row r="465" spans="2:65" s="12" customFormat="1" ht="11.25">
      <c r="B465" s="153"/>
      <c r="D465" s="154" t="s">
        <v>169</v>
      </c>
      <c r="E465" s="155" t="s">
        <v>32</v>
      </c>
      <c r="F465" s="156" t="s">
        <v>5471</v>
      </c>
      <c r="H465" s="155" t="s">
        <v>32</v>
      </c>
      <c r="I465" s="157"/>
      <c r="L465" s="153"/>
      <c r="M465" s="158"/>
      <c r="T465" s="159"/>
      <c r="AT465" s="155" t="s">
        <v>169</v>
      </c>
      <c r="AU465" s="155" t="s">
        <v>91</v>
      </c>
      <c r="AV465" s="12" t="s">
        <v>84</v>
      </c>
      <c r="AW465" s="12" t="s">
        <v>38</v>
      </c>
      <c r="AX465" s="12" t="s">
        <v>76</v>
      </c>
      <c r="AY465" s="155" t="s">
        <v>159</v>
      </c>
    </row>
    <row r="466" spans="2:65" s="13" customFormat="1" ht="11.25">
      <c r="B466" s="160"/>
      <c r="D466" s="154" t="s">
        <v>169</v>
      </c>
      <c r="E466" s="161" t="s">
        <v>32</v>
      </c>
      <c r="F466" s="162" t="s">
        <v>91</v>
      </c>
      <c r="H466" s="163">
        <v>2</v>
      </c>
      <c r="I466" s="164"/>
      <c r="L466" s="160"/>
      <c r="M466" s="165"/>
      <c r="T466" s="166"/>
      <c r="AT466" s="161" t="s">
        <v>169</v>
      </c>
      <c r="AU466" s="161" t="s">
        <v>91</v>
      </c>
      <c r="AV466" s="13" t="s">
        <v>91</v>
      </c>
      <c r="AW466" s="13" t="s">
        <v>38</v>
      </c>
      <c r="AX466" s="13" t="s">
        <v>84</v>
      </c>
      <c r="AY466" s="161" t="s">
        <v>159</v>
      </c>
    </row>
    <row r="467" spans="2:65" s="1" customFormat="1" ht="24.2" customHeight="1">
      <c r="B467" s="35"/>
      <c r="C467" s="135" t="s">
        <v>1548</v>
      </c>
      <c r="D467" s="135" t="s">
        <v>162</v>
      </c>
      <c r="E467" s="136" t="s">
        <v>5472</v>
      </c>
      <c r="F467" s="137" t="s">
        <v>5473</v>
      </c>
      <c r="G467" s="138" t="s">
        <v>211</v>
      </c>
      <c r="H467" s="139">
        <v>14</v>
      </c>
      <c r="I467" s="140"/>
      <c r="J467" s="141">
        <f>ROUND(I467*H467,2)</f>
        <v>0</v>
      </c>
      <c r="K467" s="142"/>
      <c r="L467" s="35"/>
      <c r="M467" s="143" t="s">
        <v>32</v>
      </c>
      <c r="N467" s="144" t="s">
        <v>48</v>
      </c>
      <c r="P467" s="145">
        <f>O467*H467</f>
        <v>0</v>
      </c>
      <c r="Q467" s="145">
        <v>2.7999999999999998E-4</v>
      </c>
      <c r="R467" s="145">
        <f>Q467*H467</f>
        <v>3.9199999999999999E-3</v>
      </c>
      <c r="S467" s="145">
        <v>0</v>
      </c>
      <c r="T467" s="146">
        <f>S467*H467</f>
        <v>0</v>
      </c>
      <c r="AR467" s="147" t="s">
        <v>661</v>
      </c>
      <c r="AT467" s="147" t="s">
        <v>162</v>
      </c>
      <c r="AU467" s="147" t="s">
        <v>91</v>
      </c>
      <c r="AY467" s="19" t="s">
        <v>159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9" t="s">
        <v>91</v>
      </c>
      <c r="BK467" s="148">
        <f>ROUND(I467*H467,2)</f>
        <v>0</v>
      </c>
      <c r="BL467" s="19" t="s">
        <v>661</v>
      </c>
      <c r="BM467" s="147" t="s">
        <v>5474</v>
      </c>
    </row>
    <row r="468" spans="2:65" s="1" customFormat="1" ht="11.25">
      <c r="B468" s="35"/>
      <c r="D468" s="149" t="s">
        <v>167</v>
      </c>
      <c r="F468" s="150" t="s">
        <v>5475</v>
      </c>
      <c r="I468" s="151"/>
      <c r="L468" s="35"/>
      <c r="M468" s="152"/>
      <c r="T468" s="56"/>
      <c r="AT468" s="19" t="s">
        <v>167</v>
      </c>
      <c r="AU468" s="19" t="s">
        <v>91</v>
      </c>
    </row>
    <row r="469" spans="2:65" s="1" customFormat="1" ht="33" customHeight="1">
      <c r="B469" s="35"/>
      <c r="C469" s="135" t="s">
        <v>1553</v>
      </c>
      <c r="D469" s="135" t="s">
        <v>162</v>
      </c>
      <c r="E469" s="136" t="s">
        <v>5476</v>
      </c>
      <c r="F469" s="137" t="s">
        <v>5477</v>
      </c>
      <c r="G469" s="138" t="s">
        <v>211</v>
      </c>
      <c r="H469" s="139">
        <v>1</v>
      </c>
      <c r="I469" s="140"/>
      <c r="J469" s="141">
        <f>ROUND(I469*H469,2)</f>
        <v>0</v>
      </c>
      <c r="K469" s="142"/>
      <c r="L469" s="35"/>
      <c r="M469" s="143" t="s">
        <v>32</v>
      </c>
      <c r="N469" s="144" t="s">
        <v>48</v>
      </c>
      <c r="P469" s="145">
        <f>O469*H469</f>
        <v>0</v>
      </c>
      <c r="Q469" s="145">
        <v>4.6999999999999999E-4</v>
      </c>
      <c r="R469" s="145">
        <f>Q469*H469</f>
        <v>4.6999999999999999E-4</v>
      </c>
      <c r="S469" s="145">
        <v>0</v>
      </c>
      <c r="T469" s="146">
        <f>S469*H469</f>
        <v>0</v>
      </c>
      <c r="AR469" s="147" t="s">
        <v>661</v>
      </c>
      <c r="AT469" s="147" t="s">
        <v>162</v>
      </c>
      <c r="AU469" s="147" t="s">
        <v>91</v>
      </c>
      <c r="AY469" s="19" t="s">
        <v>159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9" t="s">
        <v>91</v>
      </c>
      <c r="BK469" s="148">
        <f>ROUND(I469*H469,2)</f>
        <v>0</v>
      </c>
      <c r="BL469" s="19" t="s">
        <v>661</v>
      </c>
      <c r="BM469" s="147" t="s">
        <v>5478</v>
      </c>
    </row>
    <row r="470" spans="2:65" s="1" customFormat="1" ht="11.25">
      <c r="B470" s="35"/>
      <c r="D470" s="149" t="s">
        <v>167</v>
      </c>
      <c r="F470" s="150" t="s">
        <v>5479</v>
      </c>
      <c r="I470" s="151"/>
      <c r="L470" s="35"/>
      <c r="M470" s="152"/>
      <c r="T470" s="56"/>
      <c r="AT470" s="19" t="s">
        <v>167</v>
      </c>
      <c r="AU470" s="19" t="s">
        <v>91</v>
      </c>
    </row>
    <row r="471" spans="2:65" s="1" customFormat="1" ht="49.15" customHeight="1">
      <c r="B471" s="35"/>
      <c r="C471" s="135" t="s">
        <v>1561</v>
      </c>
      <c r="D471" s="135" t="s">
        <v>162</v>
      </c>
      <c r="E471" s="136" t="s">
        <v>5480</v>
      </c>
      <c r="F471" s="137" t="s">
        <v>5481</v>
      </c>
      <c r="G471" s="138" t="s">
        <v>180</v>
      </c>
      <c r="H471" s="139">
        <v>1.242</v>
      </c>
      <c r="I471" s="140"/>
      <c r="J471" s="141">
        <f>ROUND(I471*H471,2)</f>
        <v>0</v>
      </c>
      <c r="K471" s="142"/>
      <c r="L471" s="35"/>
      <c r="M471" s="143" t="s">
        <v>32</v>
      </c>
      <c r="N471" s="144" t="s">
        <v>48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661</v>
      </c>
      <c r="AT471" s="147" t="s">
        <v>162</v>
      </c>
      <c r="AU471" s="147" t="s">
        <v>91</v>
      </c>
      <c r="AY471" s="19" t="s">
        <v>159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9" t="s">
        <v>91</v>
      </c>
      <c r="BK471" s="148">
        <f>ROUND(I471*H471,2)</f>
        <v>0</v>
      </c>
      <c r="BL471" s="19" t="s">
        <v>661</v>
      </c>
      <c r="BM471" s="147" t="s">
        <v>5482</v>
      </c>
    </row>
    <row r="472" spans="2:65" s="1" customFormat="1" ht="11.25">
      <c r="B472" s="35"/>
      <c r="D472" s="149" t="s">
        <v>167</v>
      </c>
      <c r="F472" s="150" t="s">
        <v>5483</v>
      </c>
      <c r="I472" s="151"/>
      <c r="L472" s="35"/>
      <c r="M472" s="152"/>
      <c r="T472" s="56"/>
      <c r="AT472" s="19" t="s">
        <v>167</v>
      </c>
      <c r="AU472" s="19" t="s">
        <v>91</v>
      </c>
    </row>
    <row r="473" spans="2:65" s="1" customFormat="1" ht="49.15" customHeight="1">
      <c r="B473" s="35"/>
      <c r="C473" s="135" t="s">
        <v>1566</v>
      </c>
      <c r="D473" s="135" t="s">
        <v>162</v>
      </c>
      <c r="E473" s="136" t="s">
        <v>5484</v>
      </c>
      <c r="F473" s="137" t="s">
        <v>5485</v>
      </c>
      <c r="G473" s="138" t="s">
        <v>180</v>
      </c>
      <c r="H473" s="139">
        <v>1.242</v>
      </c>
      <c r="I473" s="140"/>
      <c r="J473" s="141">
        <f>ROUND(I473*H473,2)</f>
        <v>0</v>
      </c>
      <c r="K473" s="142"/>
      <c r="L473" s="35"/>
      <c r="M473" s="143" t="s">
        <v>32</v>
      </c>
      <c r="N473" s="144" t="s">
        <v>48</v>
      </c>
      <c r="P473" s="145">
        <f>O473*H473</f>
        <v>0</v>
      </c>
      <c r="Q473" s="145">
        <v>0</v>
      </c>
      <c r="R473" s="145">
        <f>Q473*H473</f>
        <v>0</v>
      </c>
      <c r="S473" s="145">
        <v>0</v>
      </c>
      <c r="T473" s="146">
        <f>S473*H473</f>
        <v>0</v>
      </c>
      <c r="AR473" s="147" t="s">
        <v>661</v>
      </c>
      <c r="AT473" s="147" t="s">
        <v>162</v>
      </c>
      <c r="AU473" s="147" t="s">
        <v>91</v>
      </c>
      <c r="AY473" s="19" t="s">
        <v>159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9" t="s">
        <v>91</v>
      </c>
      <c r="BK473" s="148">
        <f>ROUND(I473*H473,2)</f>
        <v>0</v>
      </c>
      <c r="BL473" s="19" t="s">
        <v>661</v>
      </c>
      <c r="BM473" s="147" t="s">
        <v>5486</v>
      </c>
    </row>
    <row r="474" spans="2:65" s="1" customFormat="1" ht="11.25">
      <c r="B474" s="35"/>
      <c r="D474" s="149" t="s">
        <v>167</v>
      </c>
      <c r="F474" s="150" t="s">
        <v>5487</v>
      </c>
      <c r="I474" s="151"/>
      <c r="L474" s="35"/>
      <c r="M474" s="152"/>
      <c r="T474" s="56"/>
      <c r="AT474" s="19" t="s">
        <v>167</v>
      </c>
      <c r="AU474" s="19" t="s">
        <v>91</v>
      </c>
    </row>
    <row r="475" spans="2:65" s="11" customFormat="1" ht="22.9" customHeight="1">
      <c r="B475" s="123"/>
      <c r="D475" s="124" t="s">
        <v>75</v>
      </c>
      <c r="E475" s="133" t="s">
        <v>5488</v>
      </c>
      <c r="F475" s="133" t="s">
        <v>5489</v>
      </c>
      <c r="I475" s="126"/>
      <c r="J475" s="134">
        <f>BK475</f>
        <v>0</v>
      </c>
      <c r="L475" s="123"/>
      <c r="M475" s="128"/>
      <c r="P475" s="129">
        <f>SUM(P476:P490)</f>
        <v>0</v>
      </c>
      <c r="R475" s="129">
        <f>SUM(R476:R490)</f>
        <v>0.15525000000000003</v>
      </c>
      <c r="T475" s="130">
        <f>SUM(T476:T490)</f>
        <v>0</v>
      </c>
      <c r="AR475" s="124" t="s">
        <v>91</v>
      </c>
      <c r="AT475" s="131" t="s">
        <v>75</v>
      </c>
      <c r="AU475" s="131" t="s">
        <v>84</v>
      </c>
      <c r="AY475" s="124" t="s">
        <v>159</v>
      </c>
      <c r="BK475" s="132">
        <f>SUM(BK476:BK490)</f>
        <v>0</v>
      </c>
    </row>
    <row r="476" spans="2:65" s="1" customFormat="1" ht="37.9" customHeight="1">
      <c r="B476" s="35"/>
      <c r="C476" s="135" t="s">
        <v>1573</v>
      </c>
      <c r="D476" s="135" t="s">
        <v>162</v>
      </c>
      <c r="E476" s="136" t="s">
        <v>5490</v>
      </c>
      <c r="F476" s="137" t="s">
        <v>5491</v>
      </c>
      <c r="G476" s="138" t="s">
        <v>5355</v>
      </c>
      <c r="H476" s="139">
        <v>15</v>
      </c>
      <c r="I476" s="140"/>
      <c r="J476" s="141">
        <f>ROUND(I476*H476,2)</f>
        <v>0</v>
      </c>
      <c r="K476" s="142"/>
      <c r="L476" s="35"/>
      <c r="M476" s="143" t="s">
        <v>32</v>
      </c>
      <c r="N476" s="144" t="s">
        <v>48</v>
      </c>
      <c r="P476" s="145">
        <f>O476*H476</f>
        <v>0</v>
      </c>
      <c r="Q476" s="145">
        <v>9.1999999999999998E-3</v>
      </c>
      <c r="R476" s="145">
        <f>Q476*H476</f>
        <v>0.13800000000000001</v>
      </c>
      <c r="S476" s="145">
        <v>0</v>
      </c>
      <c r="T476" s="146">
        <f>S476*H476</f>
        <v>0</v>
      </c>
      <c r="AR476" s="147" t="s">
        <v>661</v>
      </c>
      <c r="AT476" s="147" t="s">
        <v>162</v>
      </c>
      <c r="AU476" s="147" t="s">
        <v>91</v>
      </c>
      <c r="AY476" s="19" t="s">
        <v>159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9" t="s">
        <v>91</v>
      </c>
      <c r="BK476" s="148">
        <f>ROUND(I476*H476,2)</f>
        <v>0</v>
      </c>
      <c r="BL476" s="19" t="s">
        <v>661</v>
      </c>
      <c r="BM476" s="147" t="s">
        <v>5492</v>
      </c>
    </row>
    <row r="477" spans="2:65" s="1" customFormat="1" ht="11.25">
      <c r="B477" s="35"/>
      <c r="D477" s="149" t="s">
        <v>167</v>
      </c>
      <c r="F477" s="150" t="s">
        <v>5493</v>
      </c>
      <c r="I477" s="151"/>
      <c r="L477" s="35"/>
      <c r="M477" s="152"/>
      <c r="T477" s="56"/>
      <c r="AT477" s="19" t="s">
        <v>167</v>
      </c>
      <c r="AU477" s="19" t="s">
        <v>91</v>
      </c>
    </row>
    <row r="478" spans="2:65" s="1" customFormat="1" ht="24.2" customHeight="1">
      <c r="B478" s="35"/>
      <c r="C478" s="135" t="s">
        <v>1579</v>
      </c>
      <c r="D478" s="135" t="s">
        <v>162</v>
      </c>
      <c r="E478" s="136" t="s">
        <v>5494</v>
      </c>
      <c r="F478" s="137" t="s">
        <v>5495</v>
      </c>
      <c r="G478" s="138" t="s">
        <v>5355</v>
      </c>
      <c r="H478" s="139">
        <v>15</v>
      </c>
      <c r="I478" s="140"/>
      <c r="J478" s="141">
        <f>ROUND(I478*H478,2)</f>
        <v>0</v>
      </c>
      <c r="K478" s="142"/>
      <c r="L478" s="35"/>
      <c r="M478" s="143" t="s">
        <v>32</v>
      </c>
      <c r="N478" s="144" t="s">
        <v>48</v>
      </c>
      <c r="P478" s="145">
        <f>O478*H478</f>
        <v>0</v>
      </c>
      <c r="Q478" s="145">
        <v>1.4999999999999999E-4</v>
      </c>
      <c r="R478" s="145">
        <f>Q478*H478</f>
        <v>2.2499999999999998E-3</v>
      </c>
      <c r="S478" s="145">
        <v>0</v>
      </c>
      <c r="T478" s="146">
        <f>S478*H478</f>
        <v>0</v>
      </c>
      <c r="AR478" s="147" t="s">
        <v>661</v>
      </c>
      <c r="AT478" s="147" t="s">
        <v>162</v>
      </c>
      <c r="AU478" s="147" t="s">
        <v>91</v>
      </c>
      <c r="AY478" s="19" t="s">
        <v>159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9" t="s">
        <v>91</v>
      </c>
      <c r="BK478" s="148">
        <f>ROUND(I478*H478,2)</f>
        <v>0</v>
      </c>
      <c r="BL478" s="19" t="s">
        <v>661</v>
      </c>
      <c r="BM478" s="147" t="s">
        <v>5496</v>
      </c>
    </row>
    <row r="479" spans="2:65" s="1" customFormat="1" ht="11.25">
      <c r="B479" s="35"/>
      <c r="D479" s="149" t="s">
        <v>167</v>
      </c>
      <c r="F479" s="150" t="s">
        <v>5497</v>
      </c>
      <c r="I479" s="151"/>
      <c r="L479" s="35"/>
      <c r="M479" s="152"/>
      <c r="T479" s="56"/>
      <c r="AT479" s="19" t="s">
        <v>167</v>
      </c>
      <c r="AU479" s="19" t="s">
        <v>91</v>
      </c>
    </row>
    <row r="480" spans="2:65" s="1" customFormat="1" ht="24.2" customHeight="1">
      <c r="B480" s="35"/>
      <c r="C480" s="135" t="s">
        <v>1598</v>
      </c>
      <c r="D480" s="135" t="s">
        <v>162</v>
      </c>
      <c r="E480" s="136" t="s">
        <v>5498</v>
      </c>
      <c r="F480" s="137" t="s">
        <v>5499</v>
      </c>
      <c r="G480" s="138" t="s">
        <v>5355</v>
      </c>
      <c r="H480" s="139">
        <v>15</v>
      </c>
      <c r="I480" s="140"/>
      <c r="J480" s="141">
        <f>ROUND(I480*H480,2)</f>
        <v>0</v>
      </c>
      <c r="K480" s="142"/>
      <c r="L480" s="35"/>
      <c r="M480" s="143" t="s">
        <v>32</v>
      </c>
      <c r="N480" s="144" t="s">
        <v>48</v>
      </c>
      <c r="P480" s="145">
        <f>O480*H480</f>
        <v>0</v>
      </c>
      <c r="Q480" s="145">
        <v>5.0000000000000001E-4</v>
      </c>
      <c r="R480" s="145">
        <f>Q480*H480</f>
        <v>7.4999999999999997E-3</v>
      </c>
      <c r="S480" s="145">
        <v>0</v>
      </c>
      <c r="T480" s="146">
        <f>S480*H480</f>
        <v>0</v>
      </c>
      <c r="AR480" s="147" t="s">
        <v>661</v>
      </c>
      <c r="AT480" s="147" t="s">
        <v>162</v>
      </c>
      <c r="AU480" s="147" t="s">
        <v>91</v>
      </c>
      <c r="AY480" s="19" t="s">
        <v>159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9" t="s">
        <v>91</v>
      </c>
      <c r="BK480" s="148">
        <f>ROUND(I480*H480,2)</f>
        <v>0</v>
      </c>
      <c r="BL480" s="19" t="s">
        <v>661</v>
      </c>
      <c r="BM480" s="147" t="s">
        <v>5500</v>
      </c>
    </row>
    <row r="481" spans="2:65" s="1" customFormat="1" ht="11.25">
      <c r="B481" s="35"/>
      <c r="D481" s="149" t="s">
        <v>167</v>
      </c>
      <c r="F481" s="150" t="s">
        <v>5501</v>
      </c>
      <c r="I481" s="151"/>
      <c r="L481" s="35"/>
      <c r="M481" s="152"/>
      <c r="T481" s="56"/>
      <c r="AT481" s="19" t="s">
        <v>167</v>
      </c>
      <c r="AU481" s="19" t="s">
        <v>91</v>
      </c>
    </row>
    <row r="482" spans="2:65" s="1" customFormat="1" ht="24.2" customHeight="1">
      <c r="B482" s="35"/>
      <c r="C482" s="135" t="s">
        <v>1605</v>
      </c>
      <c r="D482" s="135" t="s">
        <v>162</v>
      </c>
      <c r="E482" s="136" t="s">
        <v>5502</v>
      </c>
      <c r="F482" s="137" t="s">
        <v>5503</v>
      </c>
      <c r="G482" s="138" t="s">
        <v>5355</v>
      </c>
      <c r="H482" s="139">
        <v>15</v>
      </c>
      <c r="I482" s="140"/>
      <c r="J482" s="141">
        <f>ROUND(I482*H482,2)</f>
        <v>0</v>
      </c>
      <c r="K482" s="142"/>
      <c r="L482" s="35"/>
      <c r="M482" s="143" t="s">
        <v>32</v>
      </c>
      <c r="N482" s="144" t="s">
        <v>48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661</v>
      </c>
      <c r="AT482" s="147" t="s">
        <v>162</v>
      </c>
      <c r="AU482" s="147" t="s">
        <v>91</v>
      </c>
      <c r="AY482" s="19" t="s">
        <v>159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9" t="s">
        <v>91</v>
      </c>
      <c r="BK482" s="148">
        <f>ROUND(I482*H482,2)</f>
        <v>0</v>
      </c>
      <c r="BL482" s="19" t="s">
        <v>661</v>
      </c>
      <c r="BM482" s="147" t="s">
        <v>5504</v>
      </c>
    </row>
    <row r="483" spans="2:65" s="1" customFormat="1" ht="11.25">
      <c r="B483" s="35"/>
      <c r="D483" s="149" t="s">
        <v>167</v>
      </c>
      <c r="F483" s="150" t="s">
        <v>5505</v>
      </c>
      <c r="I483" s="151"/>
      <c r="L483" s="35"/>
      <c r="M483" s="152"/>
      <c r="T483" s="56"/>
      <c r="AT483" s="19" t="s">
        <v>167</v>
      </c>
      <c r="AU483" s="19" t="s">
        <v>91</v>
      </c>
    </row>
    <row r="484" spans="2:65" s="12" customFormat="1" ht="11.25">
      <c r="B484" s="153"/>
      <c r="D484" s="154" t="s">
        <v>169</v>
      </c>
      <c r="E484" s="155" t="s">
        <v>32</v>
      </c>
      <c r="F484" s="156" t="s">
        <v>5226</v>
      </c>
      <c r="H484" s="155" t="s">
        <v>32</v>
      </c>
      <c r="I484" s="157"/>
      <c r="L484" s="153"/>
      <c r="M484" s="158"/>
      <c r="T484" s="159"/>
      <c r="AT484" s="155" t="s">
        <v>169</v>
      </c>
      <c r="AU484" s="155" t="s">
        <v>91</v>
      </c>
      <c r="AV484" s="12" t="s">
        <v>84</v>
      </c>
      <c r="AW484" s="12" t="s">
        <v>38</v>
      </c>
      <c r="AX484" s="12" t="s">
        <v>76</v>
      </c>
      <c r="AY484" s="155" t="s">
        <v>159</v>
      </c>
    </row>
    <row r="485" spans="2:65" s="13" customFormat="1" ht="11.25">
      <c r="B485" s="160"/>
      <c r="D485" s="154" t="s">
        <v>169</v>
      </c>
      <c r="E485" s="161" t="s">
        <v>32</v>
      </c>
      <c r="F485" s="162" t="s">
        <v>625</v>
      </c>
      <c r="H485" s="163">
        <v>15</v>
      </c>
      <c r="I485" s="164"/>
      <c r="L485" s="160"/>
      <c r="M485" s="165"/>
      <c r="T485" s="166"/>
      <c r="AT485" s="161" t="s">
        <v>169</v>
      </c>
      <c r="AU485" s="161" t="s">
        <v>91</v>
      </c>
      <c r="AV485" s="13" t="s">
        <v>91</v>
      </c>
      <c r="AW485" s="13" t="s">
        <v>38</v>
      </c>
      <c r="AX485" s="13" t="s">
        <v>84</v>
      </c>
      <c r="AY485" s="161" t="s">
        <v>159</v>
      </c>
    </row>
    <row r="486" spans="2:65" s="1" customFormat="1" ht="24.2" customHeight="1">
      <c r="B486" s="35"/>
      <c r="C486" s="182" t="s">
        <v>1610</v>
      </c>
      <c r="D486" s="182" t="s">
        <v>668</v>
      </c>
      <c r="E486" s="183" t="s">
        <v>5506</v>
      </c>
      <c r="F486" s="184" t="s">
        <v>5507</v>
      </c>
      <c r="G486" s="185" t="s">
        <v>211</v>
      </c>
      <c r="H486" s="186">
        <v>15</v>
      </c>
      <c r="I486" s="187"/>
      <c r="J486" s="188">
        <f>ROUND(I486*H486,2)</f>
        <v>0</v>
      </c>
      <c r="K486" s="189"/>
      <c r="L486" s="190"/>
      <c r="M486" s="191" t="s">
        <v>32</v>
      </c>
      <c r="N486" s="192" t="s">
        <v>48</v>
      </c>
      <c r="P486" s="145">
        <f>O486*H486</f>
        <v>0</v>
      </c>
      <c r="Q486" s="145">
        <v>5.0000000000000001E-4</v>
      </c>
      <c r="R486" s="145">
        <f>Q486*H486</f>
        <v>7.4999999999999997E-3</v>
      </c>
      <c r="S486" s="145">
        <v>0</v>
      </c>
      <c r="T486" s="146">
        <f>S486*H486</f>
        <v>0</v>
      </c>
      <c r="AR486" s="147" t="s">
        <v>780</v>
      </c>
      <c r="AT486" s="147" t="s">
        <v>668</v>
      </c>
      <c r="AU486" s="147" t="s">
        <v>91</v>
      </c>
      <c r="AY486" s="19" t="s">
        <v>159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9" t="s">
        <v>91</v>
      </c>
      <c r="BK486" s="148">
        <f>ROUND(I486*H486,2)</f>
        <v>0</v>
      </c>
      <c r="BL486" s="19" t="s">
        <v>661</v>
      </c>
      <c r="BM486" s="147" t="s">
        <v>5508</v>
      </c>
    </row>
    <row r="487" spans="2:65" s="1" customFormat="1" ht="49.15" customHeight="1">
      <c r="B487" s="35"/>
      <c r="C487" s="135" t="s">
        <v>1615</v>
      </c>
      <c r="D487" s="135" t="s">
        <v>162</v>
      </c>
      <c r="E487" s="136" t="s">
        <v>5509</v>
      </c>
      <c r="F487" s="137" t="s">
        <v>5510</v>
      </c>
      <c r="G487" s="138" t="s">
        <v>180</v>
      </c>
      <c r="H487" s="139">
        <v>0.155</v>
      </c>
      <c r="I487" s="140"/>
      <c r="J487" s="141">
        <f>ROUND(I487*H487,2)</f>
        <v>0</v>
      </c>
      <c r="K487" s="142"/>
      <c r="L487" s="35"/>
      <c r="M487" s="143" t="s">
        <v>32</v>
      </c>
      <c r="N487" s="144" t="s">
        <v>48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661</v>
      </c>
      <c r="AT487" s="147" t="s">
        <v>162</v>
      </c>
      <c r="AU487" s="147" t="s">
        <v>91</v>
      </c>
      <c r="AY487" s="19" t="s">
        <v>159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9" t="s">
        <v>91</v>
      </c>
      <c r="BK487" s="148">
        <f>ROUND(I487*H487,2)</f>
        <v>0</v>
      </c>
      <c r="BL487" s="19" t="s">
        <v>661</v>
      </c>
      <c r="BM487" s="147" t="s">
        <v>5511</v>
      </c>
    </row>
    <row r="488" spans="2:65" s="1" customFormat="1" ht="11.25">
      <c r="B488" s="35"/>
      <c r="D488" s="149" t="s">
        <v>167</v>
      </c>
      <c r="F488" s="150" t="s">
        <v>5512</v>
      </c>
      <c r="I488" s="151"/>
      <c r="L488" s="35"/>
      <c r="M488" s="152"/>
      <c r="T488" s="56"/>
      <c r="AT488" s="19" t="s">
        <v>167</v>
      </c>
      <c r="AU488" s="19" t="s">
        <v>91</v>
      </c>
    </row>
    <row r="489" spans="2:65" s="1" customFormat="1" ht="49.15" customHeight="1">
      <c r="B489" s="35"/>
      <c r="C489" s="135" t="s">
        <v>1620</v>
      </c>
      <c r="D489" s="135" t="s">
        <v>162</v>
      </c>
      <c r="E489" s="136" t="s">
        <v>5513</v>
      </c>
      <c r="F489" s="137" t="s">
        <v>5514</v>
      </c>
      <c r="G489" s="138" t="s">
        <v>180</v>
      </c>
      <c r="H489" s="139">
        <v>0.155</v>
      </c>
      <c r="I489" s="140"/>
      <c r="J489" s="141">
        <f>ROUND(I489*H489,2)</f>
        <v>0</v>
      </c>
      <c r="K489" s="142"/>
      <c r="L489" s="35"/>
      <c r="M489" s="143" t="s">
        <v>32</v>
      </c>
      <c r="N489" s="144" t="s">
        <v>48</v>
      </c>
      <c r="P489" s="145">
        <f>O489*H489</f>
        <v>0</v>
      </c>
      <c r="Q489" s="145">
        <v>0</v>
      </c>
      <c r="R489" s="145">
        <f>Q489*H489</f>
        <v>0</v>
      </c>
      <c r="S489" s="145">
        <v>0</v>
      </c>
      <c r="T489" s="146">
        <f>S489*H489</f>
        <v>0</v>
      </c>
      <c r="AR489" s="147" t="s">
        <v>661</v>
      </c>
      <c r="AT489" s="147" t="s">
        <v>162</v>
      </c>
      <c r="AU489" s="147" t="s">
        <v>91</v>
      </c>
      <c r="AY489" s="19" t="s">
        <v>159</v>
      </c>
      <c r="BE489" s="148">
        <f>IF(N489="základní",J489,0)</f>
        <v>0</v>
      </c>
      <c r="BF489" s="148">
        <f>IF(N489="snížená",J489,0)</f>
        <v>0</v>
      </c>
      <c r="BG489" s="148">
        <f>IF(N489="zákl. přenesená",J489,0)</f>
        <v>0</v>
      </c>
      <c r="BH489" s="148">
        <f>IF(N489="sníž. přenesená",J489,0)</f>
        <v>0</v>
      </c>
      <c r="BI489" s="148">
        <f>IF(N489="nulová",J489,0)</f>
        <v>0</v>
      </c>
      <c r="BJ489" s="19" t="s">
        <v>91</v>
      </c>
      <c r="BK489" s="148">
        <f>ROUND(I489*H489,2)</f>
        <v>0</v>
      </c>
      <c r="BL489" s="19" t="s">
        <v>661</v>
      </c>
      <c r="BM489" s="147" t="s">
        <v>5515</v>
      </c>
    </row>
    <row r="490" spans="2:65" s="1" customFormat="1" ht="11.25">
      <c r="B490" s="35"/>
      <c r="D490" s="149" t="s">
        <v>167</v>
      </c>
      <c r="F490" s="150" t="s">
        <v>5516</v>
      </c>
      <c r="I490" s="151"/>
      <c r="L490" s="35"/>
      <c r="M490" s="152"/>
      <c r="T490" s="56"/>
      <c r="AT490" s="19" t="s">
        <v>167</v>
      </c>
      <c r="AU490" s="19" t="s">
        <v>91</v>
      </c>
    </row>
    <row r="491" spans="2:65" s="11" customFormat="1" ht="22.9" customHeight="1">
      <c r="B491" s="123"/>
      <c r="D491" s="124" t="s">
        <v>75</v>
      </c>
      <c r="E491" s="133" t="s">
        <v>5517</v>
      </c>
      <c r="F491" s="133" t="s">
        <v>5518</v>
      </c>
      <c r="I491" s="126"/>
      <c r="J491" s="134">
        <f>BK491</f>
        <v>0</v>
      </c>
      <c r="L491" s="123"/>
      <c r="M491" s="128"/>
      <c r="P491" s="129">
        <f>SUM(P492:P497)</f>
        <v>0</v>
      </c>
      <c r="R491" s="129">
        <f>SUM(R492:R497)</f>
        <v>1.8799999999999999E-3</v>
      </c>
      <c r="T491" s="130">
        <f>SUM(T492:T497)</f>
        <v>0</v>
      </c>
      <c r="AR491" s="124" t="s">
        <v>91</v>
      </c>
      <c r="AT491" s="131" t="s">
        <v>75</v>
      </c>
      <c r="AU491" s="131" t="s">
        <v>84</v>
      </c>
      <c r="AY491" s="124" t="s">
        <v>159</v>
      </c>
      <c r="BK491" s="132">
        <f>SUM(BK492:BK497)</f>
        <v>0</v>
      </c>
    </row>
    <row r="492" spans="2:65" s="1" customFormat="1" ht="55.5" customHeight="1">
      <c r="B492" s="35"/>
      <c r="C492" s="135" t="s">
        <v>1626</v>
      </c>
      <c r="D492" s="135" t="s">
        <v>162</v>
      </c>
      <c r="E492" s="136" t="s">
        <v>5519</v>
      </c>
      <c r="F492" s="137" t="s">
        <v>5520</v>
      </c>
      <c r="G492" s="138" t="s">
        <v>5355</v>
      </c>
      <c r="H492" s="139">
        <v>1</v>
      </c>
      <c r="I492" s="140"/>
      <c r="J492" s="141">
        <f>ROUND(I492*H492,2)</f>
        <v>0</v>
      </c>
      <c r="K492" s="142"/>
      <c r="L492" s="35"/>
      <c r="M492" s="143" t="s">
        <v>32</v>
      </c>
      <c r="N492" s="144" t="s">
        <v>48</v>
      </c>
      <c r="P492" s="145">
        <f>O492*H492</f>
        <v>0</v>
      </c>
      <c r="Q492" s="145">
        <v>1.8799999999999999E-3</v>
      </c>
      <c r="R492" s="145">
        <f>Q492*H492</f>
        <v>1.8799999999999999E-3</v>
      </c>
      <c r="S492" s="145">
        <v>0</v>
      </c>
      <c r="T492" s="146">
        <f>S492*H492</f>
        <v>0</v>
      </c>
      <c r="AR492" s="147" t="s">
        <v>661</v>
      </c>
      <c r="AT492" s="147" t="s">
        <v>162</v>
      </c>
      <c r="AU492" s="147" t="s">
        <v>91</v>
      </c>
      <c r="AY492" s="19" t="s">
        <v>159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9" t="s">
        <v>91</v>
      </c>
      <c r="BK492" s="148">
        <f>ROUND(I492*H492,2)</f>
        <v>0</v>
      </c>
      <c r="BL492" s="19" t="s">
        <v>661</v>
      </c>
      <c r="BM492" s="147" t="s">
        <v>5521</v>
      </c>
    </row>
    <row r="493" spans="2:65" s="1" customFormat="1" ht="11.25">
      <c r="B493" s="35"/>
      <c r="D493" s="149" t="s">
        <v>167</v>
      </c>
      <c r="F493" s="150" t="s">
        <v>5522</v>
      </c>
      <c r="I493" s="151"/>
      <c r="L493" s="35"/>
      <c r="M493" s="152"/>
      <c r="T493" s="56"/>
      <c r="AT493" s="19" t="s">
        <v>167</v>
      </c>
      <c r="AU493" s="19" t="s">
        <v>91</v>
      </c>
    </row>
    <row r="494" spans="2:65" s="1" customFormat="1" ht="44.25" customHeight="1">
      <c r="B494" s="35"/>
      <c r="C494" s="135" t="s">
        <v>1633</v>
      </c>
      <c r="D494" s="135" t="s">
        <v>162</v>
      </c>
      <c r="E494" s="136" t="s">
        <v>5523</v>
      </c>
      <c r="F494" s="137" t="s">
        <v>5524</v>
      </c>
      <c r="G494" s="138" t="s">
        <v>180</v>
      </c>
      <c r="H494" s="139">
        <v>2E-3</v>
      </c>
      <c r="I494" s="140"/>
      <c r="J494" s="141">
        <f>ROUND(I494*H494,2)</f>
        <v>0</v>
      </c>
      <c r="K494" s="142"/>
      <c r="L494" s="35"/>
      <c r="M494" s="143" t="s">
        <v>32</v>
      </c>
      <c r="N494" s="144" t="s">
        <v>48</v>
      </c>
      <c r="P494" s="145">
        <f>O494*H494</f>
        <v>0</v>
      </c>
      <c r="Q494" s="145">
        <v>0</v>
      </c>
      <c r="R494" s="145">
        <f>Q494*H494</f>
        <v>0</v>
      </c>
      <c r="S494" s="145">
        <v>0</v>
      </c>
      <c r="T494" s="146">
        <f>S494*H494</f>
        <v>0</v>
      </c>
      <c r="AR494" s="147" t="s">
        <v>661</v>
      </c>
      <c r="AT494" s="147" t="s">
        <v>162</v>
      </c>
      <c r="AU494" s="147" t="s">
        <v>91</v>
      </c>
      <c r="AY494" s="19" t="s">
        <v>159</v>
      </c>
      <c r="BE494" s="148">
        <f>IF(N494="základní",J494,0)</f>
        <v>0</v>
      </c>
      <c r="BF494" s="148">
        <f>IF(N494="snížená",J494,0)</f>
        <v>0</v>
      </c>
      <c r="BG494" s="148">
        <f>IF(N494="zákl. přenesená",J494,0)</f>
        <v>0</v>
      </c>
      <c r="BH494" s="148">
        <f>IF(N494="sníž. přenesená",J494,0)</f>
        <v>0</v>
      </c>
      <c r="BI494" s="148">
        <f>IF(N494="nulová",J494,0)</f>
        <v>0</v>
      </c>
      <c r="BJ494" s="19" t="s">
        <v>91</v>
      </c>
      <c r="BK494" s="148">
        <f>ROUND(I494*H494,2)</f>
        <v>0</v>
      </c>
      <c r="BL494" s="19" t="s">
        <v>661</v>
      </c>
      <c r="BM494" s="147" t="s">
        <v>5525</v>
      </c>
    </row>
    <row r="495" spans="2:65" s="1" customFormat="1" ht="11.25">
      <c r="B495" s="35"/>
      <c r="D495" s="149" t="s">
        <v>167</v>
      </c>
      <c r="F495" s="150" t="s">
        <v>5526</v>
      </c>
      <c r="I495" s="151"/>
      <c r="L495" s="35"/>
      <c r="M495" s="152"/>
      <c r="T495" s="56"/>
      <c r="AT495" s="19" t="s">
        <v>167</v>
      </c>
      <c r="AU495" s="19" t="s">
        <v>91</v>
      </c>
    </row>
    <row r="496" spans="2:65" s="1" customFormat="1" ht="49.15" customHeight="1">
      <c r="B496" s="35"/>
      <c r="C496" s="135" t="s">
        <v>1638</v>
      </c>
      <c r="D496" s="135" t="s">
        <v>162</v>
      </c>
      <c r="E496" s="136" t="s">
        <v>5527</v>
      </c>
      <c r="F496" s="137" t="s">
        <v>5528</v>
      </c>
      <c r="G496" s="138" t="s">
        <v>180</v>
      </c>
      <c r="H496" s="139">
        <v>2E-3</v>
      </c>
      <c r="I496" s="140"/>
      <c r="J496" s="141">
        <f>ROUND(I496*H496,2)</f>
        <v>0</v>
      </c>
      <c r="K496" s="142"/>
      <c r="L496" s="35"/>
      <c r="M496" s="143" t="s">
        <v>32</v>
      </c>
      <c r="N496" s="144" t="s">
        <v>48</v>
      </c>
      <c r="P496" s="145">
        <f>O496*H496</f>
        <v>0</v>
      </c>
      <c r="Q496" s="145">
        <v>0</v>
      </c>
      <c r="R496" s="145">
        <f>Q496*H496</f>
        <v>0</v>
      </c>
      <c r="S496" s="145">
        <v>0</v>
      </c>
      <c r="T496" s="146">
        <f>S496*H496</f>
        <v>0</v>
      </c>
      <c r="AR496" s="147" t="s">
        <v>661</v>
      </c>
      <c r="AT496" s="147" t="s">
        <v>162</v>
      </c>
      <c r="AU496" s="147" t="s">
        <v>91</v>
      </c>
      <c r="AY496" s="19" t="s">
        <v>159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9" t="s">
        <v>91</v>
      </c>
      <c r="BK496" s="148">
        <f>ROUND(I496*H496,2)</f>
        <v>0</v>
      </c>
      <c r="BL496" s="19" t="s">
        <v>661</v>
      </c>
      <c r="BM496" s="147" t="s">
        <v>5529</v>
      </c>
    </row>
    <row r="497" spans="2:65" s="1" customFormat="1" ht="11.25">
      <c r="B497" s="35"/>
      <c r="D497" s="149" t="s">
        <v>167</v>
      </c>
      <c r="F497" s="150" t="s">
        <v>5530</v>
      </c>
      <c r="I497" s="151"/>
      <c r="L497" s="35"/>
      <c r="M497" s="152"/>
      <c r="T497" s="56"/>
      <c r="AT497" s="19" t="s">
        <v>167</v>
      </c>
      <c r="AU497" s="19" t="s">
        <v>91</v>
      </c>
    </row>
    <row r="498" spans="2:65" s="11" customFormat="1" ht="25.9" customHeight="1">
      <c r="B498" s="123"/>
      <c r="D498" s="124" t="s">
        <v>75</v>
      </c>
      <c r="E498" s="125" t="s">
        <v>5531</v>
      </c>
      <c r="F498" s="125" t="s">
        <v>5532</v>
      </c>
      <c r="I498" s="126"/>
      <c r="J498" s="127">
        <f>BK498</f>
        <v>0</v>
      </c>
      <c r="L498" s="123"/>
      <c r="M498" s="128"/>
      <c r="P498" s="129">
        <f>SUM(P499:P504)</f>
        <v>0</v>
      </c>
      <c r="R498" s="129">
        <f>SUM(R499:R504)</f>
        <v>0</v>
      </c>
      <c r="T498" s="130">
        <f>SUM(T499:T504)</f>
        <v>0</v>
      </c>
      <c r="AR498" s="124" t="s">
        <v>96</v>
      </c>
      <c r="AT498" s="131" t="s">
        <v>75</v>
      </c>
      <c r="AU498" s="131" t="s">
        <v>76</v>
      </c>
      <c r="AY498" s="124" t="s">
        <v>159</v>
      </c>
      <c r="BK498" s="132">
        <f>SUM(BK499:BK504)</f>
        <v>0</v>
      </c>
    </row>
    <row r="499" spans="2:65" s="1" customFormat="1" ht="24.2" customHeight="1">
      <c r="B499" s="35"/>
      <c r="C499" s="135" t="s">
        <v>1643</v>
      </c>
      <c r="D499" s="135" t="s">
        <v>162</v>
      </c>
      <c r="E499" s="136" t="s">
        <v>5533</v>
      </c>
      <c r="F499" s="137" t="s">
        <v>5534</v>
      </c>
      <c r="G499" s="138" t="s">
        <v>3762</v>
      </c>
      <c r="H499" s="139">
        <v>40</v>
      </c>
      <c r="I499" s="140"/>
      <c r="J499" s="141">
        <f>ROUND(I499*H499,2)</f>
        <v>0</v>
      </c>
      <c r="K499" s="142"/>
      <c r="L499" s="35"/>
      <c r="M499" s="143" t="s">
        <v>32</v>
      </c>
      <c r="N499" s="144" t="s">
        <v>48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3956</v>
      </c>
      <c r="AT499" s="147" t="s">
        <v>162</v>
      </c>
      <c r="AU499" s="147" t="s">
        <v>84</v>
      </c>
      <c r="AY499" s="19" t="s">
        <v>159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9" t="s">
        <v>91</v>
      </c>
      <c r="BK499" s="148">
        <f>ROUND(I499*H499,2)</f>
        <v>0</v>
      </c>
      <c r="BL499" s="19" t="s">
        <v>3956</v>
      </c>
      <c r="BM499" s="147" t="s">
        <v>5535</v>
      </c>
    </row>
    <row r="500" spans="2:65" s="1" customFormat="1" ht="11.25">
      <c r="B500" s="35"/>
      <c r="D500" s="149" t="s">
        <v>167</v>
      </c>
      <c r="F500" s="150" t="s">
        <v>5536</v>
      </c>
      <c r="I500" s="151"/>
      <c r="L500" s="35"/>
      <c r="M500" s="152"/>
      <c r="T500" s="56"/>
      <c r="AT500" s="19" t="s">
        <v>167</v>
      </c>
      <c r="AU500" s="19" t="s">
        <v>84</v>
      </c>
    </row>
    <row r="501" spans="2:65" s="1" customFormat="1" ht="24.2" customHeight="1">
      <c r="B501" s="35"/>
      <c r="C501" s="135" t="s">
        <v>1649</v>
      </c>
      <c r="D501" s="135" t="s">
        <v>162</v>
      </c>
      <c r="E501" s="136" t="s">
        <v>5537</v>
      </c>
      <c r="F501" s="137" t="s">
        <v>5538</v>
      </c>
      <c r="G501" s="138" t="s">
        <v>3762</v>
      </c>
      <c r="H501" s="139">
        <v>20</v>
      </c>
      <c r="I501" s="140"/>
      <c r="J501" s="141">
        <f>ROUND(I501*H501,2)</f>
        <v>0</v>
      </c>
      <c r="K501" s="142"/>
      <c r="L501" s="35"/>
      <c r="M501" s="143" t="s">
        <v>32</v>
      </c>
      <c r="N501" s="144" t="s">
        <v>48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3956</v>
      </c>
      <c r="AT501" s="147" t="s">
        <v>162</v>
      </c>
      <c r="AU501" s="147" t="s">
        <v>84</v>
      </c>
      <c r="AY501" s="19" t="s">
        <v>159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9" t="s">
        <v>91</v>
      </c>
      <c r="BK501" s="148">
        <f>ROUND(I501*H501,2)</f>
        <v>0</v>
      </c>
      <c r="BL501" s="19" t="s">
        <v>3956</v>
      </c>
      <c r="BM501" s="147" t="s">
        <v>5539</v>
      </c>
    </row>
    <row r="502" spans="2:65" s="1" customFormat="1" ht="11.25">
      <c r="B502" s="35"/>
      <c r="D502" s="149" t="s">
        <v>167</v>
      </c>
      <c r="F502" s="150" t="s">
        <v>5540</v>
      </c>
      <c r="I502" s="151"/>
      <c r="L502" s="35"/>
      <c r="M502" s="152"/>
      <c r="T502" s="56"/>
      <c r="AT502" s="19" t="s">
        <v>167</v>
      </c>
      <c r="AU502" s="19" t="s">
        <v>84</v>
      </c>
    </row>
    <row r="503" spans="2:65" s="1" customFormat="1" ht="24.2" customHeight="1">
      <c r="B503" s="35"/>
      <c r="C503" s="135" t="s">
        <v>1654</v>
      </c>
      <c r="D503" s="135" t="s">
        <v>162</v>
      </c>
      <c r="E503" s="136" t="s">
        <v>5541</v>
      </c>
      <c r="F503" s="137" t="s">
        <v>5542</v>
      </c>
      <c r="G503" s="138" t="s">
        <v>3762</v>
      </c>
      <c r="H503" s="139">
        <v>20</v>
      </c>
      <c r="I503" s="140"/>
      <c r="J503" s="141">
        <f>ROUND(I503*H503,2)</f>
        <v>0</v>
      </c>
      <c r="K503" s="142"/>
      <c r="L503" s="35"/>
      <c r="M503" s="143" t="s">
        <v>32</v>
      </c>
      <c r="N503" s="144" t="s">
        <v>48</v>
      </c>
      <c r="P503" s="145">
        <f>O503*H503</f>
        <v>0</v>
      </c>
      <c r="Q503" s="145">
        <v>0</v>
      </c>
      <c r="R503" s="145">
        <f>Q503*H503</f>
        <v>0</v>
      </c>
      <c r="S503" s="145">
        <v>0</v>
      </c>
      <c r="T503" s="146">
        <f>S503*H503</f>
        <v>0</v>
      </c>
      <c r="AR503" s="147" t="s">
        <v>3956</v>
      </c>
      <c r="AT503" s="147" t="s">
        <v>162</v>
      </c>
      <c r="AU503" s="147" t="s">
        <v>84</v>
      </c>
      <c r="AY503" s="19" t="s">
        <v>159</v>
      </c>
      <c r="BE503" s="148">
        <f>IF(N503="základní",J503,0)</f>
        <v>0</v>
      </c>
      <c r="BF503" s="148">
        <f>IF(N503="snížená",J503,0)</f>
        <v>0</v>
      </c>
      <c r="BG503" s="148">
        <f>IF(N503="zákl. přenesená",J503,0)</f>
        <v>0</v>
      </c>
      <c r="BH503" s="148">
        <f>IF(N503="sníž. přenesená",J503,0)</f>
        <v>0</v>
      </c>
      <c r="BI503" s="148">
        <f>IF(N503="nulová",J503,0)</f>
        <v>0</v>
      </c>
      <c r="BJ503" s="19" t="s">
        <v>91</v>
      </c>
      <c r="BK503" s="148">
        <f>ROUND(I503*H503,2)</f>
        <v>0</v>
      </c>
      <c r="BL503" s="19" t="s">
        <v>3956</v>
      </c>
      <c r="BM503" s="147" t="s">
        <v>5543</v>
      </c>
    </row>
    <row r="504" spans="2:65" s="1" customFormat="1" ht="11.25">
      <c r="B504" s="35"/>
      <c r="D504" s="149" t="s">
        <v>167</v>
      </c>
      <c r="F504" s="150" t="s">
        <v>5544</v>
      </c>
      <c r="I504" s="151"/>
      <c r="L504" s="35"/>
      <c r="M504" s="152"/>
      <c r="T504" s="56"/>
      <c r="AT504" s="19" t="s">
        <v>167</v>
      </c>
      <c r="AU504" s="19" t="s">
        <v>84</v>
      </c>
    </row>
    <row r="505" spans="2:65" s="11" customFormat="1" ht="25.9" customHeight="1">
      <c r="B505" s="123"/>
      <c r="D505" s="124" t="s">
        <v>75</v>
      </c>
      <c r="E505" s="125" t="s">
        <v>4147</v>
      </c>
      <c r="F505" s="125" t="s">
        <v>2803</v>
      </c>
      <c r="I505" s="126"/>
      <c r="J505" s="127">
        <f>BK505</f>
        <v>0</v>
      </c>
      <c r="L505" s="123"/>
      <c r="M505" s="128"/>
      <c r="P505" s="129">
        <f>SUM(P506:P517)</f>
        <v>0</v>
      </c>
      <c r="R505" s="129">
        <f>SUM(R506:R517)</f>
        <v>0</v>
      </c>
      <c r="T505" s="130">
        <f>SUM(T506:T517)</f>
        <v>0</v>
      </c>
      <c r="AR505" s="124" t="s">
        <v>96</v>
      </c>
      <c r="AT505" s="131" t="s">
        <v>75</v>
      </c>
      <c r="AU505" s="131" t="s">
        <v>76</v>
      </c>
      <c r="AY505" s="124" t="s">
        <v>159</v>
      </c>
      <c r="BK505" s="132">
        <f>SUM(BK506:BK517)</f>
        <v>0</v>
      </c>
    </row>
    <row r="506" spans="2:65" s="1" customFormat="1" ht="24.2" customHeight="1">
      <c r="B506" s="35"/>
      <c r="C506" s="135" t="s">
        <v>1659</v>
      </c>
      <c r="D506" s="135" t="s">
        <v>162</v>
      </c>
      <c r="E506" s="136" t="s">
        <v>5545</v>
      </c>
      <c r="F506" s="137" t="s">
        <v>5546</v>
      </c>
      <c r="G506" s="138" t="s">
        <v>32</v>
      </c>
      <c r="H506" s="139">
        <v>1</v>
      </c>
      <c r="I506" s="140"/>
      <c r="J506" s="141">
        <f>ROUND(I506*H506,2)</f>
        <v>0</v>
      </c>
      <c r="K506" s="142"/>
      <c r="L506" s="35"/>
      <c r="M506" s="143" t="s">
        <v>32</v>
      </c>
      <c r="N506" s="144" t="s">
        <v>48</v>
      </c>
      <c r="P506" s="145">
        <f>O506*H506</f>
        <v>0</v>
      </c>
      <c r="Q506" s="145">
        <v>0</v>
      </c>
      <c r="R506" s="145">
        <f>Q506*H506</f>
        <v>0</v>
      </c>
      <c r="S506" s="145">
        <v>0</v>
      </c>
      <c r="T506" s="146">
        <f>S506*H506</f>
        <v>0</v>
      </c>
      <c r="AR506" s="147" t="s">
        <v>3956</v>
      </c>
      <c r="AT506" s="147" t="s">
        <v>162</v>
      </c>
      <c r="AU506" s="147" t="s">
        <v>84</v>
      </c>
      <c r="AY506" s="19" t="s">
        <v>159</v>
      </c>
      <c r="BE506" s="148">
        <f>IF(N506="základní",J506,0)</f>
        <v>0</v>
      </c>
      <c r="BF506" s="148">
        <f>IF(N506="snížená",J506,0)</f>
        <v>0</v>
      </c>
      <c r="BG506" s="148">
        <f>IF(N506="zákl. přenesená",J506,0)</f>
        <v>0</v>
      </c>
      <c r="BH506" s="148">
        <f>IF(N506="sníž. přenesená",J506,0)</f>
        <v>0</v>
      </c>
      <c r="BI506" s="148">
        <f>IF(N506="nulová",J506,0)</f>
        <v>0</v>
      </c>
      <c r="BJ506" s="19" t="s">
        <v>91</v>
      </c>
      <c r="BK506" s="148">
        <f>ROUND(I506*H506,2)</f>
        <v>0</v>
      </c>
      <c r="BL506" s="19" t="s">
        <v>3956</v>
      </c>
      <c r="BM506" s="147" t="s">
        <v>5547</v>
      </c>
    </row>
    <row r="507" spans="2:65" s="12" customFormat="1" ht="11.25">
      <c r="B507" s="153"/>
      <c r="D507" s="154" t="s">
        <v>169</v>
      </c>
      <c r="E507" s="155" t="s">
        <v>32</v>
      </c>
      <c r="F507" s="156" t="s">
        <v>5548</v>
      </c>
      <c r="H507" s="155" t="s">
        <v>32</v>
      </c>
      <c r="I507" s="157"/>
      <c r="L507" s="153"/>
      <c r="M507" s="158"/>
      <c r="T507" s="159"/>
      <c r="AT507" s="155" t="s">
        <v>169</v>
      </c>
      <c r="AU507" s="155" t="s">
        <v>84</v>
      </c>
      <c r="AV507" s="12" t="s">
        <v>84</v>
      </c>
      <c r="AW507" s="12" t="s">
        <v>38</v>
      </c>
      <c r="AX507" s="12" t="s">
        <v>76</v>
      </c>
      <c r="AY507" s="155" t="s">
        <v>159</v>
      </c>
    </row>
    <row r="508" spans="2:65" s="13" customFormat="1" ht="11.25">
      <c r="B508" s="160"/>
      <c r="D508" s="154" t="s">
        <v>169</v>
      </c>
      <c r="E508" s="161" t="s">
        <v>32</v>
      </c>
      <c r="F508" s="162" t="s">
        <v>84</v>
      </c>
      <c r="H508" s="163">
        <v>1</v>
      </c>
      <c r="I508" s="164"/>
      <c r="L508" s="160"/>
      <c r="M508" s="165"/>
      <c r="T508" s="166"/>
      <c r="AT508" s="161" t="s">
        <v>169</v>
      </c>
      <c r="AU508" s="161" t="s">
        <v>84</v>
      </c>
      <c r="AV508" s="13" t="s">
        <v>91</v>
      </c>
      <c r="AW508" s="13" t="s">
        <v>38</v>
      </c>
      <c r="AX508" s="13" t="s">
        <v>84</v>
      </c>
      <c r="AY508" s="161" t="s">
        <v>159</v>
      </c>
    </row>
    <row r="509" spans="2:65" s="1" customFormat="1" ht="16.5" customHeight="1">
      <c r="B509" s="35"/>
      <c r="C509" s="135" t="s">
        <v>1664</v>
      </c>
      <c r="D509" s="135" t="s">
        <v>162</v>
      </c>
      <c r="E509" s="136" t="s">
        <v>5549</v>
      </c>
      <c r="F509" s="137" t="s">
        <v>5550</v>
      </c>
      <c r="G509" s="138" t="s">
        <v>5551</v>
      </c>
      <c r="H509" s="139">
        <v>8</v>
      </c>
      <c r="I509" s="140"/>
      <c r="J509" s="141">
        <f>ROUND(I509*H509,2)</f>
        <v>0</v>
      </c>
      <c r="K509" s="142"/>
      <c r="L509" s="35"/>
      <c r="M509" s="143" t="s">
        <v>32</v>
      </c>
      <c r="N509" s="144" t="s">
        <v>48</v>
      </c>
      <c r="P509" s="145">
        <f>O509*H509</f>
        <v>0</v>
      </c>
      <c r="Q509" s="145">
        <v>0</v>
      </c>
      <c r="R509" s="145">
        <f>Q509*H509</f>
        <v>0</v>
      </c>
      <c r="S509" s="145">
        <v>0</v>
      </c>
      <c r="T509" s="146">
        <f>S509*H509</f>
        <v>0</v>
      </c>
      <c r="AR509" s="147" t="s">
        <v>3956</v>
      </c>
      <c r="AT509" s="147" t="s">
        <v>162</v>
      </c>
      <c r="AU509" s="147" t="s">
        <v>84</v>
      </c>
      <c r="AY509" s="19" t="s">
        <v>159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9" t="s">
        <v>91</v>
      </c>
      <c r="BK509" s="148">
        <f>ROUND(I509*H509,2)</f>
        <v>0</v>
      </c>
      <c r="BL509" s="19" t="s">
        <v>3956</v>
      </c>
      <c r="BM509" s="147" t="s">
        <v>5552</v>
      </c>
    </row>
    <row r="510" spans="2:65" s="12" customFormat="1" ht="11.25">
      <c r="B510" s="153"/>
      <c r="D510" s="154" t="s">
        <v>169</v>
      </c>
      <c r="E510" s="155" t="s">
        <v>32</v>
      </c>
      <c r="F510" s="156" t="s">
        <v>5548</v>
      </c>
      <c r="H510" s="155" t="s">
        <v>32</v>
      </c>
      <c r="I510" s="157"/>
      <c r="L510" s="153"/>
      <c r="M510" s="158"/>
      <c r="T510" s="159"/>
      <c r="AT510" s="155" t="s">
        <v>169</v>
      </c>
      <c r="AU510" s="155" t="s">
        <v>84</v>
      </c>
      <c r="AV510" s="12" t="s">
        <v>84</v>
      </c>
      <c r="AW510" s="12" t="s">
        <v>38</v>
      </c>
      <c r="AX510" s="12" t="s">
        <v>76</v>
      </c>
      <c r="AY510" s="155" t="s">
        <v>159</v>
      </c>
    </row>
    <row r="511" spans="2:65" s="13" customFormat="1" ht="11.25">
      <c r="B511" s="160"/>
      <c r="D511" s="154" t="s">
        <v>169</v>
      </c>
      <c r="E511" s="161" t="s">
        <v>32</v>
      </c>
      <c r="F511" s="162" t="s">
        <v>108</v>
      </c>
      <c r="H511" s="163">
        <v>8</v>
      </c>
      <c r="I511" s="164"/>
      <c r="L511" s="160"/>
      <c r="M511" s="165"/>
      <c r="T511" s="166"/>
      <c r="AT511" s="161" t="s">
        <v>169</v>
      </c>
      <c r="AU511" s="161" t="s">
        <v>84</v>
      </c>
      <c r="AV511" s="13" t="s">
        <v>91</v>
      </c>
      <c r="AW511" s="13" t="s">
        <v>38</v>
      </c>
      <c r="AX511" s="13" t="s">
        <v>84</v>
      </c>
      <c r="AY511" s="161" t="s">
        <v>159</v>
      </c>
    </row>
    <row r="512" spans="2:65" s="1" customFormat="1" ht="37.9" customHeight="1">
      <c r="B512" s="35"/>
      <c r="C512" s="135" t="s">
        <v>1672</v>
      </c>
      <c r="D512" s="135" t="s">
        <v>162</v>
      </c>
      <c r="E512" s="136" t="s">
        <v>5553</v>
      </c>
      <c r="F512" s="137" t="s">
        <v>5554</v>
      </c>
      <c r="G512" s="138" t="s">
        <v>5551</v>
      </c>
      <c r="H512" s="139">
        <v>1</v>
      </c>
      <c r="I512" s="140"/>
      <c r="J512" s="141">
        <f>ROUND(I512*H512,2)</f>
        <v>0</v>
      </c>
      <c r="K512" s="142"/>
      <c r="L512" s="35"/>
      <c r="M512" s="143" t="s">
        <v>32</v>
      </c>
      <c r="N512" s="144" t="s">
        <v>48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3956</v>
      </c>
      <c r="AT512" s="147" t="s">
        <v>162</v>
      </c>
      <c r="AU512" s="147" t="s">
        <v>84</v>
      </c>
      <c r="AY512" s="19" t="s">
        <v>159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9" t="s">
        <v>91</v>
      </c>
      <c r="BK512" s="148">
        <f>ROUND(I512*H512,2)</f>
        <v>0</v>
      </c>
      <c r="BL512" s="19" t="s">
        <v>3956</v>
      </c>
      <c r="BM512" s="147" t="s">
        <v>5555</v>
      </c>
    </row>
    <row r="513" spans="2:65" s="12" customFormat="1" ht="22.5">
      <c r="B513" s="153"/>
      <c r="D513" s="154" t="s">
        <v>169</v>
      </c>
      <c r="E513" s="155" t="s">
        <v>32</v>
      </c>
      <c r="F513" s="156" t="s">
        <v>5556</v>
      </c>
      <c r="H513" s="155" t="s">
        <v>32</v>
      </c>
      <c r="I513" s="157"/>
      <c r="L513" s="153"/>
      <c r="M513" s="158"/>
      <c r="T513" s="159"/>
      <c r="AT513" s="155" t="s">
        <v>169</v>
      </c>
      <c r="AU513" s="155" t="s">
        <v>84</v>
      </c>
      <c r="AV513" s="12" t="s">
        <v>84</v>
      </c>
      <c r="AW513" s="12" t="s">
        <v>38</v>
      </c>
      <c r="AX513" s="12" t="s">
        <v>76</v>
      </c>
      <c r="AY513" s="155" t="s">
        <v>159</v>
      </c>
    </row>
    <row r="514" spans="2:65" s="12" customFormat="1" ht="11.25">
      <c r="B514" s="153"/>
      <c r="D514" s="154" t="s">
        <v>169</v>
      </c>
      <c r="E514" s="155" t="s">
        <v>32</v>
      </c>
      <c r="F514" s="156" t="s">
        <v>5557</v>
      </c>
      <c r="H514" s="155" t="s">
        <v>32</v>
      </c>
      <c r="I514" s="157"/>
      <c r="L514" s="153"/>
      <c r="M514" s="158"/>
      <c r="T514" s="159"/>
      <c r="AT514" s="155" t="s">
        <v>169</v>
      </c>
      <c r="AU514" s="155" t="s">
        <v>84</v>
      </c>
      <c r="AV514" s="12" t="s">
        <v>84</v>
      </c>
      <c r="AW514" s="12" t="s">
        <v>38</v>
      </c>
      <c r="AX514" s="12" t="s">
        <v>76</v>
      </c>
      <c r="AY514" s="155" t="s">
        <v>159</v>
      </c>
    </row>
    <row r="515" spans="2:65" s="12" customFormat="1" ht="11.25">
      <c r="B515" s="153"/>
      <c r="D515" s="154" t="s">
        <v>169</v>
      </c>
      <c r="E515" s="155" t="s">
        <v>32</v>
      </c>
      <c r="F515" s="156" t="s">
        <v>5548</v>
      </c>
      <c r="H515" s="155" t="s">
        <v>32</v>
      </c>
      <c r="I515" s="157"/>
      <c r="L515" s="153"/>
      <c r="M515" s="158"/>
      <c r="T515" s="159"/>
      <c r="AT515" s="155" t="s">
        <v>169</v>
      </c>
      <c r="AU515" s="155" t="s">
        <v>84</v>
      </c>
      <c r="AV515" s="12" t="s">
        <v>84</v>
      </c>
      <c r="AW515" s="12" t="s">
        <v>38</v>
      </c>
      <c r="AX515" s="12" t="s">
        <v>76</v>
      </c>
      <c r="AY515" s="155" t="s">
        <v>159</v>
      </c>
    </row>
    <row r="516" spans="2:65" s="13" customFormat="1" ht="11.25">
      <c r="B516" s="160"/>
      <c r="D516" s="154" t="s">
        <v>169</v>
      </c>
      <c r="E516" s="161" t="s">
        <v>32</v>
      </c>
      <c r="F516" s="162" t="s">
        <v>84</v>
      </c>
      <c r="H516" s="163">
        <v>1</v>
      </c>
      <c r="I516" s="164"/>
      <c r="L516" s="160"/>
      <c r="M516" s="165"/>
      <c r="T516" s="166"/>
      <c r="AT516" s="161" t="s">
        <v>169</v>
      </c>
      <c r="AU516" s="161" t="s">
        <v>84</v>
      </c>
      <c r="AV516" s="13" t="s">
        <v>91</v>
      </c>
      <c r="AW516" s="13" t="s">
        <v>38</v>
      </c>
      <c r="AX516" s="13" t="s">
        <v>84</v>
      </c>
      <c r="AY516" s="161" t="s">
        <v>159</v>
      </c>
    </row>
    <row r="517" spans="2:65" s="1" customFormat="1" ht="16.5" customHeight="1">
      <c r="B517" s="35"/>
      <c r="C517" s="135" t="s">
        <v>1678</v>
      </c>
      <c r="D517" s="135" t="s">
        <v>162</v>
      </c>
      <c r="E517" s="136" t="s">
        <v>5558</v>
      </c>
      <c r="F517" s="137" t="s">
        <v>5559</v>
      </c>
      <c r="G517" s="138" t="s">
        <v>5551</v>
      </c>
      <c r="H517" s="139">
        <v>1</v>
      </c>
      <c r="I517" s="140"/>
      <c r="J517" s="141">
        <f>ROUND(I517*H517,2)</f>
        <v>0</v>
      </c>
      <c r="K517" s="142"/>
      <c r="L517" s="35"/>
      <c r="M517" s="213" t="s">
        <v>32</v>
      </c>
      <c r="N517" s="214" t="s">
        <v>48</v>
      </c>
      <c r="O517" s="168"/>
      <c r="P517" s="211">
        <f>O517*H517</f>
        <v>0</v>
      </c>
      <c r="Q517" s="211">
        <v>0</v>
      </c>
      <c r="R517" s="211">
        <f>Q517*H517</f>
        <v>0</v>
      </c>
      <c r="S517" s="211">
        <v>0</v>
      </c>
      <c r="T517" s="212">
        <f>S517*H517</f>
        <v>0</v>
      </c>
      <c r="AR517" s="147" t="s">
        <v>3956</v>
      </c>
      <c r="AT517" s="147" t="s">
        <v>162</v>
      </c>
      <c r="AU517" s="147" t="s">
        <v>84</v>
      </c>
      <c r="AY517" s="19" t="s">
        <v>159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9" t="s">
        <v>91</v>
      </c>
      <c r="BK517" s="148">
        <f>ROUND(I517*H517,2)</f>
        <v>0</v>
      </c>
      <c r="BL517" s="19" t="s">
        <v>3956</v>
      </c>
      <c r="BM517" s="147" t="s">
        <v>5560</v>
      </c>
    </row>
    <row r="518" spans="2:65" s="1" customFormat="1" ht="6.95" customHeight="1">
      <c r="B518" s="44"/>
      <c r="C518" s="45"/>
      <c r="D518" s="45"/>
      <c r="E518" s="45"/>
      <c r="F518" s="45"/>
      <c r="G518" s="45"/>
      <c r="H518" s="45"/>
      <c r="I518" s="45"/>
      <c r="J518" s="45"/>
      <c r="K518" s="45"/>
      <c r="L518" s="35"/>
    </row>
  </sheetData>
  <sheetProtection algorithmName="SHA-512" hashValue="ISIsmMmJTrB3SXSNvuK+33ohkHAf48gG7bvUiihETe72Bty/ekmcqkP6nn9EEut22vkd+iMv+4eCApBBr1D/7Q==" saltValue="N3ERSmHsoVkGdcg3LwsOImFV2M9w+5VE6mufMCt/heCg6psGtRKUKSe7y1Q628wOH4Eld4memCEsp/3NTk72Fg==" spinCount="100000" sheet="1" objects="1" scenarios="1" formatColumns="0" formatRows="0" autoFilter="0"/>
  <autoFilter ref="C102:K517" xr:uid="{00000000-0009-0000-0000-000007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700-000000000000}"/>
    <hyperlink ref="F111" r:id="rId2" xr:uid="{00000000-0004-0000-0700-000001000000}"/>
    <hyperlink ref="F114" r:id="rId3" xr:uid="{00000000-0004-0000-0700-000002000000}"/>
    <hyperlink ref="F120" r:id="rId4" xr:uid="{00000000-0004-0000-0700-000003000000}"/>
    <hyperlink ref="F122" r:id="rId5" xr:uid="{00000000-0004-0000-0700-000004000000}"/>
    <hyperlink ref="F126" r:id="rId6" xr:uid="{00000000-0004-0000-0700-000005000000}"/>
    <hyperlink ref="F131" r:id="rId7" xr:uid="{00000000-0004-0000-0700-000006000000}"/>
    <hyperlink ref="F142" r:id="rId8" xr:uid="{00000000-0004-0000-0700-000007000000}"/>
    <hyperlink ref="F153" r:id="rId9" xr:uid="{00000000-0004-0000-0700-000008000000}"/>
    <hyperlink ref="F164" r:id="rId10" xr:uid="{00000000-0004-0000-0700-000009000000}"/>
    <hyperlink ref="F175" r:id="rId11" xr:uid="{00000000-0004-0000-0700-00000A000000}"/>
    <hyperlink ref="F178" r:id="rId12" xr:uid="{00000000-0004-0000-0700-00000B000000}"/>
    <hyperlink ref="F181" r:id="rId13" xr:uid="{00000000-0004-0000-0700-00000C000000}"/>
    <hyperlink ref="F184" r:id="rId14" xr:uid="{00000000-0004-0000-0700-00000D000000}"/>
    <hyperlink ref="F187" r:id="rId15" xr:uid="{00000000-0004-0000-0700-00000E000000}"/>
    <hyperlink ref="F190" r:id="rId16" xr:uid="{00000000-0004-0000-0700-00000F000000}"/>
    <hyperlink ref="F193" r:id="rId17" xr:uid="{00000000-0004-0000-0700-000010000000}"/>
    <hyperlink ref="F196" r:id="rId18" xr:uid="{00000000-0004-0000-0700-000011000000}"/>
    <hyperlink ref="F199" r:id="rId19" xr:uid="{00000000-0004-0000-0700-000012000000}"/>
    <hyperlink ref="F202" r:id="rId20" xr:uid="{00000000-0004-0000-0700-000013000000}"/>
    <hyperlink ref="F209" r:id="rId21" xr:uid="{00000000-0004-0000-0700-000014000000}"/>
    <hyperlink ref="F212" r:id="rId22" xr:uid="{00000000-0004-0000-0700-000015000000}"/>
    <hyperlink ref="F215" r:id="rId23" xr:uid="{00000000-0004-0000-0700-000016000000}"/>
    <hyperlink ref="F218" r:id="rId24" xr:uid="{00000000-0004-0000-0700-000017000000}"/>
    <hyperlink ref="F220" r:id="rId25" xr:uid="{00000000-0004-0000-0700-000018000000}"/>
    <hyperlink ref="F223" r:id="rId26" xr:uid="{00000000-0004-0000-0700-000019000000}"/>
    <hyperlink ref="F225" r:id="rId27" xr:uid="{00000000-0004-0000-0700-00001A000000}"/>
    <hyperlink ref="F227" r:id="rId28" xr:uid="{00000000-0004-0000-0700-00001B000000}"/>
    <hyperlink ref="F231" r:id="rId29" xr:uid="{00000000-0004-0000-0700-00001C000000}"/>
    <hyperlink ref="F234" r:id="rId30" xr:uid="{00000000-0004-0000-0700-00001D000000}"/>
    <hyperlink ref="F238" r:id="rId31" xr:uid="{00000000-0004-0000-0700-00001E000000}"/>
    <hyperlink ref="F253" r:id="rId32" xr:uid="{00000000-0004-0000-0700-00001F000000}"/>
    <hyperlink ref="F262" r:id="rId33" xr:uid="{00000000-0004-0000-0700-000020000000}"/>
    <hyperlink ref="F264" r:id="rId34" xr:uid="{00000000-0004-0000-0700-000021000000}"/>
    <hyperlink ref="F267" r:id="rId35" xr:uid="{00000000-0004-0000-0700-000022000000}"/>
    <hyperlink ref="F269" r:id="rId36" xr:uid="{00000000-0004-0000-0700-000023000000}"/>
    <hyperlink ref="F271" r:id="rId37" xr:uid="{00000000-0004-0000-0700-000024000000}"/>
    <hyperlink ref="F273" r:id="rId38" xr:uid="{00000000-0004-0000-0700-000025000000}"/>
    <hyperlink ref="F290" r:id="rId39" xr:uid="{00000000-0004-0000-0700-000026000000}"/>
    <hyperlink ref="F292" r:id="rId40" xr:uid="{00000000-0004-0000-0700-000027000000}"/>
    <hyperlink ref="F294" r:id="rId41" xr:uid="{00000000-0004-0000-0700-000028000000}"/>
    <hyperlink ref="F298" r:id="rId42" xr:uid="{00000000-0004-0000-0700-000029000000}"/>
    <hyperlink ref="F302" r:id="rId43" xr:uid="{00000000-0004-0000-0700-00002A000000}"/>
    <hyperlink ref="F306" r:id="rId44" xr:uid="{00000000-0004-0000-0700-00002B000000}"/>
    <hyperlink ref="F310" r:id="rId45" xr:uid="{00000000-0004-0000-0700-00002C000000}"/>
    <hyperlink ref="F314" r:id="rId46" xr:uid="{00000000-0004-0000-0700-00002D000000}"/>
    <hyperlink ref="F316" r:id="rId47" xr:uid="{00000000-0004-0000-0700-00002E000000}"/>
    <hyperlink ref="F318" r:id="rId48" xr:uid="{00000000-0004-0000-0700-00002F000000}"/>
    <hyperlink ref="F320" r:id="rId49" xr:uid="{00000000-0004-0000-0700-000030000000}"/>
    <hyperlink ref="F322" r:id="rId50" xr:uid="{00000000-0004-0000-0700-000031000000}"/>
    <hyperlink ref="F325" r:id="rId51" xr:uid="{00000000-0004-0000-0700-000032000000}"/>
    <hyperlink ref="F328" r:id="rId52" xr:uid="{00000000-0004-0000-0700-000033000000}"/>
    <hyperlink ref="F331" r:id="rId53" xr:uid="{00000000-0004-0000-0700-000034000000}"/>
    <hyperlink ref="F333" r:id="rId54" xr:uid="{00000000-0004-0000-0700-000035000000}"/>
    <hyperlink ref="F336" r:id="rId55" xr:uid="{00000000-0004-0000-0700-000036000000}"/>
    <hyperlink ref="F342" r:id="rId56" xr:uid="{00000000-0004-0000-0700-000037000000}"/>
    <hyperlink ref="F347" r:id="rId57" xr:uid="{00000000-0004-0000-0700-000038000000}"/>
    <hyperlink ref="F352" r:id="rId58" xr:uid="{00000000-0004-0000-0700-000039000000}"/>
    <hyperlink ref="F357" r:id="rId59" xr:uid="{00000000-0004-0000-0700-00003A000000}"/>
    <hyperlink ref="F360" r:id="rId60" xr:uid="{00000000-0004-0000-0700-00003B000000}"/>
    <hyperlink ref="F362" r:id="rId61" xr:uid="{00000000-0004-0000-0700-00003C000000}"/>
    <hyperlink ref="F364" r:id="rId62" xr:uid="{00000000-0004-0000-0700-00003D000000}"/>
    <hyperlink ref="F366" r:id="rId63" xr:uid="{00000000-0004-0000-0700-00003E000000}"/>
    <hyperlink ref="F368" r:id="rId64" xr:uid="{00000000-0004-0000-0700-00003F000000}"/>
    <hyperlink ref="F370" r:id="rId65" xr:uid="{00000000-0004-0000-0700-000040000000}"/>
    <hyperlink ref="F372" r:id="rId66" xr:uid="{00000000-0004-0000-0700-000041000000}"/>
    <hyperlink ref="F374" r:id="rId67" xr:uid="{00000000-0004-0000-0700-000042000000}"/>
    <hyperlink ref="F376" r:id="rId68" xr:uid="{00000000-0004-0000-0700-000043000000}"/>
    <hyperlink ref="F378" r:id="rId69" xr:uid="{00000000-0004-0000-0700-000044000000}"/>
    <hyperlink ref="F380" r:id="rId70" xr:uid="{00000000-0004-0000-0700-000045000000}"/>
    <hyperlink ref="F382" r:id="rId71" xr:uid="{00000000-0004-0000-0700-000046000000}"/>
    <hyperlink ref="F384" r:id="rId72" xr:uid="{00000000-0004-0000-0700-000047000000}"/>
    <hyperlink ref="F386" r:id="rId73" xr:uid="{00000000-0004-0000-0700-000048000000}"/>
    <hyperlink ref="F390" r:id="rId74" xr:uid="{00000000-0004-0000-0700-000049000000}"/>
    <hyperlink ref="F393" r:id="rId75" xr:uid="{00000000-0004-0000-0700-00004A000000}"/>
    <hyperlink ref="F396" r:id="rId76" xr:uid="{00000000-0004-0000-0700-00004B000000}"/>
    <hyperlink ref="F399" r:id="rId77" xr:uid="{00000000-0004-0000-0700-00004C000000}"/>
    <hyperlink ref="F401" r:id="rId78" xr:uid="{00000000-0004-0000-0700-00004D000000}"/>
    <hyperlink ref="F404" r:id="rId79" xr:uid="{00000000-0004-0000-0700-00004E000000}"/>
    <hyperlink ref="F406" r:id="rId80" xr:uid="{00000000-0004-0000-0700-00004F000000}"/>
    <hyperlink ref="F408" r:id="rId81" xr:uid="{00000000-0004-0000-0700-000050000000}"/>
    <hyperlink ref="F411" r:id="rId82" xr:uid="{00000000-0004-0000-0700-000051000000}"/>
    <hyperlink ref="F423" r:id="rId83" xr:uid="{00000000-0004-0000-0700-000052000000}"/>
    <hyperlink ref="F427" r:id="rId84" xr:uid="{00000000-0004-0000-0700-000053000000}"/>
    <hyperlink ref="F431" r:id="rId85" xr:uid="{00000000-0004-0000-0700-000054000000}"/>
    <hyperlink ref="F433" r:id="rId86" xr:uid="{00000000-0004-0000-0700-000055000000}"/>
    <hyperlink ref="F435" r:id="rId87" xr:uid="{00000000-0004-0000-0700-000056000000}"/>
    <hyperlink ref="F439" r:id="rId88" xr:uid="{00000000-0004-0000-0700-000057000000}"/>
    <hyperlink ref="F441" r:id="rId89" xr:uid="{00000000-0004-0000-0700-000058000000}"/>
    <hyperlink ref="F444" r:id="rId90" xr:uid="{00000000-0004-0000-0700-000059000000}"/>
    <hyperlink ref="F448" r:id="rId91" xr:uid="{00000000-0004-0000-0700-00005A000000}"/>
    <hyperlink ref="F455" r:id="rId92" xr:uid="{00000000-0004-0000-0700-00005B000000}"/>
    <hyperlink ref="F459" r:id="rId93" xr:uid="{00000000-0004-0000-0700-00005C000000}"/>
    <hyperlink ref="F463" r:id="rId94" xr:uid="{00000000-0004-0000-0700-00005D000000}"/>
    <hyperlink ref="F468" r:id="rId95" xr:uid="{00000000-0004-0000-0700-00005E000000}"/>
    <hyperlink ref="F470" r:id="rId96" xr:uid="{00000000-0004-0000-0700-00005F000000}"/>
    <hyperlink ref="F472" r:id="rId97" xr:uid="{00000000-0004-0000-0700-000060000000}"/>
    <hyperlink ref="F474" r:id="rId98" xr:uid="{00000000-0004-0000-0700-000061000000}"/>
    <hyperlink ref="F477" r:id="rId99" xr:uid="{00000000-0004-0000-0700-000062000000}"/>
    <hyperlink ref="F479" r:id="rId100" xr:uid="{00000000-0004-0000-0700-000063000000}"/>
    <hyperlink ref="F481" r:id="rId101" xr:uid="{00000000-0004-0000-0700-000064000000}"/>
    <hyperlink ref="F483" r:id="rId102" xr:uid="{00000000-0004-0000-0700-000065000000}"/>
    <hyperlink ref="F488" r:id="rId103" xr:uid="{00000000-0004-0000-0700-000066000000}"/>
    <hyperlink ref="F490" r:id="rId104" xr:uid="{00000000-0004-0000-0700-000067000000}"/>
    <hyperlink ref="F493" r:id="rId105" xr:uid="{00000000-0004-0000-0700-000068000000}"/>
    <hyperlink ref="F495" r:id="rId106" xr:uid="{00000000-0004-0000-0700-000069000000}"/>
    <hyperlink ref="F497" r:id="rId107" xr:uid="{00000000-0004-0000-0700-00006A000000}"/>
    <hyperlink ref="F500" r:id="rId108" xr:uid="{00000000-0004-0000-0700-00006B000000}"/>
    <hyperlink ref="F502" r:id="rId109" xr:uid="{00000000-0004-0000-0700-00006C000000}"/>
    <hyperlink ref="F504" r:id="rId110" xr:uid="{00000000-0004-0000-0700-00006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110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5561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">
        <v>32</v>
      </c>
      <c r="L16" s="35"/>
    </row>
    <row r="17" spans="2:12" s="1" customFormat="1" ht="18" customHeight="1">
      <c r="B17" s="35"/>
      <c r="E17" s="27" t="s">
        <v>33</v>
      </c>
      <c r="I17" s="29" t="s">
        <v>34</v>
      </c>
      <c r="J17" s="27" t="s">
        <v>32</v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">
        <v>32</v>
      </c>
      <c r="L22" s="35"/>
    </row>
    <row r="23" spans="2:12" s="1" customFormat="1" ht="18" customHeight="1">
      <c r="B23" s="35"/>
      <c r="E23" s="27" t="s">
        <v>33</v>
      </c>
      <c r="I23" s="29" t="s">
        <v>34</v>
      </c>
      <c r="J23" s="27" t="s">
        <v>32</v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">
        <v>32</v>
      </c>
      <c r="L25" s="35"/>
    </row>
    <row r="26" spans="2:12" s="1" customFormat="1" ht="18" customHeight="1">
      <c r="B26" s="35"/>
      <c r="E26" s="27" t="s">
        <v>33</v>
      </c>
      <c r="I26" s="29" t="s">
        <v>34</v>
      </c>
      <c r="J26" s="27" t="s">
        <v>32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ROUND(J102,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ROUND((SUM(BE102:BE294)),  2)</f>
        <v>0</v>
      </c>
      <c r="I35" s="96">
        <v>0.21</v>
      </c>
      <c r="J35" s="86">
        <f>ROUND(((SUM(BE102:BE294))*I35),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ROUND((SUM(BF102:BF294)),  2)</f>
        <v>0</v>
      </c>
      <c r="I36" s="96">
        <v>0.12</v>
      </c>
      <c r="J36" s="86">
        <f>ROUND(((SUM(BF102:BF294))*I36),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ROUND((SUM(BG102:BG294)),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ROUND((SUM(BH102:BH294)),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ROUND((SUM(BI102:BI294)),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8 - VYTÁPĚNÍ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J102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141</v>
      </c>
      <c r="E64" s="108"/>
      <c r="F64" s="108"/>
      <c r="G64" s="108"/>
      <c r="H64" s="108"/>
      <c r="I64" s="108"/>
      <c r="J64" s="109">
        <f>J103</f>
        <v>0</v>
      </c>
      <c r="L64" s="106"/>
    </row>
    <row r="65" spans="2:12" s="9" customFormat="1" ht="19.899999999999999" customHeight="1">
      <c r="B65" s="110"/>
      <c r="D65" s="111" t="s">
        <v>4908</v>
      </c>
      <c r="E65" s="112"/>
      <c r="F65" s="112"/>
      <c r="G65" s="112"/>
      <c r="H65" s="112"/>
      <c r="I65" s="112"/>
      <c r="J65" s="113">
        <f>J104</f>
        <v>0</v>
      </c>
      <c r="L65" s="110"/>
    </row>
    <row r="66" spans="2:12" s="9" customFormat="1" ht="19.899999999999999" customHeight="1">
      <c r="B66" s="110"/>
      <c r="D66" s="111" t="s">
        <v>505</v>
      </c>
      <c r="E66" s="112"/>
      <c r="F66" s="112"/>
      <c r="G66" s="112"/>
      <c r="H66" s="112"/>
      <c r="I66" s="112"/>
      <c r="J66" s="113">
        <f>J112</f>
        <v>0</v>
      </c>
      <c r="L66" s="110"/>
    </row>
    <row r="67" spans="2:12" s="9" customFormat="1" ht="19.899999999999999" customHeight="1">
      <c r="B67" s="110"/>
      <c r="D67" s="111" t="s">
        <v>4909</v>
      </c>
      <c r="E67" s="112"/>
      <c r="F67" s="112"/>
      <c r="G67" s="112"/>
      <c r="H67" s="112"/>
      <c r="I67" s="112"/>
      <c r="J67" s="113">
        <f>J115</f>
        <v>0</v>
      </c>
      <c r="L67" s="110"/>
    </row>
    <row r="68" spans="2:12" s="9" customFormat="1" ht="19.899999999999999" customHeight="1">
      <c r="B68" s="110"/>
      <c r="D68" s="111" t="s">
        <v>4910</v>
      </c>
      <c r="E68" s="112"/>
      <c r="F68" s="112"/>
      <c r="G68" s="112"/>
      <c r="H68" s="112"/>
      <c r="I68" s="112"/>
      <c r="J68" s="113">
        <f>J126</f>
        <v>0</v>
      </c>
      <c r="L68" s="110"/>
    </row>
    <row r="69" spans="2:12" s="9" customFormat="1" ht="19.899999999999999" customHeight="1">
      <c r="B69" s="110"/>
      <c r="D69" s="111" t="s">
        <v>143</v>
      </c>
      <c r="E69" s="112"/>
      <c r="F69" s="112"/>
      <c r="G69" s="112"/>
      <c r="H69" s="112"/>
      <c r="I69" s="112"/>
      <c r="J69" s="113">
        <f>J137</f>
        <v>0</v>
      </c>
      <c r="L69" s="110"/>
    </row>
    <row r="70" spans="2:12" s="8" customFormat="1" ht="24.95" customHeight="1">
      <c r="B70" s="106"/>
      <c r="D70" s="107" t="s">
        <v>507</v>
      </c>
      <c r="E70" s="108"/>
      <c r="F70" s="108"/>
      <c r="G70" s="108"/>
      <c r="H70" s="108"/>
      <c r="I70" s="108"/>
      <c r="J70" s="109">
        <f>J140</f>
        <v>0</v>
      </c>
      <c r="L70" s="106"/>
    </row>
    <row r="71" spans="2:12" s="9" customFormat="1" ht="19.899999999999999" customHeight="1">
      <c r="B71" s="110"/>
      <c r="D71" s="111" t="s">
        <v>4914</v>
      </c>
      <c r="E71" s="112"/>
      <c r="F71" s="112"/>
      <c r="G71" s="112"/>
      <c r="H71" s="112"/>
      <c r="I71" s="112"/>
      <c r="J71" s="113">
        <f>J141</f>
        <v>0</v>
      </c>
      <c r="L71" s="110"/>
    </row>
    <row r="72" spans="2:12" s="9" customFormat="1" ht="19.899999999999999" customHeight="1">
      <c r="B72" s="110"/>
      <c r="D72" s="111" t="s">
        <v>5562</v>
      </c>
      <c r="E72" s="112"/>
      <c r="F72" s="112"/>
      <c r="G72" s="112"/>
      <c r="H72" s="112"/>
      <c r="I72" s="112"/>
      <c r="J72" s="113">
        <f>J161</f>
        <v>0</v>
      </c>
      <c r="L72" s="110"/>
    </row>
    <row r="73" spans="2:12" s="9" customFormat="1" ht="19.899999999999999" customHeight="1">
      <c r="B73" s="110"/>
      <c r="D73" s="111" t="s">
        <v>5563</v>
      </c>
      <c r="E73" s="112"/>
      <c r="F73" s="112"/>
      <c r="G73" s="112"/>
      <c r="H73" s="112"/>
      <c r="I73" s="112"/>
      <c r="J73" s="113">
        <f>J181</f>
        <v>0</v>
      </c>
      <c r="L73" s="110"/>
    </row>
    <row r="74" spans="2:12" s="9" customFormat="1" ht="19.899999999999999" customHeight="1">
      <c r="B74" s="110"/>
      <c r="D74" s="111" t="s">
        <v>5564</v>
      </c>
      <c r="E74" s="112"/>
      <c r="F74" s="112"/>
      <c r="G74" s="112"/>
      <c r="H74" s="112"/>
      <c r="I74" s="112"/>
      <c r="J74" s="113">
        <f>J221</f>
        <v>0</v>
      </c>
      <c r="L74" s="110"/>
    </row>
    <row r="75" spans="2:12" s="9" customFormat="1" ht="19.899999999999999" customHeight="1">
      <c r="B75" s="110"/>
      <c r="D75" s="111" t="s">
        <v>5565</v>
      </c>
      <c r="E75" s="112"/>
      <c r="F75" s="112"/>
      <c r="G75" s="112"/>
      <c r="H75" s="112"/>
      <c r="I75" s="112"/>
      <c r="J75" s="113">
        <f>J228</f>
        <v>0</v>
      </c>
      <c r="L75" s="110"/>
    </row>
    <row r="76" spans="2:12" s="9" customFormat="1" ht="19.899999999999999" customHeight="1">
      <c r="B76" s="110"/>
      <c r="D76" s="111" t="s">
        <v>5566</v>
      </c>
      <c r="E76" s="112"/>
      <c r="F76" s="112"/>
      <c r="G76" s="112"/>
      <c r="H76" s="112"/>
      <c r="I76" s="112"/>
      <c r="J76" s="113">
        <f>J259</f>
        <v>0</v>
      </c>
      <c r="L76" s="110"/>
    </row>
    <row r="77" spans="2:12" s="8" customFormat="1" ht="24.95" customHeight="1">
      <c r="B77" s="106"/>
      <c r="D77" s="107" t="s">
        <v>5567</v>
      </c>
      <c r="E77" s="108"/>
      <c r="F77" s="108"/>
      <c r="G77" s="108"/>
      <c r="H77" s="108"/>
      <c r="I77" s="108"/>
      <c r="J77" s="109">
        <f>J266</f>
        <v>0</v>
      </c>
      <c r="L77" s="106"/>
    </row>
    <row r="78" spans="2:12" s="9" customFormat="1" ht="19.899999999999999" customHeight="1">
      <c r="B78" s="110"/>
      <c r="D78" s="111" t="s">
        <v>5568</v>
      </c>
      <c r="E78" s="112"/>
      <c r="F78" s="112"/>
      <c r="G78" s="112"/>
      <c r="H78" s="112"/>
      <c r="I78" s="112"/>
      <c r="J78" s="113">
        <f>J267</f>
        <v>0</v>
      </c>
      <c r="L78" s="110"/>
    </row>
    <row r="79" spans="2:12" s="8" customFormat="1" ht="24.95" customHeight="1">
      <c r="B79" s="106"/>
      <c r="D79" s="107" t="s">
        <v>4915</v>
      </c>
      <c r="E79" s="108"/>
      <c r="F79" s="108"/>
      <c r="G79" s="108"/>
      <c r="H79" s="108"/>
      <c r="I79" s="108"/>
      <c r="J79" s="109">
        <f>J284</f>
        <v>0</v>
      </c>
      <c r="L79" s="106"/>
    </row>
    <row r="80" spans="2:12" s="8" customFormat="1" ht="24.95" customHeight="1">
      <c r="B80" s="106"/>
      <c r="D80" s="107" t="s">
        <v>4134</v>
      </c>
      <c r="E80" s="108"/>
      <c r="F80" s="108"/>
      <c r="G80" s="108"/>
      <c r="H80" s="108"/>
      <c r="I80" s="108"/>
      <c r="J80" s="109">
        <f>J289</f>
        <v>0</v>
      </c>
      <c r="L80" s="106"/>
    </row>
    <row r="81" spans="2:12" s="1" customFormat="1" ht="21.75" customHeight="1">
      <c r="B81" s="35"/>
      <c r="L81" s="35"/>
    </row>
    <row r="82" spans="2:12" s="1" customFormat="1" ht="6.95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35"/>
    </row>
    <row r="86" spans="2:12" s="1" customFormat="1" ht="6.95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35"/>
    </row>
    <row r="87" spans="2:12" s="1" customFormat="1" ht="24.95" customHeight="1">
      <c r="B87" s="35"/>
      <c r="C87" s="23" t="s">
        <v>144</v>
      </c>
      <c r="L87" s="35"/>
    </row>
    <row r="88" spans="2:12" s="1" customFormat="1" ht="6.95" customHeight="1">
      <c r="B88" s="35"/>
      <c r="L88" s="35"/>
    </row>
    <row r="89" spans="2:12" s="1" customFormat="1" ht="12" customHeight="1">
      <c r="B89" s="35"/>
      <c r="C89" s="29" t="s">
        <v>16</v>
      </c>
      <c r="L89" s="35"/>
    </row>
    <row r="90" spans="2:12" s="1" customFormat="1" ht="26.25" customHeight="1">
      <c r="B90" s="35"/>
      <c r="E90" s="350" t="str">
        <f>E7</f>
        <v>Komunitní dům sociální služby Domova Na cestě – Hlinsko_rev DPS</v>
      </c>
      <c r="F90" s="351"/>
      <c r="G90" s="351"/>
      <c r="H90" s="351"/>
      <c r="L90" s="35"/>
    </row>
    <row r="91" spans="2:12" ht="12" customHeight="1">
      <c r="B91" s="22"/>
      <c r="C91" s="29" t="s">
        <v>132</v>
      </c>
      <c r="L91" s="22"/>
    </row>
    <row r="92" spans="2:12" s="1" customFormat="1" ht="16.5" customHeight="1">
      <c r="B92" s="35"/>
      <c r="E92" s="350" t="s">
        <v>255</v>
      </c>
      <c r="F92" s="352"/>
      <c r="G92" s="352"/>
      <c r="H92" s="352"/>
      <c r="L92" s="35"/>
    </row>
    <row r="93" spans="2:12" s="1" customFormat="1" ht="12" customHeight="1">
      <c r="B93" s="35"/>
      <c r="C93" s="29" t="s">
        <v>260</v>
      </c>
      <c r="L93" s="35"/>
    </row>
    <row r="94" spans="2:12" s="1" customFormat="1" ht="16.5" customHeight="1">
      <c r="B94" s="35"/>
      <c r="E94" s="314" t="str">
        <f>E11</f>
        <v>8 - VYTÁPĚNÍ</v>
      </c>
      <c r="F94" s="352"/>
      <c r="G94" s="352"/>
      <c r="H94" s="352"/>
      <c r="L94" s="35"/>
    </row>
    <row r="95" spans="2:12" s="1" customFormat="1" ht="6.95" customHeight="1">
      <c r="B95" s="35"/>
      <c r="L95" s="35"/>
    </row>
    <row r="96" spans="2:12" s="1" customFormat="1" ht="12" customHeight="1">
      <c r="B96" s="35"/>
      <c r="C96" s="29" t="s">
        <v>22</v>
      </c>
      <c r="F96" s="27" t="str">
        <f>F14</f>
        <v xml:space="preserve"> </v>
      </c>
      <c r="I96" s="29" t="s">
        <v>24</v>
      </c>
      <c r="J96" s="52" t="str">
        <f>IF(J14="","",J14)</f>
        <v>15. 7. 2024</v>
      </c>
      <c r="L96" s="35"/>
    </row>
    <row r="97" spans="2:65" s="1" customFormat="1" ht="6.95" customHeight="1">
      <c r="B97" s="35"/>
      <c r="L97" s="35"/>
    </row>
    <row r="98" spans="2:65" s="1" customFormat="1" ht="15.2" customHeight="1">
      <c r="B98" s="35"/>
      <c r="C98" s="29" t="s">
        <v>30</v>
      </c>
      <c r="F98" s="27" t="str">
        <f>E17</f>
        <v xml:space="preserve"> </v>
      </c>
      <c r="I98" s="29" t="s">
        <v>37</v>
      </c>
      <c r="J98" s="33" t="str">
        <f>E23</f>
        <v xml:space="preserve"> </v>
      </c>
      <c r="L98" s="35"/>
    </row>
    <row r="99" spans="2:65" s="1" customFormat="1" ht="15.2" customHeight="1">
      <c r="B99" s="35"/>
      <c r="C99" s="29" t="s">
        <v>35</v>
      </c>
      <c r="F99" s="27" t="str">
        <f>IF(E20="","",E20)</f>
        <v>Vyplň údaj</v>
      </c>
      <c r="I99" s="29" t="s">
        <v>39</v>
      </c>
      <c r="J99" s="33" t="str">
        <f>E26</f>
        <v xml:space="preserve"> </v>
      </c>
      <c r="L99" s="35"/>
    </row>
    <row r="100" spans="2:65" s="1" customFormat="1" ht="10.35" customHeight="1">
      <c r="B100" s="35"/>
      <c r="L100" s="35"/>
    </row>
    <row r="101" spans="2:65" s="10" customFormat="1" ht="29.25" customHeight="1">
      <c r="B101" s="114"/>
      <c r="C101" s="115" t="s">
        <v>145</v>
      </c>
      <c r="D101" s="116" t="s">
        <v>61</v>
      </c>
      <c r="E101" s="116" t="s">
        <v>57</v>
      </c>
      <c r="F101" s="116" t="s">
        <v>58</v>
      </c>
      <c r="G101" s="116" t="s">
        <v>146</v>
      </c>
      <c r="H101" s="116" t="s">
        <v>147</v>
      </c>
      <c r="I101" s="116" t="s">
        <v>148</v>
      </c>
      <c r="J101" s="117" t="s">
        <v>136</v>
      </c>
      <c r="K101" s="118" t="s">
        <v>149</v>
      </c>
      <c r="L101" s="114"/>
      <c r="M101" s="59" t="s">
        <v>32</v>
      </c>
      <c r="N101" s="60" t="s">
        <v>46</v>
      </c>
      <c r="O101" s="60" t="s">
        <v>150</v>
      </c>
      <c r="P101" s="60" t="s">
        <v>151</v>
      </c>
      <c r="Q101" s="60" t="s">
        <v>152</v>
      </c>
      <c r="R101" s="60" t="s">
        <v>153</v>
      </c>
      <c r="S101" s="60" t="s">
        <v>154</v>
      </c>
      <c r="T101" s="61" t="s">
        <v>155</v>
      </c>
    </row>
    <row r="102" spans="2:65" s="1" customFormat="1" ht="22.9" customHeight="1">
      <c r="B102" s="35"/>
      <c r="C102" s="64" t="s">
        <v>156</v>
      </c>
      <c r="J102" s="119">
        <f>BK102</f>
        <v>0</v>
      </c>
      <c r="L102" s="35"/>
      <c r="M102" s="62"/>
      <c r="N102" s="53"/>
      <c r="O102" s="53"/>
      <c r="P102" s="120">
        <f>P103+P140+P266+P284+P289</f>
        <v>0</v>
      </c>
      <c r="Q102" s="53"/>
      <c r="R102" s="120">
        <f>R103+R140+R266+R284+R289</f>
        <v>3.0300790000000002</v>
      </c>
      <c r="S102" s="53"/>
      <c r="T102" s="121">
        <f>T103+T140+T266+T284+T289</f>
        <v>0</v>
      </c>
      <c r="AT102" s="19" t="s">
        <v>75</v>
      </c>
      <c r="AU102" s="19" t="s">
        <v>137</v>
      </c>
      <c r="BK102" s="122">
        <f>BK103+BK140+BK266+BK284+BK289</f>
        <v>0</v>
      </c>
    </row>
    <row r="103" spans="2:65" s="11" customFormat="1" ht="25.9" customHeight="1">
      <c r="B103" s="123"/>
      <c r="D103" s="124" t="s">
        <v>75</v>
      </c>
      <c r="E103" s="125" t="s">
        <v>200</v>
      </c>
      <c r="F103" s="125" t="s">
        <v>201</v>
      </c>
      <c r="I103" s="126"/>
      <c r="J103" s="127">
        <f>BK103</f>
        <v>0</v>
      </c>
      <c r="L103" s="123"/>
      <c r="M103" s="128"/>
      <c r="P103" s="129">
        <f>P104+P112+P115+P126+P137</f>
        <v>0</v>
      </c>
      <c r="R103" s="129">
        <f>R104+R112+R115+R126+R137</f>
        <v>0.13015260000000001</v>
      </c>
      <c r="T103" s="130">
        <f>T104+T112+T115+T126+T137</f>
        <v>0</v>
      </c>
      <c r="AR103" s="124" t="s">
        <v>84</v>
      </c>
      <c r="AT103" s="131" t="s">
        <v>75</v>
      </c>
      <c r="AU103" s="131" t="s">
        <v>76</v>
      </c>
      <c r="AY103" s="124" t="s">
        <v>159</v>
      </c>
      <c r="BK103" s="132">
        <f>BK104+BK112+BK115+BK126+BK137</f>
        <v>0</v>
      </c>
    </row>
    <row r="104" spans="2:65" s="11" customFormat="1" ht="22.9" customHeight="1">
      <c r="B104" s="123"/>
      <c r="D104" s="124" t="s">
        <v>75</v>
      </c>
      <c r="E104" s="133" t="s">
        <v>108</v>
      </c>
      <c r="F104" s="133" t="s">
        <v>4940</v>
      </c>
      <c r="I104" s="126"/>
      <c r="J104" s="134">
        <f>BK104</f>
        <v>0</v>
      </c>
      <c r="L104" s="123"/>
      <c r="M104" s="128"/>
      <c r="P104" s="129">
        <f>SUM(P105:P111)</f>
        <v>0</v>
      </c>
      <c r="R104" s="129">
        <f>SUM(R105:R111)</f>
        <v>0.13015260000000001</v>
      </c>
      <c r="T104" s="130">
        <f>SUM(T105:T111)</f>
        <v>0</v>
      </c>
      <c r="AR104" s="124" t="s">
        <v>84</v>
      </c>
      <c r="AT104" s="131" t="s">
        <v>75</v>
      </c>
      <c r="AU104" s="131" t="s">
        <v>84</v>
      </c>
      <c r="AY104" s="124" t="s">
        <v>159</v>
      </c>
      <c r="BK104" s="132">
        <f>SUM(BK105:BK111)</f>
        <v>0</v>
      </c>
    </row>
    <row r="105" spans="2:65" s="1" customFormat="1" ht="37.9" customHeight="1">
      <c r="B105" s="35"/>
      <c r="C105" s="135" t="s">
        <v>84</v>
      </c>
      <c r="D105" s="135" t="s">
        <v>162</v>
      </c>
      <c r="E105" s="136" t="s">
        <v>5569</v>
      </c>
      <c r="F105" s="137" t="s">
        <v>5570</v>
      </c>
      <c r="G105" s="138" t="s">
        <v>783</v>
      </c>
      <c r="H105" s="139">
        <v>6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5571</v>
      </c>
    </row>
    <row r="106" spans="2:65" s="1" customFormat="1" ht="11.25">
      <c r="B106" s="35"/>
      <c r="D106" s="149" t="s">
        <v>167</v>
      </c>
      <c r="F106" s="150" t="s">
        <v>5572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" customFormat="1" ht="24.2" customHeight="1">
      <c r="B107" s="35"/>
      <c r="C107" s="182" t="s">
        <v>91</v>
      </c>
      <c r="D107" s="182" t="s">
        <v>668</v>
      </c>
      <c r="E107" s="183" t="s">
        <v>5573</v>
      </c>
      <c r="F107" s="184" t="s">
        <v>5574</v>
      </c>
      <c r="G107" s="185" t="s">
        <v>783</v>
      </c>
      <c r="H107" s="186">
        <v>6.09</v>
      </c>
      <c r="I107" s="187"/>
      <c r="J107" s="188">
        <f>ROUND(I107*H107,2)</f>
        <v>0</v>
      </c>
      <c r="K107" s="189"/>
      <c r="L107" s="190"/>
      <c r="M107" s="191" t="s">
        <v>32</v>
      </c>
      <c r="N107" s="192" t="s">
        <v>48</v>
      </c>
      <c r="P107" s="145">
        <f>O107*H107</f>
        <v>0</v>
      </c>
      <c r="Q107" s="145">
        <v>2.14E-3</v>
      </c>
      <c r="R107" s="145">
        <f>Q107*H107</f>
        <v>1.30326E-2</v>
      </c>
      <c r="S107" s="145">
        <v>0</v>
      </c>
      <c r="T107" s="146">
        <f>S107*H107</f>
        <v>0</v>
      </c>
      <c r="AR107" s="147" t="s">
        <v>108</v>
      </c>
      <c r="AT107" s="147" t="s">
        <v>668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96</v>
      </c>
      <c r="BM107" s="147" t="s">
        <v>5575</v>
      </c>
    </row>
    <row r="108" spans="2:65" s="13" customFormat="1" ht="11.25">
      <c r="B108" s="160"/>
      <c r="D108" s="154" t="s">
        <v>169</v>
      </c>
      <c r="E108" s="161" t="s">
        <v>32</v>
      </c>
      <c r="F108" s="162" t="s">
        <v>5576</v>
      </c>
      <c r="H108" s="163">
        <v>6.09</v>
      </c>
      <c r="I108" s="164"/>
      <c r="L108" s="160"/>
      <c r="M108" s="165"/>
      <c r="T108" s="166"/>
      <c r="AT108" s="161" t="s">
        <v>169</v>
      </c>
      <c r="AU108" s="161" t="s">
        <v>91</v>
      </c>
      <c r="AV108" s="13" t="s">
        <v>91</v>
      </c>
      <c r="AW108" s="13" t="s">
        <v>38</v>
      </c>
      <c r="AX108" s="13" t="s">
        <v>84</v>
      </c>
      <c r="AY108" s="161" t="s">
        <v>159</v>
      </c>
    </row>
    <row r="109" spans="2:65" s="1" customFormat="1" ht="37.9" customHeight="1">
      <c r="B109" s="35"/>
      <c r="C109" s="135" t="s">
        <v>93</v>
      </c>
      <c r="D109" s="135" t="s">
        <v>162</v>
      </c>
      <c r="E109" s="136" t="s">
        <v>5577</v>
      </c>
      <c r="F109" s="137" t="s">
        <v>5578</v>
      </c>
      <c r="G109" s="138" t="s">
        <v>211</v>
      </c>
      <c r="H109" s="139">
        <v>12</v>
      </c>
      <c r="I109" s="140"/>
      <c r="J109" s="141">
        <f>ROUND(I109*H109,2)</f>
        <v>0</v>
      </c>
      <c r="K109" s="142"/>
      <c r="L109" s="35"/>
      <c r="M109" s="143" t="s">
        <v>32</v>
      </c>
      <c r="N109" s="144" t="s">
        <v>48</v>
      </c>
      <c r="P109" s="145">
        <f>O109*H109</f>
        <v>0</v>
      </c>
      <c r="Q109" s="145">
        <v>1.7600000000000001E-3</v>
      </c>
      <c r="R109" s="145">
        <f>Q109*H109</f>
        <v>2.112E-2</v>
      </c>
      <c r="S109" s="145">
        <v>0</v>
      </c>
      <c r="T109" s="146">
        <f>S109*H109</f>
        <v>0</v>
      </c>
      <c r="AR109" s="147" t="s">
        <v>96</v>
      </c>
      <c r="AT109" s="147" t="s">
        <v>162</v>
      </c>
      <c r="AU109" s="147" t="s">
        <v>91</v>
      </c>
      <c r="AY109" s="19" t="s">
        <v>159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9" t="s">
        <v>91</v>
      </c>
      <c r="BK109" s="148">
        <f>ROUND(I109*H109,2)</f>
        <v>0</v>
      </c>
      <c r="BL109" s="19" t="s">
        <v>96</v>
      </c>
      <c r="BM109" s="147" t="s">
        <v>5579</v>
      </c>
    </row>
    <row r="110" spans="2:65" s="1" customFormat="1" ht="11.25">
      <c r="B110" s="35"/>
      <c r="D110" s="149" t="s">
        <v>167</v>
      </c>
      <c r="F110" s="150" t="s">
        <v>5580</v>
      </c>
      <c r="I110" s="151"/>
      <c r="L110" s="35"/>
      <c r="M110" s="152"/>
      <c r="T110" s="56"/>
      <c r="AT110" s="19" t="s">
        <v>167</v>
      </c>
      <c r="AU110" s="19" t="s">
        <v>91</v>
      </c>
    </row>
    <row r="111" spans="2:65" s="1" customFormat="1" ht="24.2" customHeight="1">
      <c r="B111" s="35"/>
      <c r="C111" s="182" t="s">
        <v>96</v>
      </c>
      <c r="D111" s="182" t="s">
        <v>668</v>
      </c>
      <c r="E111" s="183" t="s">
        <v>5581</v>
      </c>
      <c r="F111" s="184" t="s">
        <v>5582</v>
      </c>
      <c r="G111" s="185" t="s">
        <v>211</v>
      </c>
      <c r="H111" s="186">
        <v>12</v>
      </c>
      <c r="I111" s="187"/>
      <c r="J111" s="188">
        <f>ROUND(I111*H111,2)</f>
        <v>0</v>
      </c>
      <c r="K111" s="189"/>
      <c r="L111" s="190"/>
      <c r="M111" s="191" t="s">
        <v>32</v>
      </c>
      <c r="N111" s="192" t="s">
        <v>48</v>
      </c>
      <c r="P111" s="145">
        <f>O111*H111</f>
        <v>0</v>
      </c>
      <c r="Q111" s="145">
        <v>8.0000000000000002E-3</v>
      </c>
      <c r="R111" s="145">
        <f>Q111*H111</f>
        <v>9.6000000000000002E-2</v>
      </c>
      <c r="S111" s="145">
        <v>0</v>
      </c>
      <c r="T111" s="146">
        <f>S111*H111</f>
        <v>0</v>
      </c>
      <c r="AR111" s="147" t="s">
        <v>108</v>
      </c>
      <c r="AT111" s="147" t="s">
        <v>668</v>
      </c>
      <c r="AU111" s="147" t="s">
        <v>91</v>
      </c>
      <c r="AY111" s="19" t="s">
        <v>159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9" t="s">
        <v>91</v>
      </c>
      <c r="BK111" s="148">
        <f>ROUND(I111*H111,2)</f>
        <v>0</v>
      </c>
      <c r="BL111" s="19" t="s">
        <v>96</v>
      </c>
      <c r="BM111" s="147" t="s">
        <v>5583</v>
      </c>
    </row>
    <row r="112" spans="2:65" s="11" customFormat="1" ht="22.9" customHeight="1">
      <c r="B112" s="123"/>
      <c r="D112" s="124" t="s">
        <v>75</v>
      </c>
      <c r="E112" s="133" t="s">
        <v>111</v>
      </c>
      <c r="F112" s="133" t="s">
        <v>1709</v>
      </c>
      <c r="I112" s="126"/>
      <c r="J112" s="134">
        <f>BK112</f>
        <v>0</v>
      </c>
      <c r="L112" s="123"/>
      <c r="M112" s="128"/>
      <c r="P112" s="129">
        <f>SUM(P113:P114)</f>
        <v>0</v>
      </c>
      <c r="R112" s="129">
        <f>SUM(R113:R114)</f>
        <v>0</v>
      </c>
      <c r="T112" s="130">
        <f>SUM(T113:T114)</f>
        <v>0</v>
      </c>
      <c r="AR112" s="124" t="s">
        <v>84</v>
      </c>
      <c r="AT112" s="131" t="s">
        <v>75</v>
      </c>
      <c r="AU112" s="131" t="s">
        <v>84</v>
      </c>
      <c r="AY112" s="124" t="s">
        <v>159</v>
      </c>
      <c r="BK112" s="132">
        <f>SUM(BK113:BK114)</f>
        <v>0</v>
      </c>
    </row>
    <row r="113" spans="2:65" s="1" customFormat="1" ht="24.2" customHeight="1">
      <c r="B113" s="35"/>
      <c r="C113" s="135" t="s">
        <v>99</v>
      </c>
      <c r="D113" s="135" t="s">
        <v>162</v>
      </c>
      <c r="E113" s="136" t="s">
        <v>5057</v>
      </c>
      <c r="F113" s="137" t="s">
        <v>5058</v>
      </c>
      <c r="G113" s="138" t="s">
        <v>211</v>
      </c>
      <c r="H113" s="139">
        <v>30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5584</v>
      </c>
    </row>
    <row r="114" spans="2:65" s="1" customFormat="1" ht="11.25">
      <c r="B114" s="35"/>
      <c r="D114" s="149" t="s">
        <v>167</v>
      </c>
      <c r="F114" s="150" t="s">
        <v>5060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1" customFormat="1" ht="22.9" customHeight="1">
      <c r="B115" s="123"/>
      <c r="D115" s="124" t="s">
        <v>75</v>
      </c>
      <c r="E115" s="133" t="s">
        <v>1259</v>
      </c>
      <c r="F115" s="133" t="s">
        <v>5061</v>
      </c>
      <c r="I115" s="126"/>
      <c r="J115" s="134">
        <f>BK115</f>
        <v>0</v>
      </c>
      <c r="L115" s="123"/>
      <c r="M115" s="128"/>
      <c r="P115" s="129">
        <f>SUM(P116:P125)</f>
        <v>0</v>
      </c>
      <c r="R115" s="129">
        <f>SUM(R116:R125)</f>
        <v>0</v>
      </c>
      <c r="T115" s="130">
        <f>SUM(T116:T125)</f>
        <v>0</v>
      </c>
      <c r="AR115" s="124" t="s">
        <v>84</v>
      </c>
      <c r="AT115" s="131" t="s">
        <v>75</v>
      </c>
      <c r="AU115" s="131" t="s">
        <v>84</v>
      </c>
      <c r="AY115" s="124" t="s">
        <v>159</v>
      </c>
      <c r="BK115" s="132">
        <f>SUM(BK116:BK125)</f>
        <v>0</v>
      </c>
    </row>
    <row r="116" spans="2:65" s="1" customFormat="1" ht="24.2" customHeight="1">
      <c r="B116" s="35"/>
      <c r="C116" s="135" t="s">
        <v>102</v>
      </c>
      <c r="D116" s="135" t="s">
        <v>162</v>
      </c>
      <c r="E116" s="136" t="s">
        <v>5062</v>
      </c>
      <c r="F116" s="137" t="s">
        <v>5063</v>
      </c>
      <c r="G116" s="138" t="s">
        <v>165</v>
      </c>
      <c r="H116" s="139">
        <v>6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96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5585</v>
      </c>
    </row>
    <row r="117" spans="2:65" s="1" customFormat="1" ht="11.25">
      <c r="B117" s="35"/>
      <c r="D117" s="149" t="s">
        <v>167</v>
      </c>
      <c r="F117" s="150" t="s">
        <v>5065</v>
      </c>
      <c r="I117" s="151"/>
      <c r="L117" s="35"/>
      <c r="M117" s="152"/>
      <c r="T117" s="56"/>
      <c r="AT117" s="19" t="s">
        <v>167</v>
      </c>
      <c r="AU117" s="19" t="s">
        <v>91</v>
      </c>
    </row>
    <row r="118" spans="2:65" s="13" customFormat="1" ht="11.25">
      <c r="B118" s="160"/>
      <c r="D118" s="154" t="s">
        <v>169</v>
      </c>
      <c r="E118" s="161" t="s">
        <v>32</v>
      </c>
      <c r="F118" s="162" t="s">
        <v>5586</v>
      </c>
      <c r="H118" s="163">
        <v>6</v>
      </c>
      <c r="I118" s="164"/>
      <c r="L118" s="160"/>
      <c r="M118" s="165"/>
      <c r="T118" s="166"/>
      <c r="AT118" s="161" t="s">
        <v>169</v>
      </c>
      <c r="AU118" s="161" t="s">
        <v>91</v>
      </c>
      <c r="AV118" s="13" t="s">
        <v>91</v>
      </c>
      <c r="AW118" s="13" t="s">
        <v>38</v>
      </c>
      <c r="AX118" s="13" t="s">
        <v>84</v>
      </c>
      <c r="AY118" s="161" t="s">
        <v>159</v>
      </c>
    </row>
    <row r="119" spans="2:65" s="1" customFormat="1" ht="24.2" customHeight="1">
      <c r="B119" s="35"/>
      <c r="C119" s="135" t="s">
        <v>105</v>
      </c>
      <c r="D119" s="135" t="s">
        <v>162</v>
      </c>
      <c r="E119" s="136" t="s">
        <v>5067</v>
      </c>
      <c r="F119" s="137" t="s">
        <v>5068</v>
      </c>
      <c r="G119" s="138" t="s">
        <v>165</v>
      </c>
      <c r="H119" s="139">
        <v>6</v>
      </c>
      <c r="I119" s="140"/>
      <c r="J119" s="141">
        <f>ROUND(I119*H119,2)</f>
        <v>0</v>
      </c>
      <c r="K119" s="142"/>
      <c r="L119" s="35"/>
      <c r="M119" s="143" t="s">
        <v>32</v>
      </c>
      <c r="N119" s="144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96</v>
      </c>
      <c r="AT119" s="147" t="s">
        <v>162</v>
      </c>
      <c r="AU119" s="147" t="s">
        <v>91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5587</v>
      </c>
    </row>
    <row r="120" spans="2:65" s="1" customFormat="1" ht="11.25">
      <c r="B120" s="35"/>
      <c r="D120" s="149" t="s">
        <v>167</v>
      </c>
      <c r="F120" s="150" t="s">
        <v>5070</v>
      </c>
      <c r="I120" s="151"/>
      <c r="L120" s="35"/>
      <c r="M120" s="152"/>
      <c r="T120" s="56"/>
      <c r="AT120" s="19" t="s">
        <v>167</v>
      </c>
      <c r="AU120" s="19" t="s">
        <v>91</v>
      </c>
    </row>
    <row r="121" spans="2:65" s="13" customFormat="1" ht="11.25">
      <c r="B121" s="160"/>
      <c r="D121" s="154" t="s">
        <v>169</v>
      </c>
      <c r="E121" s="161" t="s">
        <v>32</v>
      </c>
      <c r="F121" s="162" t="s">
        <v>5586</v>
      </c>
      <c r="H121" s="163">
        <v>6</v>
      </c>
      <c r="I121" s="164"/>
      <c r="L121" s="160"/>
      <c r="M121" s="165"/>
      <c r="T121" s="166"/>
      <c r="AT121" s="161" t="s">
        <v>169</v>
      </c>
      <c r="AU121" s="161" t="s">
        <v>91</v>
      </c>
      <c r="AV121" s="13" t="s">
        <v>91</v>
      </c>
      <c r="AW121" s="13" t="s">
        <v>38</v>
      </c>
      <c r="AX121" s="13" t="s">
        <v>84</v>
      </c>
      <c r="AY121" s="161" t="s">
        <v>159</v>
      </c>
    </row>
    <row r="122" spans="2:65" s="1" customFormat="1" ht="33" customHeight="1">
      <c r="B122" s="35"/>
      <c r="C122" s="135" t="s">
        <v>108</v>
      </c>
      <c r="D122" s="135" t="s">
        <v>162</v>
      </c>
      <c r="E122" s="136" t="s">
        <v>5071</v>
      </c>
      <c r="F122" s="137" t="s">
        <v>5072</v>
      </c>
      <c r="G122" s="138" t="s">
        <v>783</v>
      </c>
      <c r="H122" s="139">
        <v>40</v>
      </c>
      <c r="I122" s="140"/>
      <c r="J122" s="141">
        <f>ROUND(I122*H122,2)</f>
        <v>0</v>
      </c>
      <c r="K122" s="142"/>
      <c r="L122" s="35"/>
      <c r="M122" s="143" t="s">
        <v>32</v>
      </c>
      <c r="N122" s="144" t="s">
        <v>48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96</v>
      </c>
      <c r="AT122" s="147" t="s">
        <v>162</v>
      </c>
      <c r="AU122" s="147" t="s">
        <v>91</v>
      </c>
      <c r="AY122" s="19" t="s">
        <v>159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9" t="s">
        <v>91</v>
      </c>
      <c r="BK122" s="148">
        <f>ROUND(I122*H122,2)</f>
        <v>0</v>
      </c>
      <c r="BL122" s="19" t="s">
        <v>96</v>
      </c>
      <c r="BM122" s="147" t="s">
        <v>5588</v>
      </c>
    </row>
    <row r="123" spans="2:65" s="1" customFormat="1" ht="11.25">
      <c r="B123" s="35"/>
      <c r="D123" s="149" t="s">
        <v>167</v>
      </c>
      <c r="F123" s="150" t="s">
        <v>5074</v>
      </c>
      <c r="I123" s="151"/>
      <c r="L123" s="35"/>
      <c r="M123" s="152"/>
      <c r="T123" s="56"/>
      <c r="AT123" s="19" t="s">
        <v>167</v>
      </c>
      <c r="AU123" s="19" t="s">
        <v>91</v>
      </c>
    </row>
    <row r="124" spans="2:65" s="1" customFormat="1" ht="33" customHeight="1">
      <c r="B124" s="35"/>
      <c r="C124" s="135" t="s">
        <v>111</v>
      </c>
      <c r="D124" s="135" t="s">
        <v>162</v>
      </c>
      <c r="E124" s="136" t="s">
        <v>5075</v>
      </c>
      <c r="F124" s="137" t="s">
        <v>5076</v>
      </c>
      <c r="G124" s="138" t="s">
        <v>783</v>
      </c>
      <c r="H124" s="139">
        <v>4</v>
      </c>
      <c r="I124" s="140"/>
      <c r="J124" s="141">
        <f>ROUND(I124*H124,2)</f>
        <v>0</v>
      </c>
      <c r="K124" s="142"/>
      <c r="L124" s="35"/>
      <c r="M124" s="143" t="s">
        <v>32</v>
      </c>
      <c r="N124" s="144" t="s">
        <v>48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96</v>
      </c>
      <c r="AT124" s="147" t="s">
        <v>162</v>
      </c>
      <c r="AU124" s="147" t="s">
        <v>91</v>
      </c>
      <c r="AY124" s="19" t="s">
        <v>159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9" t="s">
        <v>91</v>
      </c>
      <c r="BK124" s="148">
        <f>ROUND(I124*H124,2)</f>
        <v>0</v>
      </c>
      <c r="BL124" s="19" t="s">
        <v>96</v>
      </c>
      <c r="BM124" s="147" t="s">
        <v>5589</v>
      </c>
    </row>
    <row r="125" spans="2:65" s="1" customFormat="1" ht="11.25">
      <c r="B125" s="35"/>
      <c r="D125" s="149" t="s">
        <v>167</v>
      </c>
      <c r="F125" s="150" t="s">
        <v>5078</v>
      </c>
      <c r="I125" s="151"/>
      <c r="L125" s="35"/>
      <c r="M125" s="152"/>
      <c r="T125" s="56"/>
      <c r="AT125" s="19" t="s">
        <v>167</v>
      </c>
      <c r="AU125" s="19" t="s">
        <v>91</v>
      </c>
    </row>
    <row r="126" spans="2:65" s="11" customFormat="1" ht="22.9" customHeight="1">
      <c r="B126" s="123"/>
      <c r="D126" s="124" t="s">
        <v>75</v>
      </c>
      <c r="E126" s="133" t="s">
        <v>5079</v>
      </c>
      <c r="F126" s="133" t="s">
        <v>5080</v>
      </c>
      <c r="I126" s="126"/>
      <c r="J126" s="134">
        <f>BK126</f>
        <v>0</v>
      </c>
      <c r="L126" s="123"/>
      <c r="M126" s="128"/>
      <c r="P126" s="129">
        <f>SUM(P127:P136)</f>
        <v>0</v>
      </c>
      <c r="R126" s="129">
        <f>SUM(R127:R136)</f>
        <v>0</v>
      </c>
      <c r="T126" s="130">
        <f>SUM(T127:T136)</f>
        <v>0</v>
      </c>
      <c r="AR126" s="124" t="s">
        <v>84</v>
      </c>
      <c r="AT126" s="131" t="s">
        <v>75</v>
      </c>
      <c r="AU126" s="131" t="s">
        <v>84</v>
      </c>
      <c r="AY126" s="124" t="s">
        <v>159</v>
      </c>
      <c r="BK126" s="132">
        <f>SUM(BK127:BK136)</f>
        <v>0</v>
      </c>
    </row>
    <row r="127" spans="2:65" s="1" customFormat="1" ht="24.2" customHeight="1">
      <c r="B127" s="35"/>
      <c r="C127" s="135" t="s">
        <v>114</v>
      </c>
      <c r="D127" s="135" t="s">
        <v>162</v>
      </c>
      <c r="E127" s="136" t="s">
        <v>5081</v>
      </c>
      <c r="F127" s="137" t="s">
        <v>5082</v>
      </c>
      <c r="G127" s="138" t="s">
        <v>180</v>
      </c>
      <c r="H127" s="139">
        <v>3.03</v>
      </c>
      <c r="I127" s="140"/>
      <c r="J127" s="141">
        <f>ROUND(I127*H127,2)</f>
        <v>0</v>
      </c>
      <c r="K127" s="142"/>
      <c r="L127" s="35"/>
      <c r="M127" s="143" t="s">
        <v>32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96</v>
      </c>
      <c r="AT127" s="147" t="s">
        <v>162</v>
      </c>
      <c r="AU127" s="147" t="s">
        <v>91</v>
      </c>
      <c r="AY127" s="19" t="s">
        <v>159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9" t="s">
        <v>91</v>
      </c>
      <c r="BK127" s="148">
        <f>ROUND(I127*H127,2)</f>
        <v>0</v>
      </c>
      <c r="BL127" s="19" t="s">
        <v>96</v>
      </c>
      <c r="BM127" s="147" t="s">
        <v>5590</v>
      </c>
    </row>
    <row r="128" spans="2:65" s="1" customFormat="1" ht="11.25">
      <c r="B128" s="35"/>
      <c r="D128" s="149" t="s">
        <v>167</v>
      </c>
      <c r="F128" s="150" t="s">
        <v>5084</v>
      </c>
      <c r="I128" s="151"/>
      <c r="L128" s="35"/>
      <c r="M128" s="152"/>
      <c r="T128" s="56"/>
      <c r="AT128" s="19" t="s">
        <v>167</v>
      </c>
      <c r="AU128" s="19" t="s">
        <v>91</v>
      </c>
    </row>
    <row r="129" spans="2:65" s="1" customFormat="1" ht="24.2" customHeight="1">
      <c r="B129" s="35"/>
      <c r="C129" s="135" t="s">
        <v>218</v>
      </c>
      <c r="D129" s="135" t="s">
        <v>162</v>
      </c>
      <c r="E129" s="136" t="s">
        <v>183</v>
      </c>
      <c r="F129" s="137" t="s">
        <v>5085</v>
      </c>
      <c r="G129" s="138" t="s">
        <v>180</v>
      </c>
      <c r="H129" s="139">
        <v>3.03</v>
      </c>
      <c r="I129" s="140"/>
      <c r="J129" s="141">
        <f>ROUND(I129*H129,2)</f>
        <v>0</v>
      </c>
      <c r="K129" s="142"/>
      <c r="L129" s="35"/>
      <c r="M129" s="143" t="s">
        <v>32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96</v>
      </c>
      <c r="AT129" s="147" t="s">
        <v>162</v>
      </c>
      <c r="AU129" s="147" t="s">
        <v>91</v>
      </c>
      <c r="AY129" s="19" t="s">
        <v>159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9" t="s">
        <v>91</v>
      </c>
      <c r="BK129" s="148">
        <f>ROUND(I129*H129,2)</f>
        <v>0</v>
      </c>
      <c r="BL129" s="19" t="s">
        <v>96</v>
      </c>
      <c r="BM129" s="147" t="s">
        <v>5591</v>
      </c>
    </row>
    <row r="130" spans="2:65" s="1" customFormat="1" ht="11.25">
      <c r="B130" s="35"/>
      <c r="D130" s="149" t="s">
        <v>167</v>
      </c>
      <c r="F130" s="150" t="s">
        <v>186</v>
      </c>
      <c r="I130" s="151"/>
      <c r="L130" s="35"/>
      <c r="M130" s="152"/>
      <c r="T130" s="56"/>
      <c r="AT130" s="19" t="s">
        <v>167</v>
      </c>
      <c r="AU130" s="19" t="s">
        <v>91</v>
      </c>
    </row>
    <row r="131" spans="2:65" s="1" customFormat="1" ht="24.2" customHeight="1">
      <c r="B131" s="35"/>
      <c r="C131" s="135" t="s">
        <v>8</v>
      </c>
      <c r="D131" s="135" t="s">
        <v>162</v>
      </c>
      <c r="E131" s="136" t="s">
        <v>187</v>
      </c>
      <c r="F131" s="137" t="s">
        <v>5087</v>
      </c>
      <c r="G131" s="138" t="s">
        <v>180</v>
      </c>
      <c r="H131" s="139">
        <v>41.28</v>
      </c>
      <c r="I131" s="140"/>
      <c r="J131" s="141">
        <f>ROUND(I131*H131,2)</f>
        <v>0</v>
      </c>
      <c r="K131" s="142"/>
      <c r="L131" s="35"/>
      <c r="M131" s="143" t="s">
        <v>32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96</v>
      </c>
      <c r="AT131" s="147" t="s">
        <v>162</v>
      </c>
      <c r="AU131" s="147" t="s">
        <v>91</v>
      </c>
      <c r="AY131" s="19" t="s">
        <v>159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9" t="s">
        <v>91</v>
      </c>
      <c r="BK131" s="148">
        <f>ROUND(I131*H131,2)</f>
        <v>0</v>
      </c>
      <c r="BL131" s="19" t="s">
        <v>96</v>
      </c>
      <c r="BM131" s="147" t="s">
        <v>5592</v>
      </c>
    </row>
    <row r="132" spans="2:65" s="1" customFormat="1" ht="11.25">
      <c r="B132" s="35"/>
      <c r="D132" s="149" t="s">
        <v>167</v>
      </c>
      <c r="F132" s="150" t="s">
        <v>190</v>
      </c>
      <c r="I132" s="151"/>
      <c r="L132" s="35"/>
      <c r="M132" s="152"/>
      <c r="T132" s="56"/>
      <c r="AT132" s="19" t="s">
        <v>167</v>
      </c>
      <c r="AU132" s="19" t="s">
        <v>91</v>
      </c>
    </row>
    <row r="133" spans="2:65" s="13" customFormat="1" ht="11.25">
      <c r="B133" s="160"/>
      <c r="D133" s="154" t="s">
        <v>169</v>
      </c>
      <c r="E133" s="161" t="s">
        <v>32</v>
      </c>
      <c r="F133" s="162" t="s">
        <v>5593</v>
      </c>
      <c r="H133" s="163">
        <v>41.28</v>
      </c>
      <c r="I133" s="164"/>
      <c r="L133" s="160"/>
      <c r="M133" s="165"/>
      <c r="T133" s="166"/>
      <c r="AT133" s="161" t="s">
        <v>169</v>
      </c>
      <c r="AU133" s="161" t="s">
        <v>91</v>
      </c>
      <c r="AV133" s="13" t="s">
        <v>91</v>
      </c>
      <c r="AW133" s="13" t="s">
        <v>38</v>
      </c>
      <c r="AX133" s="13" t="s">
        <v>76</v>
      </c>
      <c r="AY133" s="161" t="s">
        <v>159</v>
      </c>
    </row>
    <row r="134" spans="2:65" s="14" customFormat="1" ht="11.25">
      <c r="B134" s="175"/>
      <c r="D134" s="154" t="s">
        <v>169</v>
      </c>
      <c r="E134" s="176" t="s">
        <v>32</v>
      </c>
      <c r="F134" s="177" t="s">
        <v>581</v>
      </c>
      <c r="H134" s="178">
        <v>41.28</v>
      </c>
      <c r="I134" s="179"/>
      <c r="L134" s="175"/>
      <c r="M134" s="180"/>
      <c r="T134" s="181"/>
      <c r="AT134" s="176" t="s">
        <v>169</v>
      </c>
      <c r="AU134" s="176" t="s">
        <v>91</v>
      </c>
      <c r="AV134" s="14" t="s">
        <v>96</v>
      </c>
      <c r="AW134" s="14" t="s">
        <v>38</v>
      </c>
      <c r="AX134" s="14" t="s">
        <v>84</v>
      </c>
      <c r="AY134" s="176" t="s">
        <v>159</v>
      </c>
    </row>
    <row r="135" spans="2:65" s="1" customFormat="1" ht="44.25" customHeight="1">
      <c r="B135" s="35"/>
      <c r="C135" s="135" t="s">
        <v>229</v>
      </c>
      <c r="D135" s="135" t="s">
        <v>162</v>
      </c>
      <c r="E135" s="136" t="s">
        <v>5090</v>
      </c>
      <c r="F135" s="137" t="s">
        <v>5091</v>
      </c>
      <c r="G135" s="138" t="s">
        <v>180</v>
      </c>
      <c r="H135" s="139">
        <v>3.03</v>
      </c>
      <c r="I135" s="140"/>
      <c r="J135" s="141">
        <f>ROUND(I135*H135,2)</f>
        <v>0</v>
      </c>
      <c r="K135" s="142"/>
      <c r="L135" s="35"/>
      <c r="M135" s="143" t="s">
        <v>32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96</v>
      </c>
      <c r="AT135" s="147" t="s">
        <v>162</v>
      </c>
      <c r="AU135" s="147" t="s">
        <v>91</v>
      </c>
      <c r="AY135" s="19" t="s">
        <v>159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9" t="s">
        <v>91</v>
      </c>
      <c r="BK135" s="148">
        <f>ROUND(I135*H135,2)</f>
        <v>0</v>
      </c>
      <c r="BL135" s="19" t="s">
        <v>96</v>
      </c>
      <c r="BM135" s="147" t="s">
        <v>5594</v>
      </c>
    </row>
    <row r="136" spans="2:65" s="1" customFormat="1" ht="11.25">
      <c r="B136" s="35"/>
      <c r="D136" s="149" t="s">
        <v>167</v>
      </c>
      <c r="F136" s="150" t="s">
        <v>5093</v>
      </c>
      <c r="I136" s="151"/>
      <c r="L136" s="35"/>
      <c r="M136" s="152"/>
      <c r="T136" s="56"/>
      <c r="AT136" s="19" t="s">
        <v>167</v>
      </c>
      <c r="AU136" s="19" t="s">
        <v>91</v>
      </c>
    </row>
    <row r="137" spans="2:65" s="11" customFormat="1" ht="22.9" customHeight="1">
      <c r="B137" s="123"/>
      <c r="D137" s="124" t="s">
        <v>75</v>
      </c>
      <c r="E137" s="133" t="s">
        <v>227</v>
      </c>
      <c r="F137" s="133" t="s">
        <v>228</v>
      </c>
      <c r="I137" s="126"/>
      <c r="J137" s="134">
        <f>BK137</f>
        <v>0</v>
      </c>
      <c r="L137" s="123"/>
      <c r="M137" s="128"/>
      <c r="P137" s="129">
        <f>SUM(P138:P139)</f>
        <v>0</v>
      </c>
      <c r="R137" s="129">
        <f>SUM(R138:R139)</f>
        <v>0</v>
      </c>
      <c r="T137" s="130">
        <f>SUM(T138:T139)</f>
        <v>0</v>
      </c>
      <c r="AR137" s="124" t="s">
        <v>84</v>
      </c>
      <c r="AT137" s="131" t="s">
        <v>75</v>
      </c>
      <c r="AU137" s="131" t="s">
        <v>84</v>
      </c>
      <c r="AY137" s="124" t="s">
        <v>159</v>
      </c>
      <c r="BK137" s="132">
        <f>SUM(BK138:BK139)</f>
        <v>0</v>
      </c>
    </row>
    <row r="138" spans="2:65" s="1" customFormat="1" ht="16.5" customHeight="1">
      <c r="B138" s="35"/>
      <c r="C138" s="135" t="s">
        <v>641</v>
      </c>
      <c r="D138" s="135" t="s">
        <v>162</v>
      </c>
      <c r="E138" s="136" t="s">
        <v>5094</v>
      </c>
      <c r="F138" s="137" t="s">
        <v>5095</v>
      </c>
      <c r="G138" s="138" t="s">
        <v>180</v>
      </c>
      <c r="H138" s="139">
        <v>3.03</v>
      </c>
      <c r="I138" s="140"/>
      <c r="J138" s="141">
        <f>ROUND(I138*H138,2)</f>
        <v>0</v>
      </c>
      <c r="K138" s="142"/>
      <c r="L138" s="35"/>
      <c r="M138" s="143" t="s">
        <v>32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96</v>
      </c>
      <c r="AT138" s="147" t="s">
        <v>162</v>
      </c>
      <c r="AU138" s="147" t="s">
        <v>91</v>
      </c>
      <c r="AY138" s="19" t="s">
        <v>159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9" t="s">
        <v>91</v>
      </c>
      <c r="BK138" s="148">
        <f>ROUND(I138*H138,2)</f>
        <v>0</v>
      </c>
      <c r="BL138" s="19" t="s">
        <v>96</v>
      </c>
      <c r="BM138" s="147" t="s">
        <v>5595</v>
      </c>
    </row>
    <row r="139" spans="2:65" s="1" customFormat="1" ht="11.25">
      <c r="B139" s="35"/>
      <c r="D139" s="149" t="s">
        <v>167</v>
      </c>
      <c r="F139" s="150" t="s">
        <v>5097</v>
      </c>
      <c r="I139" s="151"/>
      <c r="L139" s="35"/>
      <c r="M139" s="152"/>
      <c r="T139" s="56"/>
      <c r="AT139" s="19" t="s">
        <v>167</v>
      </c>
      <c r="AU139" s="19" t="s">
        <v>91</v>
      </c>
    </row>
    <row r="140" spans="2:65" s="11" customFormat="1" ht="25.9" customHeight="1">
      <c r="B140" s="123"/>
      <c r="D140" s="124" t="s">
        <v>75</v>
      </c>
      <c r="E140" s="125" t="s">
        <v>1836</v>
      </c>
      <c r="F140" s="125" t="s">
        <v>1837</v>
      </c>
      <c r="I140" s="126"/>
      <c r="J140" s="127">
        <f>BK140</f>
        <v>0</v>
      </c>
      <c r="L140" s="123"/>
      <c r="M140" s="128"/>
      <c r="P140" s="129">
        <f>P141+P161+P181+P221+P228+P259</f>
        <v>0</v>
      </c>
      <c r="R140" s="129">
        <f>R141+R161+R181+R221+R228+R259</f>
        <v>2.4641120000000001</v>
      </c>
      <c r="T140" s="130">
        <f>T141+T161+T181+T221+T228+T259</f>
        <v>0</v>
      </c>
      <c r="AR140" s="124" t="s">
        <v>91</v>
      </c>
      <c r="AT140" s="131" t="s">
        <v>75</v>
      </c>
      <c r="AU140" s="131" t="s">
        <v>76</v>
      </c>
      <c r="AY140" s="124" t="s">
        <v>159</v>
      </c>
      <c r="BK140" s="132">
        <f>BK141+BK161+BK181+BK221+BK228+BK259</f>
        <v>0</v>
      </c>
    </row>
    <row r="141" spans="2:65" s="11" customFormat="1" ht="22.9" customHeight="1">
      <c r="B141" s="123"/>
      <c r="D141" s="124" t="s">
        <v>75</v>
      </c>
      <c r="E141" s="133" t="s">
        <v>5517</v>
      </c>
      <c r="F141" s="133" t="s">
        <v>5518</v>
      </c>
      <c r="I141" s="126"/>
      <c r="J141" s="134">
        <f>BK141</f>
        <v>0</v>
      </c>
      <c r="L141" s="123"/>
      <c r="M141" s="128"/>
      <c r="P141" s="129">
        <f>SUM(P142:P160)</f>
        <v>0</v>
      </c>
      <c r="R141" s="129">
        <f>SUM(R142:R160)</f>
        <v>0.19097999999999998</v>
      </c>
      <c r="T141" s="130">
        <f>SUM(T142:T160)</f>
        <v>0</v>
      </c>
      <c r="AR141" s="124" t="s">
        <v>91</v>
      </c>
      <c r="AT141" s="131" t="s">
        <v>75</v>
      </c>
      <c r="AU141" s="131" t="s">
        <v>84</v>
      </c>
      <c r="AY141" s="124" t="s">
        <v>159</v>
      </c>
      <c r="BK141" s="132">
        <f>SUM(BK142:BK160)</f>
        <v>0</v>
      </c>
    </row>
    <row r="142" spans="2:65" s="1" customFormat="1" ht="33" customHeight="1">
      <c r="B142" s="35"/>
      <c r="C142" s="135" t="s">
        <v>625</v>
      </c>
      <c r="D142" s="135" t="s">
        <v>162</v>
      </c>
      <c r="E142" s="136" t="s">
        <v>5596</v>
      </c>
      <c r="F142" s="137" t="s">
        <v>5597</v>
      </c>
      <c r="G142" s="138" t="s">
        <v>211</v>
      </c>
      <c r="H142" s="139">
        <v>1</v>
      </c>
      <c r="I142" s="140"/>
      <c r="J142" s="141">
        <f>ROUND(I142*H142,2)</f>
        <v>0</v>
      </c>
      <c r="K142" s="142"/>
      <c r="L142" s="35"/>
      <c r="M142" s="143" t="s">
        <v>32</v>
      </c>
      <c r="N142" s="144" t="s">
        <v>48</v>
      </c>
      <c r="P142" s="145">
        <f>O142*H142</f>
        <v>0</v>
      </c>
      <c r="Q142" s="145">
        <v>2.8340000000000001E-2</v>
      </c>
      <c r="R142" s="145">
        <f>Q142*H142</f>
        <v>2.8340000000000001E-2</v>
      </c>
      <c r="S142" s="145">
        <v>0</v>
      </c>
      <c r="T142" s="146">
        <f>S142*H142</f>
        <v>0</v>
      </c>
      <c r="AR142" s="147" t="s">
        <v>661</v>
      </c>
      <c r="AT142" s="147" t="s">
        <v>162</v>
      </c>
      <c r="AU142" s="147" t="s">
        <v>91</v>
      </c>
      <c r="AY142" s="19" t="s">
        <v>159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91</v>
      </c>
      <c r="BK142" s="148">
        <f>ROUND(I142*H142,2)</f>
        <v>0</v>
      </c>
      <c r="BL142" s="19" t="s">
        <v>661</v>
      </c>
      <c r="BM142" s="147" t="s">
        <v>5598</v>
      </c>
    </row>
    <row r="143" spans="2:65" s="1" customFormat="1" ht="11.25">
      <c r="B143" s="35"/>
      <c r="D143" s="149" t="s">
        <v>167</v>
      </c>
      <c r="F143" s="150" t="s">
        <v>5599</v>
      </c>
      <c r="I143" s="151"/>
      <c r="L143" s="35"/>
      <c r="M143" s="152"/>
      <c r="T143" s="56"/>
      <c r="AT143" s="19" t="s">
        <v>167</v>
      </c>
      <c r="AU143" s="19" t="s">
        <v>91</v>
      </c>
    </row>
    <row r="144" spans="2:65" s="1" customFormat="1" ht="16.5" customHeight="1">
      <c r="B144" s="35"/>
      <c r="C144" s="135" t="s">
        <v>661</v>
      </c>
      <c r="D144" s="135" t="s">
        <v>162</v>
      </c>
      <c r="E144" s="136" t="s">
        <v>5600</v>
      </c>
      <c r="F144" s="137" t="s">
        <v>5601</v>
      </c>
      <c r="G144" s="138" t="s">
        <v>5355</v>
      </c>
      <c r="H144" s="139">
        <v>8</v>
      </c>
      <c r="I144" s="140"/>
      <c r="J144" s="141">
        <f>ROUND(I144*H144,2)</f>
        <v>0</v>
      </c>
      <c r="K144" s="142"/>
      <c r="L144" s="35"/>
      <c r="M144" s="143" t="s">
        <v>32</v>
      </c>
      <c r="N144" s="144" t="s">
        <v>48</v>
      </c>
      <c r="P144" s="145">
        <f>O144*H144</f>
        <v>0</v>
      </c>
      <c r="Q144" s="145">
        <v>1.14E-3</v>
      </c>
      <c r="R144" s="145">
        <f>Q144*H144</f>
        <v>9.1199999999999996E-3</v>
      </c>
      <c r="S144" s="145">
        <v>0</v>
      </c>
      <c r="T144" s="146">
        <f>S144*H144</f>
        <v>0</v>
      </c>
      <c r="AR144" s="147" t="s">
        <v>661</v>
      </c>
      <c r="AT144" s="147" t="s">
        <v>162</v>
      </c>
      <c r="AU144" s="147" t="s">
        <v>91</v>
      </c>
      <c r="AY144" s="19" t="s">
        <v>159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9" t="s">
        <v>91</v>
      </c>
      <c r="BK144" s="148">
        <f>ROUND(I144*H144,2)</f>
        <v>0</v>
      </c>
      <c r="BL144" s="19" t="s">
        <v>661</v>
      </c>
      <c r="BM144" s="147" t="s">
        <v>5602</v>
      </c>
    </row>
    <row r="145" spans="2:65" s="1" customFormat="1" ht="11.25">
      <c r="B145" s="35"/>
      <c r="D145" s="149" t="s">
        <v>167</v>
      </c>
      <c r="F145" s="150" t="s">
        <v>5603</v>
      </c>
      <c r="I145" s="151"/>
      <c r="L145" s="35"/>
      <c r="M145" s="152"/>
      <c r="T145" s="56"/>
      <c r="AT145" s="19" t="s">
        <v>167</v>
      </c>
      <c r="AU145" s="19" t="s">
        <v>91</v>
      </c>
    </row>
    <row r="146" spans="2:65" s="1" customFormat="1" ht="37.9" customHeight="1">
      <c r="B146" s="35"/>
      <c r="C146" s="135" t="s">
        <v>667</v>
      </c>
      <c r="D146" s="135" t="s">
        <v>162</v>
      </c>
      <c r="E146" s="136" t="s">
        <v>5604</v>
      </c>
      <c r="F146" s="137" t="s">
        <v>5605</v>
      </c>
      <c r="G146" s="138" t="s">
        <v>5355</v>
      </c>
      <c r="H146" s="139">
        <v>1</v>
      </c>
      <c r="I146" s="140"/>
      <c r="J146" s="141">
        <f>ROUND(I146*H146,2)</f>
        <v>0</v>
      </c>
      <c r="K146" s="142"/>
      <c r="L146" s="35"/>
      <c r="M146" s="143" t="s">
        <v>32</v>
      </c>
      <c r="N146" s="144" t="s">
        <v>48</v>
      </c>
      <c r="P146" s="145">
        <f>O146*H146</f>
        <v>0</v>
      </c>
      <c r="Q146" s="145">
        <v>0.10743999999999999</v>
      </c>
      <c r="R146" s="145">
        <f>Q146*H146</f>
        <v>0.10743999999999999</v>
      </c>
      <c r="S146" s="145">
        <v>0</v>
      </c>
      <c r="T146" s="146">
        <f>S146*H146</f>
        <v>0</v>
      </c>
      <c r="AR146" s="147" t="s">
        <v>661</v>
      </c>
      <c r="AT146" s="147" t="s">
        <v>162</v>
      </c>
      <c r="AU146" s="147" t="s">
        <v>91</v>
      </c>
      <c r="AY146" s="19" t="s">
        <v>159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9" t="s">
        <v>91</v>
      </c>
      <c r="BK146" s="148">
        <f>ROUND(I146*H146,2)</f>
        <v>0</v>
      </c>
      <c r="BL146" s="19" t="s">
        <v>661</v>
      </c>
      <c r="BM146" s="147" t="s">
        <v>5606</v>
      </c>
    </row>
    <row r="147" spans="2:65" s="1" customFormat="1" ht="11.25">
      <c r="B147" s="35"/>
      <c r="D147" s="149" t="s">
        <v>167</v>
      </c>
      <c r="F147" s="150" t="s">
        <v>5607</v>
      </c>
      <c r="I147" s="151"/>
      <c r="L147" s="35"/>
      <c r="M147" s="152"/>
      <c r="T147" s="56"/>
      <c r="AT147" s="19" t="s">
        <v>167</v>
      </c>
      <c r="AU147" s="19" t="s">
        <v>91</v>
      </c>
    </row>
    <row r="148" spans="2:65" s="1" customFormat="1" ht="24.2" customHeight="1">
      <c r="B148" s="35"/>
      <c r="C148" s="135" t="s">
        <v>675</v>
      </c>
      <c r="D148" s="135" t="s">
        <v>162</v>
      </c>
      <c r="E148" s="136" t="s">
        <v>5608</v>
      </c>
      <c r="F148" s="137" t="s">
        <v>5609</v>
      </c>
      <c r="G148" s="138" t="s">
        <v>5355</v>
      </c>
      <c r="H148" s="139">
        <v>2</v>
      </c>
      <c r="I148" s="140"/>
      <c r="J148" s="141">
        <f>ROUND(I148*H148,2)</f>
        <v>0</v>
      </c>
      <c r="K148" s="142"/>
      <c r="L148" s="35"/>
      <c r="M148" s="143" t="s">
        <v>32</v>
      </c>
      <c r="N148" s="144" t="s">
        <v>48</v>
      </c>
      <c r="P148" s="145">
        <f>O148*H148</f>
        <v>0</v>
      </c>
      <c r="Q148" s="145">
        <v>2.8600000000000001E-3</v>
      </c>
      <c r="R148" s="145">
        <f>Q148*H148</f>
        <v>5.7200000000000003E-3</v>
      </c>
      <c r="S148" s="145">
        <v>0</v>
      </c>
      <c r="T148" s="146">
        <f>S148*H148</f>
        <v>0</v>
      </c>
      <c r="AR148" s="147" t="s">
        <v>661</v>
      </c>
      <c r="AT148" s="147" t="s">
        <v>162</v>
      </c>
      <c r="AU148" s="147" t="s">
        <v>91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661</v>
      </c>
      <c r="BM148" s="147" t="s">
        <v>5610</v>
      </c>
    </row>
    <row r="149" spans="2:65" s="1" customFormat="1" ht="11.25">
      <c r="B149" s="35"/>
      <c r="D149" s="149" t="s">
        <v>167</v>
      </c>
      <c r="F149" s="150" t="s">
        <v>5611</v>
      </c>
      <c r="I149" s="151"/>
      <c r="L149" s="35"/>
      <c r="M149" s="152"/>
      <c r="T149" s="56"/>
      <c r="AT149" s="19" t="s">
        <v>167</v>
      </c>
      <c r="AU149" s="19" t="s">
        <v>91</v>
      </c>
    </row>
    <row r="150" spans="2:65" s="12" customFormat="1" ht="11.25">
      <c r="B150" s="153"/>
      <c r="D150" s="154" t="s">
        <v>169</v>
      </c>
      <c r="E150" s="155" t="s">
        <v>32</v>
      </c>
      <c r="F150" s="156" t="s">
        <v>5612</v>
      </c>
      <c r="H150" s="155" t="s">
        <v>32</v>
      </c>
      <c r="I150" s="157"/>
      <c r="L150" s="153"/>
      <c r="M150" s="158"/>
      <c r="T150" s="159"/>
      <c r="AT150" s="155" t="s">
        <v>169</v>
      </c>
      <c r="AU150" s="155" t="s">
        <v>91</v>
      </c>
      <c r="AV150" s="12" t="s">
        <v>84</v>
      </c>
      <c r="AW150" s="12" t="s">
        <v>38</v>
      </c>
      <c r="AX150" s="12" t="s">
        <v>76</v>
      </c>
      <c r="AY150" s="155" t="s">
        <v>159</v>
      </c>
    </row>
    <row r="151" spans="2:65" s="13" customFormat="1" ht="11.25">
      <c r="B151" s="160"/>
      <c r="D151" s="154" t="s">
        <v>169</v>
      </c>
      <c r="E151" s="161" t="s">
        <v>32</v>
      </c>
      <c r="F151" s="162" t="s">
        <v>91</v>
      </c>
      <c r="H151" s="163">
        <v>2</v>
      </c>
      <c r="I151" s="164"/>
      <c r="L151" s="160"/>
      <c r="M151" s="165"/>
      <c r="T151" s="166"/>
      <c r="AT151" s="161" t="s">
        <v>169</v>
      </c>
      <c r="AU151" s="161" t="s">
        <v>91</v>
      </c>
      <c r="AV151" s="13" t="s">
        <v>91</v>
      </c>
      <c r="AW151" s="13" t="s">
        <v>38</v>
      </c>
      <c r="AX151" s="13" t="s">
        <v>84</v>
      </c>
      <c r="AY151" s="161" t="s">
        <v>159</v>
      </c>
    </row>
    <row r="152" spans="2:65" s="1" customFormat="1" ht="44.25" customHeight="1">
      <c r="B152" s="35"/>
      <c r="C152" s="135" t="s">
        <v>701</v>
      </c>
      <c r="D152" s="135" t="s">
        <v>162</v>
      </c>
      <c r="E152" s="136" t="s">
        <v>5613</v>
      </c>
      <c r="F152" s="137" t="s">
        <v>5614</v>
      </c>
      <c r="G152" s="138" t="s">
        <v>5355</v>
      </c>
      <c r="H152" s="139">
        <v>1</v>
      </c>
      <c r="I152" s="140"/>
      <c r="J152" s="141">
        <f>ROUND(I152*H152,2)</f>
        <v>0</v>
      </c>
      <c r="K152" s="142"/>
      <c r="L152" s="35"/>
      <c r="M152" s="143" t="s">
        <v>32</v>
      </c>
      <c r="N152" s="144" t="s">
        <v>48</v>
      </c>
      <c r="P152" s="145">
        <f>O152*H152</f>
        <v>0</v>
      </c>
      <c r="Q152" s="145">
        <v>1.967E-2</v>
      </c>
      <c r="R152" s="145">
        <f>Q152*H152</f>
        <v>1.967E-2</v>
      </c>
      <c r="S152" s="145">
        <v>0</v>
      </c>
      <c r="T152" s="146">
        <f>S152*H152</f>
        <v>0</v>
      </c>
      <c r="AR152" s="147" t="s">
        <v>661</v>
      </c>
      <c r="AT152" s="147" t="s">
        <v>162</v>
      </c>
      <c r="AU152" s="147" t="s">
        <v>91</v>
      </c>
      <c r="AY152" s="19" t="s">
        <v>159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9" t="s">
        <v>91</v>
      </c>
      <c r="BK152" s="148">
        <f>ROUND(I152*H152,2)</f>
        <v>0</v>
      </c>
      <c r="BL152" s="19" t="s">
        <v>661</v>
      </c>
      <c r="BM152" s="147" t="s">
        <v>5615</v>
      </c>
    </row>
    <row r="153" spans="2:65" s="1" customFormat="1" ht="11.25">
      <c r="B153" s="35"/>
      <c r="D153" s="149" t="s">
        <v>167</v>
      </c>
      <c r="F153" s="150" t="s">
        <v>5616</v>
      </c>
      <c r="I153" s="151"/>
      <c r="L153" s="35"/>
      <c r="M153" s="152"/>
      <c r="T153" s="56"/>
      <c r="AT153" s="19" t="s">
        <v>167</v>
      </c>
      <c r="AU153" s="19" t="s">
        <v>91</v>
      </c>
    </row>
    <row r="154" spans="2:65" s="1" customFormat="1" ht="21.75" customHeight="1">
      <c r="B154" s="35"/>
      <c r="C154" s="182" t="s">
        <v>713</v>
      </c>
      <c r="D154" s="182" t="s">
        <v>668</v>
      </c>
      <c r="E154" s="183" t="s">
        <v>5617</v>
      </c>
      <c r="F154" s="184" t="s">
        <v>5618</v>
      </c>
      <c r="G154" s="185" t="s">
        <v>211</v>
      </c>
      <c r="H154" s="186">
        <v>2</v>
      </c>
      <c r="I154" s="187"/>
      <c r="J154" s="188">
        <f>ROUND(I154*H154,2)</f>
        <v>0</v>
      </c>
      <c r="K154" s="189"/>
      <c r="L154" s="190"/>
      <c r="M154" s="191" t="s">
        <v>32</v>
      </c>
      <c r="N154" s="192" t="s">
        <v>48</v>
      </c>
      <c r="P154" s="145">
        <f>O154*H154</f>
        <v>0</v>
      </c>
      <c r="Q154" s="145">
        <v>6.6E-3</v>
      </c>
      <c r="R154" s="145">
        <f>Q154*H154</f>
        <v>1.32E-2</v>
      </c>
      <c r="S154" s="145">
        <v>0</v>
      </c>
      <c r="T154" s="146">
        <f>S154*H154</f>
        <v>0</v>
      </c>
      <c r="AR154" s="147" t="s">
        <v>780</v>
      </c>
      <c r="AT154" s="147" t="s">
        <v>668</v>
      </c>
      <c r="AU154" s="147" t="s">
        <v>91</v>
      </c>
      <c r="AY154" s="19" t="s">
        <v>159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9" t="s">
        <v>91</v>
      </c>
      <c r="BK154" s="148">
        <f>ROUND(I154*H154,2)</f>
        <v>0</v>
      </c>
      <c r="BL154" s="19" t="s">
        <v>661</v>
      </c>
      <c r="BM154" s="147" t="s">
        <v>5619</v>
      </c>
    </row>
    <row r="155" spans="2:65" s="1" customFormat="1" ht="37.9" customHeight="1">
      <c r="B155" s="35"/>
      <c r="C155" s="135" t="s">
        <v>7</v>
      </c>
      <c r="D155" s="135" t="s">
        <v>162</v>
      </c>
      <c r="E155" s="136" t="s">
        <v>5620</v>
      </c>
      <c r="F155" s="137" t="s">
        <v>5621</v>
      </c>
      <c r="G155" s="138" t="s">
        <v>5355</v>
      </c>
      <c r="H155" s="139">
        <v>1</v>
      </c>
      <c r="I155" s="140"/>
      <c r="J155" s="141">
        <f>ROUND(I155*H155,2)</f>
        <v>0</v>
      </c>
      <c r="K155" s="142"/>
      <c r="L155" s="35"/>
      <c r="M155" s="143" t="s">
        <v>32</v>
      </c>
      <c r="N155" s="144" t="s">
        <v>48</v>
      </c>
      <c r="P155" s="145">
        <f>O155*H155</f>
        <v>0</v>
      </c>
      <c r="Q155" s="145">
        <v>7.4900000000000001E-3</v>
      </c>
      <c r="R155" s="145">
        <f>Q155*H155</f>
        <v>7.4900000000000001E-3</v>
      </c>
      <c r="S155" s="145">
        <v>0</v>
      </c>
      <c r="T155" s="146">
        <f>S155*H155</f>
        <v>0</v>
      </c>
      <c r="AR155" s="147" t="s">
        <v>661</v>
      </c>
      <c r="AT155" s="147" t="s">
        <v>162</v>
      </c>
      <c r="AU155" s="147" t="s">
        <v>91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661</v>
      </c>
      <c r="BM155" s="147" t="s">
        <v>5622</v>
      </c>
    </row>
    <row r="156" spans="2:65" s="1" customFormat="1" ht="11.25">
      <c r="B156" s="35"/>
      <c r="D156" s="149" t="s">
        <v>167</v>
      </c>
      <c r="F156" s="150" t="s">
        <v>5623</v>
      </c>
      <c r="I156" s="151"/>
      <c r="L156" s="35"/>
      <c r="M156" s="152"/>
      <c r="T156" s="56"/>
      <c r="AT156" s="19" t="s">
        <v>167</v>
      </c>
      <c r="AU156" s="19" t="s">
        <v>91</v>
      </c>
    </row>
    <row r="157" spans="2:65" s="1" customFormat="1" ht="44.25" customHeight="1">
      <c r="B157" s="35"/>
      <c r="C157" s="135" t="s">
        <v>673</v>
      </c>
      <c r="D157" s="135" t="s">
        <v>162</v>
      </c>
      <c r="E157" s="136" t="s">
        <v>5523</v>
      </c>
      <c r="F157" s="137" t="s">
        <v>5524</v>
      </c>
      <c r="G157" s="138" t="s">
        <v>180</v>
      </c>
      <c r="H157" s="139">
        <v>0.191</v>
      </c>
      <c r="I157" s="140"/>
      <c r="J157" s="141">
        <f>ROUND(I157*H157,2)</f>
        <v>0</v>
      </c>
      <c r="K157" s="142"/>
      <c r="L157" s="35"/>
      <c r="M157" s="143" t="s">
        <v>32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661</v>
      </c>
      <c r="AT157" s="147" t="s">
        <v>162</v>
      </c>
      <c r="AU157" s="147" t="s">
        <v>91</v>
      </c>
      <c r="AY157" s="19" t="s">
        <v>159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9" t="s">
        <v>91</v>
      </c>
      <c r="BK157" s="148">
        <f>ROUND(I157*H157,2)</f>
        <v>0</v>
      </c>
      <c r="BL157" s="19" t="s">
        <v>661</v>
      </c>
      <c r="BM157" s="147" t="s">
        <v>5624</v>
      </c>
    </row>
    <row r="158" spans="2:65" s="1" customFormat="1" ht="11.25">
      <c r="B158" s="35"/>
      <c r="D158" s="149" t="s">
        <v>167</v>
      </c>
      <c r="F158" s="150" t="s">
        <v>5526</v>
      </c>
      <c r="I158" s="151"/>
      <c r="L158" s="35"/>
      <c r="M158" s="152"/>
      <c r="T158" s="56"/>
      <c r="AT158" s="19" t="s">
        <v>167</v>
      </c>
      <c r="AU158" s="19" t="s">
        <v>91</v>
      </c>
    </row>
    <row r="159" spans="2:65" s="1" customFormat="1" ht="49.15" customHeight="1">
      <c r="B159" s="35"/>
      <c r="C159" s="135" t="s">
        <v>732</v>
      </c>
      <c r="D159" s="135" t="s">
        <v>162</v>
      </c>
      <c r="E159" s="136" t="s">
        <v>5527</v>
      </c>
      <c r="F159" s="137" t="s">
        <v>5528</v>
      </c>
      <c r="G159" s="138" t="s">
        <v>180</v>
      </c>
      <c r="H159" s="139">
        <v>0.191</v>
      </c>
      <c r="I159" s="140"/>
      <c r="J159" s="141">
        <f>ROUND(I159*H159,2)</f>
        <v>0</v>
      </c>
      <c r="K159" s="142"/>
      <c r="L159" s="35"/>
      <c r="M159" s="143" t="s">
        <v>32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661</v>
      </c>
      <c r="AT159" s="147" t="s">
        <v>162</v>
      </c>
      <c r="AU159" s="147" t="s">
        <v>91</v>
      </c>
      <c r="AY159" s="19" t="s">
        <v>159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9" t="s">
        <v>91</v>
      </c>
      <c r="BK159" s="148">
        <f>ROUND(I159*H159,2)</f>
        <v>0</v>
      </c>
      <c r="BL159" s="19" t="s">
        <v>661</v>
      </c>
      <c r="BM159" s="147" t="s">
        <v>5625</v>
      </c>
    </row>
    <row r="160" spans="2:65" s="1" customFormat="1" ht="11.25">
      <c r="B160" s="35"/>
      <c r="D160" s="149" t="s">
        <v>167</v>
      </c>
      <c r="F160" s="150" t="s">
        <v>5530</v>
      </c>
      <c r="I160" s="151"/>
      <c r="L160" s="35"/>
      <c r="M160" s="152"/>
      <c r="T160" s="56"/>
      <c r="AT160" s="19" t="s">
        <v>167</v>
      </c>
      <c r="AU160" s="19" t="s">
        <v>91</v>
      </c>
    </row>
    <row r="161" spans="2:65" s="11" customFormat="1" ht="22.9" customHeight="1">
      <c r="B161" s="123"/>
      <c r="D161" s="124" t="s">
        <v>75</v>
      </c>
      <c r="E161" s="133" t="s">
        <v>5626</v>
      </c>
      <c r="F161" s="133" t="s">
        <v>5627</v>
      </c>
      <c r="I161" s="126"/>
      <c r="J161" s="134">
        <f>BK161</f>
        <v>0</v>
      </c>
      <c r="L161" s="123"/>
      <c r="M161" s="128"/>
      <c r="P161" s="129">
        <f>SUM(P162:P180)</f>
        <v>0</v>
      </c>
      <c r="R161" s="129">
        <f>SUM(R162:R180)</f>
        <v>1.089372</v>
      </c>
      <c r="T161" s="130">
        <f>SUM(T162:T180)</f>
        <v>0</v>
      </c>
      <c r="AR161" s="124" t="s">
        <v>91</v>
      </c>
      <c r="AT161" s="131" t="s">
        <v>75</v>
      </c>
      <c r="AU161" s="131" t="s">
        <v>84</v>
      </c>
      <c r="AY161" s="124" t="s">
        <v>159</v>
      </c>
      <c r="BK161" s="132">
        <f>SUM(BK162:BK180)</f>
        <v>0</v>
      </c>
    </row>
    <row r="162" spans="2:65" s="1" customFormat="1" ht="24.2" customHeight="1">
      <c r="B162" s="35"/>
      <c r="C162" s="135" t="s">
        <v>721</v>
      </c>
      <c r="D162" s="135" t="s">
        <v>162</v>
      </c>
      <c r="E162" s="136" t="s">
        <v>5628</v>
      </c>
      <c r="F162" s="137" t="s">
        <v>5629</v>
      </c>
      <c r="G162" s="138" t="s">
        <v>783</v>
      </c>
      <c r="H162" s="139">
        <v>48</v>
      </c>
      <c r="I162" s="140"/>
      <c r="J162" s="141">
        <f>ROUND(I162*H162,2)</f>
        <v>0</v>
      </c>
      <c r="K162" s="142"/>
      <c r="L162" s="35"/>
      <c r="M162" s="143" t="s">
        <v>32</v>
      </c>
      <c r="N162" s="144" t="s">
        <v>48</v>
      </c>
      <c r="P162" s="145">
        <f>O162*H162</f>
        <v>0</v>
      </c>
      <c r="Q162" s="145">
        <v>4.6000000000000001E-4</v>
      </c>
      <c r="R162" s="145">
        <f>Q162*H162</f>
        <v>2.2080000000000002E-2</v>
      </c>
      <c r="S162" s="145">
        <v>0</v>
      </c>
      <c r="T162" s="146">
        <f>S162*H162</f>
        <v>0</v>
      </c>
      <c r="AR162" s="147" t="s">
        <v>661</v>
      </c>
      <c r="AT162" s="147" t="s">
        <v>162</v>
      </c>
      <c r="AU162" s="147" t="s">
        <v>91</v>
      </c>
      <c r="AY162" s="19" t="s">
        <v>159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9" t="s">
        <v>91</v>
      </c>
      <c r="BK162" s="148">
        <f>ROUND(I162*H162,2)</f>
        <v>0</v>
      </c>
      <c r="BL162" s="19" t="s">
        <v>661</v>
      </c>
      <c r="BM162" s="147" t="s">
        <v>5630</v>
      </c>
    </row>
    <row r="163" spans="2:65" s="1" customFormat="1" ht="11.25">
      <c r="B163" s="35"/>
      <c r="D163" s="149" t="s">
        <v>167</v>
      </c>
      <c r="F163" s="150" t="s">
        <v>5631</v>
      </c>
      <c r="I163" s="151"/>
      <c r="L163" s="35"/>
      <c r="M163" s="152"/>
      <c r="T163" s="56"/>
      <c r="AT163" s="19" t="s">
        <v>167</v>
      </c>
      <c r="AU163" s="19" t="s">
        <v>91</v>
      </c>
    </row>
    <row r="164" spans="2:65" s="1" customFormat="1" ht="24.2" customHeight="1">
      <c r="B164" s="35"/>
      <c r="C164" s="135" t="s">
        <v>742</v>
      </c>
      <c r="D164" s="135" t="s">
        <v>162</v>
      </c>
      <c r="E164" s="136" t="s">
        <v>5632</v>
      </c>
      <c r="F164" s="137" t="s">
        <v>5633</v>
      </c>
      <c r="G164" s="138" t="s">
        <v>783</v>
      </c>
      <c r="H164" s="139">
        <v>33</v>
      </c>
      <c r="I164" s="140"/>
      <c r="J164" s="141">
        <f>ROUND(I164*H164,2)</f>
        <v>0</v>
      </c>
      <c r="K164" s="142"/>
      <c r="L164" s="35"/>
      <c r="M164" s="143" t="s">
        <v>32</v>
      </c>
      <c r="N164" s="144" t="s">
        <v>48</v>
      </c>
      <c r="P164" s="145">
        <f>O164*H164</f>
        <v>0</v>
      </c>
      <c r="Q164" s="145">
        <v>7.2000000000000005E-4</v>
      </c>
      <c r="R164" s="145">
        <f>Q164*H164</f>
        <v>2.376E-2</v>
      </c>
      <c r="S164" s="145">
        <v>0</v>
      </c>
      <c r="T164" s="146">
        <f>S164*H164</f>
        <v>0</v>
      </c>
      <c r="AR164" s="147" t="s">
        <v>661</v>
      </c>
      <c r="AT164" s="147" t="s">
        <v>162</v>
      </c>
      <c r="AU164" s="147" t="s">
        <v>91</v>
      </c>
      <c r="AY164" s="19" t="s">
        <v>159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9" t="s">
        <v>91</v>
      </c>
      <c r="BK164" s="148">
        <f>ROUND(I164*H164,2)</f>
        <v>0</v>
      </c>
      <c r="BL164" s="19" t="s">
        <v>661</v>
      </c>
      <c r="BM164" s="147" t="s">
        <v>5634</v>
      </c>
    </row>
    <row r="165" spans="2:65" s="1" customFormat="1" ht="11.25">
      <c r="B165" s="35"/>
      <c r="D165" s="149" t="s">
        <v>167</v>
      </c>
      <c r="F165" s="150" t="s">
        <v>5635</v>
      </c>
      <c r="I165" s="151"/>
      <c r="L165" s="35"/>
      <c r="M165" s="152"/>
      <c r="T165" s="56"/>
      <c r="AT165" s="19" t="s">
        <v>167</v>
      </c>
      <c r="AU165" s="19" t="s">
        <v>91</v>
      </c>
    </row>
    <row r="166" spans="2:65" s="1" customFormat="1" ht="24.2" customHeight="1">
      <c r="B166" s="35"/>
      <c r="C166" s="135" t="s">
        <v>747</v>
      </c>
      <c r="D166" s="135" t="s">
        <v>162</v>
      </c>
      <c r="E166" s="136" t="s">
        <v>5636</v>
      </c>
      <c r="F166" s="137" t="s">
        <v>5637</v>
      </c>
      <c r="G166" s="138" t="s">
        <v>783</v>
      </c>
      <c r="H166" s="139">
        <v>47</v>
      </c>
      <c r="I166" s="140"/>
      <c r="J166" s="141">
        <f>ROUND(I166*H166,2)</f>
        <v>0</v>
      </c>
      <c r="K166" s="142"/>
      <c r="L166" s="35"/>
      <c r="M166" s="143" t="s">
        <v>32</v>
      </c>
      <c r="N166" s="144" t="s">
        <v>48</v>
      </c>
      <c r="P166" s="145">
        <f>O166*H166</f>
        <v>0</v>
      </c>
      <c r="Q166" s="145">
        <v>1.58E-3</v>
      </c>
      <c r="R166" s="145">
        <f>Q166*H166</f>
        <v>7.4260000000000007E-2</v>
      </c>
      <c r="S166" s="145">
        <v>0</v>
      </c>
      <c r="T166" s="146">
        <f>S166*H166</f>
        <v>0</v>
      </c>
      <c r="AR166" s="147" t="s">
        <v>661</v>
      </c>
      <c r="AT166" s="147" t="s">
        <v>162</v>
      </c>
      <c r="AU166" s="147" t="s">
        <v>91</v>
      </c>
      <c r="AY166" s="19" t="s">
        <v>159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9" t="s">
        <v>91</v>
      </c>
      <c r="BK166" s="148">
        <f>ROUND(I166*H166,2)</f>
        <v>0</v>
      </c>
      <c r="BL166" s="19" t="s">
        <v>661</v>
      </c>
      <c r="BM166" s="147" t="s">
        <v>5638</v>
      </c>
    </row>
    <row r="167" spans="2:65" s="1" customFormat="1" ht="11.25">
      <c r="B167" s="35"/>
      <c r="D167" s="149" t="s">
        <v>167</v>
      </c>
      <c r="F167" s="150" t="s">
        <v>5639</v>
      </c>
      <c r="I167" s="151"/>
      <c r="L167" s="35"/>
      <c r="M167" s="152"/>
      <c r="T167" s="56"/>
      <c r="AT167" s="19" t="s">
        <v>167</v>
      </c>
      <c r="AU167" s="19" t="s">
        <v>91</v>
      </c>
    </row>
    <row r="168" spans="2:65" s="1" customFormat="1" ht="24.2" customHeight="1">
      <c r="B168" s="35"/>
      <c r="C168" s="135" t="s">
        <v>754</v>
      </c>
      <c r="D168" s="135" t="s">
        <v>162</v>
      </c>
      <c r="E168" s="136" t="s">
        <v>5640</v>
      </c>
      <c r="F168" s="137" t="s">
        <v>5641</v>
      </c>
      <c r="G168" s="138" t="s">
        <v>783</v>
      </c>
      <c r="H168" s="139">
        <v>74.400000000000006</v>
      </c>
      <c r="I168" s="140"/>
      <c r="J168" s="141">
        <f>ROUND(I168*H168,2)</f>
        <v>0</v>
      </c>
      <c r="K168" s="142"/>
      <c r="L168" s="35"/>
      <c r="M168" s="143" t="s">
        <v>32</v>
      </c>
      <c r="N168" s="144" t="s">
        <v>48</v>
      </c>
      <c r="P168" s="145">
        <f>O168*H168</f>
        <v>0</v>
      </c>
      <c r="Q168" s="145">
        <v>1.99E-3</v>
      </c>
      <c r="R168" s="145">
        <f>Q168*H168</f>
        <v>0.14805600000000002</v>
      </c>
      <c r="S168" s="145">
        <v>0</v>
      </c>
      <c r="T168" s="146">
        <f>S168*H168</f>
        <v>0</v>
      </c>
      <c r="AR168" s="147" t="s">
        <v>661</v>
      </c>
      <c r="AT168" s="147" t="s">
        <v>162</v>
      </c>
      <c r="AU168" s="147" t="s">
        <v>91</v>
      </c>
      <c r="AY168" s="19" t="s">
        <v>159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9" t="s">
        <v>91</v>
      </c>
      <c r="BK168" s="148">
        <f>ROUND(I168*H168,2)</f>
        <v>0</v>
      </c>
      <c r="BL168" s="19" t="s">
        <v>661</v>
      </c>
      <c r="BM168" s="147" t="s">
        <v>5642</v>
      </c>
    </row>
    <row r="169" spans="2:65" s="1" customFormat="1" ht="11.25">
      <c r="B169" s="35"/>
      <c r="D169" s="149" t="s">
        <v>167</v>
      </c>
      <c r="F169" s="150" t="s">
        <v>5643</v>
      </c>
      <c r="I169" s="151"/>
      <c r="L169" s="35"/>
      <c r="M169" s="152"/>
      <c r="T169" s="56"/>
      <c r="AT169" s="19" t="s">
        <v>167</v>
      </c>
      <c r="AU169" s="19" t="s">
        <v>91</v>
      </c>
    </row>
    <row r="170" spans="2:65" s="1" customFormat="1" ht="37.9" customHeight="1">
      <c r="B170" s="35"/>
      <c r="C170" s="135" t="s">
        <v>759</v>
      </c>
      <c r="D170" s="135" t="s">
        <v>162</v>
      </c>
      <c r="E170" s="136" t="s">
        <v>5644</v>
      </c>
      <c r="F170" s="137" t="s">
        <v>5645</v>
      </c>
      <c r="G170" s="138" t="s">
        <v>783</v>
      </c>
      <c r="H170" s="139">
        <v>2980</v>
      </c>
      <c r="I170" s="140"/>
      <c r="J170" s="141">
        <f>ROUND(I170*H170,2)</f>
        <v>0</v>
      </c>
      <c r="K170" s="142"/>
      <c r="L170" s="35"/>
      <c r="M170" s="143" t="s">
        <v>32</v>
      </c>
      <c r="N170" s="144" t="s">
        <v>48</v>
      </c>
      <c r="P170" s="145">
        <f>O170*H170</f>
        <v>0</v>
      </c>
      <c r="Q170" s="145">
        <v>2.5999999999999998E-4</v>
      </c>
      <c r="R170" s="145">
        <f>Q170*H170</f>
        <v>0.77479999999999993</v>
      </c>
      <c r="S170" s="145">
        <v>0</v>
      </c>
      <c r="T170" s="146">
        <f>S170*H170</f>
        <v>0</v>
      </c>
      <c r="AR170" s="147" t="s">
        <v>661</v>
      </c>
      <c r="AT170" s="147" t="s">
        <v>162</v>
      </c>
      <c r="AU170" s="147" t="s">
        <v>91</v>
      </c>
      <c r="AY170" s="19" t="s">
        <v>159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9" t="s">
        <v>91</v>
      </c>
      <c r="BK170" s="148">
        <f>ROUND(I170*H170,2)</f>
        <v>0</v>
      </c>
      <c r="BL170" s="19" t="s">
        <v>661</v>
      </c>
      <c r="BM170" s="147" t="s">
        <v>5646</v>
      </c>
    </row>
    <row r="171" spans="2:65" s="1" customFormat="1" ht="11.25">
      <c r="B171" s="35"/>
      <c r="D171" s="149" t="s">
        <v>167</v>
      </c>
      <c r="F171" s="150" t="s">
        <v>5647</v>
      </c>
      <c r="I171" s="151"/>
      <c r="L171" s="35"/>
      <c r="M171" s="152"/>
      <c r="T171" s="56"/>
      <c r="AT171" s="19" t="s">
        <v>167</v>
      </c>
      <c r="AU171" s="19" t="s">
        <v>91</v>
      </c>
    </row>
    <row r="172" spans="2:65" s="1" customFormat="1" ht="55.5" customHeight="1">
      <c r="B172" s="35"/>
      <c r="C172" s="135" t="s">
        <v>763</v>
      </c>
      <c r="D172" s="135" t="s">
        <v>162</v>
      </c>
      <c r="E172" s="136" t="s">
        <v>5648</v>
      </c>
      <c r="F172" s="137" t="s">
        <v>5649</v>
      </c>
      <c r="G172" s="138" t="s">
        <v>783</v>
      </c>
      <c r="H172" s="139">
        <v>48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2.0000000000000001E-4</v>
      </c>
      <c r="R172" s="145">
        <f>Q172*H172</f>
        <v>9.6000000000000009E-3</v>
      </c>
      <c r="S172" s="145">
        <v>0</v>
      </c>
      <c r="T172" s="146">
        <f>S172*H172</f>
        <v>0</v>
      </c>
      <c r="AR172" s="147" t="s">
        <v>661</v>
      </c>
      <c r="AT172" s="147" t="s">
        <v>162</v>
      </c>
      <c r="AU172" s="147" t="s">
        <v>91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661</v>
      </c>
      <c r="BM172" s="147" t="s">
        <v>5650</v>
      </c>
    </row>
    <row r="173" spans="2:65" s="1" customFormat="1" ht="11.25">
      <c r="B173" s="35"/>
      <c r="D173" s="149" t="s">
        <v>167</v>
      </c>
      <c r="F173" s="150" t="s">
        <v>5651</v>
      </c>
      <c r="I173" s="151"/>
      <c r="L173" s="35"/>
      <c r="M173" s="152"/>
      <c r="T173" s="56"/>
      <c r="AT173" s="19" t="s">
        <v>167</v>
      </c>
      <c r="AU173" s="19" t="s">
        <v>91</v>
      </c>
    </row>
    <row r="174" spans="2:65" s="1" customFormat="1" ht="55.5" customHeight="1">
      <c r="B174" s="35"/>
      <c r="C174" s="135" t="s">
        <v>768</v>
      </c>
      <c r="D174" s="135" t="s">
        <v>162</v>
      </c>
      <c r="E174" s="136" t="s">
        <v>5652</v>
      </c>
      <c r="F174" s="137" t="s">
        <v>5653</v>
      </c>
      <c r="G174" s="138" t="s">
        <v>783</v>
      </c>
      <c r="H174" s="139">
        <v>153.4</v>
      </c>
      <c r="I174" s="140"/>
      <c r="J174" s="141">
        <f>ROUND(I174*H174,2)</f>
        <v>0</v>
      </c>
      <c r="K174" s="142"/>
      <c r="L174" s="35"/>
      <c r="M174" s="143" t="s">
        <v>32</v>
      </c>
      <c r="N174" s="144" t="s">
        <v>48</v>
      </c>
      <c r="P174" s="145">
        <f>O174*H174</f>
        <v>0</v>
      </c>
      <c r="Q174" s="145">
        <v>2.4000000000000001E-4</v>
      </c>
      <c r="R174" s="145">
        <f>Q174*H174</f>
        <v>3.6816000000000002E-2</v>
      </c>
      <c r="S174" s="145">
        <v>0</v>
      </c>
      <c r="T174" s="146">
        <f>S174*H174</f>
        <v>0</v>
      </c>
      <c r="AR174" s="147" t="s">
        <v>661</v>
      </c>
      <c r="AT174" s="147" t="s">
        <v>162</v>
      </c>
      <c r="AU174" s="147" t="s">
        <v>91</v>
      </c>
      <c r="AY174" s="19" t="s">
        <v>159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9" t="s">
        <v>91</v>
      </c>
      <c r="BK174" s="148">
        <f>ROUND(I174*H174,2)</f>
        <v>0</v>
      </c>
      <c r="BL174" s="19" t="s">
        <v>661</v>
      </c>
      <c r="BM174" s="147" t="s">
        <v>5654</v>
      </c>
    </row>
    <row r="175" spans="2:65" s="1" customFormat="1" ht="11.25">
      <c r="B175" s="35"/>
      <c r="D175" s="149" t="s">
        <v>167</v>
      </c>
      <c r="F175" s="150" t="s">
        <v>5655</v>
      </c>
      <c r="I175" s="151"/>
      <c r="L175" s="35"/>
      <c r="M175" s="152"/>
      <c r="T175" s="56"/>
      <c r="AT175" s="19" t="s">
        <v>167</v>
      </c>
      <c r="AU175" s="19" t="s">
        <v>91</v>
      </c>
    </row>
    <row r="176" spans="2:65" s="13" customFormat="1" ht="11.25">
      <c r="B176" s="160"/>
      <c r="D176" s="154" t="s">
        <v>169</v>
      </c>
      <c r="E176" s="161" t="s">
        <v>32</v>
      </c>
      <c r="F176" s="162" t="s">
        <v>5656</v>
      </c>
      <c r="H176" s="163">
        <v>153.4</v>
      </c>
      <c r="I176" s="164"/>
      <c r="L176" s="160"/>
      <c r="M176" s="165"/>
      <c r="T176" s="166"/>
      <c r="AT176" s="161" t="s">
        <v>169</v>
      </c>
      <c r="AU176" s="161" t="s">
        <v>91</v>
      </c>
      <c r="AV176" s="13" t="s">
        <v>91</v>
      </c>
      <c r="AW176" s="13" t="s">
        <v>38</v>
      </c>
      <c r="AX176" s="13" t="s">
        <v>84</v>
      </c>
      <c r="AY176" s="161" t="s">
        <v>159</v>
      </c>
    </row>
    <row r="177" spans="2:65" s="1" customFormat="1" ht="44.25" customHeight="1">
      <c r="B177" s="35"/>
      <c r="C177" s="135" t="s">
        <v>775</v>
      </c>
      <c r="D177" s="135" t="s">
        <v>162</v>
      </c>
      <c r="E177" s="136" t="s">
        <v>5657</v>
      </c>
      <c r="F177" s="137" t="s">
        <v>5658</v>
      </c>
      <c r="G177" s="138" t="s">
        <v>180</v>
      </c>
      <c r="H177" s="139">
        <v>1.089</v>
      </c>
      <c r="I177" s="140"/>
      <c r="J177" s="141">
        <f>ROUND(I177*H177,2)</f>
        <v>0</v>
      </c>
      <c r="K177" s="142"/>
      <c r="L177" s="35"/>
      <c r="M177" s="143" t="s">
        <v>32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661</v>
      </c>
      <c r="AT177" s="147" t="s">
        <v>162</v>
      </c>
      <c r="AU177" s="147" t="s">
        <v>91</v>
      </c>
      <c r="AY177" s="19" t="s">
        <v>159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9" t="s">
        <v>91</v>
      </c>
      <c r="BK177" s="148">
        <f>ROUND(I177*H177,2)</f>
        <v>0</v>
      </c>
      <c r="BL177" s="19" t="s">
        <v>661</v>
      </c>
      <c r="BM177" s="147" t="s">
        <v>5659</v>
      </c>
    </row>
    <row r="178" spans="2:65" s="1" customFormat="1" ht="11.25">
      <c r="B178" s="35"/>
      <c r="D178" s="149" t="s">
        <v>167</v>
      </c>
      <c r="F178" s="150" t="s">
        <v>5660</v>
      </c>
      <c r="I178" s="151"/>
      <c r="L178" s="35"/>
      <c r="M178" s="152"/>
      <c r="T178" s="56"/>
      <c r="AT178" s="19" t="s">
        <v>167</v>
      </c>
      <c r="AU178" s="19" t="s">
        <v>91</v>
      </c>
    </row>
    <row r="179" spans="2:65" s="1" customFormat="1" ht="49.15" customHeight="1">
      <c r="B179" s="35"/>
      <c r="C179" s="135" t="s">
        <v>780</v>
      </c>
      <c r="D179" s="135" t="s">
        <v>162</v>
      </c>
      <c r="E179" s="136" t="s">
        <v>5661</v>
      </c>
      <c r="F179" s="137" t="s">
        <v>5662</v>
      </c>
      <c r="G179" s="138" t="s">
        <v>180</v>
      </c>
      <c r="H179" s="139">
        <v>1.089</v>
      </c>
      <c r="I179" s="140"/>
      <c r="J179" s="141">
        <f>ROUND(I179*H179,2)</f>
        <v>0</v>
      </c>
      <c r="K179" s="142"/>
      <c r="L179" s="35"/>
      <c r="M179" s="143" t="s">
        <v>32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661</v>
      </c>
      <c r="AT179" s="147" t="s">
        <v>162</v>
      </c>
      <c r="AU179" s="147" t="s">
        <v>91</v>
      </c>
      <c r="AY179" s="19" t="s">
        <v>159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9" t="s">
        <v>91</v>
      </c>
      <c r="BK179" s="148">
        <f>ROUND(I179*H179,2)</f>
        <v>0</v>
      </c>
      <c r="BL179" s="19" t="s">
        <v>661</v>
      </c>
      <c r="BM179" s="147" t="s">
        <v>5663</v>
      </c>
    </row>
    <row r="180" spans="2:65" s="1" customFormat="1" ht="11.25">
      <c r="B180" s="35"/>
      <c r="D180" s="149" t="s">
        <v>167</v>
      </c>
      <c r="F180" s="150" t="s">
        <v>5664</v>
      </c>
      <c r="I180" s="151"/>
      <c r="L180" s="35"/>
      <c r="M180" s="152"/>
      <c r="T180" s="56"/>
      <c r="AT180" s="19" t="s">
        <v>167</v>
      </c>
      <c r="AU180" s="19" t="s">
        <v>91</v>
      </c>
    </row>
    <row r="181" spans="2:65" s="11" customFormat="1" ht="22.9" customHeight="1">
      <c r="B181" s="123"/>
      <c r="D181" s="124" t="s">
        <v>75</v>
      </c>
      <c r="E181" s="133" t="s">
        <v>5665</v>
      </c>
      <c r="F181" s="133" t="s">
        <v>5666</v>
      </c>
      <c r="I181" s="126"/>
      <c r="J181" s="134">
        <f>BK181</f>
        <v>0</v>
      </c>
      <c r="L181" s="123"/>
      <c r="M181" s="128"/>
      <c r="P181" s="129">
        <f>SUM(P182:P220)</f>
        <v>0</v>
      </c>
      <c r="R181" s="129">
        <f>SUM(R182:R220)</f>
        <v>0.18266000000000004</v>
      </c>
      <c r="T181" s="130">
        <f>SUM(T182:T220)</f>
        <v>0</v>
      </c>
      <c r="AR181" s="124" t="s">
        <v>91</v>
      </c>
      <c r="AT181" s="131" t="s">
        <v>75</v>
      </c>
      <c r="AU181" s="131" t="s">
        <v>84</v>
      </c>
      <c r="AY181" s="124" t="s">
        <v>159</v>
      </c>
      <c r="BK181" s="132">
        <f>SUM(BK182:BK220)</f>
        <v>0</v>
      </c>
    </row>
    <row r="182" spans="2:65" s="1" customFormat="1" ht="24.2" customHeight="1">
      <c r="B182" s="35"/>
      <c r="C182" s="135" t="s">
        <v>786</v>
      </c>
      <c r="D182" s="135" t="s">
        <v>162</v>
      </c>
      <c r="E182" s="136" t="s">
        <v>5667</v>
      </c>
      <c r="F182" s="137" t="s">
        <v>5668</v>
      </c>
      <c r="G182" s="138" t="s">
        <v>5355</v>
      </c>
      <c r="H182" s="139">
        <v>3</v>
      </c>
      <c r="I182" s="140"/>
      <c r="J182" s="141">
        <f>ROUND(I182*H182,2)</f>
        <v>0</v>
      </c>
      <c r="K182" s="142"/>
      <c r="L182" s="35"/>
      <c r="M182" s="143" t="s">
        <v>32</v>
      </c>
      <c r="N182" s="144" t="s">
        <v>48</v>
      </c>
      <c r="P182" s="145">
        <f>O182*H182</f>
        <v>0</v>
      </c>
      <c r="Q182" s="145">
        <v>3.5490000000000001E-2</v>
      </c>
      <c r="R182" s="145">
        <f>Q182*H182</f>
        <v>0.10647000000000001</v>
      </c>
      <c r="S182" s="145">
        <v>0</v>
      </c>
      <c r="T182" s="146">
        <f>S182*H182</f>
        <v>0</v>
      </c>
      <c r="AR182" s="147" t="s">
        <v>661</v>
      </c>
      <c r="AT182" s="147" t="s">
        <v>162</v>
      </c>
      <c r="AU182" s="147" t="s">
        <v>91</v>
      </c>
      <c r="AY182" s="19" t="s">
        <v>159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9" t="s">
        <v>91</v>
      </c>
      <c r="BK182" s="148">
        <f>ROUND(I182*H182,2)</f>
        <v>0</v>
      </c>
      <c r="BL182" s="19" t="s">
        <v>661</v>
      </c>
      <c r="BM182" s="147" t="s">
        <v>5669</v>
      </c>
    </row>
    <row r="183" spans="2:65" s="1" customFormat="1" ht="11.25">
      <c r="B183" s="35"/>
      <c r="D183" s="149" t="s">
        <v>167</v>
      </c>
      <c r="F183" s="150" t="s">
        <v>5670</v>
      </c>
      <c r="I183" s="151"/>
      <c r="L183" s="35"/>
      <c r="M183" s="152"/>
      <c r="T183" s="56"/>
      <c r="AT183" s="19" t="s">
        <v>167</v>
      </c>
      <c r="AU183" s="19" t="s">
        <v>91</v>
      </c>
    </row>
    <row r="184" spans="2:65" s="1" customFormat="1" ht="24.2" customHeight="1">
      <c r="B184" s="35"/>
      <c r="C184" s="135" t="s">
        <v>791</v>
      </c>
      <c r="D184" s="135" t="s">
        <v>162</v>
      </c>
      <c r="E184" s="136" t="s">
        <v>5671</v>
      </c>
      <c r="F184" s="137" t="s">
        <v>5672</v>
      </c>
      <c r="G184" s="138" t="s">
        <v>5355</v>
      </c>
      <c r="H184" s="139">
        <v>1</v>
      </c>
      <c r="I184" s="140"/>
      <c r="J184" s="141">
        <f>ROUND(I184*H184,2)</f>
        <v>0</v>
      </c>
      <c r="K184" s="142"/>
      <c r="L184" s="35"/>
      <c r="M184" s="143" t="s">
        <v>32</v>
      </c>
      <c r="N184" s="144" t="s">
        <v>48</v>
      </c>
      <c r="P184" s="145">
        <f>O184*H184</f>
        <v>0</v>
      </c>
      <c r="Q184" s="145">
        <v>2.9739999999999999E-2</v>
      </c>
      <c r="R184" s="145">
        <f>Q184*H184</f>
        <v>2.9739999999999999E-2</v>
      </c>
      <c r="S184" s="145">
        <v>0</v>
      </c>
      <c r="T184" s="146">
        <f>S184*H184</f>
        <v>0</v>
      </c>
      <c r="AR184" s="147" t="s">
        <v>661</v>
      </c>
      <c r="AT184" s="147" t="s">
        <v>162</v>
      </c>
      <c r="AU184" s="147" t="s">
        <v>91</v>
      </c>
      <c r="AY184" s="19" t="s">
        <v>159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9" t="s">
        <v>91</v>
      </c>
      <c r="BK184" s="148">
        <f>ROUND(I184*H184,2)</f>
        <v>0</v>
      </c>
      <c r="BL184" s="19" t="s">
        <v>661</v>
      </c>
      <c r="BM184" s="147" t="s">
        <v>5673</v>
      </c>
    </row>
    <row r="185" spans="2:65" s="1" customFormat="1" ht="11.25">
      <c r="B185" s="35"/>
      <c r="D185" s="149" t="s">
        <v>167</v>
      </c>
      <c r="F185" s="150" t="s">
        <v>5674</v>
      </c>
      <c r="I185" s="151"/>
      <c r="L185" s="35"/>
      <c r="M185" s="152"/>
      <c r="T185" s="56"/>
      <c r="AT185" s="19" t="s">
        <v>167</v>
      </c>
      <c r="AU185" s="19" t="s">
        <v>91</v>
      </c>
    </row>
    <row r="186" spans="2:65" s="1" customFormat="1" ht="24.2" customHeight="1">
      <c r="B186" s="35"/>
      <c r="C186" s="135" t="s">
        <v>798</v>
      </c>
      <c r="D186" s="135" t="s">
        <v>162</v>
      </c>
      <c r="E186" s="136" t="s">
        <v>5675</v>
      </c>
      <c r="F186" s="137" t="s">
        <v>5676</v>
      </c>
      <c r="G186" s="138" t="s">
        <v>211</v>
      </c>
      <c r="H186" s="139">
        <v>8</v>
      </c>
      <c r="I186" s="140"/>
      <c r="J186" s="141">
        <f>ROUND(I186*H186,2)</f>
        <v>0</v>
      </c>
      <c r="K186" s="142"/>
      <c r="L186" s="35"/>
      <c r="M186" s="143" t="s">
        <v>32</v>
      </c>
      <c r="N186" s="144" t="s">
        <v>48</v>
      </c>
      <c r="P186" s="145">
        <f>O186*H186</f>
        <v>0</v>
      </c>
      <c r="Q186" s="145">
        <v>2.4000000000000001E-4</v>
      </c>
      <c r="R186" s="145">
        <f>Q186*H186</f>
        <v>1.92E-3</v>
      </c>
      <c r="S186" s="145">
        <v>0</v>
      </c>
      <c r="T186" s="146">
        <f>S186*H186</f>
        <v>0</v>
      </c>
      <c r="AR186" s="147" t="s">
        <v>661</v>
      </c>
      <c r="AT186" s="147" t="s">
        <v>162</v>
      </c>
      <c r="AU186" s="147" t="s">
        <v>91</v>
      </c>
      <c r="AY186" s="19" t="s">
        <v>159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9" t="s">
        <v>91</v>
      </c>
      <c r="BK186" s="148">
        <f>ROUND(I186*H186,2)</f>
        <v>0</v>
      </c>
      <c r="BL186" s="19" t="s">
        <v>661</v>
      </c>
      <c r="BM186" s="147" t="s">
        <v>5677</v>
      </c>
    </row>
    <row r="187" spans="2:65" s="1" customFormat="1" ht="11.25">
      <c r="B187" s="35"/>
      <c r="D187" s="149" t="s">
        <v>167</v>
      </c>
      <c r="F187" s="150" t="s">
        <v>5678</v>
      </c>
      <c r="I187" s="151"/>
      <c r="L187" s="35"/>
      <c r="M187" s="152"/>
      <c r="T187" s="56"/>
      <c r="AT187" s="19" t="s">
        <v>167</v>
      </c>
      <c r="AU187" s="19" t="s">
        <v>91</v>
      </c>
    </row>
    <row r="188" spans="2:65" s="1" customFormat="1" ht="24.2" customHeight="1">
      <c r="B188" s="35"/>
      <c r="C188" s="135" t="s">
        <v>814</v>
      </c>
      <c r="D188" s="135" t="s">
        <v>162</v>
      </c>
      <c r="E188" s="136" t="s">
        <v>5679</v>
      </c>
      <c r="F188" s="137" t="s">
        <v>5680</v>
      </c>
      <c r="G188" s="138" t="s">
        <v>211</v>
      </c>
      <c r="H188" s="139">
        <v>10</v>
      </c>
      <c r="I188" s="140"/>
      <c r="J188" s="141">
        <f>ROUND(I188*H188,2)</f>
        <v>0</v>
      </c>
      <c r="K188" s="142"/>
      <c r="L188" s="35"/>
      <c r="M188" s="143" t="s">
        <v>32</v>
      </c>
      <c r="N188" s="144" t="s">
        <v>48</v>
      </c>
      <c r="P188" s="145">
        <f>O188*H188</f>
        <v>0</v>
      </c>
      <c r="Q188" s="145">
        <v>6.2E-4</v>
      </c>
      <c r="R188" s="145">
        <f>Q188*H188</f>
        <v>6.1999999999999998E-3</v>
      </c>
      <c r="S188" s="145">
        <v>0</v>
      </c>
      <c r="T188" s="146">
        <f>S188*H188</f>
        <v>0</v>
      </c>
      <c r="AR188" s="147" t="s">
        <v>661</v>
      </c>
      <c r="AT188" s="147" t="s">
        <v>162</v>
      </c>
      <c r="AU188" s="147" t="s">
        <v>91</v>
      </c>
      <c r="AY188" s="19" t="s">
        <v>159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9" t="s">
        <v>91</v>
      </c>
      <c r="BK188" s="148">
        <f>ROUND(I188*H188,2)</f>
        <v>0</v>
      </c>
      <c r="BL188" s="19" t="s">
        <v>661</v>
      </c>
      <c r="BM188" s="147" t="s">
        <v>5681</v>
      </c>
    </row>
    <row r="189" spans="2:65" s="1" customFormat="1" ht="11.25">
      <c r="B189" s="35"/>
      <c r="D189" s="149" t="s">
        <v>167</v>
      </c>
      <c r="F189" s="150" t="s">
        <v>5682</v>
      </c>
      <c r="I189" s="151"/>
      <c r="L189" s="35"/>
      <c r="M189" s="152"/>
      <c r="T189" s="56"/>
      <c r="AT189" s="19" t="s">
        <v>167</v>
      </c>
      <c r="AU189" s="19" t="s">
        <v>91</v>
      </c>
    </row>
    <row r="190" spans="2:65" s="1" customFormat="1" ht="24.2" customHeight="1">
      <c r="B190" s="35"/>
      <c r="C190" s="135" t="s">
        <v>823</v>
      </c>
      <c r="D190" s="135" t="s">
        <v>162</v>
      </c>
      <c r="E190" s="136" t="s">
        <v>5683</v>
      </c>
      <c r="F190" s="137" t="s">
        <v>5684</v>
      </c>
      <c r="G190" s="138" t="s">
        <v>211</v>
      </c>
      <c r="H190" s="139">
        <v>3</v>
      </c>
      <c r="I190" s="140"/>
      <c r="J190" s="141">
        <f>ROUND(I190*H190,2)</f>
        <v>0</v>
      </c>
      <c r="K190" s="142"/>
      <c r="L190" s="35"/>
      <c r="M190" s="143" t="s">
        <v>32</v>
      </c>
      <c r="N190" s="144" t="s">
        <v>48</v>
      </c>
      <c r="P190" s="145">
        <f>O190*H190</f>
        <v>0</v>
      </c>
      <c r="Q190" s="145">
        <v>6.6E-4</v>
      </c>
      <c r="R190" s="145">
        <f>Q190*H190</f>
        <v>1.98E-3</v>
      </c>
      <c r="S190" s="145">
        <v>0</v>
      </c>
      <c r="T190" s="146">
        <f>S190*H190</f>
        <v>0</v>
      </c>
      <c r="AR190" s="147" t="s">
        <v>661</v>
      </c>
      <c r="AT190" s="147" t="s">
        <v>162</v>
      </c>
      <c r="AU190" s="147" t="s">
        <v>91</v>
      </c>
      <c r="AY190" s="19" t="s">
        <v>159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9" t="s">
        <v>91</v>
      </c>
      <c r="BK190" s="148">
        <f>ROUND(I190*H190,2)</f>
        <v>0</v>
      </c>
      <c r="BL190" s="19" t="s">
        <v>661</v>
      </c>
      <c r="BM190" s="147" t="s">
        <v>5685</v>
      </c>
    </row>
    <row r="191" spans="2:65" s="1" customFormat="1" ht="11.25">
      <c r="B191" s="35"/>
      <c r="D191" s="149" t="s">
        <v>167</v>
      </c>
      <c r="F191" s="150" t="s">
        <v>5686</v>
      </c>
      <c r="I191" s="151"/>
      <c r="L191" s="35"/>
      <c r="M191" s="152"/>
      <c r="T191" s="56"/>
      <c r="AT191" s="19" t="s">
        <v>167</v>
      </c>
      <c r="AU191" s="19" t="s">
        <v>91</v>
      </c>
    </row>
    <row r="192" spans="2:65" s="1" customFormat="1" ht="24.2" customHeight="1">
      <c r="B192" s="35"/>
      <c r="C192" s="135" t="s">
        <v>840</v>
      </c>
      <c r="D192" s="135" t="s">
        <v>162</v>
      </c>
      <c r="E192" s="136" t="s">
        <v>5687</v>
      </c>
      <c r="F192" s="137" t="s">
        <v>5688</v>
      </c>
      <c r="G192" s="138" t="s">
        <v>211</v>
      </c>
      <c r="H192" s="139">
        <v>10</v>
      </c>
      <c r="I192" s="140"/>
      <c r="J192" s="141">
        <f>ROUND(I192*H192,2)</f>
        <v>0</v>
      </c>
      <c r="K192" s="142"/>
      <c r="L192" s="35"/>
      <c r="M192" s="143" t="s">
        <v>32</v>
      </c>
      <c r="N192" s="144" t="s">
        <v>48</v>
      </c>
      <c r="P192" s="145">
        <f>O192*H192</f>
        <v>0</v>
      </c>
      <c r="Q192" s="145">
        <v>3.4000000000000002E-4</v>
      </c>
      <c r="R192" s="145">
        <f>Q192*H192</f>
        <v>3.4000000000000002E-3</v>
      </c>
      <c r="S192" s="145">
        <v>0</v>
      </c>
      <c r="T192" s="146">
        <f>S192*H192</f>
        <v>0</v>
      </c>
      <c r="AR192" s="147" t="s">
        <v>661</v>
      </c>
      <c r="AT192" s="147" t="s">
        <v>162</v>
      </c>
      <c r="AU192" s="147" t="s">
        <v>91</v>
      </c>
      <c r="AY192" s="19" t="s">
        <v>159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9" t="s">
        <v>91</v>
      </c>
      <c r="BK192" s="148">
        <f>ROUND(I192*H192,2)</f>
        <v>0</v>
      </c>
      <c r="BL192" s="19" t="s">
        <v>661</v>
      </c>
      <c r="BM192" s="147" t="s">
        <v>5689</v>
      </c>
    </row>
    <row r="193" spans="2:65" s="1" customFormat="1" ht="21.75" customHeight="1">
      <c r="B193" s="35"/>
      <c r="C193" s="135" t="s">
        <v>856</v>
      </c>
      <c r="D193" s="135" t="s">
        <v>162</v>
      </c>
      <c r="E193" s="136" t="s">
        <v>5690</v>
      </c>
      <c r="F193" s="137" t="s">
        <v>5691</v>
      </c>
      <c r="G193" s="138" t="s">
        <v>211</v>
      </c>
      <c r="H193" s="139">
        <v>2</v>
      </c>
      <c r="I193" s="140"/>
      <c r="J193" s="141">
        <f>ROUND(I193*H193,2)</f>
        <v>0</v>
      </c>
      <c r="K193" s="142"/>
      <c r="L193" s="35"/>
      <c r="M193" s="143" t="s">
        <v>32</v>
      </c>
      <c r="N193" s="144" t="s">
        <v>48</v>
      </c>
      <c r="P193" s="145">
        <f>O193*H193</f>
        <v>0</v>
      </c>
      <c r="Q193" s="145">
        <v>5.2999999999999998E-4</v>
      </c>
      <c r="R193" s="145">
        <f>Q193*H193</f>
        <v>1.06E-3</v>
      </c>
      <c r="S193" s="145">
        <v>0</v>
      </c>
      <c r="T193" s="146">
        <f>S193*H193</f>
        <v>0</v>
      </c>
      <c r="AR193" s="147" t="s">
        <v>661</v>
      </c>
      <c r="AT193" s="147" t="s">
        <v>162</v>
      </c>
      <c r="AU193" s="147" t="s">
        <v>91</v>
      </c>
      <c r="AY193" s="19" t="s">
        <v>159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9" t="s">
        <v>91</v>
      </c>
      <c r="BK193" s="148">
        <f>ROUND(I193*H193,2)</f>
        <v>0</v>
      </c>
      <c r="BL193" s="19" t="s">
        <v>661</v>
      </c>
      <c r="BM193" s="147" t="s">
        <v>5692</v>
      </c>
    </row>
    <row r="194" spans="2:65" s="1" customFormat="1" ht="11.25">
      <c r="B194" s="35"/>
      <c r="D194" s="149" t="s">
        <v>167</v>
      </c>
      <c r="F194" s="150" t="s">
        <v>5693</v>
      </c>
      <c r="I194" s="151"/>
      <c r="L194" s="35"/>
      <c r="M194" s="152"/>
      <c r="T194" s="56"/>
      <c r="AT194" s="19" t="s">
        <v>167</v>
      </c>
      <c r="AU194" s="19" t="s">
        <v>91</v>
      </c>
    </row>
    <row r="195" spans="2:65" s="1" customFormat="1" ht="21.75" customHeight="1">
      <c r="B195" s="35"/>
      <c r="C195" s="135" t="s">
        <v>864</v>
      </c>
      <c r="D195" s="135" t="s">
        <v>162</v>
      </c>
      <c r="E195" s="136" t="s">
        <v>5694</v>
      </c>
      <c r="F195" s="137" t="s">
        <v>5695</v>
      </c>
      <c r="G195" s="138" t="s">
        <v>211</v>
      </c>
      <c r="H195" s="139">
        <v>1</v>
      </c>
      <c r="I195" s="140"/>
      <c r="J195" s="141">
        <f>ROUND(I195*H195,2)</f>
        <v>0</v>
      </c>
      <c r="K195" s="142"/>
      <c r="L195" s="35"/>
      <c r="M195" s="143" t="s">
        <v>32</v>
      </c>
      <c r="N195" s="144" t="s">
        <v>48</v>
      </c>
      <c r="P195" s="145">
        <f>O195*H195</f>
        <v>0</v>
      </c>
      <c r="Q195" s="145">
        <v>5.8E-4</v>
      </c>
      <c r="R195" s="145">
        <f>Q195*H195</f>
        <v>5.8E-4</v>
      </c>
      <c r="S195" s="145">
        <v>0</v>
      </c>
      <c r="T195" s="146">
        <f>S195*H195</f>
        <v>0</v>
      </c>
      <c r="AR195" s="147" t="s">
        <v>661</v>
      </c>
      <c r="AT195" s="147" t="s">
        <v>162</v>
      </c>
      <c r="AU195" s="147" t="s">
        <v>91</v>
      </c>
      <c r="AY195" s="19" t="s">
        <v>159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9" t="s">
        <v>91</v>
      </c>
      <c r="BK195" s="148">
        <f>ROUND(I195*H195,2)</f>
        <v>0</v>
      </c>
      <c r="BL195" s="19" t="s">
        <v>661</v>
      </c>
      <c r="BM195" s="147" t="s">
        <v>5696</v>
      </c>
    </row>
    <row r="196" spans="2:65" s="1" customFormat="1" ht="11.25">
      <c r="B196" s="35"/>
      <c r="D196" s="149" t="s">
        <v>167</v>
      </c>
      <c r="F196" s="150" t="s">
        <v>5697</v>
      </c>
      <c r="I196" s="151"/>
      <c r="L196" s="35"/>
      <c r="M196" s="152"/>
      <c r="T196" s="56"/>
      <c r="AT196" s="19" t="s">
        <v>167</v>
      </c>
      <c r="AU196" s="19" t="s">
        <v>91</v>
      </c>
    </row>
    <row r="197" spans="2:65" s="1" customFormat="1" ht="24.2" customHeight="1">
      <c r="B197" s="35"/>
      <c r="C197" s="135" t="s">
        <v>872</v>
      </c>
      <c r="D197" s="135" t="s">
        <v>162</v>
      </c>
      <c r="E197" s="136" t="s">
        <v>5698</v>
      </c>
      <c r="F197" s="137" t="s">
        <v>5699</v>
      </c>
      <c r="G197" s="138" t="s">
        <v>211</v>
      </c>
      <c r="H197" s="139">
        <v>1</v>
      </c>
      <c r="I197" s="140"/>
      <c r="J197" s="141">
        <f>ROUND(I197*H197,2)</f>
        <v>0</v>
      </c>
      <c r="K197" s="142"/>
      <c r="L197" s="35"/>
      <c r="M197" s="143" t="s">
        <v>32</v>
      </c>
      <c r="N197" s="144" t="s">
        <v>48</v>
      </c>
      <c r="P197" s="145">
        <f>O197*H197</f>
        <v>0</v>
      </c>
      <c r="Q197" s="145">
        <v>2.8700000000000002E-3</v>
      </c>
      <c r="R197" s="145">
        <f>Q197*H197</f>
        <v>2.8700000000000002E-3</v>
      </c>
      <c r="S197" s="145">
        <v>0</v>
      </c>
      <c r="T197" s="146">
        <f>S197*H197</f>
        <v>0</v>
      </c>
      <c r="AR197" s="147" t="s">
        <v>661</v>
      </c>
      <c r="AT197" s="147" t="s">
        <v>162</v>
      </c>
      <c r="AU197" s="147" t="s">
        <v>91</v>
      </c>
      <c r="AY197" s="19" t="s">
        <v>159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9" t="s">
        <v>91</v>
      </c>
      <c r="BK197" s="148">
        <f>ROUND(I197*H197,2)</f>
        <v>0</v>
      </c>
      <c r="BL197" s="19" t="s">
        <v>661</v>
      </c>
      <c r="BM197" s="147" t="s">
        <v>5700</v>
      </c>
    </row>
    <row r="198" spans="2:65" s="1" customFormat="1" ht="11.25">
      <c r="B198" s="35"/>
      <c r="D198" s="149" t="s">
        <v>167</v>
      </c>
      <c r="F198" s="150" t="s">
        <v>5701</v>
      </c>
      <c r="I198" s="151"/>
      <c r="L198" s="35"/>
      <c r="M198" s="152"/>
      <c r="T198" s="56"/>
      <c r="AT198" s="19" t="s">
        <v>167</v>
      </c>
      <c r="AU198" s="19" t="s">
        <v>91</v>
      </c>
    </row>
    <row r="199" spans="2:65" s="1" customFormat="1" ht="24.2" customHeight="1">
      <c r="B199" s="35"/>
      <c r="C199" s="135" t="s">
        <v>877</v>
      </c>
      <c r="D199" s="135" t="s">
        <v>162</v>
      </c>
      <c r="E199" s="136" t="s">
        <v>5702</v>
      </c>
      <c r="F199" s="137" t="s">
        <v>5703</v>
      </c>
      <c r="G199" s="138" t="s">
        <v>211</v>
      </c>
      <c r="H199" s="139">
        <v>4</v>
      </c>
      <c r="I199" s="140"/>
      <c r="J199" s="141">
        <f>ROUND(I199*H199,2)</f>
        <v>0</v>
      </c>
      <c r="K199" s="142"/>
      <c r="L199" s="35"/>
      <c r="M199" s="143" t="s">
        <v>32</v>
      </c>
      <c r="N199" s="144" t="s">
        <v>48</v>
      </c>
      <c r="P199" s="145">
        <f>O199*H199</f>
        <v>0</v>
      </c>
      <c r="Q199" s="145">
        <v>2.2000000000000001E-4</v>
      </c>
      <c r="R199" s="145">
        <f>Q199*H199</f>
        <v>8.8000000000000003E-4</v>
      </c>
      <c r="S199" s="145">
        <v>0</v>
      </c>
      <c r="T199" s="146">
        <f>S199*H199</f>
        <v>0</v>
      </c>
      <c r="AR199" s="147" t="s">
        <v>661</v>
      </c>
      <c r="AT199" s="147" t="s">
        <v>162</v>
      </c>
      <c r="AU199" s="147" t="s">
        <v>91</v>
      </c>
      <c r="AY199" s="19" t="s">
        <v>159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9" t="s">
        <v>91</v>
      </c>
      <c r="BK199" s="148">
        <f>ROUND(I199*H199,2)</f>
        <v>0</v>
      </c>
      <c r="BL199" s="19" t="s">
        <v>661</v>
      </c>
      <c r="BM199" s="147" t="s">
        <v>5704</v>
      </c>
    </row>
    <row r="200" spans="2:65" s="1" customFormat="1" ht="11.25">
      <c r="B200" s="35"/>
      <c r="D200" s="149" t="s">
        <v>167</v>
      </c>
      <c r="F200" s="150" t="s">
        <v>5705</v>
      </c>
      <c r="I200" s="151"/>
      <c r="L200" s="35"/>
      <c r="M200" s="152"/>
      <c r="T200" s="56"/>
      <c r="AT200" s="19" t="s">
        <v>167</v>
      </c>
      <c r="AU200" s="19" t="s">
        <v>91</v>
      </c>
    </row>
    <row r="201" spans="2:65" s="1" customFormat="1" ht="37.9" customHeight="1">
      <c r="B201" s="35"/>
      <c r="C201" s="135" t="s">
        <v>887</v>
      </c>
      <c r="D201" s="135" t="s">
        <v>162</v>
      </c>
      <c r="E201" s="136" t="s">
        <v>5706</v>
      </c>
      <c r="F201" s="137" t="s">
        <v>5707</v>
      </c>
      <c r="G201" s="138" t="s">
        <v>211</v>
      </c>
      <c r="H201" s="139">
        <v>1</v>
      </c>
      <c r="I201" s="140"/>
      <c r="J201" s="141">
        <f>ROUND(I201*H201,2)</f>
        <v>0</v>
      </c>
      <c r="K201" s="142"/>
      <c r="L201" s="35"/>
      <c r="M201" s="143" t="s">
        <v>32</v>
      </c>
      <c r="N201" s="144" t="s">
        <v>48</v>
      </c>
      <c r="P201" s="145">
        <f>O201*H201</f>
        <v>0</v>
      </c>
      <c r="Q201" s="145">
        <v>1.14E-3</v>
      </c>
      <c r="R201" s="145">
        <f>Q201*H201</f>
        <v>1.14E-3</v>
      </c>
      <c r="S201" s="145">
        <v>0</v>
      </c>
      <c r="T201" s="146">
        <f>S201*H201</f>
        <v>0</v>
      </c>
      <c r="AR201" s="147" t="s">
        <v>661</v>
      </c>
      <c r="AT201" s="147" t="s">
        <v>162</v>
      </c>
      <c r="AU201" s="147" t="s">
        <v>91</v>
      </c>
      <c r="AY201" s="19" t="s">
        <v>159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9" t="s">
        <v>91</v>
      </c>
      <c r="BK201" s="148">
        <f>ROUND(I201*H201,2)</f>
        <v>0</v>
      </c>
      <c r="BL201" s="19" t="s">
        <v>661</v>
      </c>
      <c r="BM201" s="147" t="s">
        <v>5708</v>
      </c>
    </row>
    <row r="202" spans="2:65" s="1" customFormat="1" ht="11.25">
      <c r="B202" s="35"/>
      <c r="D202" s="149" t="s">
        <v>167</v>
      </c>
      <c r="F202" s="150" t="s">
        <v>5709</v>
      </c>
      <c r="I202" s="151"/>
      <c r="L202" s="35"/>
      <c r="M202" s="152"/>
      <c r="T202" s="56"/>
      <c r="AT202" s="19" t="s">
        <v>167</v>
      </c>
      <c r="AU202" s="19" t="s">
        <v>91</v>
      </c>
    </row>
    <row r="203" spans="2:65" s="1" customFormat="1" ht="37.9" customHeight="1">
      <c r="B203" s="35"/>
      <c r="C203" s="135" t="s">
        <v>894</v>
      </c>
      <c r="D203" s="135" t="s">
        <v>162</v>
      </c>
      <c r="E203" s="136" t="s">
        <v>5710</v>
      </c>
      <c r="F203" s="137" t="s">
        <v>5711</v>
      </c>
      <c r="G203" s="138" t="s">
        <v>211</v>
      </c>
      <c r="H203" s="139">
        <v>1</v>
      </c>
      <c r="I203" s="140"/>
      <c r="J203" s="141">
        <f>ROUND(I203*H203,2)</f>
        <v>0</v>
      </c>
      <c r="K203" s="142"/>
      <c r="L203" s="35"/>
      <c r="M203" s="143" t="s">
        <v>32</v>
      </c>
      <c r="N203" s="144" t="s">
        <v>48</v>
      </c>
      <c r="P203" s="145">
        <f>O203*H203</f>
        <v>0</v>
      </c>
      <c r="Q203" s="145">
        <v>1.24E-3</v>
      </c>
      <c r="R203" s="145">
        <f>Q203*H203</f>
        <v>1.24E-3</v>
      </c>
      <c r="S203" s="145">
        <v>0</v>
      </c>
      <c r="T203" s="146">
        <f>S203*H203</f>
        <v>0</v>
      </c>
      <c r="AR203" s="147" t="s">
        <v>661</v>
      </c>
      <c r="AT203" s="147" t="s">
        <v>162</v>
      </c>
      <c r="AU203" s="147" t="s">
        <v>91</v>
      </c>
      <c r="AY203" s="19" t="s">
        <v>159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9" t="s">
        <v>91</v>
      </c>
      <c r="BK203" s="148">
        <f>ROUND(I203*H203,2)</f>
        <v>0</v>
      </c>
      <c r="BL203" s="19" t="s">
        <v>661</v>
      </c>
      <c r="BM203" s="147" t="s">
        <v>5712</v>
      </c>
    </row>
    <row r="204" spans="2:65" s="1" customFormat="1" ht="11.25">
      <c r="B204" s="35"/>
      <c r="D204" s="149" t="s">
        <v>167</v>
      </c>
      <c r="F204" s="150" t="s">
        <v>5713</v>
      </c>
      <c r="I204" s="151"/>
      <c r="L204" s="35"/>
      <c r="M204" s="152"/>
      <c r="T204" s="56"/>
      <c r="AT204" s="19" t="s">
        <v>167</v>
      </c>
      <c r="AU204" s="19" t="s">
        <v>91</v>
      </c>
    </row>
    <row r="205" spans="2:65" s="1" customFormat="1" ht="24.2" customHeight="1">
      <c r="B205" s="35"/>
      <c r="C205" s="135" t="s">
        <v>899</v>
      </c>
      <c r="D205" s="135" t="s">
        <v>162</v>
      </c>
      <c r="E205" s="136" t="s">
        <v>5714</v>
      </c>
      <c r="F205" s="137" t="s">
        <v>5715</v>
      </c>
      <c r="G205" s="138" t="s">
        <v>211</v>
      </c>
      <c r="H205" s="139">
        <v>1</v>
      </c>
      <c r="I205" s="140"/>
      <c r="J205" s="141">
        <f>ROUND(I205*H205,2)</f>
        <v>0</v>
      </c>
      <c r="K205" s="142"/>
      <c r="L205" s="35"/>
      <c r="M205" s="143" t="s">
        <v>32</v>
      </c>
      <c r="N205" s="144" t="s">
        <v>48</v>
      </c>
      <c r="P205" s="145">
        <f>O205*H205</f>
        <v>0</v>
      </c>
      <c r="Q205" s="145">
        <v>1.1199999999999999E-3</v>
      </c>
      <c r="R205" s="145">
        <f>Q205*H205</f>
        <v>1.1199999999999999E-3</v>
      </c>
      <c r="S205" s="145">
        <v>0</v>
      </c>
      <c r="T205" s="146">
        <f>S205*H205</f>
        <v>0</v>
      </c>
      <c r="AR205" s="147" t="s">
        <v>661</v>
      </c>
      <c r="AT205" s="147" t="s">
        <v>162</v>
      </c>
      <c r="AU205" s="147" t="s">
        <v>91</v>
      </c>
      <c r="AY205" s="19" t="s">
        <v>159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9" t="s">
        <v>91</v>
      </c>
      <c r="BK205" s="148">
        <f>ROUND(I205*H205,2)</f>
        <v>0</v>
      </c>
      <c r="BL205" s="19" t="s">
        <v>661</v>
      </c>
      <c r="BM205" s="147" t="s">
        <v>5716</v>
      </c>
    </row>
    <row r="206" spans="2:65" s="1" customFormat="1" ht="11.25">
      <c r="B206" s="35"/>
      <c r="D206" s="149" t="s">
        <v>167</v>
      </c>
      <c r="F206" s="150" t="s">
        <v>5717</v>
      </c>
      <c r="I206" s="151"/>
      <c r="L206" s="35"/>
      <c r="M206" s="152"/>
      <c r="T206" s="56"/>
      <c r="AT206" s="19" t="s">
        <v>167</v>
      </c>
      <c r="AU206" s="19" t="s">
        <v>91</v>
      </c>
    </row>
    <row r="207" spans="2:65" s="1" customFormat="1" ht="24.2" customHeight="1">
      <c r="B207" s="35"/>
      <c r="C207" s="135" t="s">
        <v>905</v>
      </c>
      <c r="D207" s="135" t="s">
        <v>162</v>
      </c>
      <c r="E207" s="136" t="s">
        <v>5718</v>
      </c>
      <c r="F207" s="137" t="s">
        <v>5719</v>
      </c>
      <c r="G207" s="138" t="s">
        <v>211</v>
      </c>
      <c r="H207" s="139">
        <v>6</v>
      </c>
      <c r="I207" s="140"/>
      <c r="J207" s="141">
        <f>ROUND(I207*H207,2)</f>
        <v>0</v>
      </c>
      <c r="K207" s="142"/>
      <c r="L207" s="35"/>
      <c r="M207" s="143" t="s">
        <v>32</v>
      </c>
      <c r="N207" s="144" t="s">
        <v>48</v>
      </c>
      <c r="P207" s="145">
        <f>O207*H207</f>
        <v>0</v>
      </c>
      <c r="Q207" s="145">
        <v>5.0000000000000001E-4</v>
      </c>
      <c r="R207" s="145">
        <f>Q207*H207</f>
        <v>3.0000000000000001E-3</v>
      </c>
      <c r="S207" s="145">
        <v>0</v>
      </c>
      <c r="T207" s="146">
        <f>S207*H207</f>
        <v>0</v>
      </c>
      <c r="AR207" s="147" t="s">
        <v>661</v>
      </c>
      <c r="AT207" s="147" t="s">
        <v>162</v>
      </c>
      <c r="AU207" s="147" t="s">
        <v>91</v>
      </c>
      <c r="AY207" s="19" t="s">
        <v>159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9" t="s">
        <v>91</v>
      </c>
      <c r="BK207" s="148">
        <f>ROUND(I207*H207,2)</f>
        <v>0</v>
      </c>
      <c r="BL207" s="19" t="s">
        <v>661</v>
      </c>
      <c r="BM207" s="147" t="s">
        <v>5720</v>
      </c>
    </row>
    <row r="208" spans="2:65" s="1" customFormat="1" ht="11.25">
      <c r="B208" s="35"/>
      <c r="D208" s="149" t="s">
        <v>167</v>
      </c>
      <c r="F208" s="150" t="s">
        <v>5721</v>
      </c>
      <c r="I208" s="151"/>
      <c r="L208" s="35"/>
      <c r="M208" s="152"/>
      <c r="T208" s="56"/>
      <c r="AT208" s="19" t="s">
        <v>167</v>
      </c>
      <c r="AU208" s="19" t="s">
        <v>91</v>
      </c>
    </row>
    <row r="209" spans="2:65" s="1" customFormat="1" ht="24.2" customHeight="1">
      <c r="B209" s="35"/>
      <c r="C209" s="135" t="s">
        <v>909</v>
      </c>
      <c r="D209" s="135" t="s">
        <v>162</v>
      </c>
      <c r="E209" s="136" t="s">
        <v>5722</v>
      </c>
      <c r="F209" s="137" t="s">
        <v>5723</v>
      </c>
      <c r="G209" s="138" t="s">
        <v>211</v>
      </c>
      <c r="H209" s="139">
        <v>2</v>
      </c>
      <c r="I209" s="140"/>
      <c r="J209" s="141">
        <f>ROUND(I209*H209,2)</f>
        <v>0</v>
      </c>
      <c r="K209" s="142"/>
      <c r="L209" s="35"/>
      <c r="M209" s="143" t="s">
        <v>32</v>
      </c>
      <c r="N209" s="144" t="s">
        <v>48</v>
      </c>
      <c r="P209" s="145">
        <f>O209*H209</f>
        <v>0</v>
      </c>
      <c r="Q209" s="145">
        <v>6.9999999999999999E-4</v>
      </c>
      <c r="R209" s="145">
        <f>Q209*H209</f>
        <v>1.4E-3</v>
      </c>
      <c r="S209" s="145">
        <v>0</v>
      </c>
      <c r="T209" s="146">
        <f>S209*H209</f>
        <v>0</v>
      </c>
      <c r="AR209" s="147" t="s">
        <v>661</v>
      </c>
      <c r="AT209" s="147" t="s">
        <v>162</v>
      </c>
      <c r="AU209" s="147" t="s">
        <v>91</v>
      </c>
      <c r="AY209" s="19" t="s">
        <v>159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9" t="s">
        <v>91</v>
      </c>
      <c r="BK209" s="148">
        <f>ROUND(I209*H209,2)</f>
        <v>0</v>
      </c>
      <c r="BL209" s="19" t="s">
        <v>661</v>
      </c>
      <c r="BM209" s="147" t="s">
        <v>5724</v>
      </c>
    </row>
    <row r="210" spans="2:65" s="1" customFormat="1" ht="11.25">
      <c r="B210" s="35"/>
      <c r="D210" s="149" t="s">
        <v>167</v>
      </c>
      <c r="F210" s="150" t="s">
        <v>5725</v>
      </c>
      <c r="I210" s="151"/>
      <c r="L210" s="35"/>
      <c r="M210" s="152"/>
      <c r="T210" s="56"/>
      <c r="AT210" s="19" t="s">
        <v>167</v>
      </c>
      <c r="AU210" s="19" t="s">
        <v>91</v>
      </c>
    </row>
    <row r="211" spans="2:65" s="1" customFormat="1" ht="24.2" customHeight="1">
      <c r="B211" s="35"/>
      <c r="C211" s="135" t="s">
        <v>913</v>
      </c>
      <c r="D211" s="135" t="s">
        <v>162</v>
      </c>
      <c r="E211" s="136" t="s">
        <v>5726</v>
      </c>
      <c r="F211" s="137" t="s">
        <v>5727</v>
      </c>
      <c r="G211" s="138" t="s">
        <v>211</v>
      </c>
      <c r="H211" s="139">
        <v>8</v>
      </c>
      <c r="I211" s="140"/>
      <c r="J211" s="141">
        <f>ROUND(I211*H211,2)</f>
        <v>0</v>
      </c>
      <c r="K211" s="142"/>
      <c r="L211" s="35"/>
      <c r="M211" s="143" t="s">
        <v>32</v>
      </c>
      <c r="N211" s="144" t="s">
        <v>48</v>
      </c>
      <c r="P211" s="145">
        <f>O211*H211</f>
        <v>0</v>
      </c>
      <c r="Q211" s="145">
        <v>1.07E-3</v>
      </c>
      <c r="R211" s="145">
        <f>Q211*H211</f>
        <v>8.5599999999999999E-3</v>
      </c>
      <c r="S211" s="145">
        <v>0</v>
      </c>
      <c r="T211" s="146">
        <f>S211*H211</f>
        <v>0</v>
      </c>
      <c r="AR211" s="147" t="s">
        <v>661</v>
      </c>
      <c r="AT211" s="147" t="s">
        <v>162</v>
      </c>
      <c r="AU211" s="147" t="s">
        <v>91</v>
      </c>
      <c r="AY211" s="19" t="s">
        <v>159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9" t="s">
        <v>91</v>
      </c>
      <c r="BK211" s="148">
        <f>ROUND(I211*H211,2)</f>
        <v>0</v>
      </c>
      <c r="BL211" s="19" t="s">
        <v>661</v>
      </c>
      <c r="BM211" s="147" t="s">
        <v>5728</v>
      </c>
    </row>
    <row r="212" spans="2:65" s="1" customFormat="1" ht="11.25">
      <c r="B212" s="35"/>
      <c r="D212" s="149" t="s">
        <v>167</v>
      </c>
      <c r="F212" s="150" t="s">
        <v>5729</v>
      </c>
      <c r="I212" s="151"/>
      <c r="L212" s="35"/>
      <c r="M212" s="152"/>
      <c r="T212" s="56"/>
      <c r="AT212" s="19" t="s">
        <v>167</v>
      </c>
      <c r="AU212" s="19" t="s">
        <v>91</v>
      </c>
    </row>
    <row r="213" spans="2:65" s="1" customFormat="1" ht="24.2" customHeight="1">
      <c r="B213" s="35"/>
      <c r="C213" s="135" t="s">
        <v>917</v>
      </c>
      <c r="D213" s="135" t="s">
        <v>162</v>
      </c>
      <c r="E213" s="136" t="s">
        <v>5730</v>
      </c>
      <c r="F213" s="137" t="s">
        <v>5731</v>
      </c>
      <c r="G213" s="138" t="s">
        <v>211</v>
      </c>
      <c r="H213" s="139">
        <v>4</v>
      </c>
      <c r="I213" s="140"/>
      <c r="J213" s="141">
        <f>ROUND(I213*H213,2)</f>
        <v>0</v>
      </c>
      <c r="K213" s="142"/>
      <c r="L213" s="35"/>
      <c r="M213" s="143" t="s">
        <v>32</v>
      </c>
      <c r="N213" s="144" t="s">
        <v>48</v>
      </c>
      <c r="P213" s="145">
        <f>O213*H213</f>
        <v>0</v>
      </c>
      <c r="Q213" s="145">
        <v>5.6999999999999998E-4</v>
      </c>
      <c r="R213" s="145">
        <f>Q213*H213</f>
        <v>2.2799999999999999E-3</v>
      </c>
      <c r="S213" s="145">
        <v>0</v>
      </c>
      <c r="T213" s="146">
        <f>S213*H213</f>
        <v>0</v>
      </c>
      <c r="AR213" s="147" t="s">
        <v>661</v>
      </c>
      <c r="AT213" s="147" t="s">
        <v>162</v>
      </c>
      <c r="AU213" s="147" t="s">
        <v>91</v>
      </c>
      <c r="AY213" s="19" t="s">
        <v>159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9" t="s">
        <v>91</v>
      </c>
      <c r="BK213" s="148">
        <f>ROUND(I213*H213,2)</f>
        <v>0</v>
      </c>
      <c r="BL213" s="19" t="s">
        <v>661</v>
      </c>
      <c r="BM213" s="147" t="s">
        <v>5732</v>
      </c>
    </row>
    <row r="214" spans="2:65" s="1" customFormat="1" ht="11.25">
      <c r="B214" s="35"/>
      <c r="D214" s="149" t="s">
        <v>167</v>
      </c>
      <c r="F214" s="150" t="s">
        <v>5733</v>
      </c>
      <c r="I214" s="151"/>
      <c r="L214" s="35"/>
      <c r="M214" s="152"/>
      <c r="T214" s="56"/>
      <c r="AT214" s="19" t="s">
        <v>167</v>
      </c>
      <c r="AU214" s="19" t="s">
        <v>91</v>
      </c>
    </row>
    <row r="215" spans="2:65" s="1" customFormat="1" ht="37.9" customHeight="1">
      <c r="B215" s="35"/>
      <c r="C215" s="135" t="s">
        <v>171</v>
      </c>
      <c r="D215" s="135" t="s">
        <v>162</v>
      </c>
      <c r="E215" s="136" t="s">
        <v>5734</v>
      </c>
      <c r="F215" s="137" t="s">
        <v>5735</v>
      </c>
      <c r="G215" s="138" t="s">
        <v>211</v>
      </c>
      <c r="H215" s="139">
        <v>6</v>
      </c>
      <c r="I215" s="140"/>
      <c r="J215" s="141">
        <f>ROUND(I215*H215,2)</f>
        <v>0</v>
      </c>
      <c r="K215" s="142"/>
      <c r="L215" s="35"/>
      <c r="M215" s="143" t="s">
        <v>32</v>
      </c>
      <c r="N215" s="144" t="s">
        <v>48</v>
      </c>
      <c r="P215" s="145">
        <f>O215*H215</f>
        <v>0</v>
      </c>
      <c r="Q215" s="145">
        <v>1.47E-3</v>
      </c>
      <c r="R215" s="145">
        <f>Q215*H215</f>
        <v>8.8199999999999997E-3</v>
      </c>
      <c r="S215" s="145">
        <v>0</v>
      </c>
      <c r="T215" s="146">
        <f>S215*H215</f>
        <v>0</v>
      </c>
      <c r="AR215" s="147" t="s">
        <v>661</v>
      </c>
      <c r="AT215" s="147" t="s">
        <v>162</v>
      </c>
      <c r="AU215" s="147" t="s">
        <v>91</v>
      </c>
      <c r="AY215" s="19" t="s">
        <v>159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9" t="s">
        <v>91</v>
      </c>
      <c r="BK215" s="148">
        <f>ROUND(I215*H215,2)</f>
        <v>0</v>
      </c>
      <c r="BL215" s="19" t="s">
        <v>661</v>
      </c>
      <c r="BM215" s="147" t="s">
        <v>5736</v>
      </c>
    </row>
    <row r="216" spans="2:65" s="1" customFormat="1" ht="11.25">
      <c r="B216" s="35"/>
      <c r="D216" s="149" t="s">
        <v>167</v>
      </c>
      <c r="F216" s="150" t="s">
        <v>5737</v>
      </c>
      <c r="I216" s="151"/>
      <c r="L216" s="35"/>
      <c r="M216" s="152"/>
      <c r="T216" s="56"/>
      <c r="AT216" s="19" t="s">
        <v>167</v>
      </c>
      <c r="AU216" s="19" t="s">
        <v>91</v>
      </c>
    </row>
    <row r="217" spans="2:65" s="1" customFormat="1" ht="44.25" customHeight="1">
      <c r="B217" s="35"/>
      <c r="C217" s="135" t="s">
        <v>924</v>
      </c>
      <c r="D217" s="135" t="s">
        <v>162</v>
      </c>
      <c r="E217" s="136" t="s">
        <v>5738</v>
      </c>
      <c r="F217" s="137" t="s">
        <v>5739</v>
      </c>
      <c r="G217" s="138" t="s">
        <v>180</v>
      </c>
      <c r="H217" s="139">
        <v>0.183</v>
      </c>
      <c r="I217" s="140"/>
      <c r="J217" s="141">
        <f>ROUND(I217*H217,2)</f>
        <v>0</v>
      </c>
      <c r="K217" s="142"/>
      <c r="L217" s="35"/>
      <c r="M217" s="143" t="s">
        <v>32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661</v>
      </c>
      <c r="AT217" s="147" t="s">
        <v>162</v>
      </c>
      <c r="AU217" s="147" t="s">
        <v>91</v>
      </c>
      <c r="AY217" s="19" t="s">
        <v>159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9" t="s">
        <v>91</v>
      </c>
      <c r="BK217" s="148">
        <f>ROUND(I217*H217,2)</f>
        <v>0</v>
      </c>
      <c r="BL217" s="19" t="s">
        <v>661</v>
      </c>
      <c r="BM217" s="147" t="s">
        <v>5740</v>
      </c>
    </row>
    <row r="218" spans="2:65" s="1" customFormat="1" ht="11.25">
      <c r="B218" s="35"/>
      <c r="D218" s="149" t="s">
        <v>167</v>
      </c>
      <c r="F218" s="150" t="s">
        <v>5741</v>
      </c>
      <c r="I218" s="151"/>
      <c r="L218" s="35"/>
      <c r="M218" s="152"/>
      <c r="T218" s="56"/>
      <c r="AT218" s="19" t="s">
        <v>167</v>
      </c>
      <c r="AU218" s="19" t="s">
        <v>91</v>
      </c>
    </row>
    <row r="219" spans="2:65" s="1" customFormat="1" ht="49.15" customHeight="1">
      <c r="B219" s="35"/>
      <c r="C219" s="135" t="s">
        <v>928</v>
      </c>
      <c r="D219" s="135" t="s">
        <v>162</v>
      </c>
      <c r="E219" s="136" t="s">
        <v>5742</v>
      </c>
      <c r="F219" s="137" t="s">
        <v>5743</v>
      </c>
      <c r="G219" s="138" t="s">
        <v>180</v>
      </c>
      <c r="H219" s="139">
        <v>0.183</v>
      </c>
      <c r="I219" s="140"/>
      <c r="J219" s="141">
        <f>ROUND(I219*H219,2)</f>
        <v>0</v>
      </c>
      <c r="K219" s="142"/>
      <c r="L219" s="35"/>
      <c r="M219" s="143" t="s">
        <v>32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661</v>
      </c>
      <c r="AT219" s="147" t="s">
        <v>162</v>
      </c>
      <c r="AU219" s="147" t="s">
        <v>91</v>
      </c>
      <c r="AY219" s="19" t="s">
        <v>159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9" t="s">
        <v>91</v>
      </c>
      <c r="BK219" s="148">
        <f>ROUND(I219*H219,2)</f>
        <v>0</v>
      </c>
      <c r="BL219" s="19" t="s">
        <v>661</v>
      </c>
      <c r="BM219" s="147" t="s">
        <v>5744</v>
      </c>
    </row>
    <row r="220" spans="2:65" s="1" customFormat="1" ht="11.25">
      <c r="B220" s="35"/>
      <c r="D220" s="149" t="s">
        <v>167</v>
      </c>
      <c r="F220" s="150" t="s">
        <v>5745</v>
      </c>
      <c r="I220" s="151"/>
      <c r="L220" s="35"/>
      <c r="M220" s="152"/>
      <c r="T220" s="56"/>
      <c r="AT220" s="19" t="s">
        <v>167</v>
      </c>
      <c r="AU220" s="19" t="s">
        <v>91</v>
      </c>
    </row>
    <row r="221" spans="2:65" s="11" customFormat="1" ht="22.9" customHeight="1">
      <c r="B221" s="123"/>
      <c r="D221" s="124" t="s">
        <v>75</v>
      </c>
      <c r="E221" s="133" t="s">
        <v>5746</v>
      </c>
      <c r="F221" s="133" t="s">
        <v>5747</v>
      </c>
      <c r="I221" s="126"/>
      <c r="J221" s="134">
        <f>BK221</f>
        <v>0</v>
      </c>
      <c r="L221" s="123"/>
      <c r="M221" s="128"/>
      <c r="P221" s="129">
        <f>SUM(P222:P227)</f>
        <v>0</v>
      </c>
      <c r="R221" s="129">
        <f>SUM(R222:R227)</f>
        <v>0.158</v>
      </c>
      <c r="T221" s="130">
        <f>SUM(T222:T227)</f>
        <v>0</v>
      </c>
      <c r="AR221" s="124" t="s">
        <v>91</v>
      </c>
      <c r="AT221" s="131" t="s">
        <v>75</v>
      </c>
      <c r="AU221" s="131" t="s">
        <v>84</v>
      </c>
      <c r="AY221" s="124" t="s">
        <v>159</v>
      </c>
      <c r="BK221" s="132">
        <f>SUM(BK222:BK227)</f>
        <v>0</v>
      </c>
    </row>
    <row r="222" spans="2:65" s="1" customFormat="1" ht="24.2" customHeight="1">
      <c r="B222" s="35"/>
      <c r="C222" s="135" t="s">
        <v>932</v>
      </c>
      <c r="D222" s="135" t="s">
        <v>162</v>
      </c>
      <c r="E222" s="136" t="s">
        <v>5748</v>
      </c>
      <c r="F222" s="137" t="s">
        <v>5749</v>
      </c>
      <c r="G222" s="138" t="s">
        <v>211</v>
      </c>
      <c r="H222" s="139">
        <v>4</v>
      </c>
      <c r="I222" s="140"/>
      <c r="J222" s="141">
        <f>ROUND(I222*H222,2)</f>
        <v>0</v>
      </c>
      <c r="K222" s="142"/>
      <c r="L222" s="35"/>
      <c r="M222" s="143" t="s">
        <v>32</v>
      </c>
      <c r="N222" s="144" t="s">
        <v>48</v>
      </c>
      <c r="P222" s="145">
        <f>O222*H222</f>
        <v>0</v>
      </c>
      <c r="Q222" s="145">
        <v>3.95E-2</v>
      </c>
      <c r="R222" s="145">
        <f>Q222*H222</f>
        <v>0.158</v>
      </c>
      <c r="S222" s="145">
        <v>0</v>
      </c>
      <c r="T222" s="146">
        <f>S222*H222</f>
        <v>0</v>
      </c>
      <c r="AR222" s="147" t="s">
        <v>661</v>
      </c>
      <c r="AT222" s="147" t="s">
        <v>162</v>
      </c>
      <c r="AU222" s="147" t="s">
        <v>91</v>
      </c>
      <c r="AY222" s="19" t="s">
        <v>159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9" t="s">
        <v>91</v>
      </c>
      <c r="BK222" s="148">
        <f>ROUND(I222*H222,2)</f>
        <v>0</v>
      </c>
      <c r="BL222" s="19" t="s">
        <v>661</v>
      </c>
      <c r="BM222" s="147" t="s">
        <v>5750</v>
      </c>
    </row>
    <row r="223" spans="2:65" s="1" customFormat="1" ht="11.25">
      <c r="B223" s="35"/>
      <c r="D223" s="149" t="s">
        <v>167</v>
      </c>
      <c r="F223" s="150" t="s">
        <v>5751</v>
      </c>
      <c r="I223" s="151"/>
      <c r="L223" s="35"/>
      <c r="M223" s="152"/>
      <c r="T223" s="56"/>
      <c r="AT223" s="19" t="s">
        <v>167</v>
      </c>
      <c r="AU223" s="19" t="s">
        <v>91</v>
      </c>
    </row>
    <row r="224" spans="2:65" s="1" customFormat="1" ht="44.25" customHeight="1">
      <c r="B224" s="35"/>
      <c r="C224" s="135" t="s">
        <v>936</v>
      </c>
      <c r="D224" s="135" t="s">
        <v>162</v>
      </c>
      <c r="E224" s="136" t="s">
        <v>5752</v>
      </c>
      <c r="F224" s="137" t="s">
        <v>5753</v>
      </c>
      <c r="G224" s="138" t="s">
        <v>180</v>
      </c>
      <c r="H224" s="139">
        <v>0.158</v>
      </c>
      <c r="I224" s="140"/>
      <c r="J224" s="141">
        <f>ROUND(I224*H224,2)</f>
        <v>0</v>
      </c>
      <c r="K224" s="142"/>
      <c r="L224" s="35"/>
      <c r="M224" s="143" t="s">
        <v>32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661</v>
      </c>
      <c r="AT224" s="147" t="s">
        <v>162</v>
      </c>
      <c r="AU224" s="147" t="s">
        <v>91</v>
      </c>
      <c r="AY224" s="19" t="s">
        <v>159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9" t="s">
        <v>91</v>
      </c>
      <c r="BK224" s="148">
        <f>ROUND(I224*H224,2)</f>
        <v>0</v>
      </c>
      <c r="BL224" s="19" t="s">
        <v>661</v>
      </c>
      <c r="BM224" s="147" t="s">
        <v>5754</v>
      </c>
    </row>
    <row r="225" spans="2:65" s="1" customFormat="1" ht="11.25">
      <c r="B225" s="35"/>
      <c r="D225" s="149" t="s">
        <v>167</v>
      </c>
      <c r="F225" s="150" t="s">
        <v>5755</v>
      </c>
      <c r="I225" s="151"/>
      <c r="L225" s="35"/>
      <c r="M225" s="152"/>
      <c r="T225" s="56"/>
      <c r="AT225" s="19" t="s">
        <v>167</v>
      </c>
      <c r="AU225" s="19" t="s">
        <v>91</v>
      </c>
    </row>
    <row r="226" spans="2:65" s="1" customFormat="1" ht="49.15" customHeight="1">
      <c r="B226" s="35"/>
      <c r="C226" s="135" t="s">
        <v>940</v>
      </c>
      <c r="D226" s="135" t="s">
        <v>162</v>
      </c>
      <c r="E226" s="136" t="s">
        <v>5756</v>
      </c>
      <c r="F226" s="137" t="s">
        <v>5757</v>
      </c>
      <c r="G226" s="138" t="s">
        <v>180</v>
      </c>
      <c r="H226" s="139">
        <v>0.158</v>
      </c>
      <c r="I226" s="140"/>
      <c r="J226" s="141">
        <f>ROUND(I226*H226,2)</f>
        <v>0</v>
      </c>
      <c r="K226" s="142"/>
      <c r="L226" s="35"/>
      <c r="M226" s="143" t="s">
        <v>32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661</v>
      </c>
      <c r="AT226" s="147" t="s">
        <v>162</v>
      </c>
      <c r="AU226" s="147" t="s">
        <v>91</v>
      </c>
      <c r="AY226" s="19" t="s">
        <v>159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9" t="s">
        <v>91</v>
      </c>
      <c r="BK226" s="148">
        <f>ROUND(I226*H226,2)</f>
        <v>0</v>
      </c>
      <c r="BL226" s="19" t="s">
        <v>661</v>
      </c>
      <c r="BM226" s="147" t="s">
        <v>5758</v>
      </c>
    </row>
    <row r="227" spans="2:65" s="1" customFormat="1" ht="11.25">
      <c r="B227" s="35"/>
      <c r="D227" s="149" t="s">
        <v>167</v>
      </c>
      <c r="F227" s="150" t="s">
        <v>5759</v>
      </c>
      <c r="I227" s="151"/>
      <c r="L227" s="35"/>
      <c r="M227" s="152"/>
      <c r="T227" s="56"/>
      <c r="AT227" s="19" t="s">
        <v>167</v>
      </c>
      <c r="AU227" s="19" t="s">
        <v>91</v>
      </c>
    </row>
    <row r="228" spans="2:65" s="11" customFormat="1" ht="22.9" customHeight="1">
      <c r="B228" s="123"/>
      <c r="D228" s="124" t="s">
        <v>75</v>
      </c>
      <c r="E228" s="133" t="s">
        <v>5760</v>
      </c>
      <c r="F228" s="133" t="s">
        <v>5761</v>
      </c>
      <c r="I228" s="126"/>
      <c r="J228" s="134">
        <f>BK228</f>
        <v>0</v>
      </c>
      <c r="L228" s="123"/>
      <c r="M228" s="128"/>
      <c r="P228" s="129">
        <f>SUM(P229:P258)</f>
        <v>0</v>
      </c>
      <c r="R228" s="129">
        <f>SUM(R229:R258)</f>
        <v>0.84309999999999996</v>
      </c>
      <c r="T228" s="130">
        <f>SUM(T229:T258)</f>
        <v>0</v>
      </c>
      <c r="AR228" s="124" t="s">
        <v>91</v>
      </c>
      <c r="AT228" s="131" t="s">
        <v>75</v>
      </c>
      <c r="AU228" s="131" t="s">
        <v>84</v>
      </c>
      <c r="AY228" s="124" t="s">
        <v>159</v>
      </c>
      <c r="BK228" s="132">
        <f>SUM(BK229:BK258)</f>
        <v>0</v>
      </c>
    </row>
    <row r="229" spans="2:65" s="1" customFormat="1" ht="33" customHeight="1">
      <c r="B229" s="35"/>
      <c r="C229" s="135" t="s">
        <v>945</v>
      </c>
      <c r="D229" s="135" t="s">
        <v>162</v>
      </c>
      <c r="E229" s="136" t="s">
        <v>5762</v>
      </c>
      <c r="F229" s="137" t="s">
        <v>5763</v>
      </c>
      <c r="G229" s="138" t="s">
        <v>165</v>
      </c>
      <c r="H229" s="139">
        <v>496</v>
      </c>
      <c r="I229" s="140"/>
      <c r="J229" s="141">
        <f>ROUND(I229*H229,2)</f>
        <v>0</v>
      </c>
      <c r="K229" s="142"/>
      <c r="L229" s="35"/>
      <c r="M229" s="143" t="s">
        <v>32</v>
      </c>
      <c r="N229" s="144" t="s">
        <v>48</v>
      </c>
      <c r="P229" s="145">
        <f>O229*H229</f>
        <v>0</v>
      </c>
      <c r="Q229" s="145">
        <v>1.2099999999999999E-3</v>
      </c>
      <c r="R229" s="145">
        <f>Q229*H229</f>
        <v>0.60015999999999992</v>
      </c>
      <c r="S229" s="145">
        <v>0</v>
      </c>
      <c r="T229" s="146">
        <f>S229*H229</f>
        <v>0</v>
      </c>
      <c r="AR229" s="147" t="s">
        <v>661</v>
      </c>
      <c r="AT229" s="147" t="s">
        <v>162</v>
      </c>
      <c r="AU229" s="147" t="s">
        <v>91</v>
      </c>
      <c r="AY229" s="19" t="s">
        <v>159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9" t="s">
        <v>91</v>
      </c>
      <c r="BK229" s="148">
        <f>ROUND(I229*H229,2)</f>
        <v>0</v>
      </c>
      <c r="BL229" s="19" t="s">
        <v>661</v>
      </c>
      <c r="BM229" s="147" t="s">
        <v>5764</v>
      </c>
    </row>
    <row r="230" spans="2:65" s="1" customFormat="1" ht="11.25">
      <c r="B230" s="35"/>
      <c r="D230" s="149" t="s">
        <v>167</v>
      </c>
      <c r="F230" s="150" t="s">
        <v>5765</v>
      </c>
      <c r="I230" s="151"/>
      <c r="L230" s="35"/>
      <c r="M230" s="152"/>
      <c r="T230" s="56"/>
      <c r="AT230" s="19" t="s">
        <v>167</v>
      </c>
      <c r="AU230" s="19" t="s">
        <v>91</v>
      </c>
    </row>
    <row r="231" spans="2:65" s="1" customFormat="1" ht="24.2" customHeight="1">
      <c r="B231" s="35"/>
      <c r="C231" s="135" t="s">
        <v>983</v>
      </c>
      <c r="D231" s="135" t="s">
        <v>162</v>
      </c>
      <c r="E231" s="136" t="s">
        <v>5766</v>
      </c>
      <c r="F231" s="137" t="s">
        <v>5767</v>
      </c>
      <c r="G231" s="138" t="s">
        <v>783</v>
      </c>
      <c r="H231" s="139">
        <v>680</v>
      </c>
      <c r="I231" s="140"/>
      <c r="J231" s="141">
        <f>ROUND(I231*H231,2)</f>
        <v>0</v>
      </c>
      <c r="K231" s="142"/>
      <c r="L231" s="35"/>
      <c r="M231" s="143" t="s">
        <v>32</v>
      </c>
      <c r="N231" s="144" t="s">
        <v>48</v>
      </c>
      <c r="P231" s="145">
        <f>O231*H231</f>
        <v>0</v>
      </c>
      <c r="Q231" s="145">
        <v>6.0000000000000002E-5</v>
      </c>
      <c r="R231" s="145">
        <f>Q231*H231</f>
        <v>4.0800000000000003E-2</v>
      </c>
      <c r="S231" s="145">
        <v>0</v>
      </c>
      <c r="T231" s="146">
        <f>S231*H231</f>
        <v>0</v>
      </c>
      <c r="AR231" s="147" t="s">
        <v>661</v>
      </c>
      <c r="AT231" s="147" t="s">
        <v>162</v>
      </c>
      <c r="AU231" s="147" t="s">
        <v>91</v>
      </c>
      <c r="AY231" s="19" t="s">
        <v>159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9" t="s">
        <v>91</v>
      </c>
      <c r="BK231" s="148">
        <f>ROUND(I231*H231,2)</f>
        <v>0</v>
      </c>
      <c r="BL231" s="19" t="s">
        <v>661</v>
      </c>
      <c r="BM231" s="147" t="s">
        <v>5768</v>
      </c>
    </row>
    <row r="232" spans="2:65" s="1" customFormat="1" ht="11.25">
      <c r="B232" s="35"/>
      <c r="D232" s="149" t="s">
        <v>167</v>
      </c>
      <c r="F232" s="150" t="s">
        <v>5769</v>
      </c>
      <c r="I232" s="151"/>
      <c r="L232" s="35"/>
      <c r="M232" s="152"/>
      <c r="T232" s="56"/>
      <c r="AT232" s="19" t="s">
        <v>167</v>
      </c>
      <c r="AU232" s="19" t="s">
        <v>91</v>
      </c>
    </row>
    <row r="233" spans="2:65" s="1" customFormat="1" ht="24.2" customHeight="1">
      <c r="B233" s="35"/>
      <c r="C233" s="135" t="s">
        <v>999</v>
      </c>
      <c r="D233" s="135" t="s">
        <v>162</v>
      </c>
      <c r="E233" s="136" t="s">
        <v>5770</v>
      </c>
      <c r="F233" s="137" t="s">
        <v>5771</v>
      </c>
      <c r="G233" s="138" t="s">
        <v>783</v>
      </c>
      <c r="H233" s="139">
        <v>180</v>
      </c>
      <c r="I233" s="140"/>
      <c r="J233" s="141">
        <f>ROUND(I233*H233,2)</f>
        <v>0</v>
      </c>
      <c r="K233" s="142"/>
      <c r="L233" s="35"/>
      <c r="M233" s="143" t="s">
        <v>32</v>
      </c>
      <c r="N233" s="144" t="s">
        <v>48</v>
      </c>
      <c r="P233" s="145">
        <f>O233*H233</f>
        <v>0</v>
      </c>
      <c r="Q233" s="145">
        <v>1E-4</v>
      </c>
      <c r="R233" s="145">
        <f>Q233*H233</f>
        <v>1.8000000000000002E-2</v>
      </c>
      <c r="S233" s="145">
        <v>0</v>
      </c>
      <c r="T233" s="146">
        <f>S233*H233</f>
        <v>0</v>
      </c>
      <c r="AR233" s="147" t="s">
        <v>661</v>
      </c>
      <c r="AT233" s="147" t="s">
        <v>162</v>
      </c>
      <c r="AU233" s="147" t="s">
        <v>91</v>
      </c>
      <c r="AY233" s="19" t="s">
        <v>159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9" t="s">
        <v>91</v>
      </c>
      <c r="BK233" s="148">
        <f>ROUND(I233*H233,2)</f>
        <v>0</v>
      </c>
      <c r="BL233" s="19" t="s">
        <v>661</v>
      </c>
      <c r="BM233" s="147" t="s">
        <v>5772</v>
      </c>
    </row>
    <row r="234" spans="2:65" s="1" customFormat="1" ht="11.25">
      <c r="B234" s="35"/>
      <c r="D234" s="149" t="s">
        <v>167</v>
      </c>
      <c r="F234" s="150" t="s">
        <v>5773</v>
      </c>
      <c r="I234" s="151"/>
      <c r="L234" s="35"/>
      <c r="M234" s="152"/>
      <c r="T234" s="56"/>
      <c r="AT234" s="19" t="s">
        <v>167</v>
      </c>
      <c r="AU234" s="19" t="s">
        <v>91</v>
      </c>
    </row>
    <row r="235" spans="2:65" s="1" customFormat="1" ht="24.2" customHeight="1">
      <c r="B235" s="35"/>
      <c r="C235" s="135" t="s">
        <v>1008</v>
      </c>
      <c r="D235" s="135" t="s">
        <v>162</v>
      </c>
      <c r="E235" s="136" t="s">
        <v>5774</v>
      </c>
      <c r="F235" s="137" t="s">
        <v>5775</v>
      </c>
      <c r="G235" s="138" t="s">
        <v>783</v>
      </c>
      <c r="H235" s="139">
        <v>35</v>
      </c>
      <c r="I235" s="140"/>
      <c r="J235" s="141">
        <f>ROUND(I235*H235,2)</f>
        <v>0</v>
      </c>
      <c r="K235" s="142"/>
      <c r="L235" s="35"/>
      <c r="M235" s="143" t="s">
        <v>32</v>
      </c>
      <c r="N235" s="144" t="s">
        <v>48</v>
      </c>
      <c r="P235" s="145">
        <f>O235*H235</f>
        <v>0</v>
      </c>
      <c r="Q235" s="145">
        <v>6.0000000000000002E-5</v>
      </c>
      <c r="R235" s="145">
        <f>Q235*H235</f>
        <v>2.0999999999999999E-3</v>
      </c>
      <c r="S235" s="145">
        <v>0</v>
      </c>
      <c r="T235" s="146">
        <f>S235*H235</f>
        <v>0</v>
      </c>
      <c r="AR235" s="147" t="s">
        <v>661</v>
      </c>
      <c r="AT235" s="147" t="s">
        <v>162</v>
      </c>
      <c r="AU235" s="147" t="s">
        <v>91</v>
      </c>
      <c r="AY235" s="19" t="s">
        <v>159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9" t="s">
        <v>91</v>
      </c>
      <c r="BK235" s="148">
        <f>ROUND(I235*H235,2)</f>
        <v>0</v>
      </c>
      <c r="BL235" s="19" t="s">
        <v>661</v>
      </c>
      <c r="BM235" s="147" t="s">
        <v>5776</v>
      </c>
    </row>
    <row r="236" spans="2:65" s="1" customFormat="1" ht="11.25">
      <c r="B236" s="35"/>
      <c r="D236" s="149" t="s">
        <v>167</v>
      </c>
      <c r="F236" s="150" t="s">
        <v>5777</v>
      </c>
      <c r="I236" s="151"/>
      <c r="L236" s="35"/>
      <c r="M236" s="152"/>
      <c r="T236" s="56"/>
      <c r="AT236" s="19" t="s">
        <v>167</v>
      </c>
      <c r="AU236" s="19" t="s">
        <v>91</v>
      </c>
    </row>
    <row r="237" spans="2:65" s="1" customFormat="1" ht="24.2" customHeight="1">
      <c r="B237" s="35"/>
      <c r="C237" s="135" t="s">
        <v>1016</v>
      </c>
      <c r="D237" s="135" t="s">
        <v>162</v>
      </c>
      <c r="E237" s="136" t="s">
        <v>5778</v>
      </c>
      <c r="F237" s="137" t="s">
        <v>5779</v>
      </c>
      <c r="G237" s="138" t="s">
        <v>211</v>
      </c>
      <c r="H237" s="139">
        <v>10</v>
      </c>
      <c r="I237" s="140"/>
      <c r="J237" s="141">
        <f>ROUND(I237*H237,2)</f>
        <v>0</v>
      </c>
      <c r="K237" s="142"/>
      <c r="L237" s="35"/>
      <c r="M237" s="143" t="s">
        <v>32</v>
      </c>
      <c r="N237" s="144" t="s">
        <v>48</v>
      </c>
      <c r="P237" s="145">
        <f>O237*H237</f>
        <v>0</v>
      </c>
      <c r="Q237" s="145">
        <v>2.6199999999999999E-3</v>
      </c>
      <c r="R237" s="145">
        <f>Q237*H237</f>
        <v>2.6200000000000001E-2</v>
      </c>
      <c r="S237" s="145">
        <v>0</v>
      </c>
      <c r="T237" s="146">
        <f>S237*H237</f>
        <v>0</v>
      </c>
      <c r="AR237" s="147" t="s">
        <v>661</v>
      </c>
      <c r="AT237" s="147" t="s">
        <v>162</v>
      </c>
      <c r="AU237" s="147" t="s">
        <v>91</v>
      </c>
      <c r="AY237" s="19" t="s">
        <v>159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9" t="s">
        <v>91</v>
      </c>
      <c r="BK237" s="148">
        <f>ROUND(I237*H237,2)</f>
        <v>0</v>
      </c>
      <c r="BL237" s="19" t="s">
        <v>661</v>
      </c>
      <c r="BM237" s="147" t="s">
        <v>5780</v>
      </c>
    </row>
    <row r="238" spans="2:65" s="1" customFormat="1" ht="11.25">
      <c r="B238" s="35"/>
      <c r="D238" s="149" t="s">
        <v>167</v>
      </c>
      <c r="F238" s="150" t="s">
        <v>5781</v>
      </c>
      <c r="I238" s="151"/>
      <c r="L238" s="35"/>
      <c r="M238" s="152"/>
      <c r="T238" s="56"/>
      <c r="AT238" s="19" t="s">
        <v>167</v>
      </c>
      <c r="AU238" s="19" t="s">
        <v>91</v>
      </c>
    </row>
    <row r="239" spans="2:65" s="1" customFormat="1" ht="33" customHeight="1">
      <c r="B239" s="35"/>
      <c r="C239" s="135" t="s">
        <v>384</v>
      </c>
      <c r="D239" s="135" t="s">
        <v>162</v>
      </c>
      <c r="E239" s="136" t="s">
        <v>5782</v>
      </c>
      <c r="F239" s="137" t="s">
        <v>5783</v>
      </c>
      <c r="G239" s="138" t="s">
        <v>211</v>
      </c>
      <c r="H239" s="139">
        <v>2</v>
      </c>
      <c r="I239" s="140"/>
      <c r="J239" s="141">
        <f>ROUND(I239*H239,2)</f>
        <v>0</v>
      </c>
      <c r="K239" s="142"/>
      <c r="L239" s="35"/>
      <c r="M239" s="143" t="s">
        <v>32</v>
      </c>
      <c r="N239" s="144" t="s">
        <v>48</v>
      </c>
      <c r="P239" s="145">
        <f>O239*H239</f>
        <v>0</v>
      </c>
      <c r="Q239" s="145">
        <v>5.4799999999999996E-3</v>
      </c>
      <c r="R239" s="145">
        <f>Q239*H239</f>
        <v>1.0959999999999999E-2</v>
      </c>
      <c r="S239" s="145">
        <v>0</v>
      </c>
      <c r="T239" s="146">
        <f>S239*H239</f>
        <v>0</v>
      </c>
      <c r="AR239" s="147" t="s">
        <v>661</v>
      </c>
      <c r="AT239" s="147" t="s">
        <v>162</v>
      </c>
      <c r="AU239" s="147" t="s">
        <v>91</v>
      </c>
      <c r="AY239" s="19" t="s">
        <v>159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9" t="s">
        <v>91</v>
      </c>
      <c r="BK239" s="148">
        <f>ROUND(I239*H239,2)</f>
        <v>0</v>
      </c>
      <c r="BL239" s="19" t="s">
        <v>661</v>
      </c>
      <c r="BM239" s="147" t="s">
        <v>5784</v>
      </c>
    </row>
    <row r="240" spans="2:65" s="1" customFormat="1" ht="11.25">
      <c r="B240" s="35"/>
      <c r="D240" s="149" t="s">
        <v>167</v>
      </c>
      <c r="F240" s="150" t="s">
        <v>5785</v>
      </c>
      <c r="I240" s="151"/>
      <c r="L240" s="35"/>
      <c r="M240" s="152"/>
      <c r="T240" s="56"/>
      <c r="AT240" s="19" t="s">
        <v>167</v>
      </c>
      <c r="AU240" s="19" t="s">
        <v>91</v>
      </c>
    </row>
    <row r="241" spans="2:65" s="1" customFormat="1" ht="33" customHeight="1">
      <c r="B241" s="35"/>
      <c r="C241" s="135" t="s">
        <v>1028</v>
      </c>
      <c r="D241" s="135" t="s">
        <v>162</v>
      </c>
      <c r="E241" s="136" t="s">
        <v>5786</v>
      </c>
      <c r="F241" s="137" t="s">
        <v>5787</v>
      </c>
      <c r="G241" s="138" t="s">
        <v>211</v>
      </c>
      <c r="H241" s="139">
        <v>1</v>
      </c>
      <c r="I241" s="140"/>
      <c r="J241" s="141">
        <f>ROUND(I241*H241,2)</f>
        <v>0</v>
      </c>
      <c r="K241" s="142"/>
      <c r="L241" s="35"/>
      <c r="M241" s="143" t="s">
        <v>32</v>
      </c>
      <c r="N241" s="144" t="s">
        <v>48</v>
      </c>
      <c r="P241" s="145">
        <f>O241*H241</f>
        <v>0</v>
      </c>
      <c r="Q241" s="145">
        <v>5.6299999999999996E-3</v>
      </c>
      <c r="R241" s="145">
        <f>Q241*H241</f>
        <v>5.6299999999999996E-3</v>
      </c>
      <c r="S241" s="145">
        <v>0</v>
      </c>
      <c r="T241" s="146">
        <f>S241*H241</f>
        <v>0</v>
      </c>
      <c r="AR241" s="147" t="s">
        <v>661</v>
      </c>
      <c r="AT241" s="147" t="s">
        <v>162</v>
      </c>
      <c r="AU241" s="147" t="s">
        <v>91</v>
      </c>
      <c r="AY241" s="19" t="s">
        <v>159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9" t="s">
        <v>91</v>
      </c>
      <c r="BK241" s="148">
        <f>ROUND(I241*H241,2)</f>
        <v>0</v>
      </c>
      <c r="BL241" s="19" t="s">
        <v>661</v>
      </c>
      <c r="BM241" s="147" t="s">
        <v>5788</v>
      </c>
    </row>
    <row r="242" spans="2:65" s="1" customFormat="1" ht="11.25">
      <c r="B242" s="35"/>
      <c r="D242" s="149" t="s">
        <v>167</v>
      </c>
      <c r="F242" s="150" t="s">
        <v>5789</v>
      </c>
      <c r="I242" s="151"/>
      <c r="L242" s="35"/>
      <c r="M242" s="152"/>
      <c r="T242" s="56"/>
      <c r="AT242" s="19" t="s">
        <v>167</v>
      </c>
      <c r="AU242" s="19" t="s">
        <v>91</v>
      </c>
    </row>
    <row r="243" spans="2:65" s="1" customFormat="1" ht="33" customHeight="1">
      <c r="B243" s="35"/>
      <c r="C243" s="135" t="s">
        <v>1033</v>
      </c>
      <c r="D243" s="135" t="s">
        <v>162</v>
      </c>
      <c r="E243" s="136" t="s">
        <v>5790</v>
      </c>
      <c r="F243" s="137" t="s">
        <v>5791</v>
      </c>
      <c r="G243" s="138" t="s">
        <v>211</v>
      </c>
      <c r="H243" s="139">
        <v>110</v>
      </c>
      <c r="I243" s="140"/>
      <c r="J243" s="141">
        <f>ROUND(I243*H243,2)</f>
        <v>0</v>
      </c>
      <c r="K243" s="142"/>
      <c r="L243" s="35"/>
      <c r="M243" s="143" t="s">
        <v>32</v>
      </c>
      <c r="N243" s="144" t="s">
        <v>48</v>
      </c>
      <c r="P243" s="145">
        <f>O243*H243</f>
        <v>0</v>
      </c>
      <c r="Q243" s="145">
        <v>6.9999999999999994E-5</v>
      </c>
      <c r="R243" s="145">
        <f>Q243*H243</f>
        <v>7.6999999999999994E-3</v>
      </c>
      <c r="S243" s="145">
        <v>0</v>
      </c>
      <c r="T243" s="146">
        <f>S243*H243</f>
        <v>0</v>
      </c>
      <c r="AR243" s="147" t="s">
        <v>661</v>
      </c>
      <c r="AT243" s="147" t="s">
        <v>162</v>
      </c>
      <c r="AU243" s="147" t="s">
        <v>91</v>
      </c>
      <c r="AY243" s="19" t="s">
        <v>159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9" t="s">
        <v>91</v>
      </c>
      <c r="BK243" s="148">
        <f>ROUND(I243*H243,2)</f>
        <v>0</v>
      </c>
      <c r="BL243" s="19" t="s">
        <v>661</v>
      </c>
      <c r="BM243" s="147" t="s">
        <v>5792</v>
      </c>
    </row>
    <row r="244" spans="2:65" s="1" customFormat="1" ht="11.25">
      <c r="B244" s="35"/>
      <c r="D244" s="149" t="s">
        <v>167</v>
      </c>
      <c r="F244" s="150" t="s">
        <v>5793</v>
      </c>
      <c r="I244" s="151"/>
      <c r="L244" s="35"/>
      <c r="M244" s="152"/>
      <c r="T244" s="56"/>
      <c r="AT244" s="19" t="s">
        <v>167</v>
      </c>
      <c r="AU244" s="19" t="s">
        <v>91</v>
      </c>
    </row>
    <row r="245" spans="2:65" s="1" customFormat="1" ht="37.9" customHeight="1">
      <c r="B245" s="35"/>
      <c r="C245" s="135" t="s">
        <v>1043</v>
      </c>
      <c r="D245" s="135" t="s">
        <v>162</v>
      </c>
      <c r="E245" s="136" t="s">
        <v>5794</v>
      </c>
      <c r="F245" s="137" t="s">
        <v>5795</v>
      </c>
      <c r="G245" s="138" t="s">
        <v>211</v>
      </c>
      <c r="H245" s="139">
        <v>2</v>
      </c>
      <c r="I245" s="140"/>
      <c r="J245" s="141">
        <f>ROUND(I245*H245,2)</f>
        <v>0</v>
      </c>
      <c r="K245" s="142"/>
      <c r="L245" s="35"/>
      <c r="M245" s="143" t="s">
        <v>32</v>
      </c>
      <c r="N245" s="144" t="s">
        <v>48</v>
      </c>
      <c r="P245" s="145">
        <f>O245*H245</f>
        <v>0</v>
      </c>
      <c r="Q245" s="145">
        <v>1.5800000000000002E-2</v>
      </c>
      <c r="R245" s="145">
        <f>Q245*H245</f>
        <v>3.1600000000000003E-2</v>
      </c>
      <c r="S245" s="145">
        <v>0</v>
      </c>
      <c r="T245" s="146">
        <f>S245*H245</f>
        <v>0</v>
      </c>
      <c r="AR245" s="147" t="s">
        <v>661</v>
      </c>
      <c r="AT245" s="147" t="s">
        <v>162</v>
      </c>
      <c r="AU245" s="147" t="s">
        <v>91</v>
      </c>
      <c r="AY245" s="19" t="s">
        <v>159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9" t="s">
        <v>91</v>
      </c>
      <c r="BK245" s="148">
        <f>ROUND(I245*H245,2)</f>
        <v>0</v>
      </c>
      <c r="BL245" s="19" t="s">
        <v>661</v>
      </c>
      <c r="BM245" s="147" t="s">
        <v>5796</v>
      </c>
    </row>
    <row r="246" spans="2:65" s="1" customFormat="1" ht="11.25">
      <c r="B246" s="35"/>
      <c r="D246" s="149" t="s">
        <v>167</v>
      </c>
      <c r="F246" s="150" t="s">
        <v>5797</v>
      </c>
      <c r="I246" s="151"/>
      <c r="L246" s="35"/>
      <c r="M246" s="152"/>
      <c r="T246" s="56"/>
      <c r="AT246" s="19" t="s">
        <v>167</v>
      </c>
      <c r="AU246" s="19" t="s">
        <v>91</v>
      </c>
    </row>
    <row r="247" spans="2:65" s="1" customFormat="1" ht="37.9" customHeight="1">
      <c r="B247" s="35"/>
      <c r="C247" s="135" t="s">
        <v>1058</v>
      </c>
      <c r="D247" s="135" t="s">
        <v>162</v>
      </c>
      <c r="E247" s="136" t="s">
        <v>5798</v>
      </c>
      <c r="F247" s="137" t="s">
        <v>5799</v>
      </c>
      <c r="G247" s="138" t="s">
        <v>211</v>
      </c>
      <c r="H247" s="139">
        <v>10</v>
      </c>
      <c r="I247" s="140"/>
      <c r="J247" s="141">
        <f>ROUND(I247*H247,2)</f>
        <v>0</v>
      </c>
      <c r="K247" s="142"/>
      <c r="L247" s="35"/>
      <c r="M247" s="143" t="s">
        <v>32</v>
      </c>
      <c r="N247" s="144" t="s">
        <v>48</v>
      </c>
      <c r="P247" s="145">
        <f>O247*H247</f>
        <v>0</v>
      </c>
      <c r="Q247" s="145">
        <v>8.3000000000000001E-3</v>
      </c>
      <c r="R247" s="145">
        <f>Q247*H247</f>
        <v>8.3000000000000004E-2</v>
      </c>
      <c r="S247" s="145">
        <v>0</v>
      </c>
      <c r="T247" s="146">
        <f>S247*H247</f>
        <v>0</v>
      </c>
      <c r="AR247" s="147" t="s">
        <v>661</v>
      </c>
      <c r="AT247" s="147" t="s">
        <v>162</v>
      </c>
      <c r="AU247" s="147" t="s">
        <v>91</v>
      </c>
      <c r="AY247" s="19" t="s">
        <v>159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9" t="s">
        <v>91</v>
      </c>
      <c r="BK247" s="148">
        <f>ROUND(I247*H247,2)</f>
        <v>0</v>
      </c>
      <c r="BL247" s="19" t="s">
        <v>661</v>
      </c>
      <c r="BM247" s="147" t="s">
        <v>5800</v>
      </c>
    </row>
    <row r="248" spans="2:65" s="1" customFormat="1" ht="11.25">
      <c r="B248" s="35"/>
      <c r="D248" s="149" t="s">
        <v>167</v>
      </c>
      <c r="F248" s="150" t="s">
        <v>5801</v>
      </c>
      <c r="I248" s="151"/>
      <c r="L248" s="35"/>
      <c r="M248" s="152"/>
      <c r="T248" s="56"/>
      <c r="AT248" s="19" t="s">
        <v>167</v>
      </c>
      <c r="AU248" s="19" t="s">
        <v>91</v>
      </c>
    </row>
    <row r="249" spans="2:65" s="1" customFormat="1" ht="37.9" customHeight="1">
      <c r="B249" s="35"/>
      <c r="C249" s="135" t="s">
        <v>1066</v>
      </c>
      <c r="D249" s="135" t="s">
        <v>162</v>
      </c>
      <c r="E249" s="136" t="s">
        <v>5802</v>
      </c>
      <c r="F249" s="137" t="s">
        <v>5803</v>
      </c>
      <c r="G249" s="138" t="s">
        <v>211</v>
      </c>
      <c r="H249" s="139">
        <v>1</v>
      </c>
      <c r="I249" s="140"/>
      <c r="J249" s="141">
        <f>ROUND(I249*H249,2)</f>
        <v>0</v>
      </c>
      <c r="K249" s="142"/>
      <c r="L249" s="35"/>
      <c r="M249" s="143" t="s">
        <v>32</v>
      </c>
      <c r="N249" s="144" t="s">
        <v>48</v>
      </c>
      <c r="P249" s="145">
        <f>O249*H249</f>
        <v>0</v>
      </c>
      <c r="Q249" s="145">
        <v>1.41E-2</v>
      </c>
      <c r="R249" s="145">
        <f>Q249*H249</f>
        <v>1.41E-2</v>
      </c>
      <c r="S249" s="145">
        <v>0</v>
      </c>
      <c r="T249" s="146">
        <f>S249*H249</f>
        <v>0</v>
      </c>
      <c r="AR249" s="147" t="s">
        <v>661</v>
      </c>
      <c r="AT249" s="147" t="s">
        <v>162</v>
      </c>
      <c r="AU249" s="147" t="s">
        <v>91</v>
      </c>
      <c r="AY249" s="19" t="s">
        <v>159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9" t="s">
        <v>91</v>
      </c>
      <c r="BK249" s="148">
        <f>ROUND(I249*H249,2)</f>
        <v>0</v>
      </c>
      <c r="BL249" s="19" t="s">
        <v>661</v>
      </c>
      <c r="BM249" s="147" t="s">
        <v>5804</v>
      </c>
    </row>
    <row r="250" spans="2:65" s="1" customFormat="1" ht="11.25">
      <c r="B250" s="35"/>
      <c r="D250" s="149" t="s">
        <v>167</v>
      </c>
      <c r="F250" s="150" t="s">
        <v>5805</v>
      </c>
      <c r="I250" s="151"/>
      <c r="L250" s="35"/>
      <c r="M250" s="152"/>
      <c r="T250" s="56"/>
      <c r="AT250" s="19" t="s">
        <v>167</v>
      </c>
      <c r="AU250" s="19" t="s">
        <v>91</v>
      </c>
    </row>
    <row r="251" spans="2:65" s="1" customFormat="1" ht="24.2" customHeight="1">
      <c r="B251" s="35"/>
      <c r="C251" s="135" t="s">
        <v>1099</v>
      </c>
      <c r="D251" s="135" t="s">
        <v>162</v>
      </c>
      <c r="E251" s="136" t="s">
        <v>5806</v>
      </c>
      <c r="F251" s="137" t="s">
        <v>5807</v>
      </c>
      <c r="G251" s="138" t="s">
        <v>211</v>
      </c>
      <c r="H251" s="139">
        <v>11</v>
      </c>
      <c r="I251" s="140"/>
      <c r="J251" s="141">
        <f>ROUND(I251*H251,2)</f>
        <v>0</v>
      </c>
      <c r="K251" s="142"/>
      <c r="L251" s="35"/>
      <c r="M251" s="143" t="s">
        <v>32</v>
      </c>
      <c r="N251" s="144" t="s">
        <v>48</v>
      </c>
      <c r="P251" s="145">
        <f>O251*H251</f>
        <v>0</v>
      </c>
      <c r="Q251" s="145">
        <v>1.4999999999999999E-4</v>
      </c>
      <c r="R251" s="145">
        <f>Q251*H251</f>
        <v>1.6499999999999998E-3</v>
      </c>
      <c r="S251" s="145">
        <v>0</v>
      </c>
      <c r="T251" s="146">
        <f>S251*H251</f>
        <v>0</v>
      </c>
      <c r="AR251" s="147" t="s">
        <v>661</v>
      </c>
      <c r="AT251" s="147" t="s">
        <v>162</v>
      </c>
      <c r="AU251" s="147" t="s">
        <v>91</v>
      </c>
      <c r="AY251" s="19" t="s">
        <v>159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9" t="s">
        <v>91</v>
      </c>
      <c r="BK251" s="148">
        <f>ROUND(I251*H251,2)</f>
        <v>0</v>
      </c>
      <c r="BL251" s="19" t="s">
        <v>661</v>
      </c>
      <c r="BM251" s="147" t="s">
        <v>5808</v>
      </c>
    </row>
    <row r="252" spans="2:65" s="1" customFormat="1" ht="11.25">
      <c r="B252" s="35"/>
      <c r="D252" s="149" t="s">
        <v>167</v>
      </c>
      <c r="F252" s="150" t="s">
        <v>5809</v>
      </c>
      <c r="I252" s="151"/>
      <c r="L252" s="35"/>
      <c r="M252" s="152"/>
      <c r="T252" s="56"/>
      <c r="AT252" s="19" t="s">
        <v>167</v>
      </c>
      <c r="AU252" s="19" t="s">
        <v>91</v>
      </c>
    </row>
    <row r="253" spans="2:65" s="1" customFormat="1" ht="24.2" customHeight="1">
      <c r="B253" s="35"/>
      <c r="C253" s="135" t="s">
        <v>1104</v>
      </c>
      <c r="D253" s="135" t="s">
        <v>162</v>
      </c>
      <c r="E253" s="136" t="s">
        <v>5810</v>
      </c>
      <c r="F253" s="137" t="s">
        <v>5811</v>
      </c>
      <c r="G253" s="138" t="s">
        <v>211</v>
      </c>
      <c r="H253" s="139">
        <v>10</v>
      </c>
      <c r="I253" s="140"/>
      <c r="J253" s="141">
        <f>ROUND(I253*H253,2)</f>
        <v>0</v>
      </c>
      <c r="K253" s="142"/>
      <c r="L253" s="35"/>
      <c r="M253" s="143" t="s">
        <v>32</v>
      </c>
      <c r="N253" s="144" t="s">
        <v>48</v>
      </c>
      <c r="P253" s="145">
        <f>O253*H253</f>
        <v>0</v>
      </c>
      <c r="Q253" s="145">
        <v>1.2E-4</v>
      </c>
      <c r="R253" s="145">
        <f>Q253*H253</f>
        <v>1.2000000000000001E-3</v>
      </c>
      <c r="S253" s="145">
        <v>0</v>
      </c>
      <c r="T253" s="146">
        <f>S253*H253</f>
        <v>0</v>
      </c>
      <c r="AR253" s="147" t="s">
        <v>661</v>
      </c>
      <c r="AT253" s="147" t="s">
        <v>162</v>
      </c>
      <c r="AU253" s="147" t="s">
        <v>91</v>
      </c>
      <c r="AY253" s="19" t="s">
        <v>159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9" t="s">
        <v>91</v>
      </c>
      <c r="BK253" s="148">
        <f>ROUND(I253*H253,2)</f>
        <v>0</v>
      </c>
      <c r="BL253" s="19" t="s">
        <v>661</v>
      </c>
      <c r="BM253" s="147" t="s">
        <v>5812</v>
      </c>
    </row>
    <row r="254" spans="2:65" s="1" customFormat="1" ht="11.25">
      <c r="B254" s="35"/>
      <c r="D254" s="149" t="s">
        <v>167</v>
      </c>
      <c r="F254" s="150" t="s">
        <v>5813</v>
      </c>
      <c r="I254" s="151"/>
      <c r="L254" s="35"/>
      <c r="M254" s="152"/>
      <c r="T254" s="56"/>
      <c r="AT254" s="19" t="s">
        <v>167</v>
      </c>
      <c r="AU254" s="19" t="s">
        <v>91</v>
      </c>
    </row>
    <row r="255" spans="2:65" s="1" customFormat="1" ht="49.15" customHeight="1">
      <c r="B255" s="35"/>
      <c r="C255" s="135" t="s">
        <v>1109</v>
      </c>
      <c r="D255" s="135" t="s">
        <v>162</v>
      </c>
      <c r="E255" s="136" t="s">
        <v>5814</v>
      </c>
      <c r="F255" s="137" t="s">
        <v>5815</v>
      </c>
      <c r="G255" s="138" t="s">
        <v>180</v>
      </c>
      <c r="H255" s="139">
        <v>0.84299999999999997</v>
      </c>
      <c r="I255" s="140"/>
      <c r="J255" s="141">
        <f>ROUND(I255*H255,2)</f>
        <v>0</v>
      </c>
      <c r="K255" s="142"/>
      <c r="L255" s="35"/>
      <c r="M255" s="143" t="s">
        <v>32</v>
      </c>
      <c r="N255" s="144" t="s">
        <v>48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661</v>
      </c>
      <c r="AT255" s="147" t="s">
        <v>162</v>
      </c>
      <c r="AU255" s="147" t="s">
        <v>91</v>
      </c>
      <c r="AY255" s="19" t="s">
        <v>159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9" t="s">
        <v>91</v>
      </c>
      <c r="BK255" s="148">
        <f>ROUND(I255*H255,2)</f>
        <v>0</v>
      </c>
      <c r="BL255" s="19" t="s">
        <v>661</v>
      </c>
      <c r="BM255" s="147" t="s">
        <v>5816</v>
      </c>
    </row>
    <row r="256" spans="2:65" s="1" customFormat="1" ht="11.25">
      <c r="B256" s="35"/>
      <c r="D256" s="149" t="s">
        <v>167</v>
      </c>
      <c r="F256" s="150" t="s">
        <v>5817</v>
      </c>
      <c r="I256" s="151"/>
      <c r="L256" s="35"/>
      <c r="M256" s="152"/>
      <c r="T256" s="56"/>
      <c r="AT256" s="19" t="s">
        <v>167</v>
      </c>
      <c r="AU256" s="19" t="s">
        <v>91</v>
      </c>
    </row>
    <row r="257" spans="2:65" s="1" customFormat="1" ht="49.15" customHeight="1">
      <c r="B257" s="35"/>
      <c r="C257" s="135" t="s">
        <v>1114</v>
      </c>
      <c r="D257" s="135" t="s">
        <v>162</v>
      </c>
      <c r="E257" s="136" t="s">
        <v>5818</v>
      </c>
      <c r="F257" s="137" t="s">
        <v>5819</v>
      </c>
      <c r="G257" s="138" t="s">
        <v>180</v>
      </c>
      <c r="H257" s="139">
        <v>0.84299999999999997</v>
      </c>
      <c r="I257" s="140"/>
      <c r="J257" s="141">
        <f>ROUND(I257*H257,2)</f>
        <v>0</v>
      </c>
      <c r="K257" s="142"/>
      <c r="L257" s="35"/>
      <c r="M257" s="143" t="s">
        <v>32</v>
      </c>
      <c r="N257" s="144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661</v>
      </c>
      <c r="AT257" s="147" t="s">
        <v>162</v>
      </c>
      <c r="AU257" s="147" t="s">
        <v>91</v>
      </c>
      <c r="AY257" s="19" t="s">
        <v>159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9" t="s">
        <v>91</v>
      </c>
      <c r="BK257" s="148">
        <f>ROUND(I257*H257,2)</f>
        <v>0</v>
      </c>
      <c r="BL257" s="19" t="s">
        <v>661</v>
      </c>
      <c r="BM257" s="147" t="s">
        <v>5820</v>
      </c>
    </row>
    <row r="258" spans="2:65" s="1" customFormat="1" ht="11.25">
      <c r="B258" s="35"/>
      <c r="D258" s="149" t="s">
        <v>167</v>
      </c>
      <c r="F258" s="150" t="s">
        <v>5821</v>
      </c>
      <c r="I258" s="151"/>
      <c r="L258" s="35"/>
      <c r="M258" s="152"/>
      <c r="T258" s="56"/>
      <c r="AT258" s="19" t="s">
        <v>167</v>
      </c>
      <c r="AU258" s="19" t="s">
        <v>91</v>
      </c>
    </row>
    <row r="259" spans="2:65" s="11" customFormat="1" ht="22.9" customHeight="1">
      <c r="B259" s="123"/>
      <c r="D259" s="124" t="s">
        <v>75</v>
      </c>
      <c r="E259" s="133" t="s">
        <v>5822</v>
      </c>
      <c r="F259" s="133" t="s">
        <v>5823</v>
      </c>
      <c r="I259" s="126"/>
      <c r="J259" s="134">
        <f>BK259</f>
        <v>0</v>
      </c>
      <c r="L259" s="123"/>
      <c r="M259" s="128"/>
      <c r="P259" s="129">
        <f>SUM(P260:P265)</f>
        <v>0</v>
      </c>
      <c r="R259" s="129">
        <f>SUM(R260:R265)</f>
        <v>0</v>
      </c>
      <c r="T259" s="130">
        <f>SUM(T260:T265)</f>
        <v>0</v>
      </c>
      <c r="AR259" s="124" t="s">
        <v>91</v>
      </c>
      <c r="AT259" s="131" t="s">
        <v>75</v>
      </c>
      <c r="AU259" s="131" t="s">
        <v>84</v>
      </c>
      <c r="AY259" s="124" t="s">
        <v>159</v>
      </c>
      <c r="BK259" s="132">
        <f>SUM(BK260:BK265)</f>
        <v>0</v>
      </c>
    </row>
    <row r="260" spans="2:65" s="1" customFormat="1" ht="145.5" customHeight="1">
      <c r="B260" s="35"/>
      <c r="C260" s="182" t="s">
        <v>1118</v>
      </c>
      <c r="D260" s="182" t="s">
        <v>668</v>
      </c>
      <c r="E260" s="183" t="s">
        <v>5824</v>
      </c>
      <c r="F260" s="184" t="s">
        <v>5825</v>
      </c>
      <c r="G260" s="185" t="s">
        <v>211</v>
      </c>
      <c r="H260" s="186">
        <v>1</v>
      </c>
      <c r="I260" s="187"/>
      <c r="J260" s="188">
        <f t="shared" ref="J260:J265" si="0">ROUND(I260*H260,2)</f>
        <v>0</v>
      </c>
      <c r="K260" s="189"/>
      <c r="L260" s="190"/>
      <c r="M260" s="191" t="s">
        <v>32</v>
      </c>
      <c r="N260" s="192" t="s">
        <v>48</v>
      </c>
      <c r="P260" s="145">
        <f t="shared" ref="P260:P265" si="1">O260*H260</f>
        <v>0</v>
      </c>
      <c r="Q260" s="145">
        <v>0</v>
      </c>
      <c r="R260" s="145">
        <f t="shared" ref="R260:R265" si="2">Q260*H260</f>
        <v>0</v>
      </c>
      <c r="S260" s="145">
        <v>0</v>
      </c>
      <c r="T260" s="146">
        <f t="shared" ref="T260:T265" si="3">S260*H260</f>
        <v>0</v>
      </c>
      <c r="AR260" s="147" t="s">
        <v>108</v>
      </c>
      <c r="AT260" s="147" t="s">
        <v>668</v>
      </c>
      <c r="AU260" s="147" t="s">
        <v>91</v>
      </c>
      <c r="AY260" s="19" t="s">
        <v>159</v>
      </c>
      <c r="BE260" s="148">
        <f t="shared" ref="BE260:BE265" si="4">IF(N260="základní",J260,0)</f>
        <v>0</v>
      </c>
      <c r="BF260" s="148">
        <f t="shared" ref="BF260:BF265" si="5">IF(N260="snížená",J260,0)</f>
        <v>0</v>
      </c>
      <c r="BG260" s="148">
        <f t="shared" ref="BG260:BG265" si="6">IF(N260="zákl. přenesená",J260,0)</f>
        <v>0</v>
      </c>
      <c r="BH260" s="148">
        <f t="shared" ref="BH260:BH265" si="7">IF(N260="sníž. přenesená",J260,0)</f>
        <v>0</v>
      </c>
      <c r="BI260" s="148">
        <f t="shared" ref="BI260:BI265" si="8">IF(N260="nulová",J260,0)</f>
        <v>0</v>
      </c>
      <c r="BJ260" s="19" t="s">
        <v>91</v>
      </c>
      <c r="BK260" s="148">
        <f t="shared" ref="BK260:BK265" si="9">ROUND(I260*H260,2)</f>
        <v>0</v>
      </c>
      <c r="BL260" s="19" t="s">
        <v>96</v>
      </c>
      <c r="BM260" s="147" t="s">
        <v>5826</v>
      </c>
    </row>
    <row r="261" spans="2:65" s="1" customFormat="1" ht="16.5" customHeight="1">
      <c r="B261" s="35"/>
      <c r="C261" s="182" t="s">
        <v>1122</v>
      </c>
      <c r="D261" s="182" t="s">
        <v>668</v>
      </c>
      <c r="E261" s="183" t="s">
        <v>5827</v>
      </c>
      <c r="F261" s="184" t="s">
        <v>5828</v>
      </c>
      <c r="G261" s="185" t="s">
        <v>211</v>
      </c>
      <c r="H261" s="186">
        <v>1</v>
      </c>
      <c r="I261" s="187"/>
      <c r="J261" s="188">
        <f t="shared" si="0"/>
        <v>0</v>
      </c>
      <c r="K261" s="189"/>
      <c r="L261" s="190"/>
      <c r="M261" s="191" t="s">
        <v>32</v>
      </c>
      <c r="N261" s="192" t="s">
        <v>48</v>
      </c>
      <c r="P261" s="145">
        <f t="shared" si="1"/>
        <v>0</v>
      </c>
      <c r="Q261" s="145">
        <v>0</v>
      </c>
      <c r="R261" s="145">
        <f t="shared" si="2"/>
        <v>0</v>
      </c>
      <c r="S261" s="145">
        <v>0</v>
      </c>
      <c r="T261" s="146">
        <f t="shared" si="3"/>
        <v>0</v>
      </c>
      <c r="AR261" s="147" t="s">
        <v>108</v>
      </c>
      <c r="AT261" s="147" t="s">
        <v>668</v>
      </c>
      <c r="AU261" s="147" t="s">
        <v>91</v>
      </c>
      <c r="AY261" s="19" t="s">
        <v>159</v>
      </c>
      <c r="BE261" s="148">
        <f t="shared" si="4"/>
        <v>0</v>
      </c>
      <c r="BF261" s="148">
        <f t="shared" si="5"/>
        <v>0</v>
      </c>
      <c r="BG261" s="148">
        <f t="shared" si="6"/>
        <v>0</v>
      </c>
      <c r="BH261" s="148">
        <f t="shared" si="7"/>
        <v>0</v>
      </c>
      <c r="BI261" s="148">
        <f t="shared" si="8"/>
        <v>0</v>
      </c>
      <c r="BJ261" s="19" t="s">
        <v>91</v>
      </c>
      <c r="BK261" s="148">
        <f t="shared" si="9"/>
        <v>0</v>
      </c>
      <c r="BL261" s="19" t="s">
        <v>96</v>
      </c>
      <c r="BM261" s="147" t="s">
        <v>5829</v>
      </c>
    </row>
    <row r="262" spans="2:65" s="1" customFormat="1" ht="16.5" customHeight="1">
      <c r="B262" s="35"/>
      <c r="C262" s="182" t="s">
        <v>1126</v>
      </c>
      <c r="D262" s="182" t="s">
        <v>668</v>
      </c>
      <c r="E262" s="183" t="s">
        <v>5830</v>
      </c>
      <c r="F262" s="184" t="s">
        <v>5831</v>
      </c>
      <c r="G262" s="185" t="s">
        <v>211</v>
      </c>
      <c r="H262" s="186">
        <v>1</v>
      </c>
      <c r="I262" s="187"/>
      <c r="J262" s="188">
        <f t="shared" si="0"/>
        <v>0</v>
      </c>
      <c r="K262" s="189"/>
      <c r="L262" s="190"/>
      <c r="M262" s="191" t="s">
        <v>32</v>
      </c>
      <c r="N262" s="192" t="s">
        <v>48</v>
      </c>
      <c r="P262" s="145">
        <f t="shared" si="1"/>
        <v>0</v>
      </c>
      <c r="Q262" s="145">
        <v>0</v>
      </c>
      <c r="R262" s="145">
        <f t="shared" si="2"/>
        <v>0</v>
      </c>
      <c r="S262" s="145">
        <v>0</v>
      </c>
      <c r="T262" s="146">
        <f t="shared" si="3"/>
        <v>0</v>
      </c>
      <c r="AR262" s="147" t="s">
        <v>108</v>
      </c>
      <c r="AT262" s="147" t="s">
        <v>668</v>
      </c>
      <c r="AU262" s="147" t="s">
        <v>91</v>
      </c>
      <c r="AY262" s="19" t="s">
        <v>159</v>
      </c>
      <c r="BE262" s="148">
        <f t="shared" si="4"/>
        <v>0</v>
      </c>
      <c r="BF262" s="148">
        <f t="shared" si="5"/>
        <v>0</v>
      </c>
      <c r="BG262" s="148">
        <f t="shared" si="6"/>
        <v>0</v>
      </c>
      <c r="BH262" s="148">
        <f t="shared" si="7"/>
        <v>0</v>
      </c>
      <c r="BI262" s="148">
        <f t="shared" si="8"/>
        <v>0</v>
      </c>
      <c r="BJ262" s="19" t="s">
        <v>91</v>
      </c>
      <c r="BK262" s="148">
        <f t="shared" si="9"/>
        <v>0</v>
      </c>
      <c r="BL262" s="19" t="s">
        <v>96</v>
      </c>
      <c r="BM262" s="147" t="s">
        <v>5832</v>
      </c>
    </row>
    <row r="263" spans="2:65" s="1" customFormat="1" ht="33" customHeight="1">
      <c r="B263" s="35"/>
      <c r="C263" s="182" t="s">
        <v>1135</v>
      </c>
      <c r="D263" s="182" t="s">
        <v>668</v>
      </c>
      <c r="E263" s="183" t="s">
        <v>5833</v>
      </c>
      <c r="F263" s="184" t="s">
        <v>5834</v>
      </c>
      <c r="G263" s="185" t="s">
        <v>211</v>
      </c>
      <c r="H263" s="186">
        <v>1</v>
      </c>
      <c r="I263" s="187"/>
      <c r="J263" s="188">
        <f t="shared" si="0"/>
        <v>0</v>
      </c>
      <c r="K263" s="189"/>
      <c r="L263" s="190"/>
      <c r="M263" s="191" t="s">
        <v>32</v>
      </c>
      <c r="N263" s="192" t="s">
        <v>48</v>
      </c>
      <c r="P263" s="145">
        <f t="shared" si="1"/>
        <v>0</v>
      </c>
      <c r="Q263" s="145">
        <v>0</v>
      </c>
      <c r="R263" s="145">
        <f t="shared" si="2"/>
        <v>0</v>
      </c>
      <c r="S263" s="145">
        <v>0</v>
      </c>
      <c r="T263" s="146">
        <f t="shared" si="3"/>
        <v>0</v>
      </c>
      <c r="AR263" s="147" t="s">
        <v>108</v>
      </c>
      <c r="AT263" s="147" t="s">
        <v>668</v>
      </c>
      <c r="AU263" s="147" t="s">
        <v>91</v>
      </c>
      <c r="AY263" s="19" t="s">
        <v>159</v>
      </c>
      <c r="BE263" s="148">
        <f t="shared" si="4"/>
        <v>0</v>
      </c>
      <c r="BF263" s="148">
        <f t="shared" si="5"/>
        <v>0</v>
      </c>
      <c r="BG263" s="148">
        <f t="shared" si="6"/>
        <v>0</v>
      </c>
      <c r="BH263" s="148">
        <f t="shared" si="7"/>
        <v>0</v>
      </c>
      <c r="BI263" s="148">
        <f t="shared" si="8"/>
        <v>0</v>
      </c>
      <c r="BJ263" s="19" t="s">
        <v>91</v>
      </c>
      <c r="BK263" s="148">
        <f t="shared" si="9"/>
        <v>0</v>
      </c>
      <c r="BL263" s="19" t="s">
        <v>96</v>
      </c>
      <c r="BM263" s="147" t="s">
        <v>5835</v>
      </c>
    </row>
    <row r="264" spans="2:65" s="1" customFormat="1" ht="24.2" customHeight="1">
      <c r="B264" s="35"/>
      <c r="C264" s="182" t="s">
        <v>1144</v>
      </c>
      <c r="D264" s="182" t="s">
        <v>668</v>
      </c>
      <c r="E264" s="183" t="s">
        <v>5836</v>
      </c>
      <c r="F264" s="184" t="s">
        <v>5837</v>
      </c>
      <c r="G264" s="185" t="s">
        <v>211</v>
      </c>
      <c r="H264" s="186">
        <v>2</v>
      </c>
      <c r="I264" s="187"/>
      <c r="J264" s="188">
        <f t="shared" si="0"/>
        <v>0</v>
      </c>
      <c r="K264" s="189"/>
      <c r="L264" s="190"/>
      <c r="M264" s="191" t="s">
        <v>32</v>
      </c>
      <c r="N264" s="192" t="s">
        <v>48</v>
      </c>
      <c r="P264" s="145">
        <f t="shared" si="1"/>
        <v>0</v>
      </c>
      <c r="Q264" s="145">
        <v>0</v>
      </c>
      <c r="R264" s="145">
        <f t="shared" si="2"/>
        <v>0</v>
      </c>
      <c r="S264" s="145">
        <v>0</v>
      </c>
      <c r="T264" s="146">
        <f t="shared" si="3"/>
        <v>0</v>
      </c>
      <c r="AR264" s="147" t="s">
        <v>108</v>
      </c>
      <c r="AT264" s="147" t="s">
        <v>668</v>
      </c>
      <c r="AU264" s="147" t="s">
        <v>91</v>
      </c>
      <c r="AY264" s="19" t="s">
        <v>159</v>
      </c>
      <c r="BE264" s="148">
        <f t="shared" si="4"/>
        <v>0</v>
      </c>
      <c r="BF264" s="148">
        <f t="shared" si="5"/>
        <v>0</v>
      </c>
      <c r="BG264" s="148">
        <f t="shared" si="6"/>
        <v>0</v>
      </c>
      <c r="BH264" s="148">
        <f t="shared" si="7"/>
        <v>0</v>
      </c>
      <c r="BI264" s="148">
        <f t="shared" si="8"/>
        <v>0</v>
      </c>
      <c r="BJ264" s="19" t="s">
        <v>91</v>
      </c>
      <c r="BK264" s="148">
        <f t="shared" si="9"/>
        <v>0</v>
      </c>
      <c r="BL264" s="19" t="s">
        <v>96</v>
      </c>
      <c r="BM264" s="147" t="s">
        <v>5838</v>
      </c>
    </row>
    <row r="265" spans="2:65" s="1" customFormat="1" ht="78" customHeight="1">
      <c r="B265" s="35"/>
      <c r="C265" s="182" t="s">
        <v>1149</v>
      </c>
      <c r="D265" s="182" t="s">
        <v>668</v>
      </c>
      <c r="E265" s="183" t="s">
        <v>5839</v>
      </c>
      <c r="F265" s="184" t="s">
        <v>5840</v>
      </c>
      <c r="G265" s="185" t="s">
        <v>211</v>
      </c>
      <c r="H265" s="186">
        <v>1</v>
      </c>
      <c r="I265" s="187"/>
      <c r="J265" s="188">
        <f t="shared" si="0"/>
        <v>0</v>
      </c>
      <c r="K265" s="189"/>
      <c r="L265" s="190"/>
      <c r="M265" s="191" t="s">
        <v>32</v>
      </c>
      <c r="N265" s="192" t="s">
        <v>48</v>
      </c>
      <c r="P265" s="145">
        <f t="shared" si="1"/>
        <v>0</v>
      </c>
      <c r="Q265" s="145">
        <v>0</v>
      </c>
      <c r="R265" s="145">
        <f t="shared" si="2"/>
        <v>0</v>
      </c>
      <c r="S265" s="145">
        <v>0</v>
      </c>
      <c r="T265" s="146">
        <f t="shared" si="3"/>
        <v>0</v>
      </c>
      <c r="AR265" s="147" t="s">
        <v>108</v>
      </c>
      <c r="AT265" s="147" t="s">
        <v>668</v>
      </c>
      <c r="AU265" s="147" t="s">
        <v>91</v>
      </c>
      <c r="AY265" s="19" t="s">
        <v>159</v>
      </c>
      <c r="BE265" s="148">
        <f t="shared" si="4"/>
        <v>0</v>
      </c>
      <c r="BF265" s="148">
        <f t="shared" si="5"/>
        <v>0</v>
      </c>
      <c r="BG265" s="148">
        <f t="shared" si="6"/>
        <v>0</v>
      </c>
      <c r="BH265" s="148">
        <f t="shared" si="7"/>
        <v>0</v>
      </c>
      <c r="BI265" s="148">
        <f t="shared" si="8"/>
        <v>0</v>
      </c>
      <c r="BJ265" s="19" t="s">
        <v>91</v>
      </c>
      <c r="BK265" s="148">
        <f t="shared" si="9"/>
        <v>0</v>
      </c>
      <c r="BL265" s="19" t="s">
        <v>96</v>
      </c>
      <c r="BM265" s="147" t="s">
        <v>5841</v>
      </c>
    </row>
    <row r="266" spans="2:65" s="11" customFormat="1" ht="25.9" customHeight="1">
      <c r="B266" s="123"/>
      <c r="D266" s="124" t="s">
        <v>75</v>
      </c>
      <c r="E266" s="125" t="s">
        <v>668</v>
      </c>
      <c r="F266" s="125" t="s">
        <v>5842</v>
      </c>
      <c r="I266" s="126"/>
      <c r="J266" s="127">
        <f>BK266</f>
        <v>0</v>
      </c>
      <c r="L266" s="123"/>
      <c r="M266" s="128"/>
      <c r="P266" s="129">
        <f>P267</f>
        <v>0</v>
      </c>
      <c r="R266" s="129">
        <f>R267</f>
        <v>0.43581439999999999</v>
      </c>
      <c r="T266" s="130">
        <f>T267</f>
        <v>0</v>
      </c>
      <c r="AR266" s="124" t="s">
        <v>93</v>
      </c>
      <c r="AT266" s="131" t="s">
        <v>75</v>
      </c>
      <c r="AU266" s="131" t="s">
        <v>76</v>
      </c>
      <c r="AY266" s="124" t="s">
        <v>159</v>
      </c>
      <c r="BK266" s="132">
        <f>BK267</f>
        <v>0</v>
      </c>
    </row>
    <row r="267" spans="2:65" s="11" customFormat="1" ht="22.9" customHeight="1">
      <c r="B267" s="123"/>
      <c r="D267" s="124" t="s">
        <v>75</v>
      </c>
      <c r="E267" s="133" t="s">
        <v>5843</v>
      </c>
      <c r="F267" s="133" t="s">
        <v>5844</v>
      </c>
      <c r="I267" s="126"/>
      <c r="J267" s="134">
        <f>BK267</f>
        <v>0</v>
      </c>
      <c r="L267" s="123"/>
      <c r="M267" s="128"/>
      <c r="P267" s="129">
        <f>SUM(P268:P283)</f>
        <v>0</v>
      </c>
      <c r="R267" s="129">
        <f>SUM(R268:R283)</f>
        <v>0.43581439999999999</v>
      </c>
      <c r="T267" s="130">
        <f>SUM(T268:T283)</f>
        <v>0</v>
      </c>
      <c r="AR267" s="124" t="s">
        <v>93</v>
      </c>
      <c r="AT267" s="131" t="s">
        <v>75</v>
      </c>
      <c r="AU267" s="131" t="s">
        <v>84</v>
      </c>
      <c r="AY267" s="124" t="s">
        <v>159</v>
      </c>
      <c r="BK267" s="132">
        <f>SUM(BK268:BK283)</f>
        <v>0</v>
      </c>
    </row>
    <row r="268" spans="2:65" s="1" customFormat="1" ht="33" customHeight="1">
      <c r="B268" s="35"/>
      <c r="C268" s="135" t="s">
        <v>1155</v>
      </c>
      <c r="D268" s="135" t="s">
        <v>162</v>
      </c>
      <c r="E268" s="136" t="s">
        <v>5845</v>
      </c>
      <c r="F268" s="137" t="s">
        <v>5846</v>
      </c>
      <c r="G268" s="138" t="s">
        <v>783</v>
      </c>
      <c r="H268" s="139">
        <v>40</v>
      </c>
      <c r="I268" s="140"/>
      <c r="J268" s="141">
        <f>ROUND(I268*H268,2)</f>
        <v>0</v>
      </c>
      <c r="K268" s="142"/>
      <c r="L268" s="35"/>
      <c r="M268" s="143" t="s">
        <v>32</v>
      </c>
      <c r="N268" s="144" t="s">
        <v>48</v>
      </c>
      <c r="P268" s="145">
        <f>O268*H268</f>
        <v>0</v>
      </c>
      <c r="Q268" s="145">
        <v>1.6000000000000001E-4</v>
      </c>
      <c r="R268" s="145">
        <f>Q268*H268</f>
        <v>6.4000000000000003E-3</v>
      </c>
      <c r="S268" s="145">
        <v>0</v>
      </c>
      <c r="T268" s="146">
        <f>S268*H268</f>
        <v>0</v>
      </c>
      <c r="AR268" s="147" t="s">
        <v>1043</v>
      </c>
      <c r="AT268" s="147" t="s">
        <v>162</v>
      </c>
      <c r="AU268" s="147" t="s">
        <v>91</v>
      </c>
      <c r="AY268" s="19" t="s">
        <v>159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9" t="s">
        <v>91</v>
      </c>
      <c r="BK268" s="148">
        <f>ROUND(I268*H268,2)</f>
        <v>0</v>
      </c>
      <c r="BL268" s="19" t="s">
        <v>1043</v>
      </c>
      <c r="BM268" s="147" t="s">
        <v>5847</v>
      </c>
    </row>
    <row r="269" spans="2:65" s="1" customFormat="1" ht="11.25">
      <c r="B269" s="35"/>
      <c r="D269" s="149" t="s">
        <v>167</v>
      </c>
      <c r="F269" s="150" t="s">
        <v>5848</v>
      </c>
      <c r="I269" s="151"/>
      <c r="L269" s="35"/>
      <c r="M269" s="152"/>
      <c r="T269" s="56"/>
      <c r="AT269" s="19" t="s">
        <v>167</v>
      </c>
      <c r="AU269" s="19" t="s">
        <v>91</v>
      </c>
    </row>
    <row r="270" spans="2:65" s="1" customFormat="1" ht="33" customHeight="1">
      <c r="B270" s="35"/>
      <c r="C270" s="182" t="s">
        <v>1161</v>
      </c>
      <c r="D270" s="182" t="s">
        <v>668</v>
      </c>
      <c r="E270" s="183" t="s">
        <v>5849</v>
      </c>
      <c r="F270" s="184" t="s">
        <v>5850</v>
      </c>
      <c r="G270" s="185" t="s">
        <v>783</v>
      </c>
      <c r="H270" s="186">
        <v>42</v>
      </c>
      <c r="I270" s="187"/>
      <c r="J270" s="188">
        <f>ROUND(I270*H270,2)</f>
        <v>0</v>
      </c>
      <c r="K270" s="189"/>
      <c r="L270" s="190"/>
      <c r="M270" s="191" t="s">
        <v>32</v>
      </c>
      <c r="N270" s="192" t="s">
        <v>48</v>
      </c>
      <c r="P270" s="145">
        <f>O270*H270</f>
        <v>0</v>
      </c>
      <c r="Q270" s="145">
        <v>3.2799999999999999E-3</v>
      </c>
      <c r="R270" s="145">
        <f>Q270*H270</f>
        <v>0.13775999999999999</v>
      </c>
      <c r="S270" s="145">
        <v>0</v>
      </c>
      <c r="T270" s="146">
        <f>S270*H270</f>
        <v>0</v>
      </c>
      <c r="AR270" s="147" t="s">
        <v>1475</v>
      </c>
      <c r="AT270" s="147" t="s">
        <v>668</v>
      </c>
      <c r="AU270" s="147" t="s">
        <v>91</v>
      </c>
      <c r="AY270" s="19" t="s">
        <v>159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9" t="s">
        <v>91</v>
      </c>
      <c r="BK270" s="148">
        <f>ROUND(I270*H270,2)</f>
        <v>0</v>
      </c>
      <c r="BL270" s="19" t="s">
        <v>1475</v>
      </c>
      <c r="BM270" s="147" t="s">
        <v>5851</v>
      </c>
    </row>
    <row r="271" spans="2:65" s="13" customFormat="1" ht="11.25">
      <c r="B271" s="160"/>
      <c r="D271" s="154" t="s">
        <v>169</v>
      </c>
      <c r="E271" s="161" t="s">
        <v>32</v>
      </c>
      <c r="F271" s="162" t="s">
        <v>5852</v>
      </c>
      <c r="H271" s="163">
        <v>42</v>
      </c>
      <c r="I271" s="164"/>
      <c r="L271" s="160"/>
      <c r="M271" s="165"/>
      <c r="T271" s="166"/>
      <c r="AT271" s="161" t="s">
        <v>169</v>
      </c>
      <c r="AU271" s="161" t="s">
        <v>91</v>
      </c>
      <c r="AV271" s="13" t="s">
        <v>91</v>
      </c>
      <c r="AW271" s="13" t="s">
        <v>38</v>
      </c>
      <c r="AX271" s="13" t="s">
        <v>84</v>
      </c>
      <c r="AY271" s="161" t="s">
        <v>159</v>
      </c>
    </row>
    <row r="272" spans="2:65" s="1" customFormat="1" ht="33" customHeight="1">
      <c r="B272" s="35"/>
      <c r="C272" s="135" t="s">
        <v>1166</v>
      </c>
      <c r="D272" s="135" t="s">
        <v>162</v>
      </c>
      <c r="E272" s="136" t="s">
        <v>5853</v>
      </c>
      <c r="F272" s="137" t="s">
        <v>5854</v>
      </c>
      <c r="G272" s="138" t="s">
        <v>783</v>
      </c>
      <c r="H272" s="139">
        <v>10</v>
      </c>
      <c r="I272" s="140"/>
      <c r="J272" s="141">
        <f>ROUND(I272*H272,2)</f>
        <v>0</v>
      </c>
      <c r="K272" s="142"/>
      <c r="L272" s="35"/>
      <c r="M272" s="143" t="s">
        <v>32</v>
      </c>
      <c r="N272" s="144" t="s">
        <v>48</v>
      </c>
      <c r="P272" s="145">
        <f>O272*H272</f>
        <v>0</v>
      </c>
      <c r="Q272" s="145">
        <v>1.6000000000000001E-4</v>
      </c>
      <c r="R272" s="145">
        <f>Q272*H272</f>
        <v>1.6000000000000001E-3</v>
      </c>
      <c r="S272" s="145">
        <v>0</v>
      </c>
      <c r="T272" s="146">
        <f>S272*H272</f>
        <v>0</v>
      </c>
      <c r="AR272" s="147" t="s">
        <v>1043</v>
      </c>
      <c r="AT272" s="147" t="s">
        <v>162</v>
      </c>
      <c r="AU272" s="147" t="s">
        <v>91</v>
      </c>
      <c r="AY272" s="19" t="s">
        <v>159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9" t="s">
        <v>91</v>
      </c>
      <c r="BK272" s="148">
        <f>ROUND(I272*H272,2)</f>
        <v>0</v>
      </c>
      <c r="BL272" s="19" t="s">
        <v>1043</v>
      </c>
      <c r="BM272" s="147" t="s">
        <v>5855</v>
      </c>
    </row>
    <row r="273" spans="2:65" s="1" customFormat="1" ht="11.25">
      <c r="B273" s="35"/>
      <c r="D273" s="149" t="s">
        <v>167</v>
      </c>
      <c r="F273" s="150" t="s">
        <v>5856</v>
      </c>
      <c r="I273" s="151"/>
      <c r="L273" s="35"/>
      <c r="M273" s="152"/>
      <c r="T273" s="56"/>
      <c r="AT273" s="19" t="s">
        <v>167</v>
      </c>
      <c r="AU273" s="19" t="s">
        <v>91</v>
      </c>
    </row>
    <row r="274" spans="2:65" s="1" customFormat="1" ht="33" customHeight="1">
      <c r="B274" s="35"/>
      <c r="C274" s="182" t="s">
        <v>1171</v>
      </c>
      <c r="D274" s="182" t="s">
        <v>668</v>
      </c>
      <c r="E274" s="183" t="s">
        <v>5857</v>
      </c>
      <c r="F274" s="184" t="s">
        <v>5858</v>
      </c>
      <c r="G274" s="185" t="s">
        <v>783</v>
      </c>
      <c r="H274" s="186">
        <v>10.5</v>
      </c>
      <c r="I274" s="187"/>
      <c r="J274" s="188">
        <f>ROUND(I274*H274,2)</f>
        <v>0</v>
      </c>
      <c r="K274" s="189"/>
      <c r="L274" s="190"/>
      <c r="M274" s="191" t="s">
        <v>32</v>
      </c>
      <c r="N274" s="192" t="s">
        <v>48</v>
      </c>
      <c r="P274" s="145">
        <f>O274*H274</f>
        <v>0</v>
      </c>
      <c r="Q274" s="145">
        <v>3.6900000000000001E-3</v>
      </c>
      <c r="R274" s="145">
        <f>Q274*H274</f>
        <v>3.8745000000000002E-2</v>
      </c>
      <c r="S274" s="145">
        <v>0</v>
      </c>
      <c r="T274" s="146">
        <f>S274*H274</f>
        <v>0</v>
      </c>
      <c r="AR274" s="147" t="s">
        <v>1475</v>
      </c>
      <c r="AT274" s="147" t="s">
        <v>668</v>
      </c>
      <c r="AU274" s="147" t="s">
        <v>91</v>
      </c>
      <c r="AY274" s="19" t="s">
        <v>159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9" t="s">
        <v>91</v>
      </c>
      <c r="BK274" s="148">
        <f>ROUND(I274*H274,2)</f>
        <v>0</v>
      </c>
      <c r="BL274" s="19" t="s">
        <v>1475</v>
      </c>
      <c r="BM274" s="147" t="s">
        <v>5859</v>
      </c>
    </row>
    <row r="275" spans="2:65" s="13" customFormat="1" ht="11.25">
      <c r="B275" s="160"/>
      <c r="D275" s="154" t="s">
        <v>169</v>
      </c>
      <c r="E275" s="161" t="s">
        <v>32</v>
      </c>
      <c r="F275" s="162" t="s">
        <v>5860</v>
      </c>
      <c r="H275" s="163">
        <v>10.5</v>
      </c>
      <c r="I275" s="164"/>
      <c r="L275" s="160"/>
      <c r="M275" s="165"/>
      <c r="T275" s="166"/>
      <c r="AT275" s="161" t="s">
        <v>169</v>
      </c>
      <c r="AU275" s="161" t="s">
        <v>91</v>
      </c>
      <c r="AV275" s="13" t="s">
        <v>91</v>
      </c>
      <c r="AW275" s="13" t="s">
        <v>38</v>
      </c>
      <c r="AX275" s="13" t="s">
        <v>84</v>
      </c>
      <c r="AY275" s="161" t="s">
        <v>159</v>
      </c>
    </row>
    <row r="276" spans="2:65" s="1" customFormat="1" ht="33" customHeight="1">
      <c r="B276" s="35"/>
      <c r="C276" s="135" t="s">
        <v>1179</v>
      </c>
      <c r="D276" s="135" t="s">
        <v>162</v>
      </c>
      <c r="E276" s="136" t="s">
        <v>5861</v>
      </c>
      <c r="F276" s="137" t="s">
        <v>5862</v>
      </c>
      <c r="G276" s="138" t="s">
        <v>783</v>
      </c>
      <c r="H276" s="139">
        <v>11</v>
      </c>
      <c r="I276" s="140"/>
      <c r="J276" s="141">
        <f>ROUND(I276*H276,2)</f>
        <v>0</v>
      </c>
      <c r="K276" s="142"/>
      <c r="L276" s="35"/>
      <c r="M276" s="143" t="s">
        <v>32</v>
      </c>
      <c r="N276" s="144" t="s">
        <v>48</v>
      </c>
      <c r="P276" s="145">
        <f>O276*H276</f>
        <v>0</v>
      </c>
      <c r="Q276" s="145">
        <v>1.6000000000000001E-4</v>
      </c>
      <c r="R276" s="145">
        <f>Q276*H276</f>
        <v>1.7600000000000001E-3</v>
      </c>
      <c r="S276" s="145">
        <v>0</v>
      </c>
      <c r="T276" s="146">
        <f>S276*H276</f>
        <v>0</v>
      </c>
      <c r="AR276" s="147" t="s">
        <v>1043</v>
      </c>
      <c r="AT276" s="147" t="s">
        <v>162</v>
      </c>
      <c r="AU276" s="147" t="s">
        <v>91</v>
      </c>
      <c r="AY276" s="19" t="s">
        <v>159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9" t="s">
        <v>91</v>
      </c>
      <c r="BK276" s="148">
        <f>ROUND(I276*H276,2)</f>
        <v>0</v>
      </c>
      <c r="BL276" s="19" t="s">
        <v>1043</v>
      </c>
      <c r="BM276" s="147" t="s">
        <v>5863</v>
      </c>
    </row>
    <row r="277" spans="2:65" s="1" customFormat="1" ht="11.25">
      <c r="B277" s="35"/>
      <c r="D277" s="149" t="s">
        <v>167</v>
      </c>
      <c r="F277" s="150" t="s">
        <v>5864</v>
      </c>
      <c r="I277" s="151"/>
      <c r="L277" s="35"/>
      <c r="M277" s="152"/>
      <c r="T277" s="56"/>
      <c r="AT277" s="19" t="s">
        <v>167</v>
      </c>
      <c r="AU277" s="19" t="s">
        <v>91</v>
      </c>
    </row>
    <row r="278" spans="2:65" s="1" customFormat="1" ht="33" customHeight="1">
      <c r="B278" s="35"/>
      <c r="C278" s="182" t="s">
        <v>1183</v>
      </c>
      <c r="D278" s="182" t="s">
        <v>668</v>
      </c>
      <c r="E278" s="183" t="s">
        <v>5865</v>
      </c>
      <c r="F278" s="184" t="s">
        <v>5866</v>
      </c>
      <c r="G278" s="185" t="s">
        <v>783</v>
      </c>
      <c r="H278" s="186">
        <v>11.55</v>
      </c>
      <c r="I278" s="187"/>
      <c r="J278" s="188">
        <f>ROUND(I278*H278,2)</f>
        <v>0</v>
      </c>
      <c r="K278" s="189"/>
      <c r="L278" s="190"/>
      <c r="M278" s="191" t="s">
        <v>32</v>
      </c>
      <c r="N278" s="192" t="s">
        <v>48</v>
      </c>
      <c r="P278" s="145">
        <f>O278*H278</f>
        <v>0</v>
      </c>
      <c r="Q278" s="145">
        <v>5.0200000000000002E-3</v>
      </c>
      <c r="R278" s="145">
        <f>Q278*H278</f>
        <v>5.7981000000000005E-2</v>
      </c>
      <c r="S278" s="145">
        <v>0</v>
      </c>
      <c r="T278" s="146">
        <f>S278*H278</f>
        <v>0</v>
      </c>
      <c r="AR278" s="147" t="s">
        <v>1475</v>
      </c>
      <c r="AT278" s="147" t="s">
        <v>668</v>
      </c>
      <c r="AU278" s="147" t="s">
        <v>91</v>
      </c>
      <c r="AY278" s="19" t="s">
        <v>159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9" t="s">
        <v>91</v>
      </c>
      <c r="BK278" s="148">
        <f>ROUND(I278*H278,2)</f>
        <v>0</v>
      </c>
      <c r="BL278" s="19" t="s">
        <v>1475</v>
      </c>
      <c r="BM278" s="147" t="s">
        <v>5867</v>
      </c>
    </row>
    <row r="279" spans="2:65" s="13" customFormat="1" ht="11.25">
      <c r="B279" s="160"/>
      <c r="D279" s="154" t="s">
        <v>169</v>
      </c>
      <c r="E279" s="161" t="s">
        <v>32</v>
      </c>
      <c r="F279" s="162" t="s">
        <v>5868</v>
      </c>
      <c r="H279" s="163">
        <v>11.55</v>
      </c>
      <c r="I279" s="164"/>
      <c r="L279" s="160"/>
      <c r="M279" s="165"/>
      <c r="T279" s="166"/>
      <c r="AT279" s="161" t="s">
        <v>169</v>
      </c>
      <c r="AU279" s="161" t="s">
        <v>91</v>
      </c>
      <c r="AV279" s="13" t="s">
        <v>91</v>
      </c>
      <c r="AW279" s="13" t="s">
        <v>38</v>
      </c>
      <c r="AX279" s="13" t="s">
        <v>84</v>
      </c>
      <c r="AY279" s="161" t="s">
        <v>159</v>
      </c>
    </row>
    <row r="280" spans="2:65" s="1" customFormat="1" ht="33" customHeight="1">
      <c r="B280" s="35"/>
      <c r="C280" s="135" t="s">
        <v>1189</v>
      </c>
      <c r="D280" s="135" t="s">
        <v>162</v>
      </c>
      <c r="E280" s="136" t="s">
        <v>5869</v>
      </c>
      <c r="F280" s="137" t="s">
        <v>5870</v>
      </c>
      <c r="G280" s="138" t="s">
        <v>783</v>
      </c>
      <c r="H280" s="139">
        <v>32.799999999999997</v>
      </c>
      <c r="I280" s="140"/>
      <c r="J280" s="141">
        <f>ROUND(I280*H280,2)</f>
        <v>0</v>
      </c>
      <c r="K280" s="142"/>
      <c r="L280" s="35"/>
      <c r="M280" s="143" t="s">
        <v>32</v>
      </c>
      <c r="N280" s="144" t="s">
        <v>48</v>
      </c>
      <c r="P280" s="145">
        <f>O280*H280</f>
        <v>0</v>
      </c>
      <c r="Q280" s="145">
        <v>1.6000000000000001E-4</v>
      </c>
      <c r="R280" s="145">
        <f>Q280*H280</f>
        <v>5.2480000000000001E-3</v>
      </c>
      <c r="S280" s="145">
        <v>0</v>
      </c>
      <c r="T280" s="146">
        <f>S280*H280</f>
        <v>0</v>
      </c>
      <c r="AR280" s="147" t="s">
        <v>1043</v>
      </c>
      <c r="AT280" s="147" t="s">
        <v>162</v>
      </c>
      <c r="AU280" s="147" t="s">
        <v>91</v>
      </c>
      <c r="AY280" s="19" t="s">
        <v>159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9" t="s">
        <v>91</v>
      </c>
      <c r="BK280" s="148">
        <f>ROUND(I280*H280,2)</f>
        <v>0</v>
      </c>
      <c r="BL280" s="19" t="s">
        <v>1043</v>
      </c>
      <c r="BM280" s="147" t="s">
        <v>5871</v>
      </c>
    </row>
    <row r="281" spans="2:65" s="1" customFormat="1" ht="11.25">
      <c r="B281" s="35"/>
      <c r="D281" s="149" t="s">
        <v>167</v>
      </c>
      <c r="F281" s="150" t="s">
        <v>5872</v>
      </c>
      <c r="I281" s="151"/>
      <c r="L281" s="35"/>
      <c r="M281" s="152"/>
      <c r="T281" s="56"/>
      <c r="AT281" s="19" t="s">
        <v>167</v>
      </c>
      <c r="AU281" s="19" t="s">
        <v>91</v>
      </c>
    </row>
    <row r="282" spans="2:65" s="1" customFormat="1" ht="33" customHeight="1">
      <c r="B282" s="35"/>
      <c r="C282" s="182" t="s">
        <v>1193</v>
      </c>
      <c r="D282" s="182" t="s">
        <v>668</v>
      </c>
      <c r="E282" s="183" t="s">
        <v>5873</v>
      </c>
      <c r="F282" s="184" t="s">
        <v>5874</v>
      </c>
      <c r="G282" s="185" t="s">
        <v>783</v>
      </c>
      <c r="H282" s="186">
        <v>34.44</v>
      </c>
      <c r="I282" s="187"/>
      <c r="J282" s="188">
        <f>ROUND(I282*H282,2)</f>
        <v>0</v>
      </c>
      <c r="K282" s="189"/>
      <c r="L282" s="190"/>
      <c r="M282" s="191" t="s">
        <v>32</v>
      </c>
      <c r="N282" s="192" t="s">
        <v>48</v>
      </c>
      <c r="P282" s="145">
        <f>O282*H282</f>
        <v>0</v>
      </c>
      <c r="Q282" s="145">
        <v>5.4099999999999999E-3</v>
      </c>
      <c r="R282" s="145">
        <f>Q282*H282</f>
        <v>0.1863204</v>
      </c>
      <c r="S282" s="145">
        <v>0</v>
      </c>
      <c r="T282" s="146">
        <f>S282*H282</f>
        <v>0</v>
      </c>
      <c r="AR282" s="147" t="s">
        <v>1475</v>
      </c>
      <c r="AT282" s="147" t="s">
        <v>668</v>
      </c>
      <c r="AU282" s="147" t="s">
        <v>91</v>
      </c>
      <c r="AY282" s="19" t="s">
        <v>159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9" t="s">
        <v>91</v>
      </c>
      <c r="BK282" s="148">
        <f>ROUND(I282*H282,2)</f>
        <v>0</v>
      </c>
      <c r="BL282" s="19" t="s">
        <v>1475</v>
      </c>
      <c r="BM282" s="147" t="s">
        <v>5875</v>
      </c>
    </row>
    <row r="283" spans="2:65" s="13" customFormat="1" ht="11.25">
      <c r="B283" s="160"/>
      <c r="D283" s="154" t="s">
        <v>169</v>
      </c>
      <c r="E283" s="161" t="s">
        <v>32</v>
      </c>
      <c r="F283" s="162" t="s">
        <v>5876</v>
      </c>
      <c r="H283" s="163">
        <v>34.44</v>
      </c>
      <c r="I283" s="164"/>
      <c r="L283" s="160"/>
      <c r="M283" s="165"/>
      <c r="T283" s="166"/>
      <c r="AT283" s="161" t="s">
        <v>169</v>
      </c>
      <c r="AU283" s="161" t="s">
        <v>91</v>
      </c>
      <c r="AV283" s="13" t="s">
        <v>91</v>
      </c>
      <c r="AW283" s="13" t="s">
        <v>38</v>
      </c>
      <c r="AX283" s="13" t="s">
        <v>84</v>
      </c>
      <c r="AY283" s="161" t="s">
        <v>159</v>
      </c>
    </row>
    <row r="284" spans="2:65" s="11" customFormat="1" ht="25.9" customHeight="1">
      <c r="B284" s="123"/>
      <c r="D284" s="124" t="s">
        <v>75</v>
      </c>
      <c r="E284" s="125" t="s">
        <v>5531</v>
      </c>
      <c r="F284" s="125" t="s">
        <v>5532</v>
      </c>
      <c r="I284" s="126"/>
      <c r="J284" s="127">
        <f>BK284</f>
        <v>0</v>
      </c>
      <c r="L284" s="123"/>
      <c r="M284" s="128"/>
      <c r="P284" s="129">
        <f>SUM(P285:P288)</f>
        <v>0</v>
      </c>
      <c r="R284" s="129">
        <f>SUM(R285:R288)</f>
        <v>0</v>
      </c>
      <c r="T284" s="130">
        <f>SUM(T285:T288)</f>
        <v>0</v>
      </c>
      <c r="AR284" s="124" t="s">
        <v>96</v>
      </c>
      <c r="AT284" s="131" t="s">
        <v>75</v>
      </c>
      <c r="AU284" s="131" t="s">
        <v>76</v>
      </c>
      <c r="AY284" s="124" t="s">
        <v>159</v>
      </c>
      <c r="BK284" s="132">
        <f>SUM(BK285:BK288)</f>
        <v>0</v>
      </c>
    </row>
    <row r="285" spans="2:65" s="1" customFormat="1" ht="24.2" customHeight="1">
      <c r="B285" s="35"/>
      <c r="C285" s="135" t="s">
        <v>1211</v>
      </c>
      <c r="D285" s="135" t="s">
        <v>162</v>
      </c>
      <c r="E285" s="136" t="s">
        <v>5541</v>
      </c>
      <c r="F285" s="137" t="s">
        <v>5542</v>
      </c>
      <c r="G285" s="138" t="s">
        <v>3762</v>
      </c>
      <c r="H285" s="139">
        <v>80</v>
      </c>
      <c r="I285" s="140"/>
      <c r="J285" s="141">
        <f>ROUND(I285*H285,2)</f>
        <v>0</v>
      </c>
      <c r="K285" s="142"/>
      <c r="L285" s="35"/>
      <c r="M285" s="143" t="s">
        <v>32</v>
      </c>
      <c r="N285" s="144" t="s">
        <v>48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3956</v>
      </c>
      <c r="AT285" s="147" t="s">
        <v>162</v>
      </c>
      <c r="AU285" s="147" t="s">
        <v>84</v>
      </c>
      <c r="AY285" s="19" t="s">
        <v>159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9" t="s">
        <v>91</v>
      </c>
      <c r="BK285" s="148">
        <f>ROUND(I285*H285,2)</f>
        <v>0</v>
      </c>
      <c r="BL285" s="19" t="s">
        <v>3956</v>
      </c>
      <c r="BM285" s="147" t="s">
        <v>5877</v>
      </c>
    </row>
    <row r="286" spans="2:65" s="1" customFormat="1" ht="11.25">
      <c r="B286" s="35"/>
      <c r="D286" s="149" t="s">
        <v>167</v>
      </c>
      <c r="F286" s="150" t="s">
        <v>5544</v>
      </c>
      <c r="I286" s="151"/>
      <c r="L286" s="35"/>
      <c r="M286" s="152"/>
      <c r="T286" s="56"/>
      <c r="AT286" s="19" t="s">
        <v>167</v>
      </c>
      <c r="AU286" s="19" t="s">
        <v>84</v>
      </c>
    </row>
    <row r="287" spans="2:65" s="12" customFormat="1" ht="11.25">
      <c r="B287" s="153"/>
      <c r="D287" s="154" t="s">
        <v>169</v>
      </c>
      <c r="E287" s="155" t="s">
        <v>32</v>
      </c>
      <c r="F287" s="156" t="s">
        <v>5878</v>
      </c>
      <c r="H287" s="155" t="s">
        <v>32</v>
      </c>
      <c r="I287" s="157"/>
      <c r="L287" s="153"/>
      <c r="M287" s="158"/>
      <c r="T287" s="159"/>
      <c r="AT287" s="155" t="s">
        <v>169</v>
      </c>
      <c r="AU287" s="155" t="s">
        <v>84</v>
      </c>
      <c r="AV287" s="12" t="s">
        <v>84</v>
      </c>
      <c r="AW287" s="12" t="s">
        <v>38</v>
      </c>
      <c r="AX287" s="12" t="s">
        <v>76</v>
      </c>
      <c r="AY287" s="155" t="s">
        <v>159</v>
      </c>
    </row>
    <row r="288" spans="2:65" s="13" customFormat="1" ht="11.25">
      <c r="B288" s="160"/>
      <c r="D288" s="154" t="s">
        <v>169</v>
      </c>
      <c r="E288" s="161" t="s">
        <v>32</v>
      </c>
      <c r="F288" s="162" t="s">
        <v>1171</v>
      </c>
      <c r="H288" s="163">
        <v>80</v>
      </c>
      <c r="I288" s="164"/>
      <c r="L288" s="160"/>
      <c r="M288" s="165"/>
      <c r="T288" s="166"/>
      <c r="AT288" s="161" t="s">
        <v>169</v>
      </c>
      <c r="AU288" s="161" t="s">
        <v>84</v>
      </c>
      <c r="AV288" s="13" t="s">
        <v>91</v>
      </c>
      <c r="AW288" s="13" t="s">
        <v>38</v>
      </c>
      <c r="AX288" s="13" t="s">
        <v>84</v>
      </c>
      <c r="AY288" s="161" t="s">
        <v>159</v>
      </c>
    </row>
    <row r="289" spans="2:65" s="11" customFormat="1" ht="25.9" customHeight="1">
      <c r="B289" s="123"/>
      <c r="D289" s="124" t="s">
        <v>75</v>
      </c>
      <c r="E289" s="125" t="s">
        <v>4147</v>
      </c>
      <c r="F289" s="125" t="s">
        <v>2803</v>
      </c>
      <c r="I289" s="126"/>
      <c r="J289" s="127">
        <f>BK289</f>
        <v>0</v>
      </c>
      <c r="L289" s="123"/>
      <c r="M289" s="128"/>
      <c r="P289" s="129">
        <f>SUM(P290:P294)</f>
        <v>0</v>
      </c>
      <c r="R289" s="129">
        <f>SUM(R290:R294)</f>
        <v>0</v>
      </c>
      <c r="T289" s="130">
        <f>SUM(T290:T294)</f>
        <v>0</v>
      </c>
      <c r="AR289" s="124" t="s">
        <v>96</v>
      </c>
      <c r="AT289" s="131" t="s">
        <v>75</v>
      </c>
      <c r="AU289" s="131" t="s">
        <v>76</v>
      </c>
      <c r="AY289" s="124" t="s">
        <v>159</v>
      </c>
      <c r="BK289" s="132">
        <f>SUM(BK290:BK294)</f>
        <v>0</v>
      </c>
    </row>
    <row r="290" spans="2:65" s="1" customFormat="1" ht="16.5" customHeight="1">
      <c r="B290" s="35"/>
      <c r="C290" s="135" t="s">
        <v>1213</v>
      </c>
      <c r="D290" s="135" t="s">
        <v>162</v>
      </c>
      <c r="E290" s="136" t="s">
        <v>5545</v>
      </c>
      <c r="F290" s="137" t="s">
        <v>5879</v>
      </c>
      <c r="G290" s="138" t="s">
        <v>211</v>
      </c>
      <c r="H290" s="139">
        <v>1</v>
      </c>
      <c r="I290" s="140"/>
      <c r="J290" s="141">
        <f>ROUND(I290*H290,2)</f>
        <v>0</v>
      </c>
      <c r="K290" s="142"/>
      <c r="L290" s="35"/>
      <c r="M290" s="143" t="s">
        <v>32</v>
      </c>
      <c r="N290" s="144" t="s">
        <v>48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3956</v>
      </c>
      <c r="AT290" s="147" t="s">
        <v>162</v>
      </c>
      <c r="AU290" s="147" t="s">
        <v>84</v>
      </c>
      <c r="AY290" s="19" t="s">
        <v>159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9" t="s">
        <v>91</v>
      </c>
      <c r="BK290" s="148">
        <f>ROUND(I290*H290,2)</f>
        <v>0</v>
      </c>
      <c r="BL290" s="19" t="s">
        <v>3956</v>
      </c>
      <c r="BM290" s="147" t="s">
        <v>5880</v>
      </c>
    </row>
    <row r="291" spans="2:65" s="1" customFormat="1" ht="16.5" customHeight="1">
      <c r="B291" s="35"/>
      <c r="C291" s="135" t="s">
        <v>1220</v>
      </c>
      <c r="D291" s="135" t="s">
        <v>162</v>
      </c>
      <c r="E291" s="136" t="s">
        <v>5549</v>
      </c>
      <c r="F291" s="137" t="s">
        <v>5881</v>
      </c>
      <c r="G291" s="138" t="s">
        <v>5551</v>
      </c>
      <c r="H291" s="139">
        <v>1</v>
      </c>
      <c r="I291" s="140"/>
      <c r="J291" s="141">
        <f>ROUND(I291*H291,2)</f>
        <v>0</v>
      </c>
      <c r="K291" s="142"/>
      <c r="L291" s="35"/>
      <c r="M291" s="143" t="s">
        <v>32</v>
      </c>
      <c r="N291" s="144" t="s">
        <v>48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3956</v>
      </c>
      <c r="AT291" s="147" t="s">
        <v>162</v>
      </c>
      <c r="AU291" s="147" t="s">
        <v>84</v>
      </c>
      <c r="AY291" s="19" t="s">
        <v>159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9" t="s">
        <v>91</v>
      </c>
      <c r="BK291" s="148">
        <f>ROUND(I291*H291,2)</f>
        <v>0</v>
      </c>
      <c r="BL291" s="19" t="s">
        <v>3956</v>
      </c>
      <c r="BM291" s="147" t="s">
        <v>5882</v>
      </c>
    </row>
    <row r="292" spans="2:65" s="1" customFormat="1" ht="16.5" customHeight="1">
      <c r="B292" s="35"/>
      <c r="C292" s="135" t="s">
        <v>1234</v>
      </c>
      <c r="D292" s="135" t="s">
        <v>162</v>
      </c>
      <c r="E292" s="136" t="s">
        <v>5553</v>
      </c>
      <c r="F292" s="137" t="s">
        <v>5883</v>
      </c>
      <c r="G292" s="138" t="s">
        <v>5551</v>
      </c>
      <c r="H292" s="139">
        <v>1</v>
      </c>
      <c r="I292" s="140"/>
      <c r="J292" s="141">
        <f>ROUND(I292*H292,2)</f>
        <v>0</v>
      </c>
      <c r="K292" s="142"/>
      <c r="L292" s="35"/>
      <c r="M292" s="143" t="s">
        <v>32</v>
      </c>
      <c r="N292" s="144" t="s">
        <v>48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3956</v>
      </c>
      <c r="AT292" s="147" t="s">
        <v>162</v>
      </c>
      <c r="AU292" s="147" t="s">
        <v>84</v>
      </c>
      <c r="AY292" s="19" t="s">
        <v>159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9" t="s">
        <v>91</v>
      </c>
      <c r="BK292" s="148">
        <f>ROUND(I292*H292,2)</f>
        <v>0</v>
      </c>
      <c r="BL292" s="19" t="s">
        <v>3956</v>
      </c>
      <c r="BM292" s="147" t="s">
        <v>5884</v>
      </c>
    </row>
    <row r="293" spans="2:65" s="1" customFormat="1" ht="16.5" customHeight="1">
      <c r="B293" s="35"/>
      <c r="C293" s="135" t="s">
        <v>1243</v>
      </c>
      <c r="D293" s="135" t="s">
        <v>162</v>
      </c>
      <c r="E293" s="136" t="s">
        <v>5558</v>
      </c>
      <c r="F293" s="137" t="s">
        <v>5885</v>
      </c>
      <c r="G293" s="138" t="s">
        <v>5551</v>
      </c>
      <c r="H293" s="139">
        <v>1</v>
      </c>
      <c r="I293" s="140"/>
      <c r="J293" s="141">
        <f>ROUND(I293*H293,2)</f>
        <v>0</v>
      </c>
      <c r="K293" s="142"/>
      <c r="L293" s="35"/>
      <c r="M293" s="143" t="s">
        <v>32</v>
      </c>
      <c r="N293" s="144" t="s">
        <v>48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3956</v>
      </c>
      <c r="AT293" s="147" t="s">
        <v>162</v>
      </c>
      <c r="AU293" s="147" t="s">
        <v>84</v>
      </c>
      <c r="AY293" s="19" t="s">
        <v>159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9" t="s">
        <v>91</v>
      </c>
      <c r="BK293" s="148">
        <f>ROUND(I293*H293,2)</f>
        <v>0</v>
      </c>
      <c r="BL293" s="19" t="s">
        <v>3956</v>
      </c>
      <c r="BM293" s="147" t="s">
        <v>5886</v>
      </c>
    </row>
    <row r="294" spans="2:65" s="1" customFormat="1" ht="16.5" customHeight="1">
      <c r="B294" s="35"/>
      <c r="C294" s="135" t="s">
        <v>1248</v>
      </c>
      <c r="D294" s="135" t="s">
        <v>162</v>
      </c>
      <c r="E294" s="136" t="s">
        <v>4515</v>
      </c>
      <c r="F294" s="137" t="s">
        <v>4516</v>
      </c>
      <c r="G294" s="138" t="s">
        <v>225</v>
      </c>
      <c r="H294" s="139">
        <v>1</v>
      </c>
      <c r="I294" s="140"/>
      <c r="J294" s="141">
        <f>ROUND(I294*H294,2)</f>
        <v>0</v>
      </c>
      <c r="K294" s="142"/>
      <c r="L294" s="35"/>
      <c r="M294" s="213" t="s">
        <v>32</v>
      </c>
      <c r="N294" s="214" t="s">
        <v>48</v>
      </c>
      <c r="O294" s="168"/>
      <c r="P294" s="211">
        <f>O294*H294</f>
        <v>0</v>
      </c>
      <c r="Q294" s="211">
        <v>0</v>
      </c>
      <c r="R294" s="211">
        <f>Q294*H294</f>
        <v>0</v>
      </c>
      <c r="S294" s="211">
        <v>0</v>
      </c>
      <c r="T294" s="212">
        <f>S294*H294</f>
        <v>0</v>
      </c>
      <c r="AR294" s="147" t="s">
        <v>3956</v>
      </c>
      <c r="AT294" s="147" t="s">
        <v>162</v>
      </c>
      <c r="AU294" s="147" t="s">
        <v>84</v>
      </c>
      <c r="AY294" s="19" t="s">
        <v>159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9" t="s">
        <v>91</v>
      </c>
      <c r="BK294" s="148">
        <f>ROUND(I294*H294,2)</f>
        <v>0</v>
      </c>
      <c r="BL294" s="19" t="s">
        <v>3956</v>
      </c>
      <c r="BM294" s="147" t="s">
        <v>5887</v>
      </c>
    </row>
    <row r="295" spans="2:65" s="1" customFormat="1" ht="6.95" customHeight="1">
      <c r="B295" s="44"/>
      <c r="C295" s="45"/>
      <c r="D295" s="45"/>
      <c r="E295" s="45"/>
      <c r="F295" s="45"/>
      <c r="G295" s="45"/>
      <c r="H295" s="45"/>
      <c r="I295" s="45"/>
      <c r="J295" s="45"/>
      <c r="K295" s="45"/>
      <c r="L295" s="35"/>
    </row>
  </sheetData>
  <sheetProtection algorithmName="SHA-512" hashValue="SpRSTtl5kzype05yxLpVixilmv4rOS8TOVzJc+whSFD5Fj7dx57pQZB8UiNcnEayatVJyRjooyrzudWnTgKQkw==" saltValue="pSvD6/o9VuLOSE/d1Ro4BSlPtVdiu90vUcqFHubtaRm9xw70w1JUpEfGMsbdmpxUja/Kgp/ud4Q3EXl7Scoung==" spinCount="100000" sheet="1" objects="1" scenarios="1" formatColumns="0" formatRows="0" autoFilter="0"/>
  <autoFilter ref="C101:K294" xr:uid="{00000000-0009-0000-0000-000008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6" r:id="rId1" xr:uid="{00000000-0004-0000-0800-000000000000}"/>
    <hyperlink ref="F110" r:id="rId2" xr:uid="{00000000-0004-0000-0800-000001000000}"/>
    <hyperlink ref="F114" r:id="rId3" xr:uid="{00000000-0004-0000-0800-000002000000}"/>
    <hyperlink ref="F117" r:id="rId4" xr:uid="{00000000-0004-0000-0800-000003000000}"/>
    <hyperlink ref="F120" r:id="rId5" xr:uid="{00000000-0004-0000-0800-000004000000}"/>
    <hyperlink ref="F123" r:id="rId6" xr:uid="{00000000-0004-0000-0800-000005000000}"/>
    <hyperlink ref="F125" r:id="rId7" xr:uid="{00000000-0004-0000-0800-000006000000}"/>
    <hyperlink ref="F128" r:id="rId8" xr:uid="{00000000-0004-0000-0800-000007000000}"/>
    <hyperlink ref="F130" r:id="rId9" xr:uid="{00000000-0004-0000-0800-000008000000}"/>
    <hyperlink ref="F132" r:id="rId10" xr:uid="{00000000-0004-0000-0800-000009000000}"/>
    <hyperlink ref="F136" r:id="rId11" xr:uid="{00000000-0004-0000-0800-00000A000000}"/>
    <hyperlink ref="F139" r:id="rId12" xr:uid="{00000000-0004-0000-0800-00000B000000}"/>
    <hyperlink ref="F143" r:id="rId13" xr:uid="{00000000-0004-0000-0800-00000C000000}"/>
    <hyperlink ref="F145" r:id="rId14" xr:uid="{00000000-0004-0000-0800-00000D000000}"/>
    <hyperlink ref="F147" r:id="rId15" xr:uid="{00000000-0004-0000-0800-00000E000000}"/>
    <hyperlink ref="F149" r:id="rId16" xr:uid="{00000000-0004-0000-0800-00000F000000}"/>
    <hyperlink ref="F153" r:id="rId17" xr:uid="{00000000-0004-0000-0800-000010000000}"/>
    <hyperlink ref="F156" r:id="rId18" xr:uid="{00000000-0004-0000-0800-000011000000}"/>
    <hyperlink ref="F158" r:id="rId19" xr:uid="{00000000-0004-0000-0800-000012000000}"/>
    <hyperlink ref="F160" r:id="rId20" xr:uid="{00000000-0004-0000-0800-000013000000}"/>
    <hyperlink ref="F163" r:id="rId21" xr:uid="{00000000-0004-0000-0800-000014000000}"/>
    <hyperlink ref="F165" r:id="rId22" xr:uid="{00000000-0004-0000-0800-000015000000}"/>
    <hyperlink ref="F167" r:id="rId23" xr:uid="{00000000-0004-0000-0800-000016000000}"/>
    <hyperlink ref="F169" r:id="rId24" xr:uid="{00000000-0004-0000-0800-000017000000}"/>
    <hyperlink ref="F171" r:id="rId25" xr:uid="{00000000-0004-0000-0800-000018000000}"/>
    <hyperlink ref="F173" r:id="rId26" xr:uid="{00000000-0004-0000-0800-000019000000}"/>
    <hyperlink ref="F175" r:id="rId27" xr:uid="{00000000-0004-0000-0800-00001A000000}"/>
    <hyperlink ref="F178" r:id="rId28" xr:uid="{00000000-0004-0000-0800-00001B000000}"/>
    <hyperlink ref="F180" r:id="rId29" xr:uid="{00000000-0004-0000-0800-00001C000000}"/>
    <hyperlink ref="F183" r:id="rId30" xr:uid="{00000000-0004-0000-0800-00001D000000}"/>
    <hyperlink ref="F185" r:id="rId31" xr:uid="{00000000-0004-0000-0800-00001E000000}"/>
    <hyperlink ref="F187" r:id="rId32" xr:uid="{00000000-0004-0000-0800-00001F000000}"/>
    <hyperlink ref="F189" r:id="rId33" xr:uid="{00000000-0004-0000-0800-000020000000}"/>
    <hyperlink ref="F191" r:id="rId34" xr:uid="{00000000-0004-0000-0800-000021000000}"/>
    <hyperlink ref="F194" r:id="rId35" xr:uid="{00000000-0004-0000-0800-000022000000}"/>
    <hyperlink ref="F196" r:id="rId36" xr:uid="{00000000-0004-0000-0800-000023000000}"/>
    <hyperlink ref="F198" r:id="rId37" xr:uid="{00000000-0004-0000-0800-000024000000}"/>
    <hyperlink ref="F200" r:id="rId38" xr:uid="{00000000-0004-0000-0800-000025000000}"/>
    <hyperlink ref="F202" r:id="rId39" xr:uid="{00000000-0004-0000-0800-000026000000}"/>
    <hyperlink ref="F204" r:id="rId40" xr:uid="{00000000-0004-0000-0800-000027000000}"/>
    <hyperlink ref="F206" r:id="rId41" xr:uid="{00000000-0004-0000-0800-000028000000}"/>
    <hyperlink ref="F208" r:id="rId42" xr:uid="{00000000-0004-0000-0800-000029000000}"/>
    <hyperlink ref="F210" r:id="rId43" xr:uid="{00000000-0004-0000-0800-00002A000000}"/>
    <hyperlink ref="F212" r:id="rId44" xr:uid="{00000000-0004-0000-0800-00002B000000}"/>
    <hyperlink ref="F214" r:id="rId45" xr:uid="{00000000-0004-0000-0800-00002C000000}"/>
    <hyperlink ref="F216" r:id="rId46" xr:uid="{00000000-0004-0000-0800-00002D000000}"/>
    <hyperlink ref="F218" r:id="rId47" xr:uid="{00000000-0004-0000-0800-00002E000000}"/>
    <hyperlink ref="F220" r:id="rId48" xr:uid="{00000000-0004-0000-0800-00002F000000}"/>
    <hyperlink ref="F223" r:id="rId49" xr:uid="{00000000-0004-0000-0800-000030000000}"/>
    <hyperlink ref="F225" r:id="rId50" xr:uid="{00000000-0004-0000-0800-000031000000}"/>
    <hyperlink ref="F227" r:id="rId51" xr:uid="{00000000-0004-0000-0800-000032000000}"/>
    <hyperlink ref="F230" r:id="rId52" xr:uid="{00000000-0004-0000-0800-000033000000}"/>
    <hyperlink ref="F232" r:id="rId53" xr:uid="{00000000-0004-0000-0800-000034000000}"/>
    <hyperlink ref="F234" r:id="rId54" xr:uid="{00000000-0004-0000-0800-000035000000}"/>
    <hyperlink ref="F236" r:id="rId55" xr:uid="{00000000-0004-0000-0800-000036000000}"/>
    <hyperlink ref="F238" r:id="rId56" xr:uid="{00000000-0004-0000-0800-000037000000}"/>
    <hyperlink ref="F240" r:id="rId57" xr:uid="{00000000-0004-0000-0800-000038000000}"/>
    <hyperlink ref="F242" r:id="rId58" xr:uid="{00000000-0004-0000-0800-000039000000}"/>
    <hyperlink ref="F244" r:id="rId59" xr:uid="{00000000-0004-0000-0800-00003A000000}"/>
    <hyperlink ref="F246" r:id="rId60" xr:uid="{00000000-0004-0000-0800-00003B000000}"/>
    <hyperlink ref="F248" r:id="rId61" xr:uid="{00000000-0004-0000-0800-00003C000000}"/>
    <hyperlink ref="F250" r:id="rId62" xr:uid="{00000000-0004-0000-0800-00003D000000}"/>
    <hyperlink ref="F252" r:id="rId63" xr:uid="{00000000-0004-0000-0800-00003E000000}"/>
    <hyperlink ref="F254" r:id="rId64" xr:uid="{00000000-0004-0000-0800-00003F000000}"/>
    <hyperlink ref="F256" r:id="rId65" xr:uid="{00000000-0004-0000-0800-000040000000}"/>
    <hyperlink ref="F258" r:id="rId66" xr:uid="{00000000-0004-0000-0800-000041000000}"/>
    <hyperlink ref="F269" r:id="rId67" xr:uid="{00000000-0004-0000-0800-000042000000}"/>
    <hyperlink ref="F273" r:id="rId68" xr:uid="{00000000-0004-0000-0800-000043000000}"/>
    <hyperlink ref="F277" r:id="rId69" xr:uid="{00000000-0004-0000-0800-000044000000}"/>
    <hyperlink ref="F281" r:id="rId70" xr:uid="{00000000-0004-0000-0800-000045000000}"/>
    <hyperlink ref="F286" r:id="rId71" xr:uid="{00000000-0004-0000-0800-00004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113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ht="12" customHeight="1">
      <c r="B8" s="22"/>
      <c r="D8" s="29" t="s">
        <v>132</v>
      </c>
      <c r="L8" s="22"/>
    </row>
    <row r="9" spans="2:46" s="1" customFormat="1" ht="16.5" customHeight="1">
      <c r="B9" s="35"/>
      <c r="E9" s="350" t="s">
        <v>255</v>
      </c>
      <c r="F9" s="352"/>
      <c r="G9" s="352"/>
      <c r="H9" s="352"/>
      <c r="L9" s="35"/>
    </row>
    <row r="10" spans="2:46" s="1" customFormat="1" ht="12" customHeight="1">
      <c r="B10" s="35"/>
      <c r="D10" s="29" t="s">
        <v>260</v>
      </c>
      <c r="L10" s="35"/>
    </row>
    <row r="11" spans="2:46" s="1" customFormat="1" ht="16.5" customHeight="1">
      <c r="B11" s="35"/>
      <c r="E11" s="314" t="s">
        <v>5888</v>
      </c>
      <c r="F11" s="352"/>
      <c r="G11" s="352"/>
      <c r="H11" s="352"/>
      <c r="L11" s="35"/>
    </row>
    <row r="12" spans="2:46" s="1" customFormat="1" ht="11.25">
      <c r="B12" s="35"/>
      <c r="L12" s="35"/>
    </row>
    <row r="13" spans="2:4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4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46" s="1" customFormat="1" ht="10.9" customHeight="1">
      <c r="B15" s="35"/>
      <c r="L15" s="35"/>
    </row>
    <row r="16" spans="2:46" s="1" customFormat="1" ht="12" customHeight="1">
      <c r="B16" s="35"/>
      <c r="D16" s="29" t="s">
        <v>30</v>
      </c>
      <c r="I16" s="29" t="s">
        <v>31</v>
      </c>
      <c r="J16" s="27" t="s">
        <v>32</v>
      </c>
      <c r="L16" s="35"/>
    </row>
    <row r="17" spans="2:12" s="1" customFormat="1" ht="18" customHeight="1">
      <c r="B17" s="35"/>
      <c r="E17" s="27" t="s">
        <v>33</v>
      </c>
      <c r="I17" s="29" t="s">
        <v>34</v>
      </c>
      <c r="J17" s="27" t="s">
        <v>32</v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">
        <v>32</v>
      </c>
      <c r="L22" s="35"/>
    </row>
    <row r="23" spans="2:12" s="1" customFormat="1" ht="18" customHeight="1">
      <c r="B23" s="35"/>
      <c r="E23" s="27" t="s">
        <v>33</v>
      </c>
      <c r="I23" s="29" t="s">
        <v>34</v>
      </c>
      <c r="J23" s="27" t="s">
        <v>32</v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">
        <v>32</v>
      </c>
      <c r="L25" s="35"/>
    </row>
    <row r="26" spans="2:12" s="1" customFormat="1" ht="18" customHeight="1">
      <c r="B26" s="35"/>
      <c r="E26" s="27" t="s">
        <v>33</v>
      </c>
      <c r="I26" s="29" t="s">
        <v>34</v>
      </c>
      <c r="J26" s="27" t="s">
        <v>32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ROUND(J90,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ROUND((SUM(BE90:BE173)),  2)</f>
        <v>0</v>
      </c>
      <c r="I35" s="96">
        <v>0.21</v>
      </c>
      <c r="J35" s="86">
        <f>ROUND(((SUM(BE90:BE173))*I35),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ROUND((SUM(BF90:BF173)),  2)</f>
        <v>0</v>
      </c>
      <c r="I36" s="96">
        <v>0.12</v>
      </c>
      <c r="J36" s="86">
        <f>ROUND(((SUM(BF90:BF173))*I36),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ROUND((SUM(BG90:BG173)),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ROUND((SUM(BH90:BH173)),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ROUND((SUM(BI90:BI173)),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 xml:space="preserve">9 - Primárná okruh TČ 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J90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5889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5890</v>
      </c>
      <c r="E65" s="108"/>
      <c r="F65" s="108"/>
      <c r="G65" s="108"/>
      <c r="H65" s="108"/>
      <c r="I65" s="108"/>
      <c r="J65" s="109">
        <f>J101</f>
        <v>0</v>
      </c>
      <c r="L65" s="106"/>
    </row>
    <row r="66" spans="2:12" s="8" customFormat="1" ht="24.95" customHeight="1">
      <c r="B66" s="106"/>
      <c r="D66" s="107" t="s">
        <v>5891</v>
      </c>
      <c r="E66" s="108"/>
      <c r="F66" s="108"/>
      <c r="G66" s="108"/>
      <c r="H66" s="108"/>
      <c r="I66" s="108"/>
      <c r="J66" s="109">
        <f>J112</f>
        <v>0</v>
      </c>
      <c r="L66" s="106"/>
    </row>
    <row r="67" spans="2:12" s="8" customFormat="1" ht="24.95" customHeight="1">
      <c r="B67" s="106"/>
      <c r="D67" s="107" t="s">
        <v>5892</v>
      </c>
      <c r="E67" s="108"/>
      <c r="F67" s="108"/>
      <c r="G67" s="108"/>
      <c r="H67" s="108"/>
      <c r="I67" s="108"/>
      <c r="J67" s="109">
        <f>J159</f>
        <v>0</v>
      </c>
      <c r="L67" s="106"/>
    </row>
    <row r="68" spans="2:12" s="8" customFormat="1" ht="24.95" customHeight="1">
      <c r="B68" s="106"/>
      <c r="D68" s="107" t="s">
        <v>5893</v>
      </c>
      <c r="E68" s="108"/>
      <c r="F68" s="108"/>
      <c r="G68" s="108"/>
      <c r="H68" s="108"/>
      <c r="I68" s="108"/>
      <c r="J68" s="109">
        <f>J168</f>
        <v>0</v>
      </c>
      <c r="L68" s="106"/>
    </row>
    <row r="69" spans="2:12" s="1" customFormat="1" ht="21.75" customHeight="1">
      <c r="B69" s="35"/>
      <c r="L69" s="35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5"/>
    </row>
    <row r="74" spans="2:12" s="1" customFormat="1" ht="6.95" customHeight="1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35"/>
    </row>
    <row r="75" spans="2:12" s="1" customFormat="1" ht="24.95" customHeight="1">
      <c r="B75" s="35"/>
      <c r="C75" s="23" t="s">
        <v>144</v>
      </c>
      <c r="L75" s="35"/>
    </row>
    <row r="76" spans="2:12" s="1" customFormat="1" ht="6.95" customHeight="1">
      <c r="B76" s="35"/>
      <c r="L76" s="35"/>
    </row>
    <row r="77" spans="2:12" s="1" customFormat="1" ht="12" customHeight="1">
      <c r="B77" s="35"/>
      <c r="C77" s="29" t="s">
        <v>16</v>
      </c>
      <c r="L77" s="35"/>
    </row>
    <row r="78" spans="2:12" s="1" customFormat="1" ht="26.25" customHeight="1">
      <c r="B78" s="35"/>
      <c r="E78" s="350" t="str">
        <f>E7</f>
        <v>Komunitní dům sociální služby Domova Na cestě – Hlinsko_rev DPS</v>
      </c>
      <c r="F78" s="351"/>
      <c r="G78" s="351"/>
      <c r="H78" s="351"/>
      <c r="L78" s="35"/>
    </row>
    <row r="79" spans="2:12" ht="12" customHeight="1">
      <c r="B79" s="22"/>
      <c r="C79" s="29" t="s">
        <v>132</v>
      </c>
      <c r="L79" s="22"/>
    </row>
    <row r="80" spans="2:12" s="1" customFormat="1" ht="16.5" customHeight="1">
      <c r="B80" s="35"/>
      <c r="E80" s="350" t="s">
        <v>255</v>
      </c>
      <c r="F80" s="352"/>
      <c r="G80" s="352"/>
      <c r="H80" s="352"/>
      <c r="L80" s="35"/>
    </row>
    <row r="81" spans="2:65" s="1" customFormat="1" ht="12" customHeight="1">
      <c r="B81" s="35"/>
      <c r="C81" s="29" t="s">
        <v>260</v>
      </c>
      <c r="L81" s="35"/>
    </row>
    <row r="82" spans="2:65" s="1" customFormat="1" ht="16.5" customHeight="1">
      <c r="B82" s="35"/>
      <c r="E82" s="314" t="str">
        <f>E11</f>
        <v xml:space="preserve">9 - Primárná okruh TČ </v>
      </c>
      <c r="F82" s="352"/>
      <c r="G82" s="352"/>
      <c r="H82" s="352"/>
      <c r="L82" s="35"/>
    </row>
    <row r="83" spans="2:65" s="1" customFormat="1" ht="6.95" customHeight="1">
      <c r="B83" s="35"/>
      <c r="L83" s="35"/>
    </row>
    <row r="84" spans="2:65" s="1" customFormat="1" ht="12" customHeight="1">
      <c r="B84" s="35"/>
      <c r="C84" s="29" t="s">
        <v>22</v>
      </c>
      <c r="F84" s="27" t="str">
        <f>F14</f>
        <v xml:space="preserve"> </v>
      </c>
      <c r="I84" s="29" t="s">
        <v>24</v>
      </c>
      <c r="J84" s="52" t="str">
        <f>IF(J14="","",J14)</f>
        <v>15. 7. 2024</v>
      </c>
      <c r="L84" s="35"/>
    </row>
    <row r="85" spans="2:65" s="1" customFormat="1" ht="6.95" customHeight="1">
      <c r="B85" s="35"/>
      <c r="L85" s="35"/>
    </row>
    <row r="86" spans="2:65" s="1" customFormat="1" ht="15.2" customHeight="1">
      <c r="B86" s="35"/>
      <c r="C86" s="29" t="s">
        <v>30</v>
      </c>
      <c r="F86" s="27" t="str">
        <f>E17</f>
        <v xml:space="preserve"> </v>
      </c>
      <c r="I86" s="29" t="s">
        <v>37</v>
      </c>
      <c r="J86" s="33" t="str">
        <f>E23</f>
        <v xml:space="preserve"> </v>
      </c>
      <c r="L86" s="35"/>
    </row>
    <row r="87" spans="2:65" s="1" customFormat="1" ht="15.2" customHeight="1">
      <c r="B87" s="35"/>
      <c r="C87" s="29" t="s">
        <v>35</v>
      </c>
      <c r="F87" s="27" t="str">
        <f>IF(E20="","",E20)</f>
        <v>Vyplň údaj</v>
      </c>
      <c r="I87" s="29" t="s">
        <v>39</v>
      </c>
      <c r="J87" s="33" t="str">
        <f>E26</f>
        <v xml:space="preserve"> </v>
      </c>
      <c r="L87" s="35"/>
    </row>
    <row r="88" spans="2:65" s="1" customFormat="1" ht="10.35" customHeight="1">
      <c r="B88" s="35"/>
      <c r="L88" s="35"/>
    </row>
    <row r="89" spans="2:65" s="10" customFormat="1" ht="29.25" customHeight="1">
      <c r="B89" s="114"/>
      <c r="C89" s="115" t="s">
        <v>145</v>
      </c>
      <c r="D89" s="116" t="s">
        <v>61</v>
      </c>
      <c r="E89" s="116" t="s">
        <v>57</v>
      </c>
      <c r="F89" s="116" t="s">
        <v>58</v>
      </c>
      <c r="G89" s="116" t="s">
        <v>146</v>
      </c>
      <c r="H89" s="116" t="s">
        <v>147</v>
      </c>
      <c r="I89" s="116" t="s">
        <v>148</v>
      </c>
      <c r="J89" s="117" t="s">
        <v>136</v>
      </c>
      <c r="K89" s="118" t="s">
        <v>149</v>
      </c>
      <c r="L89" s="114"/>
      <c r="M89" s="59" t="s">
        <v>32</v>
      </c>
      <c r="N89" s="60" t="s">
        <v>46</v>
      </c>
      <c r="O89" s="60" t="s">
        <v>150</v>
      </c>
      <c r="P89" s="60" t="s">
        <v>151</v>
      </c>
      <c r="Q89" s="60" t="s">
        <v>152</v>
      </c>
      <c r="R89" s="60" t="s">
        <v>153</v>
      </c>
      <c r="S89" s="60" t="s">
        <v>154</v>
      </c>
      <c r="T89" s="61" t="s">
        <v>155</v>
      </c>
    </row>
    <row r="90" spans="2:65" s="1" customFormat="1" ht="22.9" customHeight="1">
      <c r="B90" s="35"/>
      <c r="C90" s="64" t="s">
        <v>156</v>
      </c>
      <c r="J90" s="119">
        <f>BK90</f>
        <v>0</v>
      </c>
      <c r="L90" s="35"/>
      <c r="M90" s="62"/>
      <c r="N90" s="53"/>
      <c r="O90" s="53"/>
      <c r="P90" s="120">
        <f>P91+P101+P112+P159+P168</f>
        <v>0</v>
      </c>
      <c r="Q90" s="53"/>
      <c r="R90" s="120">
        <f>R91+R101+R112+R159+R168</f>
        <v>0</v>
      </c>
      <c r="S90" s="53"/>
      <c r="T90" s="121">
        <f>T91+T101+T112+T159+T168</f>
        <v>0</v>
      </c>
      <c r="AT90" s="19" t="s">
        <v>75</v>
      </c>
      <c r="AU90" s="19" t="s">
        <v>137</v>
      </c>
      <c r="BK90" s="122">
        <f>BK91+BK101+BK112+BK159+BK168</f>
        <v>0</v>
      </c>
    </row>
    <row r="91" spans="2:65" s="11" customFormat="1" ht="25.9" customHeight="1">
      <c r="B91" s="123"/>
      <c r="D91" s="124" t="s">
        <v>75</v>
      </c>
      <c r="E91" s="125" t="s">
        <v>84</v>
      </c>
      <c r="F91" s="125" t="s">
        <v>5894</v>
      </c>
      <c r="I91" s="126"/>
      <c r="J91" s="127">
        <f>BK91</f>
        <v>0</v>
      </c>
      <c r="L91" s="123"/>
      <c r="M91" s="128"/>
      <c r="P91" s="129">
        <f>SUM(P92:P100)</f>
        <v>0</v>
      </c>
      <c r="R91" s="129">
        <f>SUM(R92:R100)</f>
        <v>0</v>
      </c>
      <c r="T91" s="130">
        <f>SUM(T92:T100)</f>
        <v>0</v>
      </c>
      <c r="AR91" s="124" t="s">
        <v>96</v>
      </c>
      <c r="AT91" s="131" t="s">
        <v>75</v>
      </c>
      <c r="AU91" s="131" t="s">
        <v>76</v>
      </c>
      <c r="AY91" s="124" t="s">
        <v>159</v>
      </c>
      <c r="BK91" s="132">
        <f>SUM(BK92:BK100)</f>
        <v>0</v>
      </c>
    </row>
    <row r="92" spans="2:65" s="1" customFormat="1" ht="16.5" customHeight="1">
      <c r="B92" s="35"/>
      <c r="C92" s="135" t="s">
        <v>84</v>
      </c>
      <c r="D92" s="135" t="s">
        <v>162</v>
      </c>
      <c r="E92" s="136" t="s">
        <v>5895</v>
      </c>
      <c r="F92" s="137" t="s">
        <v>5896</v>
      </c>
      <c r="G92" s="138" t="s">
        <v>225</v>
      </c>
      <c r="H92" s="139">
        <v>1</v>
      </c>
      <c r="I92" s="140"/>
      <c r="J92" s="141">
        <f t="shared" ref="J92:J100" si="0">ROUND(I92*H92,2)</f>
        <v>0</v>
      </c>
      <c r="K92" s="142"/>
      <c r="L92" s="35"/>
      <c r="M92" s="143" t="s">
        <v>32</v>
      </c>
      <c r="N92" s="144" t="s">
        <v>48</v>
      </c>
      <c r="P92" s="145">
        <f t="shared" ref="P92:P100" si="1">O92*H92</f>
        <v>0</v>
      </c>
      <c r="Q92" s="145">
        <v>0</v>
      </c>
      <c r="R92" s="145">
        <f t="shared" ref="R92:R100" si="2">Q92*H92</f>
        <v>0</v>
      </c>
      <c r="S92" s="145">
        <v>0</v>
      </c>
      <c r="T92" s="146">
        <f t="shared" ref="T92:T100" si="3">S92*H92</f>
        <v>0</v>
      </c>
      <c r="AR92" s="147" t="s">
        <v>3956</v>
      </c>
      <c r="AT92" s="147" t="s">
        <v>162</v>
      </c>
      <c r="AU92" s="147" t="s">
        <v>84</v>
      </c>
      <c r="AY92" s="19" t="s">
        <v>159</v>
      </c>
      <c r="BE92" s="148">
        <f t="shared" ref="BE92:BE100" si="4">IF(N92="základní",J92,0)</f>
        <v>0</v>
      </c>
      <c r="BF92" s="148">
        <f t="shared" ref="BF92:BF100" si="5">IF(N92="snížená",J92,0)</f>
        <v>0</v>
      </c>
      <c r="BG92" s="148">
        <f t="shared" ref="BG92:BG100" si="6">IF(N92="zákl. přenesená",J92,0)</f>
        <v>0</v>
      </c>
      <c r="BH92" s="148">
        <f t="shared" ref="BH92:BH100" si="7">IF(N92="sníž. přenesená",J92,0)</f>
        <v>0</v>
      </c>
      <c r="BI92" s="148">
        <f t="shared" ref="BI92:BI100" si="8">IF(N92="nulová",J92,0)</f>
        <v>0</v>
      </c>
      <c r="BJ92" s="19" t="s">
        <v>91</v>
      </c>
      <c r="BK92" s="148">
        <f t="shared" ref="BK92:BK100" si="9">ROUND(I92*H92,2)</f>
        <v>0</v>
      </c>
      <c r="BL92" s="19" t="s">
        <v>3956</v>
      </c>
      <c r="BM92" s="147" t="s">
        <v>5897</v>
      </c>
    </row>
    <row r="93" spans="2:65" s="1" customFormat="1" ht="44.25" customHeight="1">
      <c r="B93" s="35"/>
      <c r="C93" s="135" t="s">
        <v>91</v>
      </c>
      <c r="D93" s="135" t="s">
        <v>162</v>
      </c>
      <c r="E93" s="136" t="s">
        <v>5898</v>
      </c>
      <c r="F93" s="137" t="s">
        <v>5899</v>
      </c>
      <c r="G93" s="138" t="s">
        <v>225</v>
      </c>
      <c r="H93" s="139">
        <v>1</v>
      </c>
      <c r="I93" s="140"/>
      <c r="J93" s="141">
        <f t="shared" si="0"/>
        <v>0</v>
      </c>
      <c r="K93" s="142"/>
      <c r="L93" s="35"/>
      <c r="M93" s="143" t="s">
        <v>32</v>
      </c>
      <c r="N93" s="144" t="s">
        <v>48</v>
      </c>
      <c r="P93" s="145">
        <f t="shared" si="1"/>
        <v>0</v>
      </c>
      <c r="Q93" s="145">
        <v>0</v>
      </c>
      <c r="R93" s="145">
        <f t="shared" si="2"/>
        <v>0</v>
      </c>
      <c r="S93" s="145">
        <v>0</v>
      </c>
      <c r="T93" s="146">
        <f t="shared" si="3"/>
        <v>0</v>
      </c>
      <c r="AR93" s="147" t="s">
        <v>3956</v>
      </c>
      <c r="AT93" s="147" t="s">
        <v>162</v>
      </c>
      <c r="AU93" s="147" t="s">
        <v>84</v>
      </c>
      <c r="AY93" s="19" t="s">
        <v>159</v>
      </c>
      <c r="BE93" s="148">
        <f t="shared" si="4"/>
        <v>0</v>
      </c>
      <c r="BF93" s="148">
        <f t="shared" si="5"/>
        <v>0</v>
      </c>
      <c r="BG93" s="148">
        <f t="shared" si="6"/>
        <v>0</v>
      </c>
      <c r="BH93" s="148">
        <f t="shared" si="7"/>
        <v>0</v>
      </c>
      <c r="BI93" s="148">
        <f t="shared" si="8"/>
        <v>0</v>
      </c>
      <c r="BJ93" s="19" t="s">
        <v>91</v>
      </c>
      <c r="BK93" s="148">
        <f t="shared" si="9"/>
        <v>0</v>
      </c>
      <c r="BL93" s="19" t="s">
        <v>3956</v>
      </c>
      <c r="BM93" s="147" t="s">
        <v>5900</v>
      </c>
    </row>
    <row r="94" spans="2:65" s="1" customFormat="1" ht="16.5" customHeight="1">
      <c r="B94" s="35"/>
      <c r="C94" s="135" t="s">
        <v>93</v>
      </c>
      <c r="D94" s="135" t="s">
        <v>162</v>
      </c>
      <c r="E94" s="136" t="s">
        <v>5901</v>
      </c>
      <c r="F94" s="137" t="s">
        <v>5902</v>
      </c>
      <c r="G94" s="138" t="s">
        <v>225</v>
      </c>
      <c r="H94" s="139">
        <v>1</v>
      </c>
      <c r="I94" s="140"/>
      <c r="J94" s="141">
        <f t="shared" si="0"/>
        <v>0</v>
      </c>
      <c r="K94" s="142"/>
      <c r="L94" s="35"/>
      <c r="M94" s="143" t="s">
        <v>32</v>
      </c>
      <c r="N94" s="144" t="s">
        <v>48</v>
      </c>
      <c r="P94" s="145">
        <f t="shared" si="1"/>
        <v>0</v>
      </c>
      <c r="Q94" s="145">
        <v>0</v>
      </c>
      <c r="R94" s="145">
        <f t="shared" si="2"/>
        <v>0</v>
      </c>
      <c r="S94" s="145">
        <v>0</v>
      </c>
      <c r="T94" s="146">
        <f t="shared" si="3"/>
        <v>0</v>
      </c>
      <c r="AR94" s="147" t="s">
        <v>3956</v>
      </c>
      <c r="AT94" s="147" t="s">
        <v>162</v>
      </c>
      <c r="AU94" s="147" t="s">
        <v>84</v>
      </c>
      <c r="AY94" s="19" t="s">
        <v>159</v>
      </c>
      <c r="BE94" s="148">
        <f t="shared" si="4"/>
        <v>0</v>
      </c>
      <c r="BF94" s="148">
        <f t="shared" si="5"/>
        <v>0</v>
      </c>
      <c r="BG94" s="148">
        <f t="shared" si="6"/>
        <v>0</v>
      </c>
      <c r="BH94" s="148">
        <f t="shared" si="7"/>
        <v>0</v>
      </c>
      <c r="BI94" s="148">
        <f t="shared" si="8"/>
        <v>0</v>
      </c>
      <c r="BJ94" s="19" t="s">
        <v>91</v>
      </c>
      <c r="BK94" s="148">
        <f t="shared" si="9"/>
        <v>0</v>
      </c>
      <c r="BL94" s="19" t="s">
        <v>3956</v>
      </c>
      <c r="BM94" s="147" t="s">
        <v>5903</v>
      </c>
    </row>
    <row r="95" spans="2:65" s="1" customFormat="1" ht="16.5" customHeight="1">
      <c r="B95" s="35"/>
      <c r="C95" s="135" t="s">
        <v>96</v>
      </c>
      <c r="D95" s="135" t="s">
        <v>162</v>
      </c>
      <c r="E95" s="136" t="s">
        <v>5904</v>
      </c>
      <c r="F95" s="137" t="s">
        <v>5905</v>
      </c>
      <c r="G95" s="138" t="s">
        <v>225</v>
      </c>
      <c r="H95" s="139">
        <v>1</v>
      </c>
      <c r="I95" s="140"/>
      <c r="J95" s="141">
        <f t="shared" si="0"/>
        <v>0</v>
      </c>
      <c r="K95" s="142"/>
      <c r="L95" s="35"/>
      <c r="M95" s="143" t="s">
        <v>32</v>
      </c>
      <c r="N95" s="144" t="s">
        <v>48</v>
      </c>
      <c r="P95" s="145">
        <f t="shared" si="1"/>
        <v>0</v>
      </c>
      <c r="Q95" s="145">
        <v>0</v>
      </c>
      <c r="R95" s="145">
        <f t="shared" si="2"/>
        <v>0</v>
      </c>
      <c r="S95" s="145">
        <v>0</v>
      </c>
      <c r="T95" s="146">
        <f t="shared" si="3"/>
        <v>0</v>
      </c>
      <c r="AR95" s="147" t="s">
        <v>3956</v>
      </c>
      <c r="AT95" s="147" t="s">
        <v>162</v>
      </c>
      <c r="AU95" s="147" t="s">
        <v>84</v>
      </c>
      <c r="AY95" s="19" t="s">
        <v>159</v>
      </c>
      <c r="BE95" s="148">
        <f t="shared" si="4"/>
        <v>0</v>
      </c>
      <c r="BF95" s="148">
        <f t="shared" si="5"/>
        <v>0</v>
      </c>
      <c r="BG95" s="148">
        <f t="shared" si="6"/>
        <v>0</v>
      </c>
      <c r="BH95" s="148">
        <f t="shared" si="7"/>
        <v>0</v>
      </c>
      <c r="BI95" s="148">
        <f t="shared" si="8"/>
        <v>0</v>
      </c>
      <c r="BJ95" s="19" t="s">
        <v>91</v>
      </c>
      <c r="BK95" s="148">
        <f t="shared" si="9"/>
        <v>0</v>
      </c>
      <c r="BL95" s="19" t="s">
        <v>3956</v>
      </c>
      <c r="BM95" s="147" t="s">
        <v>5906</v>
      </c>
    </row>
    <row r="96" spans="2:65" s="1" customFormat="1" ht="21.75" customHeight="1">
      <c r="B96" s="35"/>
      <c r="C96" s="135" t="s">
        <v>99</v>
      </c>
      <c r="D96" s="135" t="s">
        <v>162</v>
      </c>
      <c r="E96" s="136" t="s">
        <v>5907</v>
      </c>
      <c r="F96" s="137" t="s">
        <v>5908</v>
      </c>
      <c r="G96" s="138" t="s">
        <v>225</v>
      </c>
      <c r="H96" s="139">
        <v>1</v>
      </c>
      <c r="I96" s="140"/>
      <c r="J96" s="141">
        <f t="shared" si="0"/>
        <v>0</v>
      </c>
      <c r="K96" s="142"/>
      <c r="L96" s="35"/>
      <c r="M96" s="143" t="s">
        <v>32</v>
      </c>
      <c r="N96" s="144" t="s">
        <v>48</v>
      </c>
      <c r="P96" s="145">
        <f t="shared" si="1"/>
        <v>0</v>
      </c>
      <c r="Q96" s="145">
        <v>0</v>
      </c>
      <c r="R96" s="145">
        <f t="shared" si="2"/>
        <v>0</v>
      </c>
      <c r="S96" s="145">
        <v>0</v>
      </c>
      <c r="T96" s="146">
        <f t="shared" si="3"/>
        <v>0</v>
      </c>
      <c r="AR96" s="147" t="s">
        <v>3956</v>
      </c>
      <c r="AT96" s="147" t="s">
        <v>162</v>
      </c>
      <c r="AU96" s="147" t="s">
        <v>84</v>
      </c>
      <c r="AY96" s="19" t="s">
        <v>159</v>
      </c>
      <c r="BE96" s="148">
        <f t="shared" si="4"/>
        <v>0</v>
      </c>
      <c r="BF96" s="148">
        <f t="shared" si="5"/>
        <v>0</v>
      </c>
      <c r="BG96" s="148">
        <f t="shared" si="6"/>
        <v>0</v>
      </c>
      <c r="BH96" s="148">
        <f t="shared" si="7"/>
        <v>0</v>
      </c>
      <c r="BI96" s="148">
        <f t="shared" si="8"/>
        <v>0</v>
      </c>
      <c r="BJ96" s="19" t="s">
        <v>91</v>
      </c>
      <c r="BK96" s="148">
        <f t="shared" si="9"/>
        <v>0</v>
      </c>
      <c r="BL96" s="19" t="s">
        <v>3956</v>
      </c>
      <c r="BM96" s="147" t="s">
        <v>5909</v>
      </c>
    </row>
    <row r="97" spans="2:65" s="1" customFormat="1" ht="24.2" customHeight="1">
      <c r="B97" s="35"/>
      <c r="C97" s="135" t="s">
        <v>102</v>
      </c>
      <c r="D97" s="135" t="s">
        <v>162</v>
      </c>
      <c r="E97" s="136" t="s">
        <v>5910</v>
      </c>
      <c r="F97" s="137" t="s">
        <v>5911</v>
      </c>
      <c r="G97" s="138" t="s">
        <v>225</v>
      </c>
      <c r="H97" s="139">
        <v>1</v>
      </c>
      <c r="I97" s="140"/>
      <c r="J97" s="141">
        <f t="shared" si="0"/>
        <v>0</v>
      </c>
      <c r="K97" s="142"/>
      <c r="L97" s="35"/>
      <c r="M97" s="143" t="s">
        <v>32</v>
      </c>
      <c r="N97" s="144" t="s">
        <v>48</v>
      </c>
      <c r="P97" s="145">
        <f t="shared" si="1"/>
        <v>0</v>
      </c>
      <c r="Q97" s="145">
        <v>0</v>
      </c>
      <c r="R97" s="145">
        <f t="shared" si="2"/>
        <v>0</v>
      </c>
      <c r="S97" s="145">
        <v>0</v>
      </c>
      <c r="T97" s="146">
        <f t="shared" si="3"/>
        <v>0</v>
      </c>
      <c r="AR97" s="147" t="s">
        <v>3956</v>
      </c>
      <c r="AT97" s="147" t="s">
        <v>162</v>
      </c>
      <c r="AU97" s="147" t="s">
        <v>84</v>
      </c>
      <c r="AY97" s="19" t="s">
        <v>159</v>
      </c>
      <c r="BE97" s="148">
        <f t="shared" si="4"/>
        <v>0</v>
      </c>
      <c r="BF97" s="148">
        <f t="shared" si="5"/>
        <v>0</v>
      </c>
      <c r="BG97" s="148">
        <f t="shared" si="6"/>
        <v>0</v>
      </c>
      <c r="BH97" s="148">
        <f t="shared" si="7"/>
        <v>0</v>
      </c>
      <c r="BI97" s="148">
        <f t="shared" si="8"/>
        <v>0</v>
      </c>
      <c r="BJ97" s="19" t="s">
        <v>91</v>
      </c>
      <c r="BK97" s="148">
        <f t="shared" si="9"/>
        <v>0</v>
      </c>
      <c r="BL97" s="19" t="s">
        <v>3956</v>
      </c>
      <c r="BM97" s="147" t="s">
        <v>5912</v>
      </c>
    </row>
    <row r="98" spans="2:65" s="1" customFormat="1" ht="24.2" customHeight="1">
      <c r="B98" s="35"/>
      <c r="C98" s="135" t="s">
        <v>105</v>
      </c>
      <c r="D98" s="135" t="s">
        <v>162</v>
      </c>
      <c r="E98" s="136" t="s">
        <v>5913</v>
      </c>
      <c r="F98" s="137" t="s">
        <v>5914</v>
      </c>
      <c r="G98" s="138" t="s">
        <v>225</v>
      </c>
      <c r="H98" s="139">
        <v>1</v>
      </c>
      <c r="I98" s="140"/>
      <c r="J98" s="141">
        <f t="shared" si="0"/>
        <v>0</v>
      </c>
      <c r="K98" s="142"/>
      <c r="L98" s="35"/>
      <c r="M98" s="143" t="s">
        <v>32</v>
      </c>
      <c r="N98" s="144" t="s">
        <v>48</v>
      </c>
      <c r="P98" s="145">
        <f t="shared" si="1"/>
        <v>0</v>
      </c>
      <c r="Q98" s="145">
        <v>0</v>
      </c>
      <c r="R98" s="145">
        <f t="shared" si="2"/>
        <v>0</v>
      </c>
      <c r="S98" s="145">
        <v>0</v>
      </c>
      <c r="T98" s="146">
        <f t="shared" si="3"/>
        <v>0</v>
      </c>
      <c r="AR98" s="147" t="s">
        <v>3956</v>
      </c>
      <c r="AT98" s="147" t="s">
        <v>162</v>
      </c>
      <c r="AU98" s="147" t="s">
        <v>84</v>
      </c>
      <c r="AY98" s="19" t="s">
        <v>159</v>
      </c>
      <c r="BE98" s="148">
        <f t="shared" si="4"/>
        <v>0</v>
      </c>
      <c r="BF98" s="148">
        <f t="shared" si="5"/>
        <v>0</v>
      </c>
      <c r="BG98" s="148">
        <f t="shared" si="6"/>
        <v>0</v>
      </c>
      <c r="BH98" s="148">
        <f t="shared" si="7"/>
        <v>0</v>
      </c>
      <c r="BI98" s="148">
        <f t="shared" si="8"/>
        <v>0</v>
      </c>
      <c r="BJ98" s="19" t="s">
        <v>91</v>
      </c>
      <c r="BK98" s="148">
        <f t="shared" si="9"/>
        <v>0</v>
      </c>
      <c r="BL98" s="19" t="s">
        <v>3956</v>
      </c>
      <c r="BM98" s="147" t="s">
        <v>5915</v>
      </c>
    </row>
    <row r="99" spans="2:65" s="1" customFormat="1" ht="24.2" customHeight="1">
      <c r="B99" s="35"/>
      <c r="C99" s="135" t="s">
        <v>108</v>
      </c>
      <c r="D99" s="135" t="s">
        <v>162</v>
      </c>
      <c r="E99" s="136" t="s">
        <v>5916</v>
      </c>
      <c r="F99" s="137" t="s">
        <v>5917</v>
      </c>
      <c r="G99" s="138" t="s">
        <v>225</v>
      </c>
      <c r="H99" s="139">
        <v>1</v>
      </c>
      <c r="I99" s="140"/>
      <c r="J99" s="141">
        <f t="shared" si="0"/>
        <v>0</v>
      </c>
      <c r="K99" s="142"/>
      <c r="L99" s="35"/>
      <c r="M99" s="143" t="s">
        <v>32</v>
      </c>
      <c r="N99" s="144" t="s">
        <v>48</v>
      </c>
      <c r="P99" s="145">
        <f t="shared" si="1"/>
        <v>0</v>
      </c>
      <c r="Q99" s="145">
        <v>0</v>
      </c>
      <c r="R99" s="145">
        <f t="shared" si="2"/>
        <v>0</v>
      </c>
      <c r="S99" s="145">
        <v>0</v>
      </c>
      <c r="T99" s="146">
        <f t="shared" si="3"/>
        <v>0</v>
      </c>
      <c r="AR99" s="147" t="s">
        <v>3956</v>
      </c>
      <c r="AT99" s="147" t="s">
        <v>162</v>
      </c>
      <c r="AU99" s="147" t="s">
        <v>84</v>
      </c>
      <c r="AY99" s="19" t="s">
        <v>159</v>
      </c>
      <c r="BE99" s="148">
        <f t="shared" si="4"/>
        <v>0</v>
      </c>
      <c r="BF99" s="148">
        <f t="shared" si="5"/>
        <v>0</v>
      </c>
      <c r="BG99" s="148">
        <f t="shared" si="6"/>
        <v>0</v>
      </c>
      <c r="BH99" s="148">
        <f t="shared" si="7"/>
        <v>0</v>
      </c>
      <c r="BI99" s="148">
        <f t="shared" si="8"/>
        <v>0</v>
      </c>
      <c r="BJ99" s="19" t="s">
        <v>91</v>
      </c>
      <c r="BK99" s="148">
        <f t="shared" si="9"/>
        <v>0</v>
      </c>
      <c r="BL99" s="19" t="s">
        <v>3956</v>
      </c>
      <c r="BM99" s="147" t="s">
        <v>5918</v>
      </c>
    </row>
    <row r="100" spans="2:65" s="1" customFormat="1" ht="37.9" customHeight="1">
      <c r="B100" s="35"/>
      <c r="C100" s="135" t="s">
        <v>111</v>
      </c>
      <c r="D100" s="135" t="s">
        <v>162</v>
      </c>
      <c r="E100" s="136" t="s">
        <v>5919</v>
      </c>
      <c r="F100" s="137" t="s">
        <v>5920</v>
      </c>
      <c r="G100" s="138" t="s">
        <v>225</v>
      </c>
      <c r="H100" s="139">
        <v>1</v>
      </c>
      <c r="I100" s="140"/>
      <c r="J100" s="141">
        <f t="shared" si="0"/>
        <v>0</v>
      </c>
      <c r="K100" s="142"/>
      <c r="L100" s="35"/>
      <c r="M100" s="143" t="s">
        <v>32</v>
      </c>
      <c r="N100" s="144" t="s">
        <v>48</v>
      </c>
      <c r="P100" s="145">
        <f t="shared" si="1"/>
        <v>0</v>
      </c>
      <c r="Q100" s="145">
        <v>0</v>
      </c>
      <c r="R100" s="145">
        <f t="shared" si="2"/>
        <v>0</v>
      </c>
      <c r="S100" s="145">
        <v>0</v>
      </c>
      <c r="T100" s="146">
        <f t="shared" si="3"/>
        <v>0</v>
      </c>
      <c r="AR100" s="147" t="s">
        <v>3956</v>
      </c>
      <c r="AT100" s="147" t="s">
        <v>162</v>
      </c>
      <c r="AU100" s="147" t="s">
        <v>84</v>
      </c>
      <c r="AY100" s="19" t="s">
        <v>159</v>
      </c>
      <c r="BE100" s="148">
        <f t="shared" si="4"/>
        <v>0</v>
      </c>
      <c r="BF100" s="148">
        <f t="shared" si="5"/>
        <v>0</v>
      </c>
      <c r="BG100" s="148">
        <f t="shared" si="6"/>
        <v>0</v>
      </c>
      <c r="BH100" s="148">
        <f t="shared" si="7"/>
        <v>0</v>
      </c>
      <c r="BI100" s="148">
        <f t="shared" si="8"/>
        <v>0</v>
      </c>
      <c r="BJ100" s="19" t="s">
        <v>91</v>
      </c>
      <c r="BK100" s="148">
        <f t="shared" si="9"/>
        <v>0</v>
      </c>
      <c r="BL100" s="19" t="s">
        <v>3956</v>
      </c>
      <c r="BM100" s="147" t="s">
        <v>5921</v>
      </c>
    </row>
    <row r="101" spans="2:65" s="11" customFormat="1" ht="25.9" customHeight="1">
      <c r="B101" s="123"/>
      <c r="D101" s="124" t="s">
        <v>75</v>
      </c>
      <c r="E101" s="125" t="s">
        <v>91</v>
      </c>
      <c r="F101" s="125" t="s">
        <v>5922</v>
      </c>
      <c r="I101" s="126"/>
      <c r="J101" s="127">
        <f>BK101</f>
        <v>0</v>
      </c>
      <c r="L101" s="123"/>
      <c r="M101" s="128"/>
      <c r="P101" s="129">
        <f>SUM(P102:P111)</f>
        <v>0</v>
      </c>
      <c r="R101" s="129">
        <f>SUM(R102:R111)</f>
        <v>0</v>
      </c>
      <c r="T101" s="130">
        <f>SUM(T102:T111)</f>
        <v>0</v>
      </c>
      <c r="AR101" s="124" t="s">
        <v>84</v>
      </c>
      <c r="AT101" s="131" t="s">
        <v>75</v>
      </c>
      <c r="AU101" s="131" t="s">
        <v>76</v>
      </c>
      <c r="AY101" s="124" t="s">
        <v>159</v>
      </c>
      <c r="BK101" s="132">
        <f>SUM(BK102:BK111)</f>
        <v>0</v>
      </c>
    </row>
    <row r="102" spans="2:65" s="1" customFormat="1" ht="16.5" customHeight="1">
      <c r="B102" s="35"/>
      <c r="C102" s="135" t="s">
        <v>114</v>
      </c>
      <c r="D102" s="135" t="s">
        <v>162</v>
      </c>
      <c r="E102" s="136" t="s">
        <v>5923</v>
      </c>
      <c r="F102" s="137" t="s">
        <v>5924</v>
      </c>
      <c r="G102" s="138" t="s">
        <v>783</v>
      </c>
      <c r="H102" s="139">
        <v>720</v>
      </c>
      <c r="I102" s="140"/>
      <c r="J102" s="141">
        <f>ROUND(I102*H102,2)</f>
        <v>0</v>
      </c>
      <c r="K102" s="142"/>
      <c r="L102" s="35"/>
      <c r="M102" s="143" t="s">
        <v>32</v>
      </c>
      <c r="N102" s="144" t="s">
        <v>48</v>
      </c>
      <c r="P102" s="145">
        <f>O102*H102</f>
        <v>0</v>
      </c>
      <c r="Q102" s="145">
        <v>0</v>
      </c>
      <c r="R102" s="145">
        <f>Q102*H102</f>
        <v>0</v>
      </c>
      <c r="S102" s="145">
        <v>0</v>
      </c>
      <c r="T102" s="146">
        <f>S102*H102</f>
        <v>0</v>
      </c>
      <c r="AR102" s="147" t="s">
        <v>96</v>
      </c>
      <c r="AT102" s="147" t="s">
        <v>162</v>
      </c>
      <c r="AU102" s="147" t="s">
        <v>84</v>
      </c>
      <c r="AY102" s="19" t="s">
        <v>159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9" t="s">
        <v>91</v>
      </c>
      <c r="BK102" s="148">
        <f>ROUND(I102*H102,2)</f>
        <v>0</v>
      </c>
      <c r="BL102" s="19" t="s">
        <v>96</v>
      </c>
      <c r="BM102" s="147" t="s">
        <v>5925</v>
      </c>
    </row>
    <row r="103" spans="2:65" s="1" customFormat="1" ht="87.75">
      <c r="B103" s="35"/>
      <c r="D103" s="154" t="s">
        <v>562</v>
      </c>
      <c r="F103" s="174" t="s">
        <v>5926</v>
      </c>
      <c r="I103" s="151"/>
      <c r="L103" s="35"/>
      <c r="M103" s="152"/>
      <c r="T103" s="56"/>
      <c r="AT103" s="19" t="s">
        <v>562</v>
      </c>
      <c r="AU103" s="19" t="s">
        <v>84</v>
      </c>
    </row>
    <row r="104" spans="2:65" s="1" customFormat="1" ht="16.5" customHeight="1">
      <c r="B104" s="35"/>
      <c r="C104" s="135" t="s">
        <v>218</v>
      </c>
      <c r="D104" s="135" t="s">
        <v>162</v>
      </c>
      <c r="E104" s="136" t="s">
        <v>5927</v>
      </c>
      <c r="F104" s="137" t="s">
        <v>5928</v>
      </c>
      <c r="G104" s="138" t="s">
        <v>757</v>
      </c>
      <c r="H104" s="139">
        <v>4</v>
      </c>
      <c r="I104" s="140"/>
      <c r="J104" s="141">
        <f>ROUND(I104*H104,2)</f>
        <v>0</v>
      </c>
      <c r="K104" s="142"/>
      <c r="L104" s="35"/>
      <c r="M104" s="143" t="s">
        <v>32</v>
      </c>
      <c r="N104" s="144" t="s">
        <v>48</v>
      </c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AR104" s="147" t="s">
        <v>96</v>
      </c>
      <c r="AT104" s="147" t="s">
        <v>162</v>
      </c>
      <c r="AU104" s="147" t="s">
        <v>84</v>
      </c>
      <c r="AY104" s="19" t="s">
        <v>159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9" t="s">
        <v>91</v>
      </c>
      <c r="BK104" s="148">
        <f>ROUND(I104*H104,2)</f>
        <v>0</v>
      </c>
      <c r="BL104" s="19" t="s">
        <v>96</v>
      </c>
      <c r="BM104" s="147" t="s">
        <v>5929</v>
      </c>
    </row>
    <row r="105" spans="2:65" s="1" customFormat="1" ht="97.5">
      <c r="B105" s="35"/>
      <c r="D105" s="154" t="s">
        <v>562</v>
      </c>
      <c r="F105" s="174" t="s">
        <v>5930</v>
      </c>
      <c r="I105" s="151"/>
      <c r="L105" s="35"/>
      <c r="M105" s="152"/>
      <c r="T105" s="56"/>
      <c r="AT105" s="19" t="s">
        <v>562</v>
      </c>
      <c r="AU105" s="19" t="s">
        <v>84</v>
      </c>
    </row>
    <row r="106" spans="2:65" s="1" customFormat="1" ht="16.5" customHeight="1">
      <c r="B106" s="35"/>
      <c r="C106" s="135" t="s">
        <v>8</v>
      </c>
      <c r="D106" s="135" t="s">
        <v>162</v>
      </c>
      <c r="E106" s="136" t="s">
        <v>5931</v>
      </c>
      <c r="F106" s="137" t="s">
        <v>5932</v>
      </c>
      <c r="G106" s="138" t="s">
        <v>757</v>
      </c>
      <c r="H106" s="139">
        <v>4</v>
      </c>
      <c r="I106" s="140"/>
      <c r="J106" s="141">
        <f>ROUND(I106*H106,2)</f>
        <v>0</v>
      </c>
      <c r="K106" s="142"/>
      <c r="L106" s="35"/>
      <c r="M106" s="143" t="s">
        <v>32</v>
      </c>
      <c r="N106" s="144" t="s">
        <v>48</v>
      </c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AR106" s="147" t="s">
        <v>96</v>
      </c>
      <c r="AT106" s="147" t="s">
        <v>162</v>
      </c>
      <c r="AU106" s="147" t="s">
        <v>84</v>
      </c>
      <c r="AY106" s="19" t="s">
        <v>159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9" t="s">
        <v>91</v>
      </c>
      <c r="BK106" s="148">
        <f>ROUND(I106*H106,2)</f>
        <v>0</v>
      </c>
      <c r="BL106" s="19" t="s">
        <v>96</v>
      </c>
      <c r="BM106" s="147" t="s">
        <v>5933</v>
      </c>
    </row>
    <row r="107" spans="2:65" s="1" customFormat="1" ht="48.75">
      <c r="B107" s="35"/>
      <c r="D107" s="154" t="s">
        <v>562</v>
      </c>
      <c r="F107" s="174" t="s">
        <v>5934</v>
      </c>
      <c r="I107" s="151"/>
      <c r="L107" s="35"/>
      <c r="M107" s="152"/>
      <c r="T107" s="56"/>
      <c r="AT107" s="19" t="s">
        <v>562</v>
      </c>
      <c r="AU107" s="19" t="s">
        <v>84</v>
      </c>
    </row>
    <row r="108" spans="2:65" s="1" customFormat="1" ht="16.5" customHeight="1">
      <c r="B108" s="35"/>
      <c r="C108" s="135" t="s">
        <v>229</v>
      </c>
      <c r="D108" s="135" t="s">
        <v>162</v>
      </c>
      <c r="E108" s="136" t="s">
        <v>5935</v>
      </c>
      <c r="F108" s="137" t="s">
        <v>5936</v>
      </c>
      <c r="G108" s="138" t="s">
        <v>757</v>
      </c>
      <c r="H108" s="139">
        <v>4</v>
      </c>
      <c r="I108" s="140"/>
      <c r="J108" s="141">
        <f>ROUND(I108*H108,2)</f>
        <v>0</v>
      </c>
      <c r="K108" s="142"/>
      <c r="L108" s="35"/>
      <c r="M108" s="143" t="s">
        <v>32</v>
      </c>
      <c r="N108" s="144" t="s">
        <v>48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96</v>
      </c>
      <c r="AT108" s="147" t="s">
        <v>162</v>
      </c>
      <c r="AU108" s="147" t="s">
        <v>84</v>
      </c>
      <c r="AY108" s="19" t="s">
        <v>159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9" t="s">
        <v>91</v>
      </c>
      <c r="BK108" s="148">
        <f>ROUND(I108*H108,2)</f>
        <v>0</v>
      </c>
      <c r="BL108" s="19" t="s">
        <v>96</v>
      </c>
      <c r="BM108" s="147" t="s">
        <v>5937</v>
      </c>
    </row>
    <row r="109" spans="2:65" s="1" customFormat="1" ht="19.5">
      <c r="B109" s="35"/>
      <c r="D109" s="154" t="s">
        <v>562</v>
      </c>
      <c r="F109" s="174" t="s">
        <v>5938</v>
      </c>
      <c r="I109" s="151"/>
      <c r="L109" s="35"/>
      <c r="M109" s="152"/>
      <c r="T109" s="56"/>
      <c r="AT109" s="19" t="s">
        <v>562</v>
      </c>
      <c r="AU109" s="19" t="s">
        <v>84</v>
      </c>
    </row>
    <row r="110" spans="2:65" s="1" customFormat="1" ht="16.5" customHeight="1">
      <c r="B110" s="35"/>
      <c r="C110" s="135" t="s">
        <v>641</v>
      </c>
      <c r="D110" s="135" t="s">
        <v>162</v>
      </c>
      <c r="E110" s="136" t="s">
        <v>5939</v>
      </c>
      <c r="F110" s="137" t="s">
        <v>5940</v>
      </c>
      <c r="G110" s="138" t="s">
        <v>180</v>
      </c>
      <c r="H110" s="139">
        <v>10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84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5941</v>
      </c>
    </row>
    <row r="111" spans="2:65" s="1" customFormat="1" ht="78">
      <c r="B111" s="35"/>
      <c r="D111" s="154" t="s">
        <v>562</v>
      </c>
      <c r="F111" s="174" t="s">
        <v>5942</v>
      </c>
      <c r="I111" s="151"/>
      <c r="L111" s="35"/>
      <c r="M111" s="152"/>
      <c r="T111" s="56"/>
      <c r="AT111" s="19" t="s">
        <v>562</v>
      </c>
      <c r="AU111" s="19" t="s">
        <v>84</v>
      </c>
    </row>
    <row r="112" spans="2:65" s="11" customFormat="1" ht="25.9" customHeight="1">
      <c r="B112" s="123"/>
      <c r="D112" s="124" t="s">
        <v>75</v>
      </c>
      <c r="E112" s="125" t="s">
        <v>93</v>
      </c>
      <c r="F112" s="125" t="s">
        <v>5943</v>
      </c>
      <c r="I112" s="126"/>
      <c r="J112" s="127">
        <f>BK112</f>
        <v>0</v>
      </c>
      <c r="L112" s="123"/>
      <c r="M112" s="128"/>
      <c r="P112" s="129">
        <f>SUM(P113:P158)</f>
        <v>0</v>
      </c>
      <c r="R112" s="129">
        <f>SUM(R113:R158)</f>
        <v>0</v>
      </c>
      <c r="T112" s="130">
        <f>SUM(T113:T158)</f>
        <v>0</v>
      </c>
      <c r="AR112" s="124" t="s">
        <v>84</v>
      </c>
      <c r="AT112" s="131" t="s">
        <v>75</v>
      </c>
      <c r="AU112" s="131" t="s">
        <v>76</v>
      </c>
      <c r="AY112" s="124" t="s">
        <v>159</v>
      </c>
      <c r="BK112" s="132">
        <f>SUM(BK113:BK158)</f>
        <v>0</v>
      </c>
    </row>
    <row r="113" spans="2:65" s="1" customFormat="1" ht="21.75" customHeight="1">
      <c r="B113" s="35"/>
      <c r="C113" s="135" t="s">
        <v>625</v>
      </c>
      <c r="D113" s="135" t="s">
        <v>162</v>
      </c>
      <c r="E113" s="136" t="s">
        <v>5944</v>
      </c>
      <c r="F113" s="137" t="s">
        <v>5945</v>
      </c>
      <c r="G113" s="138" t="s">
        <v>757</v>
      </c>
      <c r="H113" s="139">
        <v>8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84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5946</v>
      </c>
    </row>
    <row r="114" spans="2:65" s="1" customFormat="1" ht="48.75">
      <c r="B114" s="35"/>
      <c r="D114" s="154" t="s">
        <v>562</v>
      </c>
      <c r="F114" s="174" t="s">
        <v>5947</v>
      </c>
      <c r="I114" s="151"/>
      <c r="L114" s="35"/>
      <c r="M114" s="152"/>
      <c r="T114" s="56"/>
      <c r="AT114" s="19" t="s">
        <v>562</v>
      </c>
      <c r="AU114" s="19" t="s">
        <v>84</v>
      </c>
    </row>
    <row r="115" spans="2:65" s="1" customFormat="1" ht="16.5" customHeight="1">
      <c r="B115" s="35"/>
      <c r="C115" s="135" t="s">
        <v>661</v>
      </c>
      <c r="D115" s="135" t="s">
        <v>162</v>
      </c>
      <c r="E115" s="136" t="s">
        <v>5948</v>
      </c>
      <c r="F115" s="137" t="s">
        <v>5949</v>
      </c>
      <c r="G115" s="138" t="s">
        <v>783</v>
      </c>
      <c r="H115" s="139">
        <v>100</v>
      </c>
      <c r="I115" s="140"/>
      <c r="J115" s="141">
        <f>ROUND(I115*H115,2)</f>
        <v>0</v>
      </c>
      <c r="K115" s="142"/>
      <c r="L115" s="35"/>
      <c r="M115" s="143" t="s">
        <v>32</v>
      </c>
      <c r="N115" s="144" t="s">
        <v>48</v>
      </c>
      <c r="P115" s="145">
        <f>O115*H115</f>
        <v>0</v>
      </c>
      <c r="Q115" s="145">
        <v>0</v>
      </c>
      <c r="R115" s="145">
        <f>Q115*H115</f>
        <v>0</v>
      </c>
      <c r="S115" s="145">
        <v>0</v>
      </c>
      <c r="T115" s="146">
        <f>S115*H115</f>
        <v>0</v>
      </c>
      <c r="AR115" s="147" t="s">
        <v>96</v>
      </c>
      <c r="AT115" s="147" t="s">
        <v>162</v>
      </c>
      <c r="AU115" s="147" t="s">
        <v>84</v>
      </c>
      <c r="AY115" s="19" t="s">
        <v>159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9" t="s">
        <v>91</v>
      </c>
      <c r="BK115" s="148">
        <f>ROUND(I115*H115,2)</f>
        <v>0</v>
      </c>
      <c r="BL115" s="19" t="s">
        <v>96</v>
      </c>
      <c r="BM115" s="147" t="s">
        <v>5950</v>
      </c>
    </row>
    <row r="116" spans="2:65" s="1" customFormat="1" ht="48.75">
      <c r="B116" s="35"/>
      <c r="D116" s="154" t="s">
        <v>562</v>
      </c>
      <c r="F116" s="174" t="s">
        <v>5951</v>
      </c>
      <c r="I116" s="151"/>
      <c r="L116" s="35"/>
      <c r="M116" s="152"/>
      <c r="T116" s="56"/>
      <c r="AT116" s="19" t="s">
        <v>562</v>
      </c>
      <c r="AU116" s="19" t="s">
        <v>84</v>
      </c>
    </row>
    <row r="117" spans="2:65" s="1" customFormat="1" ht="21.75" customHeight="1">
      <c r="B117" s="35"/>
      <c r="C117" s="135" t="s">
        <v>667</v>
      </c>
      <c r="D117" s="135" t="s">
        <v>162</v>
      </c>
      <c r="E117" s="136" t="s">
        <v>5952</v>
      </c>
      <c r="F117" s="137" t="s">
        <v>5953</v>
      </c>
      <c r="G117" s="138" t="s">
        <v>757</v>
      </c>
      <c r="H117" s="139">
        <v>8</v>
      </c>
      <c r="I117" s="140"/>
      <c r="J117" s="141">
        <f>ROUND(I117*H117,2)</f>
        <v>0</v>
      </c>
      <c r="K117" s="142"/>
      <c r="L117" s="35"/>
      <c r="M117" s="143" t="s">
        <v>32</v>
      </c>
      <c r="N117" s="144" t="s">
        <v>48</v>
      </c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6">
        <f>S117*H117</f>
        <v>0</v>
      </c>
      <c r="AR117" s="147" t="s">
        <v>96</v>
      </c>
      <c r="AT117" s="147" t="s">
        <v>162</v>
      </c>
      <c r="AU117" s="147" t="s">
        <v>84</v>
      </c>
      <c r="AY117" s="19" t="s">
        <v>159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9" t="s">
        <v>91</v>
      </c>
      <c r="BK117" s="148">
        <f>ROUND(I117*H117,2)</f>
        <v>0</v>
      </c>
      <c r="BL117" s="19" t="s">
        <v>96</v>
      </c>
      <c r="BM117" s="147" t="s">
        <v>5954</v>
      </c>
    </row>
    <row r="118" spans="2:65" s="1" customFormat="1" ht="19.5">
      <c r="B118" s="35"/>
      <c r="D118" s="154" t="s">
        <v>562</v>
      </c>
      <c r="F118" s="174" t="s">
        <v>5955</v>
      </c>
      <c r="I118" s="151"/>
      <c r="L118" s="35"/>
      <c r="M118" s="152"/>
      <c r="T118" s="56"/>
      <c r="AT118" s="19" t="s">
        <v>562</v>
      </c>
      <c r="AU118" s="19" t="s">
        <v>84</v>
      </c>
    </row>
    <row r="119" spans="2:65" s="1" customFormat="1" ht="16.5" customHeight="1">
      <c r="B119" s="35"/>
      <c r="C119" s="135" t="s">
        <v>675</v>
      </c>
      <c r="D119" s="135" t="s">
        <v>162</v>
      </c>
      <c r="E119" s="136" t="s">
        <v>5956</v>
      </c>
      <c r="F119" s="137" t="s">
        <v>5957</v>
      </c>
      <c r="G119" s="138" t="s">
        <v>757</v>
      </c>
      <c r="H119" s="139">
        <v>8</v>
      </c>
      <c r="I119" s="140"/>
      <c r="J119" s="141">
        <f>ROUND(I119*H119,2)</f>
        <v>0</v>
      </c>
      <c r="K119" s="142"/>
      <c r="L119" s="35"/>
      <c r="M119" s="143" t="s">
        <v>32</v>
      </c>
      <c r="N119" s="144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96</v>
      </c>
      <c r="AT119" s="147" t="s">
        <v>162</v>
      </c>
      <c r="AU119" s="147" t="s">
        <v>84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5958</v>
      </c>
    </row>
    <row r="120" spans="2:65" s="1" customFormat="1" ht="19.5">
      <c r="B120" s="35"/>
      <c r="D120" s="154" t="s">
        <v>562</v>
      </c>
      <c r="F120" s="174" t="s">
        <v>5959</v>
      </c>
      <c r="I120" s="151"/>
      <c r="L120" s="35"/>
      <c r="M120" s="152"/>
      <c r="T120" s="56"/>
      <c r="AT120" s="19" t="s">
        <v>562</v>
      </c>
      <c r="AU120" s="19" t="s">
        <v>84</v>
      </c>
    </row>
    <row r="121" spans="2:65" s="1" customFormat="1" ht="16.5" customHeight="1">
      <c r="B121" s="35"/>
      <c r="C121" s="135" t="s">
        <v>701</v>
      </c>
      <c r="D121" s="135" t="s">
        <v>162</v>
      </c>
      <c r="E121" s="136" t="s">
        <v>5960</v>
      </c>
      <c r="F121" s="137" t="s">
        <v>5961</v>
      </c>
      <c r="G121" s="138" t="s">
        <v>757</v>
      </c>
      <c r="H121" s="139">
        <v>8</v>
      </c>
      <c r="I121" s="140"/>
      <c r="J121" s="141">
        <f>ROUND(I121*H121,2)</f>
        <v>0</v>
      </c>
      <c r="K121" s="142"/>
      <c r="L121" s="35"/>
      <c r="M121" s="143" t="s">
        <v>32</v>
      </c>
      <c r="N121" s="144" t="s">
        <v>48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96</v>
      </c>
      <c r="AT121" s="147" t="s">
        <v>162</v>
      </c>
      <c r="AU121" s="147" t="s">
        <v>84</v>
      </c>
      <c r="AY121" s="19" t="s">
        <v>159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9" t="s">
        <v>91</v>
      </c>
      <c r="BK121" s="148">
        <f>ROUND(I121*H121,2)</f>
        <v>0</v>
      </c>
      <c r="BL121" s="19" t="s">
        <v>96</v>
      </c>
      <c r="BM121" s="147" t="s">
        <v>5962</v>
      </c>
    </row>
    <row r="122" spans="2:65" s="1" customFormat="1" ht="19.5">
      <c r="B122" s="35"/>
      <c r="D122" s="154" t="s">
        <v>562</v>
      </c>
      <c r="F122" s="174" t="s">
        <v>5963</v>
      </c>
      <c r="I122" s="151"/>
      <c r="L122" s="35"/>
      <c r="M122" s="152"/>
      <c r="T122" s="56"/>
      <c r="AT122" s="19" t="s">
        <v>562</v>
      </c>
      <c r="AU122" s="19" t="s">
        <v>84</v>
      </c>
    </row>
    <row r="123" spans="2:65" s="1" customFormat="1" ht="16.5" customHeight="1">
      <c r="B123" s="35"/>
      <c r="C123" s="135" t="s">
        <v>713</v>
      </c>
      <c r="D123" s="135" t="s">
        <v>162</v>
      </c>
      <c r="E123" s="136" t="s">
        <v>5964</v>
      </c>
      <c r="F123" s="137" t="s">
        <v>5965</v>
      </c>
      <c r="G123" s="138" t="s">
        <v>757</v>
      </c>
      <c r="H123" s="139">
        <v>1</v>
      </c>
      <c r="I123" s="140"/>
      <c r="J123" s="141">
        <f>ROUND(I123*H123,2)</f>
        <v>0</v>
      </c>
      <c r="K123" s="142"/>
      <c r="L123" s="35"/>
      <c r="M123" s="143" t="s">
        <v>32</v>
      </c>
      <c r="N123" s="144" t="s">
        <v>48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96</v>
      </c>
      <c r="AT123" s="147" t="s">
        <v>162</v>
      </c>
      <c r="AU123" s="147" t="s">
        <v>84</v>
      </c>
      <c r="AY123" s="19" t="s">
        <v>159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9" t="s">
        <v>91</v>
      </c>
      <c r="BK123" s="148">
        <f>ROUND(I123*H123,2)</f>
        <v>0</v>
      </c>
      <c r="BL123" s="19" t="s">
        <v>96</v>
      </c>
      <c r="BM123" s="147" t="s">
        <v>5966</v>
      </c>
    </row>
    <row r="124" spans="2:65" s="1" customFormat="1" ht="97.5">
      <c r="B124" s="35"/>
      <c r="D124" s="154" t="s">
        <v>562</v>
      </c>
      <c r="F124" s="174" t="s">
        <v>5967</v>
      </c>
      <c r="I124" s="151"/>
      <c r="L124" s="35"/>
      <c r="M124" s="152"/>
      <c r="T124" s="56"/>
      <c r="AT124" s="19" t="s">
        <v>562</v>
      </c>
      <c r="AU124" s="19" t="s">
        <v>84</v>
      </c>
    </row>
    <row r="125" spans="2:65" s="1" customFormat="1" ht="16.5" customHeight="1">
      <c r="B125" s="35"/>
      <c r="C125" s="135" t="s">
        <v>7</v>
      </c>
      <c r="D125" s="135" t="s">
        <v>162</v>
      </c>
      <c r="E125" s="136" t="s">
        <v>5968</v>
      </c>
      <c r="F125" s="137" t="s">
        <v>5969</v>
      </c>
      <c r="G125" s="138" t="s">
        <v>783</v>
      </c>
      <c r="H125" s="139">
        <v>78</v>
      </c>
      <c r="I125" s="140"/>
      <c r="J125" s="141">
        <f>ROUND(I125*H125,2)</f>
        <v>0</v>
      </c>
      <c r="K125" s="142"/>
      <c r="L125" s="35"/>
      <c r="M125" s="143" t="s">
        <v>32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96</v>
      </c>
      <c r="AT125" s="147" t="s">
        <v>162</v>
      </c>
      <c r="AU125" s="147" t="s">
        <v>84</v>
      </c>
      <c r="AY125" s="19" t="s">
        <v>159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9" t="s">
        <v>91</v>
      </c>
      <c r="BK125" s="148">
        <f>ROUND(I125*H125,2)</f>
        <v>0</v>
      </c>
      <c r="BL125" s="19" t="s">
        <v>96</v>
      </c>
      <c r="BM125" s="147" t="s">
        <v>5970</v>
      </c>
    </row>
    <row r="126" spans="2:65" s="1" customFormat="1" ht="58.5">
      <c r="B126" s="35"/>
      <c r="D126" s="154" t="s">
        <v>562</v>
      </c>
      <c r="F126" s="174" t="s">
        <v>5971</v>
      </c>
      <c r="I126" s="151"/>
      <c r="L126" s="35"/>
      <c r="M126" s="152"/>
      <c r="T126" s="56"/>
      <c r="AT126" s="19" t="s">
        <v>562</v>
      </c>
      <c r="AU126" s="19" t="s">
        <v>84</v>
      </c>
    </row>
    <row r="127" spans="2:65" s="1" customFormat="1" ht="16.5" customHeight="1">
      <c r="B127" s="35"/>
      <c r="C127" s="135" t="s">
        <v>673</v>
      </c>
      <c r="D127" s="135" t="s">
        <v>162</v>
      </c>
      <c r="E127" s="136" t="s">
        <v>5972</v>
      </c>
      <c r="F127" s="137" t="s">
        <v>5957</v>
      </c>
      <c r="G127" s="138" t="s">
        <v>757</v>
      </c>
      <c r="H127" s="139">
        <v>14</v>
      </c>
      <c r="I127" s="140"/>
      <c r="J127" s="141">
        <f>ROUND(I127*H127,2)</f>
        <v>0</v>
      </c>
      <c r="K127" s="142"/>
      <c r="L127" s="35"/>
      <c r="M127" s="143" t="s">
        <v>32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96</v>
      </c>
      <c r="AT127" s="147" t="s">
        <v>162</v>
      </c>
      <c r="AU127" s="147" t="s">
        <v>84</v>
      </c>
      <c r="AY127" s="19" t="s">
        <v>159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9" t="s">
        <v>91</v>
      </c>
      <c r="BK127" s="148">
        <f>ROUND(I127*H127,2)</f>
        <v>0</v>
      </c>
      <c r="BL127" s="19" t="s">
        <v>96</v>
      </c>
      <c r="BM127" s="147" t="s">
        <v>5973</v>
      </c>
    </row>
    <row r="128" spans="2:65" s="1" customFormat="1" ht="19.5">
      <c r="B128" s="35"/>
      <c r="D128" s="154" t="s">
        <v>562</v>
      </c>
      <c r="F128" s="174" t="s">
        <v>5974</v>
      </c>
      <c r="I128" s="151"/>
      <c r="L128" s="35"/>
      <c r="M128" s="152"/>
      <c r="T128" s="56"/>
      <c r="AT128" s="19" t="s">
        <v>562</v>
      </c>
      <c r="AU128" s="19" t="s">
        <v>84</v>
      </c>
    </row>
    <row r="129" spans="2:65" s="1" customFormat="1" ht="16.5" customHeight="1">
      <c r="B129" s="35"/>
      <c r="C129" s="135" t="s">
        <v>732</v>
      </c>
      <c r="D129" s="135" t="s">
        <v>162</v>
      </c>
      <c r="E129" s="136" t="s">
        <v>5975</v>
      </c>
      <c r="F129" s="137" t="s">
        <v>5957</v>
      </c>
      <c r="G129" s="138" t="s">
        <v>757</v>
      </c>
      <c r="H129" s="139">
        <v>4</v>
      </c>
      <c r="I129" s="140"/>
      <c r="J129" s="141">
        <f>ROUND(I129*H129,2)</f>
        <v>0</v>
      </c>
      <c r="K129" s="142"/>
      <c r="L129" s="35"/>
      <c r="M129" s="143" t="s">
        <v>32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96</v>
      </c>
      <c r="AT129" s="147" t="s">
        <v>162</v>
      </c>
      <c r="AU129" s="147" t="s">
        <v>84</v>
      </c>
      <c r="AY129" s="19" t="s">
        <v>159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9" t="s">
        <v>91</v>
      </c>
      <c r="BK129" s="148">
        <f>ROUND(I129*H129,2)</f>
        <v>0</v>
      </c>
      <c r="BL129" s="19" t="s">
        <v>96</v>
      </c>
      <c r="BM129" s="147" t="s">
        <v>5976</v>
      </c>
    </row>
    <row r="130" spans="2:65" s="1" customFormat="1" ht="19.5">
      <c r="B130" s="35"/>
      <c r="D130" s="154" t="s">
        <v>562</v>
      </c>
      <c r="F130" s="174" t="s">
        <v>5977</v>
      </c>
      <c r="I130" s="151"/>
      <c r="L130" s="35"/>
      <c r="M130" s="152"/>
      <c r="T130" s="56"/>
      <c r="AT130" s="19" t="s">
        <v>562</v>
      </c>
      <c r="AU130" s="19" t="s">
        <v>84</v>
      </c>
    </row>
    <row r="131" spans="2:65" s="1" customFormat="1" ht="16.5" customHeight="1">
      <c r="B131" s="35"/>
      <c r="C131" s="135" t="s">
        <v>721</v>
      </c>
      <c r="D131" s="135" t="s">
        <v>162</v>
      </c>
      <c r="E131" s="136" t="s">
        <v>5978</v>
      </c>
      <c r="F131" s="137" t="s">
        <v>5957</v>
      </c>
      <c r="G131" s="138" t="s">
        <v>757</v>
      </c>
      <c r="H131" s="139">
        <v>4</v>
      </c>
      <c r="I131" s="140"/>
      <c r="J131" s="141">
        <f>ROUND(I131*H131,2)</f>
        <v>0</v>
      </c>
      <c r="K131" s="142"/>
      <c r="L131" s="35"/>
      <c r="M131" s="143" t="s">
        <v>32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96</v>
      </c>
      <c r="AT131" s="147" t="s">
        <v>162</v>
      </c>
      <c r="AU131" s="147" t="s">
        <v>84</v>
      </c>
      <c r="AY131" s="19" t="s">
        <v>159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9" t="s">
        <v>91</v>
      </c>
      <c r="BK131" s="148">
        <f>ROUND(I131*H131,2)</f>
        <v>0</v>
      </c>
      <c r="BL131" s="19" t="s">
        <v>96</v>
      </c>
      <c r="BM131" s="147" t="s">
        <v>5979</v>
      </c>
    </row>
    <row r="132" spans="2:65" s="1" customFormat="1" ht="19.5">
      <c r="B132" s="35"/>
      <c r="D132" s="154" t="s">
        <v>562</v>
      </c>
      <c r="F132" s="174" t="s">
        <v>5980</v>
      </c>
      <c r="I132" s="151"/>
      <c r="L132" s="35"/>
      <c r="M132" s="152"/>
      <c r="T132" s="56"/>
      <c r="AT132" s="19" t="s">
        <v>562</v>
      </c>
      <c r="AU132" s="19" t="s">
        <v>84</v>
      </c>
    </row>
    <row r="133" spans="2:65" s="1" customFormat="1" ht="16.5" customHeight="1">
      <c r="B133" s="35"/>
      <c r="C133" s="135" t="s">
        <v>742</v>
      </c>
      <c r="D133" s="135" t="s">
        <v>162</v>
      </c>
      <c r="E133" s="136" t="s">
        <v>5981</v>
      </c>
      <c r="F133" s="137" t="s">
        <v>5982</v>
      </c>
      <c r="G133" s="138" t="s">
        <v>757</v>
      </c>
      <c r="H133" s="139">
        <v>6</v>
      </c>
      <c r="I133" s="140"/>
      <c r="J133" s="141">
        <f>ROUND(I133*H133,2)</f>
        <v>0</v>
      </c>
      <c r="K133" s="142"/>
      <c r="L133" s="35"/>
      <c r="M133" s="143" t="s">
        <v>32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96</v>
      </c>
      <c r="AT133" s="147" t="s">
        <v>162</v>
      </c>
      <c r="AU133" s="147" t="s">
        <v>84</v>
      </c>
      <c r="AY133" s="19" t="s">
        <v>159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9" t="s">
        <v>91</v>
      </c>
      <c r="BK133" s="148">
        <f>ROUND(I133*H133,2)</f>
        <v>0</v>
      </c>
      <c r="BL133" s="19" t="s">
        <v>96</v>
      </c>
      <c r="BM133" s="147" t="s">
        <v>5983</v>
      </c>
    </row>
    <row r="134" spans="2:65" s="1" customFormat="1" ht="19.5">
      <c r="B134" s="35"/>
      <c r="D134" s="154" t="s">
        <v>562</v>
      </c>
      <c r="F134" s="174" t="s">
        <v>5984</v>
      </c>
      <c r="I134" s="151"/>
      <c r="L134" s="35"/>
      <c r="M134" s="152"/>
      <c r="T134" s="56"/>
      <c r="AT134" s="19" t="s">
        <v>562</v>
      </c>
      <c r="AU134" s="19" t="s">
        <v>84</v>
      </c>
    </row>
    <row r="135" spans="2:65" s="1" customFormat="1" ht="16.5" customHeight="1">
      <c r="B135" s="35"/>
      <c r="C135" s="135" t="s">
        <v>747</v>
      </c>
      <c r="D135" s="135" t="s">
        <v>162</v>
      </c>
      <c r="E135" s="136" t="s">
        <v>5985</v>
      </c>
      <c r="F135" s="137" t="s">
        <v>5986</v>
      </c>
      <c r="G135" s="138" t="s">
        <v>757</v>
      </c>
      <c r="H135" s="139">
        <v>6</v>
      </c>
      <c r="I135" s="140"/>
      <c r="J135" s="141">
        <f>ROUND(I135*H135,2)</f>
        <v>0</v>
      </c>
      <c r="K135" s="142"/>
      <c r="L135" s="35"/>
      <c r="M135" s="143" t="s">
        <v>32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96</v>
      </c>
      <c r="AT135" s="147" t="s">
        <v>162</v>
      </c>
      <c r="AU135" s="147" t="s">
        <v>84</v>
      </c>
      <c r="AY135" s="19" t="s">
        <v>159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9" t="s">
        <v>91</v>
      </c>
      <c r="BK135" s="148">
        <f>ROUND(I135*H135,2)</f>
        <v>0</v>
      </c>
      <c r="BL135" s="19" t="s">
        <v>96</v>
      </c>
      <c r="BM135" s="147" t="s">
        <v>5987</v>
      </c>
    </row>
    <row r="136" spans="2:65" s="1" customFormat="1" ht="19.5">
      <c r="B136" s="35"/>
      <c r="D136" s="154" t="s">
        <v>562</v>
      </c>
      <c r="F136" s="174" t="s">
        <v>5988</v>
      </c>
      <c r="I136" s="151"/>
      <c r="L136" s="35"/>
      <c r="M136" s="152"/>
      <c r="T136" s="56"/>
      <c r="AT136" s="19" t="s">
        <v>562</v>
      </c>
      <c r="AU136" s="19" t="s">
        <v>84</v>
      </c>
    </row>
    <row r="137" spans="2:65" s="1" customFormat="1" ht="16.5" customHeight="1">
      <c r="B137" s="35"/>
      <c r="C137" s="135" t="s">
        <v>754</v>
      </c>
      <c r="D137" s="135" t="s">
        <v>162</v>
      </c>
      <c r="E137" s="136" t="s">
        <v>5989</v>
      </c>
      <c r="F137" s="137" t="s">
        <v>5990</v>
      </c>
      <c r="G137" s="138" t="s">
        <v>757</v>
      </c>
      <c r="H137" s="139">
        <v>2</v>
      </c>
      <c r="I137" s="140"/>
      <c r="J137" s="141">
        <f>ROUND(I137*H137,2)</f>
        <v>0</v>
      </c>
      <c r="K137" s="142"/>
      <c r="L137" s="35"/>
      <c r="M137" s="143" t="s">
        <v>32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96</v>
      </c>
      <c r="AT137" s="147" t="s">
        <v>162</v>
      </c>
      <c r="AU137" s="147" t="s">
        <v>84</v>
      </c>
      <c r="AY137" s="19" t="s">
        <v>159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9" t="s">
        <v>91</v>
      </c>
      <c r="BK137" s="148">
        <f>ROUND(I137*H137,2)</f>
        <v>0</v>
      </c>
      <c r="BL137" s="19" t="s">
        <v>96</v>
      </c>
      <c r="BM137" s="147" t="s">
        <v>5991</v>
      </c>
    </row>
    <row r="138" spans="2:65" s="1" customFormat="1" ht="29.25">
      <c r="B138" s="35"/>
      <c r="D138" s="154" t="s">
        <v>562</v>
      </c>
      <c r="F138" s="174" t="s">
        <v>5992</v>
      </c>
      <c r="I138" s="151"/>
      <c r="L138" s="35"/>
      <c r="M138" s="152"/>
      <c r="T138" s="56"/>
      <c r="AT138" s="19" t="s">
        <v>562</v>
      </c>
      <c r="AU138" s="19" t="s">
        <v>84</v>
      </c>
    </row>
    <row r="139" spans="2:65" s="1" customFormat="1" ht="16.5" customHeight="1">
      <c r="B139" s="35"/>
      <c r="C139" s="135" t="s">
        <v>759</v>
      </c>
      <c r="D139" s="135" t="s">
        <v>162</v>
      </c>
      <c r="E139" s="136" t="s">
        <v>5993</v>
      </c>
      <c r="F139" s="137" t="s">
        <v>5994</v>
      </c>
      <c r="G139" s="138" t="s">
        <v>225</v>
      </c>
      <c r="H139" s="139">
        <v>2</v>
      </c>
      <c r="I139" s="140"/>
      <c r="J139" s="141">
        <f>ROUND(I139*H139,2)</f>
        <v>0</v>
      </c>
      <c r="K139" s="142"/>
      <c r="L139" s="35"/>
      <c r="M139" s="143" t="s">
        <v>32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96</v>
      </c>
      <c r="AT139" s="147" t="s">
        <v>162</v>
      </c>
      <c r="AU139" s="147" t="s">
        <v>84</v>
      </c>
      <c r="AY139" s="19" t="s">
        <v>159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9" t="s">
        <v>91</v>
      </c>
      <c r="BK139" s="148">
        <f>ROUND(I139*H139,2)</f>
        <v>0</v>
      </c>
      <c r="BL139" s="19" t="s">
        <v>96</v>
      </c>
      <c r="BM139" s="147" t="s">
        <v>5995</v>
      </c>
    </row>
    <row r="140" spans="2:65" s="1" customFormat="1" ht="19.5">
      <c r="B140" s="35"/>
      <c r="D140" s="154" t="s">
        <v>562</v>
      </c>
      <c r="F140" s="174" t="s">
        <v>5996</v>
      </c>
      <c r="I140" s="151"/>
      <c r="L140" s="35"/>
      <c r="M140" s="152"/>
      <c r="T140" s="56"/>
      <c r="AT140" s="19" t="s">
        <v>562</v>
      </c>
      <c r="AU140" s="19" t="s">
        <v>84</v>
      </c>
    </row>
    <row r="141" spans="2:65" s="1" customFormat="1" ht="16.5" customHeight="1">
      <c r="B141" s="35"/>
      <c r="C141" s="135" t="s">
        <v>763</v>
      </c>
      <c r="D141" s="135" t="s">
        <v>162</v>
      </c>
      <c r="E141" s="136" t="s">
        <v>5997</v>
      </c>
      <c r="F141" s="137" t="s">
        <v>5998</v>
      </c>
      <c r="G141" s="138" t="s">
        <v>783</v>
      </c>
      <c r="H141" s="139">
        <v>75</v>
      </c>
      <c r="I141" s="140"/>
      <c r="J141" s="141">
        <f>ROUND(I141*H141,2)</f>
        <v>0</v>
      </c>
      <c r="K141" s="142"/>
      <c r="L141" s="35"/>
      <c r="M141" s="143" t="s">
        <v>32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96</v>
      </c>
      <c r="AT141" s="147" t="s">
        <v>162</v>
      </c>
      <c r="AU141" s="147" t="s">
        <v>84</v>
      </c>
      <c r="AY141" s="19" t="s">
        <v>159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9" t="s">
        <v>91</v>
      </c>
      <c r="BK141" s="148">
        <f>ROUND(I141*H141,2)</f>
        <v>0</v>
      </c>
      <c r="BL141" s="19" t="s">
        <v>96</v>
      </c>
      <c r="BM141" s="147" t="s">
        <v>5999</v>
      </c>
    </row>
    <row r="142" spans="2:65" s="1" customFormat="1" ht="19.5">
      <c r="B142" s="35"/>
      <c r="D142" s="154" t="s">
        <v>562</v>
      </c>
      <c r="F142" s="174" t="s">
        <v>6000</v>
      </c>
      <c r="I142" s="151"/>
      <c r="L142" s="35"/>
      <c r="M142" s="152"/>
      <c r="T142" s="56"/>
      <c r="AT142" s="19" t="s">
        <v>562</v>
      </c>
      <c r="AU142" s="19" t="s">
        <v>84</v>
      </c>
    </row>
    <row r="143" spans="2:65" s="1" customFormat="1" ht="16.5" customHeight="1">
      <c r="B143" s="35"/>
      <c r="C143" s="135" t="s">
        <v>768</v>
      </c>
      <c r="D143" s="135" t="s">
        <v>162</v>
      </c>
      <c r="E143" s="136" t="s">
        <v>6001</v>
      </c>
      <c r="F143" s="137" t="s">
        <v>6002</v>
      </c>
      <c r="G143" s="138" t="s">
        <v>783</v>
      </c>
      <c r="H143" s="139">
        <v>73</v>
      </c>
      <c r="I143" s="140"/>
      <c r="J143" s="141">
        <f>ROUND(I143*H143,2)</f>
        <v>0</v>
      </c>
      <c r="K143" s="142"/>
      <c r="L143" s="35"/>
      <c r="M143" s="143" t="s">
        <v>32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96</v>
      </c>
      <c r="AT143" s="147" t="s">
        <v>162</v>
      </c>
      <c r="AU143" s="147" t="s">
        <v>84</v>
      </c>
      <c r="AY143" s="19" t="s">
        <v>159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9" t="s">
        <v>91</v>
      </c>
      <c r="BK143" s="148">
        <f>ROUND(I143*H143,2)</f>
        <v>0</v>
      </c>
      <c r="BL143" s="19" t="s">
        <v>96</v>
      </c>
      <c r="BM143" s="147" t="s">
        <v>6003</v>
      </c>
    </row>
    <row r="144" spans="2:65" s="1" customFormat="1" ht="19.5">
      <c r="B144" s="35"/>
      <c r="D144" s="154" t="s">
        <v>562</v>
      </c>
      <c r="F144" s="174" t="s">
        <v>6004</v>
      </c>
      <c r="I144" s="151"/>
      <c r="L144" s="35"/>
      <c r="M144" s="152"/>
      <c r="T144" s="56"/>
      <c r="AT144" s="19" t="s">
        <v>562</v>
      </c>
      <c r="AU144" s="19" t="s">
        <v>84</v>
      </c>
    </row>
    <row r="145" spans="2:65" s="1" customFormat="1" ht="24.2" customHeight="1">
      <c r="B145" s="35"/>
      <c r="C145" s="135" t="s">
        <v>775</v>
      </c>
      <c r="D145" s="135" t="s">
        <v>162</v>
      </c>
      <c r="E145" s="136" t="s">
        <v>6005</v>
      </c>
      <c r="F145" s="137" t="s">
        <v>6006</v>
      </c>
      <c r="G145" s="138" t="s">
        <v>757</v>
      </c>
      <c r="H145" s="139">
        <v>12</v>
      </c>
      <c r="I145" s="140"/>
      <c r="J145" s="141">
        <f>ROUND(I145*H145,2)</f>
        <v>0</v>
      </c>
      <c r="K145" s="142"/>
      <c r="L145" s="35"/>
      <c r="M145" s="143" t="s">
        <v>32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96</v>
      </c>
      <c r="AT145" s="147" t="s">
        <v>162</v>
      </c>
      <c r="AU145" s="147" t="s">
        <v>84</v>
      </c>
      <c r="AY145" s="19" t="s">
        <v>159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9" t="s">
        <v>91</v>
      </c>
      <c r="BK145" s="148">
        <f>ROUND(I145*H145,2)</f>
        <v>0</v>
      </c>
      <c r="BL145" s="19" t="s">
        <v>96</v>
      </c>
      <c r="BM145" s="147" t="s">
        <v>6007</v>
      </c>
    </row>
    <row r="146" spans="2:65" s="1" customFormat="1" ht="19.5">
      <c r="B146" s="35"/>
      <c r="D146" s="154" t="s">
        <v>562</v>
      </c>
      <c r="F146" s="174" t="s">
        <v>6008</v>
      </c>
      <c r="I146" s="151"/>
      <c r="L146" s="35"/>
      <c r="M146" s="152"/>
      <c r="T146" s="56"/>
      <c r="AT146" s="19" t="s">
        <v>562</v>
      </c>
      <c r="AU146" s="19" t="s">
        <v>84</v>
      </c>
    </row>
    <row r="147" spans="2:65" s="1" customFormat="1" ht="24.2" customHeight="1">
      <c r="B147" s="35"/>
      <c r="C147" s="135" t="s">
        <v>780</v>
      </c>
      <c r="D147" s="135" t="s">
        <v>162</v>
      </c>
      <c r="E147" s="136" t="s">
        <v>6009</v>
      </c>
      <c r="F147" s="137" t="s">
        <v>6010</v>
      </c>
      <c r="G147" s="138" t="s">
        <v>757</v>
      </c>
      <c r="H147" s="139">
        <v>4</v>
      </c>
      <c r="I147" s="140"/>
      <c r="J147" s="141">
        <f>ROUND(I147*H147,2)</f>
        <v>0</v>
      </c>
      <c r="K147" s="142"/>
      <c r="L147" s="35"/>
      <c r="M147" s="143" t="s">
        <v>32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96</v>
      </c>
      <c r="AT147" s="147" t="s">
        <v>162</v>
      </c>
      <c r="AU147" s="147" t="s">
        <v>84</v>
      </c>
      <c r="AY147" s="19" t="s">
        <v>159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9" t="s">
        <v>91</v>
      </c>
      <c r="BK147" s="148">
        <f>ROUND(I147*H147,2)</f>
        <v>0</v>
      </c>
      <c r="BL147" s="19" t="s">
        <v>96</v>
      </c>
      <c r="BM147" s="147" t="s">
        <v>6011</v>
      </c>
    </row>
    <row r="148" spans="2:65" s="1" customFormat="1" ht="19.5">
      <c r="B148" s="35"/>
      <c r="D148" s="154" t="s">
        <v>562</v>
      </c>
      <c r="F148" s="174" t="s">
        <v>6012</v>
      </c>
      <c r="I148" s="151"/>
      <c r="L148" s="35"/>
      <c r="M148" s="152"/>
      <c r="T148" s="56"/>
      <c r="AT148" s="19" t="s">
        <v>562</v>
      </c>
      <c r="AU148" s="19" t="s">
        <v>84</v>
      </c>
    </row>
    <row r="149" spans="2:65" s="1" customFormat="1" ht="16.5" customHeight="1">
      <c r="B149" s="35"/>
      <c r="C149" s="135" t="s">
        <v>786</v>
      </c>
      <c r="D149" s="135" t="s">
        <v>162</v>
      </c>
      <c r="E149" s="136" t="s">
        <v>6013</v>
      </c>
      <c r="F149" s="137" t="s">
        <v>6014</v>
      </c>
      <c r="G149" s="138" t="s">
        <v>757</v>
      </c>
      <c r="H149" s="139">
        <v>1</v>
      </c>
      <c r="I149" s="140"/>
      <c r="J149" s="141">
        <f>ROUND(I149*H149,2)</f>
        <v>0</v>
      </c>
      <c r="K149" s="142"/>
      <c r="L149" s="35"/>
      <c r="M149" s="143" t="s">
        <v>32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96</v>
      </c>
      <c r="AT149" s="147" t="s">
        <v>162</v>
      </c>
      <c r="AU149" s="147" t="s">
        <v>84</v>
      </c>
      <c r="AY149" s="19" t="s">
        <v>159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9" t="s">
        <v>91</v>
      </c>
      <c r="BK149" s="148">
        <f>ROUND(I149*H149,2)</f>
        <v>0</v>
      </c>
      <c r="BL149" s="19" t="s">
        <v>96</v>
      </c>
      <c r="BM149" s="147" t="s">
        <v>6015</v>
      </c>
    </row>
    <row r="150" spans="2:65" s="1" customFormat="1" ht="19.5">
      <c r="B150" s="35"/>
      <c r="D150" s="154" t="s">
        <v>562</v>
      </c>
      <c r="F150" s="174" t="s">
        <v>6016</v>
      </c>
      <c r="I150" s="151"/>
      <c r="L150" s="35"/>
      <c r="M150" s="152"/>
      <c r="T150" s="56"/>
      <c r="AT150" s="19" t="s">
        <v>562</v>
      </c>
      <c r="AU150" s="19" t="s">
        <v>84</v>
      </c>
    </row>
    <row r="151" spans="2:65" s="1" customFormat="1" ht="16.5" customHeight="1">
      <c r="B151" s="35"/>
      <c r="C151" s="135" t="s">
        <v>791</v>
      </c>
      <c r="D151" s="135" t="s">
        <v>162</v>
      </c>
      <c r="E151" s="136" t="s">
        <v>6017</v>
      </c>
      <c r="F151" s="137" t="s">
        <v>6018</v>
      </c>
      <c r="G151" s="138" t="s">
        <v>6019</v>
      </c>
      <c r="H151" s="139">
        <v>825</v>
      </c>
      <c r="I151" s="140"/>
      <c r="J151" s="141">
        <f>ROUND(I151*H151,2)</f>
        <v>0</v>
      </c>
      <c r="K151" s="142"/>
      <c r="L151" s="35"/>
      <c r="M151" s="143" t="s">
        <v>32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96</v>
      </c>
      <c r="AT151" s="147" t="s">
        <v>162</v>
      </c>
      <c r="AU151" s="147" t="s">
        <v>84</v>
      </c>
      <c r="AY151" s="19" t="s">
        <v>159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9" t="s">
        <v>91</v>
      </c>
      <c r="BK151" s="148">
        <f>ROUND(I151*H151,2)</f>
        <v>0</v>
      </c>
      <c r="BL151" s="19" t="s">
        <v>96</v>
      </c>
      <c r="BM151" s="147" t="s">
        <v>6020</v>
      </c>
    </row>
    <row r="152" spans="2:65" s="1" customFormat="1" ht="68.25">
      <c r="B152" s="35"/>
      <c r="D152" s="154" t="s">
        <v>562</v>
      </c>
      <c r="F152" s="174" t="s">
        <v>6021</v>
      </c>
      <c r="I152" s="151"/>
      <c r="L152" s="35"/>
      <c r="M152" s="152"/>
      <c r="T152" s="56"/>
      <c r="AT152" s="19" t="s">
        <v>562</v>
      </c>
      <c r="AU152" s="19" t="s">
        <v>84</v>
      </c>
    </row>
    <row r="153" spans="2:65" s="1" customFormat="1" ht="16.5" customHeight="1">
      <c r="B153" s="35"/>
      <c r="C153" s="135" t="s">
        <v>798</v>
      </c>
      <c r="D153" s="135" t="s">
        <v>162</v>
      </c>
      <c r="E153" s="136" t="s">
        <v>6022</v>
      </c>
      <c r="F153" s="137" t="s">
        <v>6023</v>
      </c>
      <c r="G153" s="138" t="s">
        <v>757</v>
      </c>
      <c r="H153" s="139">
        <v>2</v>
      </c>
      <c r="I153" s="140"/>
      <c r="J153" s="141">
        <f>ROUND(I153*H153,2)</f>
        <v>0</v>
      </c>
      <c r="K153" s="142"/>
      <c r="L153" s="35"/>
      <c r="M153" s="143" t="s">
        <v>32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96</v>
      </c>
      <c r="AT153" s="147" t="s">
        <v>162</v>
      </c>
      <c r="AU153" s="147" t="s">
        <v>84</v>
      </c>
      <c r="AY153" s="19" t="s">
        <v>159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9" t="s">
        <v>91</v>
      </c>
      <c r="BK153" s="148">
        <f>ROUND(I153*H153,2)</f>
        <v>0</v>
      </c>
      <c r="BL153" s="19" t="s">
        <v>96</v>
      </c>
      <c r="BM153" s="147" t="s">
        <v>6024</v>
      </c>
    </row>
    <row r="154" spans="2:65" s="1" customFormat="1" ht="78">
      <c r="B154" s="35"/>
      <c r="D154" s="154" t="s">
        <v>562</v>
      </c>
      <c r="F154" s="174" t="s">
        <v>6025</v>
      </c>
      <c r="I154" s="151"/>
      <c r="L154" s="35"/>
      <c r="M154" s="152"/>
      <c r="T154" s="56"/>
      <c r="AT154" s="19" t="s">
        <v>562</v>
      </c>
      <c r="AU154" s="19" t="s">
        <v>84</v>
      </c>
    </row>
    <row r="155" spans="2:65" s="1" customFormat="1" ht="16.5" customHeight="1">
      <c r="B155" s="35"/>
      <c r="C155" s="135" t="s">
        <v>814</v>
      </c>
      <c r="D155" s="135" t="s">
        <v>162</v>
      </c>
      <c r="E155" s="136" t="s">
        <v>6026</v>
      </c>
      <c r="F155" s="137" t="s">
        <v>6027</v>
      </c>
      <c r="G155" s="138" t="s">
        <v>757</v>
      </c>
      <c r="H155" s="139">
        <v>2</v>
      </c>
      <c r="I155" s="140"/>
      <c r="J155" s="141">
        <f>ROUND(I155*H155,2)</f>
        <v>0</v>
      </c>
      <c r="K155" s="142"/>
      <c r="L155" s="35"/>
      <c r="M155" s="143" t="s">
        <v>32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96</v>
      </c>
      <c r="AT155" s="147" t="s">
        <v>162</v>
      </c>
      <c r="AU155" s="147" t="s">
        <v>84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96</v>
      </c>
      <c r="BM155" s="147" t="s">
        <v>6028</v>
      </c>
    </row>
    <row r="156" spans="2:65" s="1" customFormat="1" ht="107.25">
      <c r="B156" s="35"/>
      <c r="D156" s="154" t="s">
        <v>562</v>
      </c>
      <c r="F156" s="174" t="s">
        <v>6029</v>
      </c>
      <c r="I156" s="151"/>
      <c r="L156" s="35"/>
      <c r="M156" s="152"/>
      <c r="T156" s="56"/>
      <c r="AT156" s="19" t="s">
        <v>562</v>
      </c>
      <c r="AU156" s="19" t="s">
        <v>84</v>
      </c>
    </row>
    <row r="157" spans="2:65" s="1" customFormat="1" ht="16.5" customHeight="1">
      <c r="B157" s="35"/>
      <c r="C157" s="135" t="s">
        <v>823</v>
      </c>
      <c r="D157" s="135" t="s">
        <v>162</v>
      </c>
      <c r="E157" s="136" t="s">
        <v>6030</v>
      </c>
      <c r="F157" s="137" t="s">
        <v>6031</v>
      </c>
      <c r="G157" s="138" t="s">
        <v>757</v>
      </c>
      <c r="H157" s="139">
        <v>2</v>
      </c>
      <c r="I157" s="140"/>
      <c r="J157" s="141">
        <f>ROUND(I157*H157,2)</f>
        <v>0</v>
      </c>
      <c r="K157" s="142"/>
      <c r="L157" s="35"/>
      <c r="M157" s="143" t="s">
        <v>32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96</v>
      </c>
      <c r="AT157" s="147" t="s">
        <v>162</v>
      </c>
      <c r="AU157" s="147" t="s">
        <v>84</v>
      </c>
      <c r="AY157" s="19" t="s">
        <v>159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9" t="s">
        <v>91</v>
      </c>
      <c r="BK157" s="148">
        <f>ROUND(I157*H157,2)</f>
        <v>0</v>
      </c>
      <c r="BL157" s="19" t="s">
        <v>96</v>
      </c>
      <c r="BM157" s="147" t="s">
        <v>6032</v>
      </c>
    </row>
    <row r="158" spans="2:65" s="1" customFormat="1" ht="48.75">
      <c r="B158" s="35"/>
      <c r="D158" s="154" t="s">
        <v>562</v>
      </c>
      <c r="F158" s="174" t="s">
        <v>6033</v>
      </c>
      <c r="I158" s="151"/>
      <c r="L158" s="35"/>
      <c r="M158" s="152"/>
      <c r="T158" s="56"/>
      <c r="AT158" s="19" t="s">
        <v>562</v>
      </c>
      <c r="AU158" s="19" t="s">
        <v>84</v>
      </c>
    </row>
    <row r="159" spans="2:65" s="11" customFormat="1" ht="25.9" customHeight="1">
      <c r="B159" s="123"/>
      <c r="D159" s="124" t="s">
        <v>75</v>
      </c>
      <c r="E159" s="125" t="s">
        <v>96</v>
      </c>
      <c r="F159" s="125" t="s">
        <v>6034</v>
      </c>
      <c r="I159" s="126"/>
      <c r="J159" s="127">
        <f>BK159</f>
        <v>0</v>
      </c>
      <c r="L159" s="123"/>
      <c r="M159" s="128"/>
      <c r="P159" s="129">
        <f>SUM(P160:P167)</f>
        <v>0</v>
      </c>
      <c r="R159" s="129">
        <f>SUM(R160:R167)</f>
        <v>0</v>
      </c>
      <c r="T159" s="130">
        <f>SUM(T160:T167)</f>
        <v>0</v>
      </c>
      <c r="AR159" s="124" t="s">
        <v>84</v>
      </c>
      <c r="AT159" s="131" t="s">
        <v>75</v>
      </c>
      <c r="AU159" s="131" t="s">
        <v>76</v>
      </c>
      <c r="AY159" s="124" t="s">
        <v>159</v>
      </c>
      <c r="BK159" s="132">
        <f>SUM(BK160:BK167)</f>
        <v>0</v>
      </c>
    </row>
    <row r="160" spans="2:65" s="1" customFormat="1" ht="66.75" customHeight="1">
      <c r="B160" s="35"/>
      <c r="C160" s="135" t="s">
        <v>840</v>
      </c>
      <c r="D160" s="135" t="s">
        <v>162</v>
      </c>
      <c r="E160" s="136" t="s">
        <v>6035</v>
      </c>
      <c r="F160" s="137" t="s">
        <v>6036</v>
      </c>
      <c r="G160" s="138" t="s">
        <v>225</v>
      </c>
      <c r="H160" s="139">
        <v>1</v>
      </c>
      <c r="I160" s="140"/>
      <c r="J160" s="141">
        <f t="shared" ref="J160:J167" si="10">ROUND(I160*H160,2)</f>
        <v>0</v>
      </c>
      <c r="K160" s="142"/>
      <c r="L160" s="35"/>
      <c r="M160" s="143" t="s">
        <v>32</v>
      </c>
      <c r="N160" s="144" t="s">
        <v>48</v>
      </c>
      <c r="P160" s="145">
        <f t="shared" ref="P160:P167" si="11">O160*H160</f>
        <v>0</v>
      </c>
      <c r="Q160" s="145">
        <v>0</v>
      </c>
      <c r="R160" s="145">
        <f t="shared" ref="R160:R167" si="12">Q160*H160</f>
        <v>0</v>
      </c>
      <c r="S160" s="145">
        <v>0</v>
      </c>
      <c r="T160" s="146">
        <f t="shared" ref="T160:T167" si="13">S160*H160</f>
        <v>0</v>
      </c>
      <c r="AR160" s="147" t="s">
        <v>96</v>
      </c>
      <c r="AT160" s="147" t="s">
        <v>162</v>
      </c>
      <c r="AU160" s="147" t="s">
        <v>84</v>
      </c>
      <c r="AY160" s="19" t="s">
        <v>159</v>
      </c>
      <c r="BE160" s="148">
        <f t="shared" ref="BE160:BE167" si="14">IF(N160="základní",J160,0)</f>
        <v>0</v>
      </c>
      <c r="BF160" s="148">
        <f t="shared" ref="BF160:BF167" si="15">IF(N160="snížená",J160,0)</f>
        <v>0</v>
      </c>
      <c r="BG160" s="148">
        <f t="shared" ref="BG160:BG167" si="16">IF(N160="zákl. přenesená",J160,0)</f>
        <v>0</v>
      </c>
      <c r="BH160" s="148">
        <f t="shared" ref="BH160:BH167" si="17">IF(N160="sníž. přenesená",J160,0)</f>
        <v>0</v>
      </c>
      <c r="BI160" s="148">
        <f t="shared" ref="BI160:BI167" si="18">IF(N160="nulová",J160,0)</f>
        <v>0</v>
      </c>
      <c r="BJ160" s="19" t="s">
        <v>91</v>
      </c>
      <c r="BK160" s="148">
        <f t="shared" ref="BK160:BK167" si="19">ROUND(I160*H160,2)</f>
        <v>0</v>
      </c>
      <c r="BL160" s="19" t="s">
        <v>96</v>
      </c>
      <c r="BM160" s="147" t="s">
        <v>6037</v>
      </c>
    </row>
    <row r="161" spans="2:65" s="1" customFormat="1" ht="21.75" customHeight="1">
      <c r="B161" s="35"/>
      <c r="C161" s="135" t="s">
        <v>856</v>
      </c>
      <c r="D161" s="135" t="s">
        <v>162</v>
      </c>
      <c r="E161" s="136" t="s">
        <v>6038</v>
      </c>
      <c r="F161" s="137" t="s">
        <v>6039</v>
      </c>
      <c r="G161" s="138" t="s">
        <v>225</v>
      </c>
      <c r="H161" s="139">
        <v>1</v>
      </c>
      <c r="I161" s="140"/>
      <c r="J161" s="141">
        <f t="shared" si="10"/>
        <v>0</v>
      </c>
      <c r="K161" s="142"/>
      <c r="L161" s="35"/>
      <c r="M161" s="143" t="s">
        <v>32</v>
      </c>
      <c r="N161" s="144" t="s">
        <v>48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96</v>
      </c>
      <c r="AT161" s="147" t="s">
        <v>162</v>
      </c>
      <c r="AU161" s="147" t="s">
        <v>84</v>
      </c>
      <c r="AY161" s="19" t="s">
        <v>159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9" t="s">
        <v>91</v>
      </c>
      <c r="BK161" s="148">
        <f t="shared" si="19"/>
        <v>0</v>
      </c>
      <c r="BL161" s="19" t="s">
        <v>96</v>
      </c>
      <c r="BM161" s="147" t="s">
        <v>6040</v>
      </c>
    </row>
    <row r="162" spans="2:65" s="1" customFormat="1" ht="16.5" customHeight="1">
      <c r="B162" s="35"/>
      <c r="C162" s="135" t="s">
        <v>864</v>
      </c>
      <c r="D162" s="135" t="s">
        <v>162</v>
      </c>
      <c r="E162" s="136" t="s">
        <v>6041</v>
      </c>
      <c r="F162" s="137" t="s">
        <v>6042</v>
      </c>
      <c r="G162" s="138" t="s">
        <v>783</v>
      </c>
      <c r="H162" s="139">
        <v>2</v>
      </c>
      <c r="I162" s="140"/>
      <c r="J162" s="141">
        <f t="shared" si="10"/>
        <v>0</v>
      </c>
      <c r="K162" s="142"/>
      <c r="L162" s="35"/>
      <c r="M162" s="143" t="s">
        <v>32</v>
      </c>
      <c r="N162" s="144" t="s">
        <v>48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96</v>
      </c>
      <c r="AT162" s="147" t="s">
        <v>162</v>
      </c>
      <c r="AU162" s="147" t="s">
        <v>84</v>
      </c>
      <c r="AY162" s="19" t="s">
        <v>159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9" t="s">
        <v>91</v>
      </c>
      <c r="BK162" s="148">
        <f t="shared" si="19"/>
        <v>0</v>
      </c>
      <c r="BL162" s="19" t="s">
        <v>96</v>
      </c>
      <c r="BM162" s="147" t="s">
        <v>6043</v>
      </c>
    </row>
    <row r="163" spans="2:65" s="1" customFormat="1" ht="21.75" customHeight="1">
      <c r="B163" s="35"/>
      <c r="C163" s="135" t="s">
        <v>872</v>
      </c>
      <c r="D163" s="135" t="s">
        <v>162</v>
      </c>
      <c r="E163" s="136" t="s">
        <v>6044</v>
      </c>
      <c r="F163" s="137" t="s">
        <v>6045</v>
      </c>
      <c r="G163" s="138" t="s">
        <v>783</v>
      </c>
      <c r="H163" s="139">
        <v>73</v>
      </c>
      <c r="I163" s="140"/>
      <c r="J163" s="141">
        <f t="shared" si="10"/>
        <v>0</v>
      </c>
      <c r="K163" s="142"/>
      <c r="L163" s="35"/>
      <c r="M163" s="143" t="s">
        <v>32</v>
      </c>
      <c r="N163" s="144" t="s">
        <v>48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96</v>
      </c>
      <c r="AT163" s="147" t="s">
        <v>162</v>
      </c>
      <c r="AU163" s="147" t="s">
        <v>84</v>
      </c>
      <c r="AY163" s="19" t="s">
        <v>159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9" t="s">
        <v>91</v>
      </c>
      <c r="BK163" s="148">
        <f t="shared" si="19"/>
        <v>0</v>
      </c>
      <c r="BL163" s="19" t="s">
        <v>96</v>
      </c>
      <c r="BM163" s="147" t="s">
        <v>6046</v>
      </c>
    </row>
    <row r="164" spans="2:65" s="1" customFormat="1" ht="24.2" customHeight="1">
      <c r="B164" s="35"/>
      <c r="C164" s="135" t="s">
        <v>877</v>
      </c>
      <c r="D164" s="135" t="s">
        <v>162</v>
      </c>
      <c r="E164" s="136" t="s">
        <v>6047</v>
      </c>
      <c r="F164" s="137" t="s">
        <v>6048</v>
      </c>
      <c r="G164" s="138" t="s">
        <v>225</v>
      </c>
      <c r="H164" s="139">
        <v>1</v>
      </c>
      <c r="I164" s="140"/>
      <c r="J164" s="141">
        <f t="shared" si="10"/>
        <v>0</v>
      </c>
      <c r="K164" s="142"/>
      <c r="L164" s="35"/>
      <c r="M164" s="143" t="s">
        <v>32</v>
      </c>
      <c r="N164" s="144" t="s">
        <v>48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96</v>
      </c>
      <c r="AT164" s="147" t="s">
        <v>162</v>
      </c>
      <c r="AU164" s="147" t="s">
        <v>84</v>
      </c>
      <c r="AY164" s="19" t="s">
        <v>159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9" t="s">
        <v>91</v>
      </c>
      <c r="BK164" s="148">
        <f t="shared" si="19"/>
        <v>0</v>
      </c>
      <c r="BL164" s="19" t="s">
        <v>96</v>
      </c>
      <c r="BM164" s="147" t="s">
        <v>6049</v>
      </c>
    </row>
    <row r="165" spans="2:65" s="1" customFormat="1" ht="24.2" customHeight="1">
      <c r="B165" s="35"/>
      <c r="C165" s="135" t="s">
        <v>887</v>
      </c>
      <c r="D165" s="135" t="s">
        <v>162</v>
      </c>
      <c r="E165" s="136" t="s">
        <v>6050</v>
      </c>
      <c r="F165" s="137" t="s">
        <v>6051</v>
      </c>
      <c r="G165" s="138" t="s">
        <v>225</v>
      </c>
      <c r="H165" s="139">
        <v>1</v>
      </c>
      <c r="I165" s="140"/>
      <c r="J165" s="141">
        <f t="shared" si="10"/>
        <v>0</v>
      </c>
      <c r="K165" s="142"/>
      <c r="L165" s="35"/>
      <c r="M165" s="143" t="s">
        <v>32</v>
      </c>
      <c r="N165" s="144" t="s">
        <v>48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96</v>
      </c>
      <c r="AT165" s="147" t="s">
        <v>162</v>
      </c>
      <c r="AU165" s="147" t="s">
        <v>84</v>
      </c>
      <c r="AY165" s="19" t="s">
        <v>159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9" t="s">
        <v>91</v>
      </c>
      <c r="BK165" s="148">
        <f t="shared" si="19"/>
        <v>0</v>
      </c>
      <c r="BL165" s="19" t="s">
        <v>96</v>
      </c>
      <c r="BM165" s="147" t="s">
        <v>6052</v>
      </c>
    </row>
    <row r="166" spans="2:65" s="1" customFormat="1" ht="24.2" customHeight="1">
      <c r="B166" s="35"/>
      <c r="C166" s="135" t="s">
        <v>894</v>
      </c>
      <c r="D166" s="135" t="s">
        <v>162</v>
      </c>
      <c r="E166" s="136" t="s">
        <v>6053</v>
      </c>
      <c r="F166" s="137" t="s">
        <v>6054</v>
      </c>
      <c r="G166" s="138" t="s">
        <v>225</v>
      </c>
      <c r="H166" s="139">
        <v>1</v>
      </c>
      <c r="I166" s="140"/>
      <c r="J166" s="141">
        <f t="shared" si="10"/>
        <v>0</v>
      </c>
      <c r="K166" s="142"/>
      <c r="L166" s="35"/>
      <c r="M166" s="143" t="s">
        <v>32</v>
      </c>
      <c r="N166" s="144" t="s">
        <v>48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96</v>
      </c>
      <c r="AT166" s="147" t="s">
        <v>162</v>
      </c>
      <c r="AU166" s="147" t="s">
        <v>84</v>
      </c>
      <c r="AY166" s="19" t="s">
        <v>159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9" t="s">
        <v>91</v>
      </c>
      <c r="BK166" s="148">
        <f t="shared" si="19"/>
        <v>0</v>
      </c>
      <c r="BL166" s="19" t="s">
        <v>96</v>
      </c>
      <c r="BM166" s="147" t="s">
        <v>6055</v>
      </c>
    </row>
    <row r="167" spans="2:65" s="1" customFormat="1" ht="24.2" customHeight="1">
      <c r="B167" s="35"/>
      <c r="C167" s="135" t="s">
        <v>899</v>
      </c>
      <c r="D167" s="135" t="s">
        <v>162</v>
      </c>
      <c r="E167" s="136" t="s">
        <v>6056</v>
      </c>
      <c r="F167" s="137" t="s">
        <v>6057</v>
      </c>
      <c r="G167" s="138" t="s">
        <v>225</v>
      </c>
      <c r="H167" s="139">
        <v>1</v>
      </c>
      <c r="I167" s="140"/>
      <c r="J167" s="141">
        <f t="shared" si="10"/>
        <v>0</v>
      </c>
      <c r="K167" s="142"/>
      <c r="L167" s="35"/>
      <c r="M167" s="143" t="s">
        <v>32</v>
      </c>
      <c r="N167" s="144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96</v>
      </c>
      <c r="AT167" s="147" t="s">
        <v>162</v>
      </c>
      <c r="AU167" s="147" t="s">
        <v>84</v>
      </c>
      <c r="AY167" s="19" t="s">
        <v>159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9" t="s">
        <v>91</v>
      </c>
      <c r="BK167" s="148">
        <f t="shared" si="19"/>
        <v>0</v>
      </c>
      <c r="BL167" s="19" t="s">
        <v>96</v>
      </c>
      <c r="BM167" s="147" t="s">
        <v>6058</v>
      </c>
    </row>
    <row r="168" spans="2:65" s="11" customFormat="1" ht="25.9" customHeight="1">
      <c r="B168" s="123"/>
      <c r="D168" s="124" t="s">
        <v>75</v>
      </c>
      <c r="E168" s="125" t="s">
        <v>99</v>
      </c>
      <c r="F168" s="125" t="s">
        <v>6059</v>
      </c>
      <c r="I168" s="126"/>
      <c r="J168" s="127">
        <f>BK168</f>
        <v>0</v>
      </c>
      <c r="L168" s="123"/>
      <c r="M168" s="128"/>
      <c r="P168" s="129">
        <f>SUM(P169:P173)</f>
        <v>0</v>
      </c>
      <c r="R168" s="129">
        <f>SUM(R169:R173)</f>
        <v>0</v>
      </c>
      <c r="T168" s="130">
        <f>SUM(T169:T173)</f>
        <v>0</v>
      </c>
      <c r="AR168" s="124" t="s">
        <v>84</v>
      </c>
      <c r="AT168" s="131" t="s">
        <v>75</v>
      </c>
      <c r="AU168" s="131" t="s">
        <v>76</v>
      </c>
      <c r="AY168" s="124" t="s">
        <v>159</v>
      </c>
      <c r="BK168" s="132">
        <f>SUM(BK169:BK173)</f>
        <v>0</v>
      </c>
    </row>
    <row r="169" spans="2:65" s="1" customFormat="1" ht="55.5" customHeight="1">
      <c r="B169" s="35"/>
      <c r="C169" s="135" t="s">
        <v>905</v>
      </c>
      <c r="D169" s="135" t="s">
        <v>162</v>
      </c>
      <c r="E169" s="136" t="s">
        <v>6060</v>
      </c>
      <c r="F169" s="137" t="s">
        <v>6061</v>
      </c>
      <c r="G169" s="138" t="s">
        <v>559</v>
      </c>
      <c r="H169" s="139">
        <v>63</v>
      </c>
      <c r="I169" s="140"/>
      <c r="J169" s="141">
        <f>ROUND(I169*H169,2)</f>
        <v>0</v>
      </c>
      <c r="K169" s="142"/>
      <c r="L169" s="35"/>
      <c r="M169" s="143" t="s">
        <v>32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96</v>
      </c>
      <c r="AT169" s="147" t="s">
        <v>162</v>
      </c>
      <c r="AU169" s="147" t="s">
        <v>84</v>
      </c>
      <c r="AY169" s="19" t="s">
        <v>159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9" t="s">
        <v>91</v>
      </c>
      <c r="BK169" s="148">
        <f>ROUND(I169*H169,2)</f>
        <v>0</v>
      </c>
      <c r="BL169" s="19" t="s">
        <v>96</v>
      </c>
      <c r="BM169" s="147" t="s">
        <v>6062</v>
      </c>
    </row>
    <row r="170" spans="2:65" s="1" customFormat="1" ht="24.2" customHeight="1">
      <c r="B170" s="35"/>
      <c r="C170" s="135" t="s">
        <v>909</v>
      </c>
      <c r="D170" s="135" t="s">
        <v>162</v>
      </c>
      <c r="E170" s="136" t="s">
        <v>6063</v>
      </c>
      <c r="F170" s="137" t="s">
        <v>6064</v>
      </c>
      <c r="G170" s="138" t="s">
        <v>559</v>
      </c>
      <c r="H170" s="139">
        <v>63</v>
      </c>
      <c r="I170" s="140"/>
      <c r="J170" s="141">
        <f>ROUND(I170*H170,2)</f>
        <v>0</v>
      </c>
      <c r="K170" s="142"/>
      <c r="L170" s="35"/>
      <c r="M170" s="143" t="s">
        <v>32</v>
      </c>
      <c r="N170" s="144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96</v>
      </c>
      <c r="AT170" s="147" t="s">
        <v>162</v>
      </c>
      <c r="AU170" s="147" t="s">
        <v>84</v>
      </c>
      <c r="AY170" s="19" t="s">
        <v>159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9" t="s">
        <v>91</v>
      </c>
      <c r="BK170" s="148">
        <f>ROUND(I170*H170,2)</f>
        <v>0</v>
      </c>
      <c r="BL170" s="19" t="s">
        <v>96</v>
      </c>
      <c r="BM170" s="147" t="s">
        <v>6065</v>
      </c>
    </row>
    <row r="171" spans="2:65" s="1" customFormat="1" ht="37.9" customHeight="1">
      <c r="B171" s="35"/>
      <c r="C171" s="135" t="s">
        <v>913</v>
      </c>
      <c r="D171" s="135" t="s">
        <v>162</v>
      </c>
      <c r="E171" s="136" t="s">
        <v>6066</v>
      </c>
      <c r="F171" s="137" t="s">
        <v>6067</v>
      </c>
      <c r="G171" s="138" t="s">
        <v>559</v>
      </c>
      <c r="H171" s="139">
        <v>63</v>
      </c>
      <c r="I171" s="140"/>
      <c r="J171" s="141">
        <f>ROUND(I171*H171,2)</f>
        <v>0</v>
      </c>
      <c r="K171" s="142"/>
      <c r="L171" s="35"/>
      <c r="M171" s="143" t="s">
        <v>32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96</v>
      </c>
      <c r="AT171" s="147" t="s">
        <v>162</v>
      </c>
      <c r="AU171" s="147" t="s">
        <v>84</v>
      </c>
      <c r="AY171" s="19" t="s">
        <v>159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9" t="s">
        <v>91</v>
      </c>
      <c r="BK171" s="148">
        <f>ROUND(I171*H171,2)</f>
        <v>0</v>
      </c>
      <c r="BL171" s="19" t="s">
        <v>96</v>
      </c>
      <c r="BM171" s="147" t="s">
        <v>6068</v>
      </c>
    </row>
    <row r="172" spans="2:65" s="1" customFormat="1" ht="37.9" customHeight="1">
      <c r="B172" s="35"/>
      <c r="C172" s="135" t="s">
        <v>917</v>
      </c>
      <c r="D172" s="135" t="s">
        <v>162</v>
      </c>
      <c r="E172" s="136" t="s">
        <v>6069</v>
      </c>
      <c r="F172" s="137" t="s">
        <v>6070</v>
      </c>
      <c r="G172" s="138" t="s">
        <v>225</v>
      </c>
      <c r="H172" s="139">
        <v>1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96</v>
      </c>
      <c r="AT172" s="147" t="s">
        <v>162</v>
      </c>
      <c r="AU172" s="147" t="s">
        <v>84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96</v>
      </c>
      <c r="BM172" s="147" t="s">
        <v>6071</v>
      </c>
    </row>
    <row r="173" spans="2:65" s="1" customFormat="1" ht="44.25" customHeight="1">
      <c r="B173" s="35"/>
      <c r="C173" s="135" t="s">
        <v>171</v>
      </c>
      <c r="D173" s="135" t="s">
        <v>162</v>
      </c>
      <c r="E173" s="136" t="s">
        <v>6072</v>
      </c>
      <c r="F173" s="137" t="s">
        <v>6073</v>
      </c>
      <c r="G173" s="138" t="s">
        <v>225</v>
      </c>
      <c r="H173" s="139">
        <v>1</v>
      </c>
      <c r="I173" s="140"/>
      <c r="J173" s="141">
        <f>ROUND(I173*H173,2)</f>
        <v>0</v>
      </c>
      <c r="K173" s="142"/>
      <c r="L173" s="35"/>
      <c r="M173" s="213" t="s">
        <v>32</v>
      </c>
      <c r="N173" s="214" t="s">
        <v>48</v>
      </c>
      <c r="O173" s="168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147" t="s">
        <v>96</v>
      </c>
      <c r="AT173" s="147" t="s">
        <v>162</v>
      </c>
      <c r="AU173" s="147" t="s">
        <v>84</v>
      </c>
      <c r="AY173" s="19" t="s">
        <v>159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9" t="s">
        <v>91</v>
      </c>
      <c r="BK173" s="148">
        <f>ROUND(I173*H173,2)</f>
        <v>0</v>
      </c>
      <c r="BL173" s="19" t="s">
        <v>96</v>
      </c>
      <c r="BM173" s="147" t="s">
        <v>6074</v>
      </c>
    </row>
    <row r="174" spans="2:65" s="1" customFormat="1" ht="6.95" customHeight="1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5"/>
    </row>
  </sheetData>
  <sheetProtection algorithmName="SHA-512" hashValue="ZnPE0xRzUvsKnxsWJsn31+o4sueja0fPcU4n1xpL9ofHld7un2s7l8dHgdUEpz0kIg5mq9Q//1kAtpbQioyZoA==" saltValue="Sui11kOE9Zo+r9UoE17Ok/tJWJiEPIe8b5GexVo4/sUQmO3Ji1QE53BBGkHZrhmS2rC3/EIHsG1Xer1Q4XbhLw==" spinCount="100000" sheet="1" objects="1" scenarios="1" formatColumns="0" formatRows="0" autoFilter="0"/>
  <autoFilter ref="C89:K173" xr:uid="{00000000-0009-0000-0000-00000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116</v>
      </c>
      <c r="AZ2" s="170" t="s">
        <v>6075</v>
      </c>
      <c r="BA2" s="170" t="s">
        <v>6076</v>
      </c>
      <c r="BB2" s="170" t="s">
        <v>165</v>
      </c>
      <c r="BC2" s="170" t="s">
        <v>6077</v>
      </c>
      <c r="BD2" s="170" t="s">
        <v>93</v>
      </c>
    </row>
    <row r="3" spans="2:5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5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56" ht="6.95" customHeight="1">
      <c r="B5" s="22"/>
      <c r="L5" s="22"/>
    </row>
    <row r="6" spans="2:56" ht="12" customHeight="1">
      <c r="B6" s="22"/>
      <c r="D6" s="29" t="s">
        <v>16</v>
      </c>
      <c r="L6" s="22"/>
    </row>
    <row r="7" spans="2:5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56" ht="12" customHeight="1">
      <c r="B8" s="22"/>
      <c r="D8" s="29" t="s">
        <v>132</v>
      </c>
      <c r="L8" s="22"/>
    </row>
    <row r="9" spans="2:56" s="1" customFormat="1" ht="16.5" customHeight="1">
      <c r="B9" s="35"/>
      <c r="E9" s="350" t="s">
        <v>255</v>
      </c>
      <c r="F9" s="352"/>
      <c r="G9" s="352"/>
      <c r="H9" s="352"/>
      <c r="L9" s="35"/>
    </row>
    <row r="10" spans="2:56" s="1" customFormat="1" ht="12" customHeight="1">
      <c r="B10" s="35"/>
      <c r="D10" s="29" t="s">
        <v>260</v>
      </c>
      <c r="L10" s="35"/>
    </row>
    <row r="11" spans="2:56" s="1" customFormat="1" ht="16.5" customHeight="1">
      <c r="B11" s="35"/>
      <c r="E11" s="314" t="s">
        <v>6078</v>
      </c>
      <c r="F11" s="352"/>
      <c r="G11" s="352"/>
      <c r="H11" s="352"/>
      <c r="L11" s="35"/>
    </row>
    <row r="12" spans="2:56" s="1" customFormat="1" ht="11.25">
      <c r="B12" s="35"/>
      <c r="L12" s="35"/>
    </row>
    <row r="13" spans="2:56" s="1" customFormat="1" ht="12" customHeight="1">
      <c r="B13" s="35"/>
      <c r="D13" s="29" t="s">
        <v>18</v>
      </c>
      <c r="F13" s="27" t="s">
        <v>32</v>
      </c>
      <c r="I13" s="29" t="s">
        <v>20</v>
      </c>
      <c r="J13" s="27" t="s">
        <v>32</v>
      </c>
      <c r="L13" s="35"/>
    </row>
    <row r="14" spans="2:56" s="1" customFormat="1" ht="12" customHeight="1">
      <c r="B14" s="35"/>
      <c r="D14" s="29" t="s">
        <v>22</v>
      </c>
      <c r="F14" s="27" t="s">
        <v>33</v>
      </c>
      <c r="I14" s="29" t="s">
        <v>24</v>
      </c>
      <c r="J14" s="52" t="str">
        <f>'Rekapitulace stavby'!AN8</f>
        <v>15. 7. 2024</v>
      </c>
      <c r="L14" s="35"/>
    </row>
    <row r="15" spans="2:56" s="1" customFormat="1" ht="10.9" customHeight="1">
      <c r="B15" s="35"/>
      <c r="L15" s="35"/>
    </row>
    <row r="16" spans="2:56" s="1" customFormat="1" ht="12" customHeight="1">
      <c r="B16" s="35"/>
      <c r="D16" s="29" t="s">
        <v>30</v>
      </c>
      <c r="I16" s="29" t="s">
        <v>31</v>
      </c>
      <c r="J16" s="27" t="s">
        <v>32</v>
      </c>
      <c r="L16" s="35"/>
    </row>
    <row r="17" spans="2:12" s="1" customFormat="1" ht="18" customHeight="1">
      <c r="B17" s="35"/>
      <c r="E17" s="27" t="s">
        <v>33</v>
      </c>
      <c r="I17" s="29" t="s">
        <v>34</v>
      </c>
      <c r="J17" s="27" t="s">
        <v>32</v>
      </c>
      <c r="L17" s="35"/>
    </row>
    <row r="18" spans="2:12" s="1" customFormat="1" ht="6.95" customHeight="1">
      <c r="B18" s="35"/>
      <c r="L18" s="35"/>
    </row>
    <row r="19" spans="2:12" s="1" customFormat="1" ht="12" customHeight="1">
      <c r="B19" s="35"/>
      <c r="D19" s="29" t="s">
        <v>35</v>
      </c>
      <c r="I19" s="29" t="s">
        <v>31</v>
      </c>
      <c r="J19" s="30" t="str">
        <f>'Rekapitulace stavby'!AN13</f>
        <v>Vyplň údaj</v>
      </c>
      <c r="L19" s="35"/>
    </row>
    <row r="20" spans="2:12" s="1" customFormat="1" ht="18" customHeight="1">
      <c r="B20" s="35"/>
      <c r="E20" s="353" t="str">
        <f>'Rekapitulace stavby'!E14</f>
        <v>Vyplň údaj</v>
      </c>
      <c r="F20" s="320"/>
      <c r="G20" s="320"/>
      <c r="H20" s="320"/>
      <c r="I20" s="29" t="s">
        <v>34</v>
      </c>
      <c r="J20" s="30" t="str">
        <f>'Rekapitulace stavby'!AN14</f>
        <v>Vyplň údaj</v>
      </c>
      <c r="L20" s="35"/>
    </row>
    <row r="21" spans="2:12" s="1" customFormat="1" ht="6.95" customHeight="1">
      <c r="B21" s="35"/>
      <c r="L21" s="35"/>
    </row>
    <row r="22" spans="2:12" s="1" customFormat="1" ht="12" customHeight="1">
      <c r="B22" s="35"/>
      <c r="D22" s="29" t="s">
        <v>37</v>
      </c>
      <c r="I22" s="29" t="s">
        <v>31</v>
      </c>
      <c r="J22" s="27" t="s">
        <v>32</v>
      </c>
      <c r="L22" s="35"/>
    </row>
    <row r="23" spans="2:12" s="1" customFormat="1" ht="18" customHeight="1">
      <c r="B23" s="35"/>
      <c r="E23" s="27" t="s">
        <v>33</v>
      </c>
      <c r="I23" s="29" t="s">
        <v>34</v>
      </c>
      <c r="J23" s="27" t="s">
        <v>32</v>
      </c>
      <c r="L23" s="35"/>
    </row>
    <row r="24" spans="2:12" s="1" customFormat="1" ht="6.95" customHeight="1">
      <c r="B24" s="35"/>
      <c r="L24" s="35"/>
    </row>
    <row r="25" spans="2:12" s="1" customFormat="1" ht="12" customHeight="1">
      <c r="B25" s="35"/>
      <c r="D25" s="29" t="s">
        <v>39</v>
      </c>
      <c r="I25" s="29" t="s">
        <v>31</v>
      </c>
      <c r="J25" s="27" t="s">
        <v>32</v>
      </c>
      <c r="L25" s="35"/>
    </row>
    <row r="26" spans="2:12" s="1" customFormat="1" ht="18" customHeight="1">
      <c r="B26" s="35"/>
      <c r="E26" s="27" t="s">
        <v>33</v>
      </c>
      <c r="I26" s="29" t="s">
        <v>34</v>
      </c>
      <c r="J26" s="27" t="s">
        <v>32</v>
      </c>
      <c r="L26" s="35"/>
    </row>
    <row r="27" spans="2:12" s="1" customFormat="1" ht="6.95" customHeight="1">
      <c r="B27" s="35"/>
      <c r="L27" s="35"/>
    </row>
    <row r="28" spans="2:12" s="1" customFormat="1" ht="12" customHeight="1">
      <c r="B28" s="35"/>
      <c r="D28" s="29" t="s">
        <v>40</v>
      </c>
      <c r="L28" s="35"/>
    </row>
    <row r="29" spans="2:12" s="7" customFormat="1" ht="16.5" customHeight="1">
      <c r="B29" s="94"/>
      <c r="E29" s="325" t="s">
        <v>32</v>
      </c>
      <c r="F29" s="325"/>
      <c r="G29" s="325"/>
      <c r="H29" s="325"/>
      <c r="L29" s="94"/>
    </row>
    <row r="30" spans="2:12" s="1" customFormat="1" ht="6.95" customHeight="1">
      <c r="B30" s="35"/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25.35" customHeight="1">
      <c r="B32" s="35"/>
      <c r="D32" s="95" t="s">
        <v>42</v>
      </c>
      <c r="J32" s="66">
        <f>ROUND(J90, 2)</f>
        <v>0</v>
      </c>
      <c r="L32" s="35"/>
    </row>
    <row r="33" spans="2:12" s="1" customFormat="1" ht="6.95" customHeight="1">
      <c r="B33" s="35"/>
      <c r="D33" s="53"/>
      <c r="E33" s="53"/>
      <c r="F33" s="53"/>
      <c r="G33" s="53"/>
      <c r="H33" s="53"/>
      <c r="I33" s="53"/>
      <c r="J33" s="53"/>
      <c r="K33" s="53"/>
      <c r="L33" s="35"/>
    </row>
    <row r="34" spans="2:12" s="1" customFormat="1" ht="14.45" customHeight="1">
      <c r="B34" s="35"/>
      <c r="F34" s="38" t="s">
        <v>44</v>
      </c>
      <c r="I34" s="38" t="s">
        <v>43</v>
      </c>
      <c r="J34" s="38" t="s">
        <v>45</v>
      </c>
      <c r="L34" s="35"/>
    </row>
    <row r="35" spans="2:12" s="1" customFormat="1" ht="14.45" customHeight="1">
      <c r="B35" s="35"/>
      <c r="D35" s="55" t="s">
        <v>46</v>
      </c>
      <c r="E35" s="29" t="s">
        <v>47</v>
      </c>
      <c r="F35" s="86">
        <f>ROUND((SUM(BE90:BE131)),  2)</f>
        <v>0</v>
      </c>
      <c r="I35" s="96">
        <v>0.21</v>
      </c>
      <c r="J35" s="86">
        <f>ROUND(((SUM(BE90:BE131))*I35),  2)</f>
        <v>0</v>
      </c>
      <c r="L35" s="35"/>
    </row>
    <row r="36" spans="2:12" s="1" customFormat="1" ht="14.45" customHeight="1">
      <c r="B36" s="35"/>
      <c r="E36" s="29" t="s">
        <v>48</v>
      </c>
      <c r="F36" s="86">
        <f>ROUND((SUM(BF90:BF131)),  2)</f>
        <v>0</v>
      </c>
      <c r="I36" s="96">
        <v>0.12</v>
      </c>
      <c r="J36" s="86">
        <f>ROUND(((SUM(BF90:BF131))*I36),  2)</f>
        <v>0</v>
      </c>
      <c r="L36" s="35"/>
    </row>
    <row r="37" spans="2:12" s="1" customFormat="1" ht="14.45" hidden="1" customHeight="1">
      <c r="B37" s="35"/>
      <c r="E37" s="29" t="s">
        <v>49</v>
      </c>
      <c r="F37" s="86">
        <f>ROUND((SUM(BG90:BG131)),  2)</f>
        <v>0</v>
      </c>
      <c r="I37" s="96">
        <v>0.21</v>
      </c>
      <c r="J37" s="86">
        <f>0</f>
        <v>0</v>
      </c>
      <c r="L37" s="35"/>
    </row>
    <row r="38" spans="2:12" s="1" customFormat="1" ht="14.45" hidden="1" customHeight="1">
      <c r="B38" s="35"/>
      <c r="E38" s="29" t="s">
        <v>50</v>
      </c>
      <c r="F38" s="86">
        <f>ROUND((SUM(BH90:BH131)),  2)</f>
        <v>0</v>
      </c>
      <c r="I38" s="96">
        <v>0.12</v>
      </c>
      <c r="J38" s="86">
        <f>0</f>
        <v>0</v>
      </c>
      <c r="L38" s="35"/>
    </row>
    <row r="39" spans="2:12" s="1" customFormat="1" ht="14.45" hidden="1" customHeight="1">
      <c r="B39" s="35"/>
      <c r="E39" s="29" t="s">
        <v>51</v>
      </c>
      <c r="F39" s="86">
        <f>ROUND((SUM(BI90:BI131)),  2)</f>
        <v>0</v>
      </c>
      <c r="I39" s="96">
        <v>0</v>
      </c>
      <c r="J39" s="86">
        <f>0</f>
        <v>0</v>
      </c>
      <c r="L39" s="35"/>
    </row>
    <row r="40" spans="2:12" s="1" customFormat="1" ht="6.95" customHeight="1">
      <c r="B40" s="35"/>
      <c r="L40" s="35"/>
    </row>
    <row r="41" spans="2:12" s="1" customFormat="1" ht="25.35" customHeight="1">
      <c r="B41" s="35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5"/>
    </row>
    <row r="42" spans="2:12" s="1" customFormat="1" ht="14.4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5"/>
    </row>
    <row r="46" spans="2:12" s="1" customFormat="1" ht="6.9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35"/>
    </row>
    <row r="47" spans="2:12" s="1" customFormat="1" ht="24.95" customHeight="1">
      <c r="B47" s="35"/>
      <c r="C47" s="23" t="s">
        <v>134</v>
      </c>
      <c r="L47" s="35"/>
    </row>
    <row r="48" spans="2:12" s="1" customFormat="1" ht="6.95" customHeight="1">
      <c r="B48" s="35"/>
      <c r="L48" s="35"/>
    </row>
    <row r="49" spans="2:47" s="1" customFormat="1" ht="12" customHeight="1">
      <c r="B49" s="35"/>
      <c r="C49" s="29" t="s">
        <v>16</v>
      </c>
      <c r="L49" s="35"/>
    </row>
    <row r="50" spans="2:47" s="1" customFormat="1" ht="26.25" customHeight="1">
      <c r="B50" s="35"/>
      <c r="E50" s="350" t="str">
        <f>E7</f>
        <v>Komunitní dům sociální služby Domova Na cestě – Hlinsko_rev DPS</v>
      </c>
      <c r="F50" s="351"/>
      <c r="G50" s="351"/>
      <c r="H50" s="351"/>
      <c r="L50" s="35"/>
    </row>
    <row r="51" spans="2:47" ht="12" customHeight="1">
      <c r="B51" s="22"/>
      <c r="C51" s="29" t="s">
        <v>132</v>
      </c>
      <c r="L51" s="22"/>
    </row>
    <row r="52" spans="2:47" s="1" customFormat="1" ht="16.5" customHeight="1">
      <c r="B52" s="35"/>
      <c r="E52" s="350" t="s">
        <v>255</v>
      </c>
      <c r="F52" s="352"/>
      <c r="G52" s="352"/>
      <c r="H52" s="352"/>
      <c r="L52" s="35"/>
    </row>
    <row r="53" spans="2:47" s="1" customFormat="1" ht="12" customHeight="1">
      <c r="B53" s="35"/>
      <c r="C53" s="29" t="s">
        <v>260</v>
      </c>
      <c r="L53" s="35"/>
    </row>
    <row r="54" spans="2:47" s="1" customFormat="1" ht="16.5" customHeight="1">
      <c r="B54" s="35"/>
      <c r="E54" s="314" t="str">
        <f>E11</f>
        <v>10 - Sadové úpravy, náhradní výsadba</v>
      </c>
      <c r="F54" s="352"/>
      <c r="G54" s="352"/>
      <c r="H54" s="352"/>
      <c r="L54" s="35"/>
    </row>
    <row r="55" spans="2:47" s="1" customFormat="1" ht="6.95" customHeight="1">
      <c r="B55" s="35"/>
      <c r="L55" s="35"/>
    </row>
    <row r="56" spans="2:47" s="1" customFormat="1" ht="12" customHeight="1">
      <c r="B56" s="35"/>
      <c r="C56" s="29" t="s">
        <v>22</v>
      </c>
      <c r="F56" s="27" t="str">
        <f>F14</f>
        <v xml:space="preserve"> </v>
      </c>
      <c r="I56" s="29" t="s">
        <v>24</v>
      </c>
      <c r="J56" s="52" t="str">
        <f>IF(J14="","",J14)</f>
        <v>15. 7. 2024</v>
      </c>
      <c r="L56" s="35"/>
    </row>
    <row r="57" spans="2:47" s="1" customFormat="1" ht="6.95" customHeight="1">
      <c r="B57" s="35"/>
      <c r="L57" s="35"/>
    </row>
    <row r="58" spans="2:47" s="1" customFormat="1" ht="15.2" customHeight="1">
      <c r="B58" s="35"/>
      <c r="C58" s="29" t="s">
        <v>30</v>
      </c>
      <c r="F58" s="27" t="str">
        <f>E17</f>
        <v xml:space="preserve"> </v>
      </c>
      <c r="I58" s="29" t="s">
        <v>37</v>
      </c>
      <c r="J58" s="33" t="str">
        <f>E23</f>
        <v xml:space="preserve"> </v>
      </c>
      <c r="L58" s="35"/>
    </row>
    <row r="59" spans="2:47" s="1" customFormat="1" ht="15.2" customHeight="1">
      <c r="B59" s="35"/>
      <c r="C59" s="29" t="s">
        <v>35</v>
      </c>
      <c r="F59" s="27" t="str">
        <f>IF(E20="","",E20)</f>
        <v>Vyplň údaj</v>
      </c>
      <c r="I59" s="29" t="s">
        <v>39</v>
      </c>
      <c r="J59" s="33" t="str">
        <f>E26</f>
        <v xml:space="preserve"> </v>
      </c>
      <c r="L59" s="35"/>
    </row>
    <row r="60" spans="2:47" s="1" customFormat="1" ht="10.35" customHeight="1">
      <c r="B60" s="35"/>
      <c r="L60" s="35"/>
    </row>
    <row r="61" spans="2:47" s="1" customFormat="1" ht="29.25" customHeight="1">
      <c r="B61" s="35"/>
      <c r="C61" s="103" t="s">
        <v>135</v>
      </c>
      <c r="D61" s="97"/>
      <c r="E61" s="97"/>
      <c r="F61" s="97"/>
      <c r="G61" s="97"/>
      <c r="H61" s="97"/>
      <c r="I61" s="97"/>
      <c r="J61" s="104" t="s">
        <v>136</v>
      </c>
      <c r="K61" s="97"/>
      <c r="L61" s="35"/>
    </row>
    <row r="62" spans="2:47" s="1" customFormat="1" ht="10.35" customHeight="1">
      <c r="B62" s="35"/>
      <c r="L62" s="35"/>
    </row>
    <row r="63" spans="2:47" s="1" customFormat="1" ht="22.9" customHeight="1">
      <c r="B63" s="35"/>
      <c r="C63" s="105" t="s">
        <v>74</v>
      </c>
      <c r="J63" s="66">
        <f>J90</f>
        <v>0</v>
      </c>
      <c r="L63" s="35"/>
      <c r="AU63" s="19" t="s">
        <v>137</v>
      </c>
    </row>
    <row r="64" spans="2:47" s="8" customFormat="1" ht="24.95" customHeight="1">
      <c r="B64" s="106"/>
      <c r="D64" s="107" t="s">
        <v>141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9" customFormat="1" ht="19.899999999999999" customHeight="1">
      <c r="B65" s="110"/>
      <c r="D65" s="111" t="s">
        <v>6079</v>
      </c>
      <c r="E65" s="112"/>
      <c r="F65" s="112"/>
      <c r="G65" s="112"/>
      <c r="H65" s="112"/>
      <c r="I65" s="112"/>
      <c r="J65" s="113">
        <f>J92</f>
        <v>0</v>
      </c>
      <c r="L65" s="110"/>
    </row>
    <row r="66" spans="2:12" s="9" customFormat="1" ht="19.899999999999999" customHeight="1">
      <c r="B66" s="110"/>
      <c r="D66" s="111" t="s">
        <v>6080</v>
      </c>
      <c r="E66" s="112"/>
      <c r="F66" s="112"/>
      <c r="G66" s="112"/>
      <c r="H66" s="112"/>
      <c r="I66" s="112"/>
      <c r="J66" s="113">
        <f>J109</f>
        <v>0</v>
      </c>
      <c r="L66" s="110"/>
    </row>
    <row r="67" spans="2:12" s="9" customFormat="1" ht="19.899999999999999" customHeight="1">
      <c r="B67" s="110"/>
      <c r="D67" s="111" t="s">
        <v>6081</v>
      </c>
      <c r="E67" s="112"/>
      <c r="F67" s="112"/>
      <c r="G67" s="112"/>
      <c r="H67" s="112"/>
      <c r="I67" s="112"/>
      <c r="J67" s="113">
        <f>J127</f>
        <v>0</v>
      </c>
      <c r="L67" s="110"/>
    </row>
    <row r="68" spans="2:12" s="9" customFormat="1" ht="19.899999999999999" customHeight="1">
      <c r="B68" s="110"/>
      <c r="D68" s="111" t="s">
        <v>143</v>
      </c>
      <c r="E68" s="112"/>
      <c r="F68" s="112"/>
      <c r="G68" s="112"/>
      <c r="H68" s="112"/>
      <c r="I68" s="112"/>
      <c r="J68" s="113">
        <f>J129</f>
        <v>0</v>
      </c>
      <c r="L68" s="110"/>
    </row>
    <row r="69" spans="2:12" s="1" customFormat="1" ht="21.75" customHeight="1">
      <c r="B69" s="35"/>
      <c r="L69" s="35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5"/>
    </row>
    <row r="74" spans="2:12" s="1" customFormat="1" ht="6.95" customHeight="1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35"/>
    </row>
    <row r="75" spans="2:12" s="1" customFormat="1" ht="24.95" customHeight="1">
      <c r="B75" s="35"/>
      <c r="C75" s="23" t="s">
        <v>144</v>
      </c>
      <c r="L75" s="35"/>
    </row>
    <row r="76" spans="2:12" s="1" customFormat="1" ht="6.95" customHeight="1">
      <c r="B76" s="35"/>
      <c r="L76" s="35"/>
    </row>
    <row r="77" spans="2:12" s="1" customFormat="1" ht="12" customHeight="1">
      <c r="B77" s="35"/>
      <c r="C77" s="29" t="s">
        <v>16</v>
      </c>
      <c r="L77" s="35"/>
    </row>
    <row r="78" spans="2:12" s="1" customFormat="1" ht="26.25" customHeight="1">
      <c r="B78" s="35"/>
      <c r="E78" s="350" t="str">
        <f>E7</f>
        <v>Komunitní dům sociální služby Domova Na cestě – Hlinsko_rev DPS</v>
      </c>
      <c r="F78" s="351"/>
      <c r="G78" s="351"/>
      <c r="H78" s="351"/>
      <c r="L78" s="35"/>
    </row>
    <row r="79" spans="2:12" ht="12" customHeight="1">
      <c r="B79" s="22"/>
      <c r="C79" s="29" t="s">
        <v>132</v>
      </c>
      <c r="L79" s="22"/>
    </row>
    <row r="80" spans="2:12" s="1" customFormat="1" ht="16.5" customHeight="1">
      <c r="B80" s="35"/>
      <c r="E80" s="350" t="s">
        <v>255</v>
      </c>
      <c r="F80" s="352"/>
      <c r="G80" s="352"/>
      <c r="H80" s="352"/>
      <c r="L80" s="35"/>
    </row>
    <row r="81" spans="2:65" s="1" customFormat="1" ht="12" customHeight="1">
      <c r="B81" s="35"/>
      <c r="C81" s="29" t="s">
        <v>260</v>
      </c>
      <c r="L81" s="35"/>
    </row>
    <row r="82" spans="2:65" s="1" customFormat="1" ht="16.5" customHeight="1">
      <c r="B82" s="35"/>
      <c r="E82" s="314" t="str">
        <f>E11</f>
        <v>10 - Sadové úpravy, náhradní výsadba</v>
      </c>
      <c r="F82" s="352"/>
      <c r="G82" s="352"/>
      <c r="H82" s="352"/>
      <c r="L82" s="35"/>
    </row>
    <row r="83" spans="2:65" s="1" customFormat="1" ht="6.95" customHeight="1">
      <c r="B83" s="35"/>
      <c r="L83" s="35"/>
    </row>
    <row r="84" spans="2:65" s="1" customFormat="1" ht="12" customHeight="1">
      <c r="B84" s="35"/>
      <c r="C84" s="29" t="s">
        <v>22</v>
      </c>
      <c r="F84" s="27" t="str">
        <f>F14</f>
        <v xml:space="preserve"> </v>
      </c>
      <c r="I84" s="29" t="s">
        <v>24</v>
      </c>
      <c r="J84" s="52" t="str">
        <f>IF(J14="","",J14)</f>
        <v>15. 7. 2024</v>
      </c>
      <c r="L84" s="35"/>
    </row>
    <row r="85" spans="2:65" s="1" customFormat="1" ht="6.95" customHeight="1">
      <c r="B85" s="35"/>
      <c r="L85" s="35"/>
    </row>
    <row r="86" spans="2:65" s="1" customFormat="1" ht="15.2" customHeight="1">
      <c r="B86" s="35"/>
      <c r="C86" s="29" t="s">
        <v>30</v>
      </c>
      <c r="F86" s="27" t="str">
        <f>E17</f>
        <v xml:space="preserve"> </v>
      </c>
      <c r="I86" s="29" t="s">
        <v>37</v>
      </c>
      <c r="J86" s="33" t="str">
        <f>E23</f>
        <v xml:space="preserve"> </v>
      </c>
      <c r="L86" s="35"/>
    </row>
    <row r="87" spans="2:65" s="1" customFormat="1" ht="15.2" customHeight="1">
      <c r="B87" s="35"/>
      <c r="C87" s="29" t="s">
        <v>35</v>
      </c>
      <c r="F87" s="27" t="str">
        <f>IF(E20="","",E20)</f>
        <v>Vyplň údaj</v>
      </c>
      <c r="I87" s="29" t="s">
        <v>39</v>
      </c>
      <c r="J87" s="33" t="str">
        <f>E26</f>
        <v xml:space="preserve"> </v>
      </c>
      <c r="L87" s="35"/>
    </row>
    <row r="88" spans="2:65" s="1" customFormat="1" ht="10.35" customHeight="1">
      <c r="B88" s="35"/>
      <c r="L88" s="35"/>
    </row>
    <row r="89" spans="2:65" s="10" customFormat="1" ht="29.25" customHeight="1">
      <c r="B89" s="114"/>
      <c r="C89" s="115" t="s">
        <v>145</v>
      </c>
      <c r="D89" s="116" t="s">
        <v>61</v>
      </c>
      <c r="E89" s="116" t="s">
        <v>57</v>
      </c>
      <c r="F89" s="116" t="s">
        <v>58</v>
      </c>
      <c r="G89" s="116" t="s">
        <v>146</v>
      </c>
      <c r="H89" s="116" t="s">
        <v>147</v>
      </c>
      <c r="I89" s="116" t="s">
        <v>148</v>
      </c>
      <c r="J89" s="117" t="s">
        <v>136</v>
      </c>
      <c r="K89" s="118" t="s">
        <v>149</v>
      </c>
      <c r="L89" s="114"/>
      <c r="M89" s="59" t="s">
        <v>32</v>
      </c>
      <c r="N89" s="60" t="s">
        <v>46</v>
      </c>
      <c r="O89" s="60" t="s">
        <v>150</v>
      </c>
      <c r="P89" s="60" t="s">
        <v>151</v>
      </c>
      <c r="Q89" s="60" t="s">
        <v>152</v>
      </c>
      <c r="R89" s="60" t="s">
        <v>153</v>
      </c>
      <c r="S89" s="60" t="s">
        <v>154</v>
      </c>
      <c r="T89" s="61" t="s">
        <v>155</v>
      </c>
    </row>
    <row r="90" spans="2:65" s="1" customFormat="1" ht="22.9" customHeight="1">
      <c r="B90" s="35"/>
      <c r="C90" s="64" t="s">
        <v>156</v>
      </c>
      <c r="J90" s="119">
        <f>BK90</f>
        <v>0</v>
      </c>
      <c r="L90" s="35"/>
      <c r="M90" s="62"/>
      <c r="N90" s="53"/>
      <c r="O90" s="53"/>
      <c r="P90" s="120">
        <f>P91</f>
        <v>0</v>
      </c>
      <c r="Q90" s="53"/>
      <c r="R90" s="120">
        <f>R91</f>
        <v>0.43462000000000001</v>
      </c>
      <c r="S90" s="53"/>
      <c r="T90" s="121">
        <f>T91</f>
        <v>0</v>
      </c>
      <c r="AT90" s="19" t="s">
        <v>75</v>
      </c>
      <c r="AU90" s="19" t="s">
        <v>137</v>
      </c>
      <c r="BK90" s="122">
        <f>BK91</f>
        <v>0</v>
      </c>
    </row>
    <row r="91" spans="2:65" s="11" customFormat="1" ht="25.9" customHeight="1">
      <c r="B91" s="123"/>
      <c r="D91" s="124" t="s">
        <v>75</v>
      </c>
      <c r="E91" s="125" t="s">
        <v>200</v>
      </c>
      <c r="F91" s="125" t="s">
        <v>201</v>
      </c>
      <c r="I91" s="126"/>
      <c r="J91" s="127">
        <f>BK91</f>
        <v>0</v>
      </c>
      <c r="L91" s="123"/>
      <c r="M91" s="128"/>
      <c r="P91" s="129">
        <f>P92+P109+P127+P129</f>
        <v>0</v>
      </c>
      <c r="R91" s="129">
        <f>R92+R109+R127+R129</f>
        <v>0.43462000000000001</v>
      </c>
      <c r="T91" s="130">
        <f>T92+T109+T127+T129</f>
        <v>0</v>
      </c>
      <c r="AR91" s="124" t="s">
        <v>84</v>
      </c>
      <c r="AT91" s="131" t="s">
        <v>75</v>
      </c>
      <c r="AU91" s="131" t="s">
        <v>76</v>
      </c>
      <c r="AY91" s="124" t="s">
        <v>159</v>
      </c>
      <c r="BK91" s="132">
        <f>BK92+BK109+BK127+BK129</f>
        <v>0</v>
      </c>
    </row>
    <row r="92" spans="2:65" s="11" customFormat="1" ht="22.9" customHeight="1">
      <c r="B92" s="123"/>
      <c r="D92" s="124" t="s">
        <v>75</v>
      </c>
      <c r="E92" s="133" t="s">
        <v>667</v>
      </c>
      <c r="F92" s="133" t="s">
        <v>6082</v>
      </c>
      <c r="I92" s="126"/>
      <c r="J92" s="134">
        <f>BK92</f>
        <v>0</v>
      </c>
      <c r="L92" s="123"/>
      <c r="M92" s="128"/>
      <c r="P92" s="129">
        <f>SUM(P93:P108)</f>
        <v>0</v>
      </c>
      <c r="R92" s="129">
        <f>SUM(R93:R108)</f>
        <v>0.26451999999999998</v>
      </c>
      <c r="T92" s="130">
        <f>SUM(T93:T108)</f>
        <v>0</v>
      </c>
      <c r="AR92" s="124" t="s">
        <v>84</v>
      </c>
      <c r="AT92" s="131" t="s">
        <v>75</v>
      </c>
      <c r="AU92" s="131" t="s">
        <v>84</v>
      </c>
      <c r="AY92" s="124" t="s">
        <v>159</v>
      </c>
      <c r="BK92" s="132">
        <f>SUM(BK93:BK108)</f>
        <v>0</v>
      </c>
    </row>
    <row r="93" spans="2:65" s="1" customFormat="1" ht="44.25" customHeight="1">
      <c r="B93" s="35"/>
      <c r="C93" s="135" t="s">
        <v>84</v>
      </c>
      <c r="D93" s="135" t="s">
        <v>162</v>
      </c>
      <c r="E93" s="136" t="s">
        <v>6083</v>
      </c>
      <c r="F93" s="137" t="s">
        <v>6084</v>
      </c>
      <c r="G93" s="138" t="s">
        <v>211</v>
      </c>
      <c r="H93" s="139">
        <v>4</v>
      </c>
      <c r="I93" s="140"/>
      <c r="J93" s="141">
        <f>ROUND(I93*H93,2)</f>
        <v>0</v>
      </c>
      <c r="K93" s="142"/>
      <c r="L93" s="35"/>
      <c r="M93" s="143" t="s">
        <v>32</v>
      </c>
      <c r="N93" s="144" t="s">
        <v>48</v>
      </c>
      <c r="P93" s="145">
        <f>O93*H93</f>
        <v>0</v>
      </c>
      <c r="Q93" s="145">
        <v>0</v>
      </c>
      <c r="R93" s="145">
        <f>Q93*H93</f>
        <v>0</v>
      </c>
      <c r="S93" s="145">
        <v>0</v>
      </c>
      <c r="T93" s="146">
        <f>S93*H93</f>
        <v>0</v>
      </c>
      <c r="AR93" s="147" t="s">
        <v>96</v>
      </c>
      <c r="AT93" s="147" t="s">
        <v>162</v>
      </c>
      <c r="AU93" s="147" t="s">
        <v>91</v>
      </c>
      <c r="AY93" s="19" t="s">
        <v>159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9" t="s">
        <v>91</v>
      </c>
      <c r="BK93" s="148">
        <f>ROUND(I93*H93,2)</f>
        <v>0</v>
      </c>
      <c r="BL93" s="19" t="s">
        <v>96</v>
      </c>
      <c r="BM93" s="147" t="s">
        <v>6085</v>
      </c>
    </row>
    <row r="94" spans="2:65" s="1" customFormat="1" ht="11.25">
      <c r="B94" s="35"/>
      <c r="D94" s="149" t="s">
        <v>167</v>
      </c>
      <c r="F94" s="150" t="s">
        <v>6086</v>
      </c>
      <c r="I94" s="151"/>
      <c r="L94" s="35"/>
      <c r="M94" s="152"/>
      <c r="T94" s="56"/>
      <c r="AT94" s="19" t="s">
        <v>167</v>
      </c>
      <c r="AU94" s="19" t="s">
        <v>91</v>
      </c>
    </row>
    <row r="95" spans="2:65" s="13" customFormat="1" ht="11.25">
      <c r="B95" s="160"/>
      <c r="D95" s="154" t="s">
        <v>169</v>
      </c>
      <c r="E95" s="161" t="s">
        <v>32</v>
      </c>
      <c r="F95" s="162" t="s">
        <v>6087</v>
      </c>
      <c r="H95" s="163">
        <v>4</v>
      </c>
      <c r="I95" s="164"/>
      <c r="L95" s="160"/>
      <c r="M95" s="165"/>
      <c r="T95" s="166"/>
      <c r="AT95" s="161" t="s">
        <v>169</v>
      </c>
      <c r="AU95" s="161" t="s">
        <v>91</v>
      </c>
      <c r="AV95" s="13" t="s">
        <v>91</v>
      </c>
      <c r="AW95" s="13" t="s">
        <v>38</v>
      </c>
      <c r="AX95" s="13" t="s">
        <v>84</v>
      </c>
      <c r="AY95" s="161" t="s">
        <v>159</v>
      </c>
    </row>
    <row r="96" spans="2:65" s="1" customFormat="1" ht="37.9" customHeight="1">
      <c r="B96" s="35"/>
      <c r="C96" s="135" t="s">
        <v>91</v>
      </c>
      <c r="D96" s="135" t="s">
        <v>162</v>
      </c>
      <c r="E96" s="136" t="s">
        <v>6088</v>
      </c>
      <c r="F96" s="137" t="s">
        <v>6089</v>
      </c>
      <c r="G96" s="138" t="s">
        <v>211</v>
      </c>
      <c r="H96" s="139">
        <v>4</v>
      </c>
      <c r="I96" s="140"/>
      <c r="J96" s="141">
        <f>ROUND(I96*H96,2)</f>
        <v>0</v>
      </c>
      <c r="K96" s="142"/>
      <c r="L96" s="35"/>
      <c r="M96" s="143" t="s">
        <v>32</v>
      </c>
      <c r="N96" s="144" t="s">
        <v>48</v>
      </c>
      <c r="P96" s="145">
        <f>O96*H96</f>
        <v>0</v>
      </c>
      <c r="Q96" s="145">
        <v>0</v>
      </c>
      <c r="R96" s="145">
        <f>Q96*H96</f>
        <v>0</v>
      </c>
      <c r="S96" s="145">
        <v>0</v>
      </c>
      <c r="T96" s="146">
        <f>S96*H96</f>
        <v>0</v>
      </c>
      <c r="AR96" s="147" t="s">
        <v>96</v>
      </c>
      <c r="AT96" s="147" t="s">
        <v>162</v>
      </c>
      <c r="AU96" s="147" t="s">
        <v>91</v>
      </c>
      <c r="AY96" s="19" t="s">
        <v>159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9" t="s">
        <v>91</v>
      </c>
      <c r="BK96" s="148">
        <f>ROUND(I96*H96,2)</f>
        <v>0</v>
      </c>
      <c r="BL96" s="19" t="s">
        <v>96</v>
      </c>
      <c r="BM96" s="147" t="s">
        <v>6090</v>
      </c>
    </row>
    <row r="97" spans="2:65" s="1" customFormat="1" ht="11.25">
      <c r="B97" s="35"/>
      <c r="D97" s="149" t="s">
        <v>167</v>
      </c>
      <c r="F97" s="150" t="s">
        <v>6091</v>
      </c>
      <c r="I97" s="151"/>
      <c r="L97" s="35"/>
      <c r="M97" s="152"/>
      <c r="T97" s="56"/>
      <c r="AT97" s="19" t="s">
        <v>167</v>
      </c>
      <c r="AU97" s="19" t="s">
        <v>91</v>
      </c>
    </row>
    <row r="98" spans="2:65" s="1" customFormat="1" ht="16.5" customHeight="1">
      <c r="B98" s="35"/>
      <c r="C98" s="182" t="s">
        <v>93</v>
      </c>
      <c r="D98" s="182" t="s">
        <v>668</v>
      </c>
      <c r="E98" s="183" t="s">
        <v>6092</v>
      </c>
      <c r="F98" s="184" t="s">
        <v>6093</v>
      </c>
      <c r="G98" s="185" t="s">
        <v>1696</v>
      </c>
      <c r="H98" s="186">
        <v>2</v>
      </c>
      <c r="I98" s="187"/>
      <c r="J98" s="188">
        <f>ROUND(I98*H98,2)</f>
        <v>0</v>
      </c>
      <c r="K98" s="189"/>
      <c r="L98" s="190"/>
      <c r="M98" s="191" t="s">
        <v>32</v>
      </c>
      <c r="N98" s="192" t="s">
        <v>48</v>
      </c>
      <c r="P98" s="145">
        <f>O98*H98</f>
        <v>0</v>
      </c>
      <c r="Q98" s="145">
        <v>3.5999999999999997E-2</v>
      </c>
      <c r="R98" s="145">
        <f>Q98*H98</f>
        <v>7.1999999999999995E-2</v>
      </c>
      <c r="S98" s="145">
        <v>0</v>
      </c>
      <c r="T98" s="146">
        <f>S98*H98</f>
        <v>0</v>
      </c>
      <c r="AR98" s="147" t="s">
        <v>108</v>
      </c>
      <c r="AT98" s="147" t="s">
        <v>668</v>
      </c>
      <c r="AU98" s="147" t="s">
        <v>91</v>
      </c>
      <c r="AY98" s="19" t="s">
        <v>159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9" t="s">
        <v>91</v>
      </c>
      <c r="BK98" s="148">
        <f>ROUND(I98*H98,2)</f>
        <v>0</v>
      </c>
      <c r="BL98" s="19" t="s">
        <v>96</v>
      </c>
      <c r="BM98" s="147" t="s">
        <v>6094</v>
      </c>
    </row>
    <row r="99" spans="2:65" s="1" customFormat="1" ht="16.5" customHeight="1">
      <c r="B99" s="35"/>
      <c r="C99" s="182" t="s">
        <v>96</v>
      </c>
      <c r="D99" s="182" t="s">
        <v>668</v>
      </c>
      <c r="E99" s="183" t="s">
        <v>6095</v>
      </c>
      <c r="F99" s="184" t="s">
        <v>6096</v>
      </c>
      <c r="G99" s="185" t="s">
        <v>1696</v>
      </c>
      <c r="H99" s="186">
        <v>1</v>
      </c>
      <c r="I99" s="187"/>
      <c r="J99" s="188">
        <f>ROUND(I99*H99,2)</f>
        <v>0</v>
      </c>
      <c r="K99" s="189"/>
      <c r="L99" s="190"/>
      <c r="M99" s="191" t="s">
        <v>32</v>
      </c>
      <c r="N99" s="192" t="s">
        <v>48</v>
      </c>
      <c r="P99" s="145">
        <f>O99*H99</f>
        <v>0</v>
      </c>
      <c r="Q99" s="145">
        <v>3.5999999999999997E-2</v>
      </c>
      <c r="R99" s="145">
        <f>Q99*H99</f>
        <v>3.5999999999999997E-2</v>
      </c>
      <c r="S99" s="145">
        <v>0</v>
      </c>
      <c r="T99" s="146">
        <f>S99*H99</f>
        <v>0</v>
      </c>
      <c r="AR99" s="147" t="s">
        <v>108</v>
      </c>
      <c r="AT99" s="147" t="s">
        <v>668</v>
      </c>
      <c r="AU99" s="147" t="s">
        <v>91</v>
      </c>
      <c r="AY99" s="19" t="s">
        <v>159</v>
      </c>
      <c r="BE99" s="148">
        <f>IF(N99="základní",J99,0)</f>
        <v>0</v>
      </c>
      <c r="BF99" s="148">
        <f>IF(N99="snížená",J99,0)</f>
        <v>0</v>
      </c>
      <c r="BG99" s="148">
        <f>IF(N99="zákl. přenesená",J99,0)</f>
        <v>0</v>
      </c>
      <c r="BH99" s="148">
        <f>IF(N99="sníž. přenesená",J99,0)</f>
        <v>0</v>
      </c>
      <c r="BI99" s="148">
        <f>IF(N99="nulová",J99,0)</f>
        <v>0</v>
      </c>
      <c r="BJ99" s="19" t="s">
        <v>91</v>
      </c>
      <c r="BK99" s="148">
        <f>ROUND(I99*H99,2)</f>
        <v>0</v>
      </c>
      <c r="BL99" s="19" t="s">
        <v>96</v>
      </c>
      <c r="BM99" s="147" t="s">
        <v>6097</v>
      </c>
    </row>
    <row r="100" spans="2:65" s="1" customFormat="1" ht="16.5" customHeight="1">
      <c r="B100" s="35"/>
      <c r="C100" s="182" t="s">
        <v>99</v>
      </c>
      <c r="D100" s="182" t="s">
        <v>668</v>
      </c>
      <c r="E100" s="183" t="s">
        <v>6098</v>
      </c>
      <c r="F100" s="184" t="s">
        <v>6099</v>
      </c>
      <c r="G100" s="185" t="s">
        <v>757</v>
      </c>
      <c r="H100" s="186">
        <v>1</v>
      </c>
      <c r="I100" s="187"/>
      <c r="J100" s="188">
        <f>ROUND(I100*H100,2)</f>
        <v>0</v>
      </c>
      <c r="K100" s="189"/>
      <c r="L100" s="190"/>
      <c r="M100" s="191" t="s">
        <v>32</v>
      </c>
      <c r="N100" s="192" t="s">
        <v>48</v>
      </c>
      <c r="P100" s="145">
        <f>O100*H100</f>
        <v>0</v>
      </c>
      <c r="Q100" s="145">
        <v>3.5999999999999997E-2</v>
      </c>
      <c r="R100" s="145">
        <f>Q100*H100</f>
        <v>3.5999999999999997E-2</v>
      </c>
      <c r="S100" s="145">
        <v>0</v>
      </c>
      <c r="T100" s="146">
        <f>S100*H100</f>
        <v>0</v>
      </c>
      <c r="AR100" s="147" t="s">
        <v>108</v>
      </c>
      <c r="AT100" s="147" t="s">
        <v>668</v>
      </c>
      <c r="AU100" s="147" t="s">
        <v>91</v>
      </c>
      <c r="AY100" s="19" t="s">
        <v>159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9" t="s">
        <v>91</v>
      </c>
      <c r="BK100" s="148">
        <f>ROUND(I100*H100,2)</f>
        <v>0</v>
      </c>
      <c r="BL100" s="19" t="s">
        <v>96</v>
      </c>
      <c r="BM100" s="147" t="s">
        <v>6100</v>
      </c>
    </row>
    <row r="101" spans="2:65" s="1" customFormat="1" ht="16.5" customHeight="1">
      <c r="B101" s="35"/>
      <c r="C101" s="182" t="s">
        <v>102</v>
      </c>
      <c r="D101" s="182" t="s">
        <v>668</v>
      </c>
      <c r="E101" s="183" t="s">
        <v>6101</v>
      </c>
      <c r="F101" s="184" t="s">
        <v>6102</v>
      </c>
      <c r="G101" s="185" t="s">
        <v>559</v>
      </c>
      <c r="H101" s="186">
        <v>0.16</v>
      </c>
      <c r="I101" s="187"/>
      <c r="J101" s="188">
        <f>ROUND(I101*H101,2)</f>
        <v>0</v>
      </c>
      <c r="K101" s="189"/>
      <c r="L101" s="190"/>
      <c r="M101" s="191" t="s">
        <v>32</v>
      </c>
      <c r="N101" s="192" t="s">
        <v>48</v>
      </c>
      <c r="P101" s="145">
        <f>O101*H101</f>
        <v>0</v>
      </c>
      <c r="Q101" s="145">
        <v>0.22</v>
      </c>
      <c r="R101" s="145">
        <f>Q101*H101</f>
        <v>3.5200000000000002E-2</v>
      </c>
      <c r="S101" s="145">
        <v>0</v>
      </c>
      <c r="T101" s="146">
        <f>S101*H101</f>
        <v>0</v>
      </c>
      <c r="AR101" s="147" t="s">
        <v>108</v>
      </c>
      <c r="AT101" s="147" t="s">
        <v>668</v>
      </c>
      <c r="AU101" s="147" t="s">
        <v>91</v>
      </c>
      <c r="AY101" s="19" t="s">
        <v>159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9" t="s">
        <v>91</v>
      </c>
      <c r="BK101" s="148">
        <f>ROUND(I101*H101,2)</f>
        <v>0</v>
      </c>
      <c r="BL101" s="19" t="s">
        <v>96</v>
      </c>
      <c r="BM101" s="147" t="s">
        <v>6103</v>
      </c>
    </row>
    <row r="102" spans="2:65" s="13" customFormat="1" ht="11.25">
      <c r="B102" s="160"/>
      <c r="D102" s="154" t="s">
        <v>169</v>
      </c>
      <c r="E102" s="161" t="s">
        <v>32</v>
      </c>
      <c r="F102" s="162" t="s">
        <v>6104</v>
      </c>
      <c r="H102" s="163">
        <v>0.8</v>
      </c>
      <c r="I102" s="164"/>
      <c r="L102" s="160"/>
      <c r="M102" s="165"/>
      <c r="T102" s="166"/>
      <c r="AT102" s="161" t="s">
        <v>169</v>
      </c>
      <c r="AU102" s="161" t="s">
        <v>91</v>
      </c>
      <c r="AV102" s="13" t="s">
        <v>91</v>
      </c>
      <c r="AW102" s="13" t="s">
        <v>38</v>
      </c>
      <c r="AX102" s="13" t="s">
        <v>76</v>
      </c>
      <c r="AY102" s="161" t="s">
        <v>159</v>
      </c>
    </row>
    <row r="103" spans="2:65" s="14" customFormat="1" ht="11.25">
      <c r="B103" s="175"/>
      <c r="D103" s="154" t="s">
        <v>169</v>
      </c>
      <c r="E103" s="176" t="s">
        <v>32</v>
      </c>
      <c r="F103" s="177" t="s">
        <v>581</v>
      </c>
      <c r="H103" s="178">
        <v>0.8</v>
      </c>
      <c r="I103" s="179"/>
      <c r="L103" s="175"/>
      <c r="M103" s="180"/>
      <c r="T103" s="181"/>
      <c r="AT103" s="176" t="s">
        <v>169</v>
      </c>
      <c r="AU103" s="176" t="s">
        <v>91</v>
      </c>
      <c r="AV103" s="14" t="s">
        <v>96</v>
      </c>
      <c r="AW103" s="14" t="s">
        <v>38</v>
      </c>
      <c r="AX103" s="14" t="s">
        <v>84</v>
      </c>
      <c r="AY103" s="176" t="s">
        <v>159</v>
      </c>
    </row>
    <row r="104" spans="2:65" s="13" customFormat="1" ht="11.25">
      <c r="B104" s="160"/>
      <c r="D104" s="154" t="s">
        <v>169</v>
      </c>
      <c r="F104" s="162" t="s">
        <v>6105</v>
      </c>
      <c r="H104" s="163">
        <v>0.16</v>
      </c>
      <c r="I104" s="164"/>
      <c r="L104" s="160"/>
      <c r="M104" s="165"/>
      <c r="T104" s="166"/>
      <c r="AT104" s="161" t="s">
        <v>169</v>
      </c>
      <c r="AU104" s="161" t="s">
        <v>91</v>
      </c>
      <c r="AV104" s="13" t="s">
        <v>91</v>
      </c>
      <c r="AW104" s="13" t="s">
        <v>4</v>
      </c>
      <c r="AX104" s="13" t="s">
        <v>84</v>
      </c>
      <c r="AY104" s="161" t="s">
        <v>159</v>
      </c>
    </row>
    <row r="105" spans="2:65" s="1" customFormat="1" ht="24.2" customHeight="1">
      <c r="B105" s="35"/>
      <c r="C105" s="135" t="s">
        <v>105</v>
      </c>
      <c r="D105" s="135" t="s">
        <v>162</v>
      </c>
      <c r="E105" s="136" t="s">
        <v>6106</v>
      </c>
      <c r="F105" s="137" t="s">
        <v>6107</v>
      </c>
      <c r="G105" s="138" t="s">
        <v>211</v>
      </c>
      <c r="H105" s="139">
        <v>4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6.0000000000000002E-5</v>
      </c>
      <c r="R105" s="145">
        <f>Q105*H105</f>
        <v>2.4000000000000001E-4</v>
      </c>
      <c r="S105" s="145">
        <v>0</v>
      </c>
      <c r="T105" s="146">
        <f>S105*H105</f>
        <v>0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6108</v>
      </c>
    </row>
    <row r="106" spans="2:65" s="1" customFormat="1" ht="11.25">
      <c r="B106" s="35"/>
      <c r="D106" s="149" t="s">
        <v>167</v>
      </c>
      <c r="F106" s="150" t="s">
        <v>6109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" customFormat="1" ht="21.75" customHeight="1">
      <c r="B107" s="35"/>
      <c r="C107" s="182" t="s">
        <v>108</v>
      </c>
      <c r="D107" s="182" t="s">
        <v>668</v>
      </c>
      <c r="E107" s="183" t="s">
        <v>6110</v>
      </c>
      <c r="F107" s="184" t="s">
        <v>6111</v>
      </c>
      <c r="G107" s="185" t="s">
        <v>211</v>
      </c>
      <c r="H107" s="186">
        <v>12</v>
      </c>
      <c r="I107" s="187"/>
      <c r="J107" s="188">
        <f>ROUND(I107*H107,2)</f>
        <v>0</v>
      </c>
      <c r="K107" s="189"/>
      <c r="L107" s="190"/>
      <c r="M107" s="191" t="s">
        <v>32</v>
      </c>
      <c r="N107" s="192" t="s">
        <v>48</v>
      </c>
      <c r="P107" s="145">
        <f>O107*H107</f>
        <v>0</v>
      </c>
      <c r="Q107" s="145">
        <v>7.0899999999999999E-3</v>
      </c>
      <c r="R107" s="145">
        <f>Q107*H107</f>
        <v>8.5080000000000003E-2</v>
      </c>
      <c r="S107" s="145">
        <v>0</v>
      </c>
      <c r="T107" s="146">
        <f>S107*H107</f>
        <v>0</v>
      </c>
      <c r="AR107" s="147" t="s">
        <v>108</v>
      </c>
      <c r="AT107" s="147" t="s">
        <v>668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96</v>
      </c>
      <c r="BM107" s="147" t="s">
        <v>6112</v>
      </c>
    </row>
    <row r="108" spans="2:65" s="13" customFormat="1" ht="11.25">
      <c r="B108" s="160"/>
      <c r="D108" s="154" t="s">
        <v>169</v>
      </c>
      <c r="F108" s="162" t="s">
        <v>6113</v>
      </c>
      <c r="H108" s="163">
        <v>12</v>
      </c>
      <c r="I108" s="164"/>
      <c r="L108" s="160"/>
      <c r="M108" s="165"/>
      <c r="T108" s="166"/>
      <c r="AT108" s="161" t="s">
        <v>169</v>
      </c>
      <c r="AU108" s="161" t="s">
        <v>91</v>
      </c>
      <c r="AV108" s="13" t="s">
        <v>91</v>
      </c>
      <c r="AW108" s="13" t="s">
        <v>4</v>
      </c>
      <c r="AX108" s="13" t="s">
        <v>84</v>
      </c>
      <c r="AY108" s="161" t="s">
        <v>159</v>
      </c>
    </row>
    <row r="109" spans="2:65" s="11" customFormat="1" ht="22.9" customHeight="1">
      <c r="B109" s="123"/>
      <c r="D109" s="124" t="s">
        <v>75</v>
      </c>
      <c r="E109" s="133" t="s">
        <v>701</v>
      </c>
      <c r="F109" s="133" t="s">
        <v>6114</v>
      </c>
      <c r="I109" s="126"/>
      <c r="J109" s="134">
        <f>BK109</f>
        <v>0</v>
      </c>
      <c r="L109" s="123"/>
      <c r="M109" s="128"/>
      <c r="P109" s="129">
        <f>SUM(P110:P126)</f>
        <v>0</v>
      </c>
      <c r="R109" s="129">
        <f>SUM(R110:R126)</f>
        <v>0.1701</v>
      </c>
      <c r="T109" s="130">
        <f>SUM(T110:T126)</f>
        <v>0</v>
      </c>
      <c r="AR109" s="124" t="s">
        <v>84</v>
      </c>
      <c r="AT109" s="131" t="s">
        <v>75</v>
      </c>
      <c r="AU109" s="131" t="s">
        <v>84</v>
      </c>
      <c r="AY109" s="124" t="s">
        <v>159</v>
      </c>
      <c r="BK109" s="132">
        <f>SUM(BK110:BK126)</f>
        <v>0</v>
      </c>
    </row>
    <row r="110" spans="2:65" s="1" customFormat="1" ht="55.5" customHeight="1">
      <c r="B110" s="35"/>
      <c r="C110" s="135" t="s">
        <v>111</v>
      </c>
      <c r="D110" s="135" t="s">
        <v>162</v>
      </c>
      <c r="E110" s="136" t="s">
        <v>6115</v>
      </c>
      <c r="F110" s="137" t="s">
        <v>6116</v>
      </c>
      <c r="G110" s="138" t="s">
        <v>165</v>
      </c>
      <c r="H110" s="139">
        <v>630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6117</v>
      </c>
    </row>
    <row r="111" spans="2:65" s="1" customFormat="1" ht="11.25">
      <c r="B111" s="35"/>
      <c r="D111" s="149" t="s">
        <v>167</v>
      </c>
      <c r="F111" s="150" t="s">
        <v>6118</v>
      </c>
      <c r="I111" s="151"/>
      <c r="L111" s="35"/>
      <c r="M111" s="152"/>
      <c r="T111" s="56"/>
      <c r="AT111" s="19" t="s">
        <v>167</v>
      </c>
      <c r="AU111" s="19" t="s">
        <v>91</v>
      </c>
    </row>
    <row r="112" spans="2:65" s="13" customFormat="1" ht="11.25">
      <c r="B112" s="160"/>
      <c r="D112" s="154" t="s">
        <v>169</v>
      </c>
      <c r="E112" s="161" t="s">
        <v>32</v>
      </c>
      <c r="F112" s="162" t="s">
        <v>6075</v>
      </c>
      <c r="H112" s="163">
        <v>630</v>
      </c>
      <c r="I112" s="164"/>
      <c r="L112" s="160"/>
      <c r="M112" s="165"/>
      <c r="T112" s="166"/>
      <c r="AT112" s="161" t="s">
        <v>169</v>
      </c>
      <c r="AU112" s="161" t="s">
        <v>91</v>
      </c>
      <c r="AV112" s="13" t="s">
        <v>91</v>
      </c>
      <c r="AW112" s="13" t="s">
        <v>38</v>
      </c>
      <c r="AX112" s="13" t="s">
        <v>84</v>
      </c>
      <c r="AY112" s="161" t="s">
        <v>159</v>
      </c>
    </row>
    <row r="113" spans="2:65" s="1" customFormat="1" ht="37.9" customHeight="1">
      <c r="B113" s="35"/>
      <c r="C113" s="135" t="s">
        <v>114</v>
      </c>
      <c r="D113" s="135" t="s">
        <v>162</v>
      </c>
      <c r="E113" s="136" t="s">
        <v>6119</v>
      </c>
      <c r="F113" s="137" t="s">
        <v>6120</v>
      </c>
      <c r="G113" s="138" t="s">
        <v>165</v>
      </c>
      <c r="H113" s="139">
        <v>630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6121</v>
      </c>
    </row>
    <row r="114" spans="2:65" s="1" customFormat="1" ht="11.25">
      <c r="B114" s="35"/>
      <c r="D114" s="149" t="s">
        <v>167</v>
      </c>
      <c r="F114" s="150" t="s">
        <v>6122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3" customFormat="1" ht="11.25">
      <c r="B115" s="160"/>
      <c r="D115" s="154" t="s">
        <v>169</v>
      </c>
      <c r="E115" s="161" t="s">
        <v>32</v>
      </c>
      <c r="F115" s="162" t="s">
        <v>6075</v>
      </c>
      <c r="H115" s="163">
        <v>630</v>
      </c>
      <c r="I115" s="164"/>
      <c r="L115" s="160"/>
      <c r="M115" s="165"/>
      <c r="T115" s="166"/>
      <c r="AT115" s="161" t="s">
        <v>169</v>
      </c>
      <c r="AU115" s="161" t="s">
        <v>91</v>
      </c>
      <c r="AV115" s="13" t="s">
        <v>91</v>
      </c>
      <c r="AW115" s="13" t="s">
        <v>38</v>
      </c>
      <c r="AX115" s="13" t="s">
        <v>84</v>
      </c>
      <c r="AY115" s="161" t="s">
        <v>159</v>
      </c>
    </row>
    <row r="116" spans="2:65" s="1" customFormat="1" ht="37.9" customHeight="1">
      <c r="B116" s="35"/>
      <c r="C116" s="135" t="s">
        <v>218</v>
      </c>
      <c r="D116" s="135" t="s">
        <v>162</v>
      </c>
      <c r="E116" s="136" t="s">
        <v>6123</v>
      </c>
      <c r="F116" s="137" t="s">
        <v>6124</v>
      </c>
      <c r="G116" s="138" t="s">
        <v>6125</v>
      </c>
      <c r="H116" s="139">
        <v>0.63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96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6126</v>
      </c>
    </row>
    <row r="117" spans="2:65" s="1" customFormat="1" ht="11.25">
      <c r="B117" s="35"/>
      <c r="D117" s="149" t="s">
        <v>167</v>
      </c>
      <c r="F117" s="150" t="s">
        <v>6127</v>
      </c>
      <c r="I117" s="151"/>
      <c r="L117" s="35"/>
      <c r="M117" s="152"/>
      <c r="T117" s="56"/>
      <c r="AT117" s="19" t="s">
        <v>167</v>
      </c>
      <c r="AU117" s="19" t="s">
        <v>91</v>
      </c>
    </row>
    <row r="118" spans="2:65" s="13" customFormat="1" ht="11.25">
      <c r="B118" s="160"/>
      <c r="D118" s="154" t="s">
        <v>169</v>
      </c>
      <c r="E118" s="161" t="s">
        <v>32</v>
      </c>
      <c r="F118" s="162" t="s">
        <v>6128</v>
      </c>
      <c r="H118" s="163">
        <v>0.63</v>
      </c>
      <c r="I118" s="164"/>
      <c r="L118" s="160"/>
      <c r="M118" s="165"/>
      <c r="T118" s="166"/>
      <c r="AT118" s="161" t="s">
        <v>169</v>
      </c>
      <c r="AU118" s="161" t="s">
        <v>91</v>
      </c>
      <c r="AV118" s="13" t="s">
        <v>91</v>
      </c>
      <c r="AW118" s="13" t="s">
        <v>38</v>
      </c>
      <c r="AX118" s="13" t="s">
        <v>84</v>
      </c>
      <c r="AY118" s="161" t="s">
        <v>159</v>
      </c>
    </row>
    <row r="119" spans="2:65" s="1" customFormat="1" ht="16.5" customHeight="1">
      <c r="B119" s="35"/>
      <c r="C119" s="182" t="s">
        <v>8</v>
      </c>
      <c r="D119" s="182" t="s">
        <v>668</v>
      </c>
      <c r="E119" s="183" t="s">
        <v>6129</v>
      </c>
      <c r="F119" s="184" t="s">
        <v>6130</v>
      </c>
      <c r="G119" s="185" t="s">
        <v>3173</v>
      </c>
      <c r="H119" s="186">
        <v>157.5</v>
      </c>
      <c r="I119" s="187"/>
      <c r="J119" s="188">
        <f>ROUND(I119*H119,2)</f>
        <v>0</v>
      </c>
      <c r="K119" s="189"/>
      <c r="L119" s="190"/>
      <c r="M119" s="191" t="s">
        <v>32</v>
      </c>
      <c r="N119" s="192" t="s">
        <v>48</v>
      </c>
      <c r="P119" s="145">
        <f>O119*H119</f>
        <v>0</v>
      </c>
      <c r="Q119" s="145">
        <v>1E-3</v>
      </c>
      <c r="R119" s="145">
        <f>Q119*H119</f>
        <v>0.1575</v>
      </c>
      <c r="S119" s="145">
        <v>0</v>
      </c>
      <c r="T119" s="146">
        <f>S119*H119</f>
        <v>0</v>
      </c>
      <c r="AR119" s="147" t="s">
        <v>108</v>
      </c>
      <c r="AT119" s="147" t="s">
        <v>668</v>
      </c>
      <c r="AU119" s="147" t="s">
        <v>91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6131</v>
      </c>
    </row>
    <row r="120" spans="2:65" s="13" customFormat="1" ht="11.25">
      <c r="B120" s="160"/>
      <c r="D120" s="154" t="s">
        <v>169</v>
      </c>
      <c r="F120" s="162" t="s">
        <v>6132</v>
      </c>
      <c r="H120" s="163">
        <v>157.5</v>
      </c>
      <c r="I120" s="164"/>
      <c r="L120" s="160"/>
      <c r="M120" s="165"/>
      <c r="T120" s="166"/>
      <c r="AT120" s="161" t="s">
        <v>169</v>
      </c>
      <c r="AU120" s="161" t="s">
        <v>91</v>
      </c>
      <c r="AV120" s="13" t="s">
        <v>91</v>
      </c>
      <c r="AW120" s="13" t="s">
        <v>4</v>
      </c>
      <c r="AX120" s="13" t="s">
        <v>84</v>
      </c>
      <c r="AY120" s="161" t="s">
        <v>159</v>
      </c>
    </row>
    <row r="121" spans="2:65" s="1" customFormat="1" ht="16.5" customHeight="1">
      <c r="B121" s="35"/>
      <c r="C121" s="182" t="s">
        <v>229</v>
      </c>
      <c r="D121" s="182" t="s">
        <v>668</v>
      </c>
      <c r="E121" s="183" t="s">
        <v>6133</v>
      </c>
      <c r="F121" s="184" t="s">
        <v>6134</v>
      </c>
      <c r="G121" s="185" t="s">
        <v>3173</v>
      </c>
      <c r="H121" s="186">
        <v>12.6</v>
      </c>
      <c r="I121" s="187"/>
      <c r="J121" s="188">
        <f>ROUND(I121*H121,2)</f>
        <v>0</v>
      </c>
      <c r="K121" s="189"/>
      <c r="L121" s="190"/>
      <c r="M121" s="191" t="s">
        <v>32</v>
      </c>
      <c r="N121" s="192" t="s">
        <v>48</v>
      </c>
      <c r="P121" s="145">
        <f>O121*H121</f>
        <v>0</v>
      </c>
      <c r="Q121" s="145">
        <v>1E-3</v>
      </c>
      <c r="R121" s="145">
        <f>Q121*H121</f>
        <v>1.26E-2</v>
      </c>
      <c r="S121" s="145">
        <v>0</v>
      </c>
      <c r="T121" s="146">
        <f>S121*H121</f>
        <v>0</v>
      </c>
      <c r="AR121" s="147" t="s">
        <v>108</v>
      </c>
      <c r="AT121" s="147" t="s">
        <v>668</v>
      </c>
      <c r="AU121" s="147" t="s">
        <v>91</v>
      </c>
      <c r="AY121" s="19" t="s">
        <v>159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9" t="s">
        <v>91</v>
      </c>
      <c r="BK121" s="148">
        <f>ROUND(I121*H121,2)</f>
        <v>0</v>
      </c>
      <c r="BL121" s="19" t="s">
        <v>96</v>
      </c>
      <c r="BM121" s="147" t="s">
        <v>6135</v>
      </c>
    </row>
    <row r="122" spans="2:65" s="13" customFormat="1" ht="11.25">
      <c r="B122" s="160"/>
      <c r="D122" s="154" t="s">
        <v>169</v>
      </c>
      <c r="F122" s="162" t="s">
        <v>6136</v>
      </c>
      <c r="H122" s="163">
        <v>12.6</v>
      </c>
      <c r="I122" s="164"/>
      <c r="L122" s="160"/>
      <c r="M122" s="165"/>
      <c r="T122" s="166"/>
      <c r="AT122" s="161" t="s">
        <v>169</v>
      </c>
      <c r="AU122" s="161" t="s">
        <v>91</v>
      </c>
      <c r="AV122" s="13" t="s">
        <v>91</v>
      </c>
      <c r="AW122" s="13" t="s">
        <v>4</v>
      </c>
      <c r="AX122" s="13" t="s">
        <v>84</v>
      </c>
      <c r="AY122" s="161" t="s">
        <v>159</v>
      </c>
    </row>
    <row r="123" spans="2:65" s="1" customFormat="1" ht="16.5" customHeight="1">
      <c r="B123" s="35"/>
      <c r="C123" s="135" t="s">
        <v>641</v>
      </c>
      <c r="D123" s="135" t="s">
        <v>162</v>
      </c>
      <c r="E123" s="136" t="s">
        <v>6137</v>
      </c>
      <c r="F123" s="137" t="s">
        <v>6138</v>
      </c>
      <c r="G123" s="138" t="s">
        <v>559</v>
      </c>
      <c r="H123" s="139">
        <v>37.799999999999997</v>
      </c>
      <c r="I123" s="140"/>
      <c r="J123" s="141">
        <f>ROUND(I123*H123,2)</f>
        <v>0</v>
      </c>
      <c r="K123" s="142"/>
      <c r="L123" s="35"/>
      <c r="M123" s="143" t="s">
        <v>32</v>
      </c>
      <c r="N123" s="144" t="s">
        <v>48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96</v>
      </c>
      <c r="AT123" s="147" t="s">
        <v>162</v>
      </c>
      <c r="AU123" s="147" t="s">
        <v>91</v>
      </c>
      <c r="AY123" s="19" t="s">
        <v>159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9" t="s">
        <v>91</v>
      </c>
      <c r="BK123" s="148">
        <f>ROUND(I123*H123,2)</f>
        <v>0</v>
      </c>
      <c r="BL123" s="19" t="s">
        <v>96</v>
      </c>
      <c r="BM123" s="147" t="s">
        <v>6139</v>
      </c>
    </row>
    <row r="124" spans="2:65" s="1" customFormat="1" ht="11.25">
      <c r="B124" s="35"/>
      <c r="D124" s="149" t="s">
        <v>167</v>
      </c>
      <c r="F124" s="150" t="s">
        <v>6140</v>
      </c>
      <c r="I124" s="151"/>
      <c r="L124" s="35"/>
      <c r="M124" s="152"/>
      <c r="T124" s="56"/>
      <c r="AT124" s="19" t="s">
        <v>167</v>
      </c>
      <c r="AU124" s="19" t="s">
        <v>91</v>
      </c>
    </row>
    <row r="125" spans="2:65" s="12" customFormat="1" ht="11.25">
      <c r="B125" s="153"/>
      <c r="D125" s="154" t="s">
        <v>169</v>
      </c>
      <c r="E125" s="155" t="s">
        <v>32</v>
      </c>
      <c r="F125" s="156" t="s">
        <v>6141</v>
      </c>
      <c r="H125" s="155" t="s">
        <v>32</v>
      </c>
      <c r="I125" s="157"/>
      <c r="L125" s="153"/>
      <c r="M125" s="158"/>
      <c r="T125" s="159"/>
      <c r="AT125" s="155" t="s">
        <v>169</v>
      </c>
      <c r="AU125" s="155" t="s">
        <v>91</v>
      </c>
      <c r="AV125" s="12" t="s">
        <v>84</v>
      </c>
      <c r="AW125" s="12" t="s">
        <v>38</v>
      </c>
      <c r="AX125" s="12" t="s">
        <v>76</v>
      </c>
      <c r="AY125" s="155" t="s">
        <v>159</v>
      </c>
    </row>
    <row r="126" spans="2:65" s="13" customFormat="1" ht="11.25">
      <c r="B126" s="160"/>
      <c r="D126" s="154" t="s">
        <v>169</v>
      </c>
      <c r="E126" s="161" t="s">
        <v>32</v>
      </c>
      <c r="F126" s="162" t="s">
        <v>6142</v>
      </c>
      <c r="H126" s="163">
        <v>37.799999999999997</v>
      </c>
      <c r="I126" s="164"/>
      <c r="L126" s="160"/>
      <c r="M126" s="165"/>
      <c r="T126" s="166"/>
      <c r="AT126" s="161" t="s">
        <v>169</v>
      </c>
      <c r="AU126" s="161" t="s">
        <v>91</v>
      </c>
      <c r="AV126" s="13" t="s">
        <v>91</v>
      </c>
      <c r="AW126" s="13" t="s">
        <v>38</v>
      </c>
      <c r="AX126" s="13" t="s">
        <v>84</v>
      </c>
      <c r="AY126" s="161" t="s">
        <v>159</v>
      </c>
    </row>
    <row r="127" spans="2:65" s="11" customFormat="1" ht="22.9" customHeight="1">
      <c r="B127" s="123"/>
      <c r="D127" s="124" t="s">
        <v>75</v>
      </c>
      <c r="E127" s="133" t="s">
        <v>713</v>
      </c>
      <c r="F127" s="133" t="s">
        <v>6143</v>
      </c>
      <c r="I127" s="126"/>
      <c r="J127" s="134">
        <f>BK127</f>
        <v>0</v>
      </c>
      <c r="L127" s="123"/>
      <c r="M127" s="128"/>
      <c r="P127" s="129">
        <f>P128</f>
        <v>0</v>
      </c>
      <c r="R127" s="129">
        <f>R128</f>
        <v>0</v>
      </c>
      <c r="T127" s="130">
        <f>T128</f>
        <v>0</v>
      </c>
      <c r="AR127" s="124" t="s">
        <v>84</v>
      </c>
      <c r="AT127" s="131" t="s">
        <v>75</v>
      </c>
      <c r="AU127" s="131" t="s">
        <v>84</v>
      </c>
      <c r="AY127" s="124" t="s">
        <v>159</v>
      </c>
      <c r="BK127" s="132">
        <f>BK128</f>
        <v>0</v>
      </c>
    </row>
    <row r="128" spans="2:65" s="1" customFormat="1" ht="24.2" customHeight="1">
      <c r="B128" s="35"/>
      <c r="C128" s="135" t="s">
        <v>625</v>
      </c>
      <c r="D128" s="135" t="s">
        <v>162</v>
      </c>
      <c r="E128" s="136" t="s">
        <v>6144</v>
      </c>
      <c r="F128" s="137" t="s">
        <v>6145</v>
      </c>
      <c r="G128" s="138" t="s">
        <v>225</v>
      </c>
      <c r="H128" s="139">
        <v>1</v>
      </c>
      <c r="I128" s="140"/>
      <c r="J128" s="141">
        <f>ROUND(I128*H128,2)</f>
        <v>0</v>
      </c>
      <c r="K128" s="142"/>
      <c r="L128" s="35"/>
      <c r="M128" s="143" t="s">
        <v>32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96</v>
      </c>
      <c r="AT128" s="147" t="s">
        <v>162</v>
      </c>
      <c r="AU128" s="147" t="s">
        <v>91</v>
      </c>
      <c r="AY128" s="19" t="s">
        <v>159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9" t="s">
        <v>91</v>
      </c>
      <c r="BK128" s="148">
        <f>ROUND(I128*H128,2)</f>
        <v>0</v>
      </c>
      <c r="BL128" s="19" t="s">
        <v>96</v>
      </c>
      <c r="BM128" s="147" t="s">
        <v>6146</v>
      </c>
    </row>
    <row r="129" spans="2:65" s="11" customFormat="1" ht="22.9" customHeight="1">
      <c r="B129" s="123"/>
      <c r="D129" s="124" t="s">
        <v>75</v>
      </c>
      <c r="E129" s="133" t="s">
        <v>227</v>
      </c>
      <c r="F129" s="133" t="s">
        <v>228</v>
      </c>
      <c r="I129" s="126"/>
      <c r="J129" s="134">
        <f>BK129</f>
        <v>0</v>
      </c>
      <c r="L129" s="123"/>
      <c r="M129" s="128"/>
      <c r="P129" s="129">
        <f>SUM(P130:P131)</f>
        <v>0</v>
      </c>
      <c r="R129" s="129">
        <f>SUM(R130:R131)</f>
        <v>0</v>
      </c>
      <c r="T129" s="130">
        <f>SUM(T130:T131)</f>
        <v>0</v>
      </c>
      <c r="AR129" s="124" t="s">
        <v>84</v>
      </c>
      <c r="AT129" s="131" t="s">
        <v>75</v>
      </c>
      <c r="AU129" s="131" t="s">
        <v>84</v>
      </c>
      <c r="AY129" s="124" t="s">
        <v>159</v>
      </c>
      <c r="BK129" s="132">
        <f>SUM(BK130:BK131)</f>
        <v>0</v>
      </c>
    </row>
    <row r="130" spans="2:65" s="1" customFormat="1" ht="24.2" customHeight="1">
      <c r="B130" s="35"/>
      <c r="C130" s="135" t="s">
        <v>661</v>
      </c>
      <c r="D130" s="135" t="s">
        <v>162</v>
      </c>
      <c r="E130" s="136" t="s">
        <v>230</v>
      </c>
      <c r="F130" s="137" t="s">
        <v>231</v>
      </c>
      <c r="G130" s="138" t="s">
        <v>180</v>
      </c>
      <c r="H130" s="139">
        <v>1</v>
      </c>
      <c r="I130" s="140"/>
      <c r="J130" s="141">
        <f>ROUND(I130*H130,2)</f>
        <v>0</v>
      </c>
      <c r="K130" s="142"/>
      <c r="L130" s="35"/>
      <c r="M130" s="143" t="s">
        <v>32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96</v>
      </c>
      <c r="AT130" s="147" t="s">
        <v>162</v>
      </c>
      <c r="AU130" s="147" t="s">
        <v>91</v>
      </c>
      <c r="AY130" s="19" t="s">
        <v>159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9" t="s">
        <v>91</v>
      </c>
      <c r="BK130" s="148">
        <f>ROUND(I130*H130,2)</f>
        <v>0</v>
      </c>
      <c r="BL130" s="19" t="s">
        <v>96</v>
      </c>
      <c r="BM130" s="147" t="s">
        <v>6147</v>
      </c>
    </row>
    <row r="131" spans="2:65" s="1" customFormat="1" ht="11.25">
      <c r="B131" s="35"/>
      <c r="D131" s="149" t="s">
        <v>167</v>
      </c>
      <c r="F131" s="150" t="s">
        <v>233</v>
      </c>
      <c r="I131" s="151"/>
      <c r="L131" s="35"/>
      <c r="M131" s="167"/>
      <c r="N131" s="168"/>
      <c r="O131" s="168"/>
      <c r="P131" s="168"/>
      <c r="Q131" s="168"/>
      <c r="R131" s="168"/>
      <c r="S131" s="168"/>
      <c r="T131" s="169"/>
      <c r="AT131" s="19" t="s">
        <v>167</v>
      </c>
      <c r="AU131" s="19" t="s">
        <v>91</v>
      </c>
    </row>
    <row r="132" spans="2:65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5"/>
    </row>
  </sheetData>
  <sheetProtection algorithmName="SHA-512" hashValue="iZOUd9c1BxrNpc94dayutUflPd5yQG2rT70+U8zRJcJ7330qqDwdzNP/uUbOskoDd40IcploxVgnUKIBTtFr/Q==" saltValue="6HvX8qaYl6/RkBXrPcSg3M9i0PWfakZjO8pnw+4ZFL2bcAldHYrAqF59m2Eqe+7mkNGEvREdwOpTnW4xURRH/Q==" spinCount="100000" sheet="1" objects="1" scenarios="1" formatColumns="0" formatRows="0" autoFilter="0"/>
  <autoFilter ref="C89:K131" xr:uid="{00000000-0009-0000-0000-00000A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A00-000000000000}"/>
    <hyperlink ref="F97" r:id="rId2" xr:uid="{00000000-0004-0000-0A00-000001000000}"/>
    <hyperlink ref="F106" r:id="rId3" xr:uid="{00000000-0004-0000-0A00-000002000000}"/>
    <hyperlink ref="F111" r:id="rId4" xr:uid="{00000000-0004-0000-0A00-000003000000}"/>
    <hyperlink ref="F114" r:id="rId5" xr:uid="{00000000-0004-0000-0A00-000004000000}"/>
    <hyperlink ref="F117" r:id="rId6" xr:uid="{00000000-0004-0000-0A00-000005000000}"/>
    <hyperlink ref="F124" r:id="rId7" xr:uid="{00000000-0004-0000-0A00-000006000000}"/>
    <hyperlink ref="F131" r:id="rId8" xr:uid="{00000000-0004-0000-0A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119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s="1" customFormat="1" ht="12" customHeight="1">
      <c r="B8" s="35"/>
      <c r="D8" s="29" t="s">
        <v>132</v>
      </c>
      <c r="L8" s="35"/>
    </row>
    <row r="9" spans="2:46" s="1" customFormat="1" ht="16.5" customHeight="1">
      <c r="B9" s="35"/>
      <c r="E9" s="314" t="s">
        <v>6148</v>
      </c>
      <c r="F9" s="352"/>
      <c r="G9" s="352"/>
      <c r="H9" s="352"/>
      <c r="L9" s="35"/>
    </row>
    <row r="10" spans="2:46" s="1" customFormat="1" ht="11.25">
      <c r="B10" s="35"/>
      <c r="L10" s="35"/>
    </row>
    <row r="11" spans="2:4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4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46" s="1" customFormat="1" ht="10.9" customHeight="1">
      <c r="B13" s="35"/>
      <c r="L13" s="35"/>
    </row>
    <row r="14" spans="2:4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4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4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34</v>
      </c>
      <c r="J24" s="27" t="str">
        <f>IF('Rekapitulace stavby'!AN20="","",'Rekapitulace stavby'!AN20)</f>
        <v/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ROUND(J88,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ROUND((SUM(BE88:BE180)),  2)</f>
        <v>0</v>
      </c>
      <c r="I33" s="96">
        <v>0.21</v>
      </c>
      <c r="J33" s="86">
        <f>ROUND(((SUM(BE88:BE180))*I33),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ROUND((SUM(BF88:BF180)),  2)</f>
        <v>0</v>
      </c>
      <c r="I34" s="96">
        <v>0.12</v>
      </c>
      <c r="J34" s="86">
        <f>ROUND(((SUM(BF88:BF180))*I34),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ROUND((SUM(BG88:BG180)),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ROUND((SUM(BH88:BH180)),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ROUND((SUM(BI88:BI180)),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SO02 - Likvidace dešťových vod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J88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141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142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4.85" customHeight="1">
      <c r="B62" s="110"/>
      <c r="D62" s="111" t="s">
        <v>439</v>
      </c>
      <c r="E62" s="112"/>
      <c r="F62" s="112"/>
      <c r="G62" s="112"/>
      <c r="H62" s="112"/>
      <c r="I62" s="112"/>
      <c r="J62" s="113">
        <f>J119</f>
        <v>0</v>
      </c>
      <c r="L62" s="110"/>
    </row>
    <row r="63" spans="2:47" s="9" customFormat="1" ht="19.899999999999999" customHeight="1">
      <c r="B63" s="110"/>
      <c r="D63" s="111" t="s">
        <v>6149</v>
      </c>
      <c r="E63" s="112"/>
      <c r="F63" s="112"/>
      <c r="G63" s="112"/>
      <c r="H63" s="112"/>
      <c r="I63" s="112"/>
      <c r="J63" s="113">
        <f>J130</f>
        <v>0</v>
      </c>
      <c r="L63" s="110"/>
    </row>
    <row r="64" spans="2:47" s="9" customFormat="1" ht="19.899999999999999" customHeight="1">
      <c r="B64" s="110"/>
      <c r="D64" s="111" t="s">
        <v>482</v>
      </c>
      <c r="E64" s="112"/>
      <c r="F64" s="112"/>
      <c r="G64" s="112"/>
      <c r="H64" s="112"/>
      <c r="I64" s="112"/>
      <c r="J64" s="113">
        <f>J133</f>
        <v>0</v>
      </c>
      <c r="L64" s="110"/>
    </row>
    <row r="65" spans="2:12" s="9" customFormat="1" ht="19.899999999999999" customHeight="1">
      <c r="B65" s="110"/>
      <c r="D65" s="111" t="s">
        <v>143</v>
      </c>
      <c r="E65" s="112"/>
      <c r="F65" s="112"/>
      <c r="G65" s="112"/>
      <c r="H65" s="112"/>
      <c r="I65" s="112"/>
      <c r="J65" s="113">
        <f>J137</f>
        <v>0</v>
      </c>
      <c r="L65" s="110"/>
    </row>
    <row r="66" spans="2:12" s="8" customFormat="1" ht="24.95" customHeight="1">
      <c r="B66" s="106"/>
      <c r="D66" s="107" t="s">
        <v>507</v>
      </c>
      <c r="E66" s="108"/>
      <c r="F66" s="108"/>
      <c r="G66" s="108"/>
      <c r="H66" s="108"/>
      <c r="I66" s="108"/>
      <c r="J66" s="109">
        <f>J140</f>
        <v>0</v>
      </c>
      <c r="L66" s="106"/>
    </row>
    <row r="67" spans="2:12" s="9" customFormat="1" ht="19.899999999999999" customHeight="1">
      <c r="B67" s="110"/>
      <c r="D67" s="111" t="s">
        <v>6150</v>
      </c>
      <c r="E67" s="112"/>
      <c r="F67" s="112"/>
      <c r="G67" s="112"/>
      <c r="H67" s="112"/>
      <c r="I67" s="112"/>
      <c r="J67" s="113">
        <f>J141</f>
        <v>0</v>
      </c>
      <c r="L67" s="110"/>
    </row>
    <row r="68" spans="2:12" s="9" customFormat="1" ht="19.899999999999999" customHeight="1">
      <c r="B68" s="110"/>
      <c r="D68" s="111" t="s">
        <v>6151</v>
      </c>
      <c r="E68" s="112"/>
      <c r="F68" s="112"/>
      <c r="G68" s="112"/>
      <c r="H68" s="112"/>
      <c r="I68" s="112"/>
      <c r="J68" s="113">
        <f>J164</f>
        <v>0</v>
      </c>
      <c r="L68" s="110"/>
    </row>
    <row r="69" spans="2:12" s="1" customFormat="1" ht="21.75" customHeight="1">
      <c r="B69" s="35"/>
      <c r="L69" s="35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5"/>
    </row>
    <row r="74" spans="2:12" s="1" customFormat="1" ht="6.95" customHeight="1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35"/>
    </row>
    <row r="75" spans="2:12" s="1" customFormat="1" ht="24.95" customHeight="1">
      <c r="B75" s="35"/>
      <c r="C75" s="23" t="s">
        <v>144</v>
      </c>
      <c r="L75" s="35"/>
    </row>
    <row r="76" spans="2:12" s="1" customFormat="1" ht="6.95" customHeight="1">
      <c r="B76" s="35"/>
      <c r="L76" s="35"/>
    </row>
    <row r="77" spans="2:12" s="1" customFormat="1" ht="12" customHeight="1">
      <c r="B77" s="35"/>
      <c r="C77" s="29" t="s">
        <v>16</v>
      </c>
      <c r="L77" s="35"/>
    </row>
    <row r="78" spans="2:12" s="1" customFormat="1" ht="26.25" customHeight="1">
      <c r="B78" s="35"/>
      <c r="E78" s="350" t="str">
        <f>E7</f>
        <v>Komunitní dům sociální služby Domova Na cestě – Hlinsko_rev DPS</v>
      </c>
      <c r="F78" s="351"/>
      <c r="G78" s="351"/>
      <c r="H78" s="351"/>
      <c r="L78" s="35"/>
    </row>
    <row r="79" spans="2:12" s="1" customFormat="1" ht="12" customHeight="1">
      <c r="B79" s="35"/>
      <c r="C79" s="29" t="s">
        <v>132</v>
      </c>
      <c r="L79" s="35"/>
    </row>
    <row r="80" spans="2:12" s="1" customFormat="1" ht="16.5" customHeight="1">
      <c r="B80" s="35"/>
      <c r="E80" s="314" t="str">
        <f>E9</f>
        <v>SO02 - Likvidace dešťových vod</v>
      </c>
      <c r="F80" s="352"/>
      <c r="G80" s="352"/>
      <c r="H80" s="352"/>
      <c r="L80" s="35"/>
    </row>
    <row r="81" spans="2:65" s="1" customFormat="1" ht="6.95" customHeight="1">
      <c r="B81" s="35"/>
      <c r="L81" s="35"/>
    </row>
    <row r="82" spans="2:65" s="1" customFormat="1" ht="12" customHeight="1">
      <c r="B82" s="35"/>
      <c r="C82" s="29" t="s">
        <v>22</v>
      </c>
      <c r="F82" s="27" t="str">
        <f>F12</f>
        <v xml:space="preserve"> </v>
      </c>
      <c r="I82" s="29" t="s">
        <v>24</v>
      </c>
      <c r="J82" s="52" t="str">
        <f>IF(J12="","",J12)</f>
        <v>15. 7. 2024</v>
      </c>
      <c r="L82" s="35"/>
    </row>
    <row r="83" spans="2:65" s="1" customFormat="1" ht="6.95" customHeight="1">
      <c r="B83" s="35"/>
      <c r="L83" s="35"/>
    </row>
    <row r="84" spans="2:65" s="1" customFormat="1" ht="15.2" customHeight="1">
      <c r="B84" s="35"/>
      <c r="C84" s="29" t="s">
        <v>30</v>
      </c>
      <c r="F84" s="27" t="str">
        <f>E15</f>
        <v xml:space="preserve"> </v>
      </c>
      <c r="I84" s="29" t="s">
        <v>37</v>
      </c>
      <c r="J84" s="33" t="str">
        <f>E21</f>
        <v xml:space="preserve"> </v>
      </c>
      <c r="L84" s="35"/>
    </row>
    <row r="85" spans="2:65" s="1" customFormat="1" ht="15.2" customHeight="1">
      <c r="B85" s="35"/>
      <c r="C85" s="29" t="s">
        <v>35</v>
      </c>
      <c r="F85" s="27" t="str">
        <f>IF(E18="","",E18)</f>
        <v>Vyplň údaj</v>
      </c>
      <c r="I85" s="29" t="s">
        <v>39</v>
      </c>
      <c r="J85" s="33" t="str">
        <f>E24</f>
        <v xml:space="preserve"> </v>
      </c>
      <c r="L85" s="35"/>
    </row>
    <row r="86" spans="2:65" s="1" customFormat="1" ht="10.35" customHeight="1">
      <c r="B86" s="35"/>
      <c r="L86" s="35"/>
    </row>
    <row r="87" spans="2:65" s="10" customFormat="1" ht="29.25" customHeight="1">
      <c r="B87" s="114"/>
      <c r="C87" s="115" t="s">
        <v>145</v>
      </c>
      <c r="D87" s="116" t="s">
        <v>61</v>
      </c>
      <c r="E87" s="116" t="s">
        <v>57</v>
      </c>
      <c r="F87" s="116" t="s">
        <v>58</v>
      </c>
      <c r="G87" s="116" t="s">
        <v>146</v>
      </c>
      <c r="H87" s="116" t="s">
        <v>147</v>
      </c>
      <c r="I87" s="116" t="s">
        <v>148</v>
      </c>
      <c r="J87" s="117" t="s">
        <v>136</v>
      </c>
      <c r="K87" s="118" t="s">
        <v>149</v>
      </c>
      <c r="L87" s="114"/>
      <c r="M87" s="59" t="s">
        <v>32</v>
      </c>
      <c r="N87" s="60" t="s">
        <v>46</v>
      </c>
      <c r="O87" s="60" t="s">
        <v>150</v>
      </c>
      <c r="P87" s="60" t="s">
        <v>151</v>
      </c>
      <c r="Q87" s="60" t="s">
        <v>152</v>
      </c>
      <c r="R87" s="60" t="s">
        <v>153</v>
      </c>
      <c r="S87" s="60" t="s">
        <v>154</v>
      </c>
      <c r="T87" s="61" t="s">
        <v>155</v>
      </c>
    </row>
    <row r="88" spans="2:65" s="1" customFormat="1" ht="22.9" customHeight="1">
      <c r="B88" s="35"/>
      <c r="C88" s="64" t="s">
        <v>156</v>
      </c>
      <c r="J88" s="119">
        <f>BK88</f>
        <v>0</v>
      </c>
      <c r="L88" s="35"/>
      <c r="M88" s="62"/>
      <c r="N88" s="53"/>
      <c r="O88" s="53"/>
      <c r="P88" s="120">
        <f>P89+P140</f>
        <v>0</v>
      </c>
      <c r="Q88" s="53"/>
      <c r="R88" s="120">
        <f>R89+R140</f>
        <v>7.1636276740000016</v>
      </c>
      <c r="S88" s="53"/>
      <c r="T88" s="121">
        <f>T89+T140</f>
        <v>0</v>
      </c>
      <c r="AT88" s="19" t="s">
        <v>75</v>
      </c>
      <c r="AU88" s="19" t="s">
        <v>137</v>
      </c>
      <c r="BK88" s="122">
        <f>BK89+BK140</f>
        <v>0</v>
      </c>
    </row>
    <row r="89" spans="2:65" s="11" customFormat="1" ht="25.9" customHeight="1">
      <c r="B89" s="123"/>
      <c r="D89" s="124" t="s">
        <v>75</v>
      </c>
      <c r="E89" s="125" t="s">
        <v>200</v>
      </c>
      <c r="F89" s="125" t="s">
        <v>201</v>
      </c>
      <c r="I89" s="126"/>
      <c r="J89" s="127">
        <f>BK89</f>
        <v>0</v>
      </c>
      <c r="L89" s="123"/>
      <c r="M89" s="128"/>
      <c r="P89" s="129">
        <f>P90+P130+P133+P137</f>
        <v>0</v>
      </c>
      <c r="R89" s="129">
        <f>R90+R130+R133+R137</f>
        <v>0.34665172399999994</v>
      </c>
      <c r="T89" s="130">
        <f>T90+T130+T133+T137</f>
        <v>0</v>
      </c>
      <c r="AR89" s="124" t="s">
        <v>84</v>
      </c>
      <c r="AT89" s="131" t="s">
        <v>75</v>
      </c>
      <c r="AU89" s="131" t="s">
        <v>76</v>
      </c>
      <c r="AY89" s="124" t="s">
        <v>159</v>
      </c>
      <c r="BK89" s="132">
        <f>BK90+BK130+BK133+BK137</f>
        <v>0</v>
      </c>
    </row>
    <row r="90" spans="2:65" s="11" customFormat="1" ht="22.9" customHeight="1">
      <c r="B90" s="123"/>
      <c r="D90" s="124" t="s">
        <v>75</v>
      </c>
      <c r="E90" s="133" t="s">
        <v>84</v>
      </c>
      <c r="F90" s="133" t="s">
        <v>202</v>
      </c>
      <c r="I90" s="126"/>
      <c r="J90" s="134">
        <f>BK90</f>
        <v>0</v>
      </c>
      <c r="L90" s="123"/>
      <c r="M90" s="128"/>
      <c r="P90" s="129">
        <f>P91+SUM(P92:P119)</f>
        <v>0</v>
      </c>
      <c r="R90" s="129">
        <f>R91+SUM(R92:R119)</f>
        <v>0.34665172399999994</v>
      </c>
      <c r="T90" s="130">
        <f>T91+SUM(T92:T119)</f>
        <v>0</v>
      </c>
      <c r="AR90" s="124" t="s">
        <v>84</v>
      </c>
      <c r="AT90" s="131" t="s">
        <v>75</v>
      </c>
      <c r="AU90" s="131" t="s">
        <v>84</v>
      </c>
      <c r="AY90" s="124" t="s">
        <v>159</v>
      </c>
      <c r="BK90" s="132">
        <f>BK91+SUM(BK92:BK119)</f>
        <v>0</v>
      </c>
    </row>
    <row r="91" spans="2:65" s="1" customFormat="1" ht="90" customHeight="1">
      <c r="B91" s="35"/>
      <c r="C91" s="135" t="s">
        <v>84</v>
      </c>
      <c r="D91" s="135" t="s">
        <v>162</v>
      </c>
      <c r="E91" s="136" t="s">
        <v>6152</v>
      </c>
      <c r="F91" s="137" t="s">
        <v>6153</v>
      </c>
      <c r="G91" s="138" t="s">
        <v>783</v>
      </c>
      <c r="H91" s="139">
        <v>2</v>
      </c>
      <c r="I91" s="140"/>
      <c r="J91" s="141">
        <f>ROUND(I91*H91,2)</f>
        <v>0</v>
      </c>
      <c r="K91" s="142"/>
      <c r="L91" s="35"/>
      <c r="M91" s="143" t="s">
        <v>32</v>
      </c>
      <c r="N91" s="144" t="s">
        <v>48</v>
      </c>
      <c r="P91" s="145">
        <f>O91*H91</f>
        <v>0</v>
      </c>
      <c r="Q91" s="145">
        <v>8.6800000000000002E-3</v>
      </c>
      <c r="R91" s="145">
        <f>Q91*H91</f>
        <v>1.736E-2</v>
      </c>
      <c r="S91" s="145">
        <v>0</v>
      </c>
      <c r="T91" s="146">
        <f>S91*H91</f>
        <v>0</v>
      </c>
      <c r="AR91" s="147" t="s">
        <v>96</v>
      </c>
      <c r="AT91" s="147" t="s">
        <v>162</v>
      </c>
      <c r="AU91" s="147" t="s">
        <v>91</v>
      </c>
      <c r="AY91" s="19" t="s">
        <v>159</v>
      </c>
      <c r="BE91" s="148">
        <f>IF(N91="základní",J91,0)</f>
        <v>0</v>
      </c>
      <c r="BF91" s="148">
        <f>IF(N91="snížená",J91,0)</f>
        <v>0</v>
      </c>
      <c r="BG91" s="148">
        <f>IF(N91="zákl. přenesená",J91,0)</f>
        <v>0</v>
      </c>
      <c r="BH91" s="148">
        <f>IF(N91="sníž. přenesená",J91,0)</f>
        <v>0</v>
      </c>
      <c r="BI91" s="148">
        <f>IF(N91="nulová",J91,0)</f>
        <v>0</v>
      </c>
      <c r="BJ91" s="19" t="s">
        <v>91</v>
      </c>
      <c r="BK91" s="148">
        <f>ROUND(I91*H91,2)</f>
        <v>0</v>
      </c>
      <c r="BL91" s="19" t="s">
        <v>96</v>
      </c>
      <c r="BM91" s="147" t="s">
        <v>6154</v>
      </c>
    </row>
    <row r="92" spans="2:65" s="1" customFormat="1" ht="11.25">
      <c r="B92" s="35"/>
      <c r="D92" s="149" t="s">
        <v>167</v>
      </c>
      <c r="F92" s="150" t="s">
        <v>6155</v>
      </c>
      <c r="I92" s="151"/>
      <c r="L92" s="35"/>
      <c r="M92" s="152"/>
      <c r="T92" s="56"/>
      <c r="AT92" s="19" t="s">
        <v>167</v>
      </c>
      <c r="AU92" s="19" t="s">
        <v>91</v>
      </c>
    </row>
    <row r="93" spans="2:65" s="1" customFormat="1" ht="100.5" customHeight="1">
      <c r="B93" s="35"/>
      <c r="C93" s="135" t="s">
        <v>91</v>
      </c>
      <c r="D93" s="135" t="s">
        <v>162</v>
      </c>
      <c r="E93" s="136" t="s">
        <v>6156</v>
      </c>
      <c r="F93" s="137" t="s">
        <v>6157</v>
      </c>
      <c r="G93" s="138" t="s">
        <v>783</v>
      </c>
      <c r="H93" s="139">
        <v>1</v>
      </c>
      <c r="I93" s="140"/>
      <c r="J93" s="141">
        <f>ROUND(I93*H93,2)</f>
        <v>0</v>
      </c>
      <c r="K93" s="142"/>
      <c r="L93" s="35"/>
      <c r="M93" s="143" t="s">
        <v>32</v>
      </c>
      <c r="N93" s="144" t="s">
        <v>48</v>
      </c>
      <c r="P93" s="145">
        <f>O93*H93</f>
        <v>0</v>
      </c>
      <c r="Q93" s="145">
        <v>6.053E-2</v>
      </c>
      <c r="R93" s="145">
        <f>Q93*H93</f>
        <v>6.053E-2</v>
      </c>
      <c r="S93" s="145">
        <v>0</v>
      </c>
      <c r="T93" s="146">
        <f>S93*H93</f>
        <v>0</v>
      </c>
      <c r="AR93" s="147" t="s">
        <v>96</v>
      </c>
      <c r="AT93" s="147" t="s">
        <v>162</v>
      </c>
      <c r="AU93" s="147" t="s">
        <v>91</v>
      </c>
      <c r="AY93" s="19" t="s">
        <v>159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9" t="s">
        <v>91</v>
      </c>
      <c r="BK93" s="148">
        <f>ROUND(I93*H93,2)</f>
        <v>0</v>
      </c>
      <c r="BL93" s="19" t="s">
        <v>96</v>
      </c>
      <c r="BM93" s="147" t="s">
        <v>6158</v>
      </c>
    </row>
    <row r="94" spans="2:65" s="1" customFormat="1" ht="11.25">
      <c r="B94" s="35"/>
      <c r="D94" s="149" t="s">
        <v>167</v>
      </c>
      <c r="F94" s="150" t="s">
        <v>6159</v>
      </c>
      <c r="I94" s="151"/>
      <c r="L94" s="35"/>
      <c r="M94" s="152"/>
      <c r="T94" s="56"/>
      <c r="AT94" s="19" t="s">
        <v>167</v>
      </c>
      <c r="AU94" s="19" t="s">
        <v>91</v>
      </c>
    </row>
    <row r="95" spans="2:65" s="1" customFormat="1" ht="49.15" customHeight="1">
      <c r="B95" s="35"/>
      <c r="C95" s="135" t="s">
        <v>93</v>
      </c>
      <c r="D95" s="135" t="s">
        <v>162</v>
      </c>
      <c r="E95" s="136" t="s">
        <v>6160</v>
      </c>
      <c r="F95" s="137" t="s">
        <v>6161</v>
      </c>
      <c r="G95" s="138" t="s">
        <v>559</v>
      </c>
      <c r="H95" s="139">
        <v>70.099999999999994</v>
      </c>
      <c r="I95" s="140"/>
      <c r="J95" s="141">
        <f>ROUND(I95*H95,2)</f>
        <v>0</v>
      </c>
      <c r="K95" s="142"/>
      <c r="L95" s="35"/>
      <c r="M95" s="143" t="s">
        <v>32</v>
      </c>
      <c r="N95" s="144" t="s">
        <v>48</v>
      </c>
      <c r="P95" s="145">
        <f>O95*H95</f>
        <v>0</v>
      </c>
      <c r="Q95" s="145">
        <v>0</v>
      </c>
      <c r="R95" s="145">
        <f>Q95*H95</f>
        <v>0</v>
      </c>
      <c r="S95" s="145">
        <v>0</v>
      </c>
      <c r="T95" s="146">
        <f>S95*H95</f>
        <v>0</v>
      </c>
      <c r="AR95" s="147" t="s">
        <v>96</v>
      </c>
      <c r="AT95" s="147" t="s">
        <v>162</v>
      </c>
      <c r="AU95" s="147" t="s">
        <v>91</v>
      </c>
      <c r="AY95" s="19" t="s">
        <v>159</v>
      </c>
      <c r="BE95" s="148">
        <f>IF(N95="základní",J95,0)</f>
        <v>0</v>
      </c>
      <c r="BF95" s="148">
        <f>IF(N95="snížená",J95,0)</f>
        <v>0</v>
      </c>
      <c r="BG95" s="148">
        <f>IF(N95="zákl. přenesená",J95,0)</f>
        <v>0</v>
      </c>
      <c r="BH95" s="148">
        <f>IF(N95="sníž. přenesená",J95,0)</f>
        <v>0</v>
      </c>
      <c r="BI95" s="148">
        <f>IF(N95="nulová",J95,0)</f>
        <v>0</v>
      </c>
      <c r="BJ95" s="19" t="s">
        <v>91</v>
      </c>
      <c r="BK95" s="148">
        <f>ROUND(I95*H95,2)</f>
        <v>0</v>
      </c>
      <c r="BL95" s="19" t="s">
        <v>96</v>
      </c>
      <c r="BM95" s="147" t="s">
        <v>6162</v>
      </c>
    </row>
    <row r="96" spans="2:65" s="1" customFormat="1" ht="11.25">
      <c r="B96" s="35"/>
      <c r="D96" s="149" t="s">
        <v>167</v>
      </c>
      <c r="F96" s="150" t="s">
        <v>6163</v>
      </c>
      <c r="I96" s="151"/>
      <c r="L96" s="35"/>
      <c r="M96" s="152"/>
      <c r="T96" s="56"/>
      <c r="AT96" s="19" t="s">
        <v>167</v>
      </c>
      <c r="AU96" s="19" t="s">
        <v>91</v>
      </c>
    </row>
    <row r="97" spans="2:65" s="1" customFormat="1" ht="44.25" customHeight="1">
      <c r="B97" s="35"/>
      <c r="C97" s="135" t="s">
        <v>96</v>
      </c>
      <c r="D97" s="135" t="s">
        <v>162</v>
      </c>
      <c r="E97" s="136" t="s">
        <v>6164</v>
      </c>
      <c r="F97" s="137" t="s">
        <v>6165</v>
      </c>
      <c r="G97" s="138" t="s">
        <v>559</v>
      </c>
      <c r="H97" s="139">
        <v>141.9</v>
      </c>
      <c r="I97" s="140"/>
      <c r="J97" s="141">
        <f>ROUND(I97*H97,2)</f>
        <v>0</v>
      </c>
      <c r="K97" s="142"/>
      <c r="L97" s="35"/>
      <c r="M97" s="143" t="s">
        <v>32</v>
      </c>
      <c r="N97" s="144" t="s">
        <v>48</v>
      </c>
      <c r="P97" s="145">
        <f>O97*H97</f>
        <v>0</v>
      </c>
      <c r="Q97" s="145">
        <v>0</v>
      </c>
      <c r="R97" s="145">
        <f>Q97*H97</f>
        <v>0</v>
      </c>
      <c r="S97" s="145">
        <v>0</v>
      </c>
      <c r="T97" s="146">
        <f>S97*H97</f>
        <v>0</v>
      </c>
      <c r="AR97" s="147" t="s">
        <v>96</v>
      </c>
      <c r="AT97" s="147" t="s">
        <v>162</v>
      </c>
      <c r="AU97" s="147" t="s">
        <v>91</v>
      </c>
      <c r="AY97" s="19" t="s">
        <v>159</v>
      </c>
      <c r="BE97" s="148">
        <f>IF(N97="základní",J97,0)</f>
        <v>0</v>
      </c>
      <c r="BF97" s="148">
        <f>IF(N97="snížená",J97,0)</f>
        <v>0</v>
      </c>
      <c r="BG97" s="148">
        <f>IF(N97="zákl. přenesená",J97,0)</f>
        <v>0</v>
      </c>
      <c r="BH97" s="148">
        <f>IF(N97="sníž. přenesená",J97,0)</f>
        <v>0</v>
      </c>
      <c r="BI97" s="148">
        <f>IF(N97="nulová",J97,0)</f>
        <v>0</v>
      </c>
      <c r="BJ97" s="19" t="s">
        <v>91</v>
      </c>
      <c r="BK97" s="148">
        <f>ROUND(I97*H97,2)</f>
        <v>0</v>
      </c>
      <c r="BL97" s="19" t="s">
        <v>96</v>
      </c>
      <c r="BM97" s="147" t="s">
        <v>6166</v>
      </c>
    </row>
    <row r="98" spans="2:65" s="1" customFormat="1" ht="11.25">
      <c r="B98" s="35"/>
      <c r="D98" s="149" t="s">
        <v>167</v>
      </c>
      <c r="F98" s="150" t="s">
        <v>6167</v>
      </c>
      <c r="I98" s="151"/>
      <c r="L98" s="35"/>
      <c r="M98" s="152"/>
      <c r="T98" s="56"/>
      <c r="AT98" s="19" t="s">
        <v>167</v>
      </c>
      <c r="AU98" s="19" t="s">
        <v>91</v>
      </c>
    </row>
    <row r="99" spans="2:65" s="1" customFormat="1" ht="37.9" customHeight="1">
      <c r="B99" s="35"/>
      <c r="C99" s="135" t="s">
        <v>99</v>
      </c>
      <c r="D99" s="135" t="s">
        <v>162</v>
      </c>
      <c r="E99" s="136" t="s">
        <v>6168</v>
      </c>
      <c r="F99" s="137" t="s">
        <v>6169</v>
      </c>
      <c r="G99" s="138" t="s">
        <v>559</v>
      </c>
      <c r="H99" s="139">
        <v>7.01</v>
      </c>
      <c r="I99" s="140"/>
      <c r="J99" s="141">
        <f>ROUND(I99*H99,2)</f>
        <v>0</v>
      </c>
      <c r="K99" s="142"/>
      <c r="L99" s="35"/>
      <c r="M99" s="143" t="s">
        <v>32</v>
      </c>
      <c r="N99" s="144" t="s">
        <v>48</v>
      </c>
      <c r="P99" s="145">
        <f>O99*H99</f>
        <v>0</v>
      </c>
      <c r="Q99" s="145">
        <v>0</v>
      </c>
      <c r="R99" s="145">
        <f>Q99*H99</f>
        <v>0</v>
      </c>
      <c r="S99" s="145">
        <v>0</v>
      </c>
      <c r="T99" s="146">
        <f>S99*H99</f>
        <v>0</v>
      </c>
      <c r="AR99" s="147" t="s">
        <v>96</v>
      </c>
      <c r="AT99" s="147" t="s">
        <v>162</v>
      </c>
      <c r="AU99" s="147" t="s">
        <v>91</v>
      </c>
      <c r="AY99" s="19" t="s">
        <v>159</v>
      </c>
      <c r="BE99" s="148">
        <f>IF(N99="základní",J99,0)</f>
        <v>0</v>
      </c>
      <c r="BF99" s="148">
        <f>IF(N99="snížená",J99,0)</f>
        <v>0</v>
      </c>
      <c r="BG99" s="148">
        <f>IF(N99="zákl. přenesená",J99,0)</f>
        <v>0</v>
      </c>
      <c r="BH99" s="148">
        <f>IF(N99="sníž. přenesená",J99,0)</f>
        <v>0</v>
      </c>
      <c r="BI99" s="148">
        <f>IF(N99="nulová",J99,0)</f>
        <v>0</v>
      </c>
      <c r="BJ99" s="19" t="s">
        <v>91</v>
      </c>
      <c r="BK99" s="148">
        <f>ROUND(I99*H99,2)</f>
        <v>0</v>
      </c>
      <c r="BL99" s="19" t="s">
        <v>96</v>
      </c>
      <c r="BM99" s="147" t="s">
        <v>6170</v>
      </c>
    </row>
    <row r="100" spans="2:65" s="1" customFormat="1" ht="11.25">
      <c r="B100" s="35"/>
      <c r="D100" s="149" t="s">
        <v>167</v>
      </c>
      <c r="F100" s="150" t="s">
        <v>6171</v>
      </c>
      <c r="I100" s="151"/>
      <c r="L100" s="35"/>
      <c r="M100" s="152"/>
      <c r="T100" s="56"/>
      <c r="AT100" s="19" t="s">
        <v>167</v>
      </c>
      <c r="AU100" s="19" t="s">
        <v>91</v>
      </c>
    </row>
    <row r="101" spans="2:65" s="1" customFormat="1" ht="19.5">
      <c r="B101" s="35"/>
      <c r="D101" s="154" t="s">
        <v>562</v>
      </c>
      <c r="F101" s="174" t="s">
        <v>6172</v>
      </c>
      <c r="I101" s="151"/>
      <c r="L101" s="35"/>
      <c r="M101" s="152"/>
      <c r="T101" s="56"/>
      <c r="AT101" s="19" t="s">
        <v>562</v>
      </c>
      <c r="AU101" s="19" t="s">
        <v>91</v>
      </c>
    </row>
    <row r="102" spans="2:65" s="13" customFormat="1" ht="11.25">
      <c r="B102" s="160"/>
      <c r="D102" s="154" t="s">
        <v>169</v>
      </c>
      <c r="F102" s="162" t="s">
        <v>6173</v>
      </c>
      <c r="H102" s="163">
        <v>7.01</v>
      </c>
      <c r="I102" s="164"/>
      <c r="L102" s="160"/>
      <c r="M102" s="165"/>
      <c r="T102" s="166"/>
      <c r="AT102" s="161" t="s">
        <v>169</v>
      </c>
      <c r="AU102" s="161" t="s">
        <v>91</v>
      </c>
      <c r="AV102" s="13" t="s">
        <v>91</v>
      </c>
      <c r="AW102" s="13" t="s">
        <v>4</v>
      </c>
      <c r="AX102" s="13" t="s">
        <v>84</v>
      </c>
      <c r="AY102" s="161" t="s">
        <v>159</v>
      </c>
    </row>
    <row r="103" spans="2:65" s="1" customFormat="1" ht="37.9" customHeight="1">
      <c r="B103" s="35"/>
      <c r="C103" s="135" t="s">
        <v>102</v>
      </c>
      <c r="D103" s="135" t="s">
        <v>162</v>
      </c>
      <c r="E103" s="136" t="s">
        <v>6174</v>
      </c>
      <c r="F103" s="137" t="s">
        <v>6175</v>
      </c>
      <c r="G103" s="138" t="s">
        <v>165</v>
      </c>
      <c r="H103" s="139">
        <v>315.7</v>
      </c>
      <c r="I103" s="140"/>
      <c r="J103" s="141">
        <f>ROUND(I103*H103,2)</f>
        <v>0</v>
      </c>
      <c r="K103" s="142"/>
      <c r="L103" s="35"/>
      <c r="M103" s="143" t="s">
        <v>32</v>
      </c>
      <c r="N103" s="144" t="s">
        <v>48</v>
      </c>
      <c r="P103" s="145">
        <f>O103*H103</f>
        <v>0</v>
      </c>
      <c r="Q103" s="145">
        <v>8.5132000000000003E-4</v>
      </c>
      <c r="R103" s="145">
        <f>Q103*H103</f>
        <v>0.26876172399999998</v>
      </c>
      <c r="S103" s="145">
        <v>0</v>
      </c>
      <c r="T103" s="146">
        <f>S103*H103</f>
        <v>0</v>
      </c>
      <c r="AR103" s="147" t="s">
        <v>96</v>
      </c>
      <c r="AT103" s="147" t="s">
        <v>162</v>
      </c>
      <c r="AU103" s="147" t="s">
        <v>91</v>
      </c>
      <c r="AY103" s="19" t="s">
        <v>159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9" t="s">
        <v>91</v>
      </c>
      <c r="BK103" s="148">
        <f>ROUND(I103*H103,2)</f>
        <v>0</v>
      </c>
      <c r="BL103" s="19" t="s">
        <v>96</v>
      </c>
      <c r="BM103" s="147" t="s">
        <v>6176</v>
      </c>
    </row>
    <row r="104" spans="2:65" s="1" customFormat="1" ht="11.25">
      <c r="B104" s="35"/>
      <c r="D104" s="149" t="s">
        <v>167</v>
      </c>
      <c r="F104" s="150" t="s">
        <v>6177</v>
      </c>
      <c r="I104" s="151"/>
      <c r="L104" s="35"/>
      <c r="M104" s="152"/>
      <c r="T104" s="56"/>
      <c r="AT104" s="19" t="s">
        <v>167</v>
      </c>
      <c r="AU104" s="19" t="s">
        <v>91</v>
      </c>
    </row>
    <row r="105" spans="2:65" s="1" customFormat="1" ht="44.25" customHeight="1">
      <c r="B105" s="35"/>
      <c r="C105" s="135" t="s">
        <v>105</v>
      </c>
      <c r="D105" s="135" t="s">
        <v>162</v>
      </c>
      <c r="E105" s="136" t="s">
        <v>6178</v>
      </c>
      <c r="F105" s="137" t="s">
        <v>6179</v>
      </c>
      <c r="G105" s="138" t="s">
        <v>165</v>
      </c>
      <c r="H105" s="139">
        <v>315.7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6180</v>
      </c>
    </row>
    <row r="106" spans="2:65" s="1" customFormat="1" ht="11.25">
      <c r="B106" s="35"/>
      <c r="D106" s="149" t="s">
        <v>167</v>
      </c>
      <c r="F106" s="150" t="s">
        <v>6181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" customFormat="1" ht="44.25" customHeight="1">
      <c r="B107" s="35"/>
      <c r="C107" s="135" t="s">
        <v>108</v>
      </c>
      <c r="D107" s="135" t="s">
        <v>162</v>
      </c>
      <c r="E107" s="136" t="s">
        <v>602</v>
      </c>
      <c r="F107" s="137" t="s">
        <v>603</v>
      </c>
      <c r="G107" s="138" t="s">
        <v>559</v>
      </c>
      <c r="H107" s="139">
        <v>146.5</v>
      </c>
      <c r="I107" s="140"/>
      <c r="J107" s="141">
        <f>ROUND(I107*H107,2)</f>
        <v>0</v>
      </c>
      <c r="K107" s="142"/>
      <c r="L107" s="35"/>
      <c r="M107" s="143" t="s">
        <v>32</v>
      </c>
      <c r="N107" s="144" t="s">
        <v>48</v>
      </c>
      <c r="P107" s="145">
        <f>O107*H107</f>
        <v>0</v>
      </c>
      <c r="Q107" s="145">
        <v>0</v>
      </c>
      <c r="R107" s="145">
        <f>Q107*H107</f>
        <v>0</v>
      </c>
      <c r="S107" s="145">
        <v>0</v>
      </c>
      <c r="T107" s="146">
        <f>S107*H107</f>
        <v>0</v>
      </c>
      <c r="AR107" s="147" t="s">
        <v>96</v>
      </c>
      <c r="AT107" s="147" t="s">
        <v>162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96</v>
      </c>
      <c r="BM107" s="147" t="s">
        <v>6182</v>
      </c>
    </row>
    <row r="108" spans="2:65" s="1" customFormat="1" ht="11.25">
      <c r="B108" s="35"/>
      <c r="D108" s="149" t="s">
        <v>167</v>
      </c>
      <c r="F108" s="150" t="s">
        <v>605</v>
      </c>
      <c r="I108" s="151"/>
      <c r="L108" s="35"/>
      <c r="M108" s="152"/>
      <c r="T108" s="56"/>
      <c r="AT108" s="19" t="s">
        <v>167</v>
      </c>
      <c r="AU108" s="19" t="s">
        <v>91</v>
      </c>
    </row>
    <row r="109" spans="2:65" s="13" customFormat="1" ht="11.25">
      <c r="B109" s="160"/>
      <c r="D109" s="154" t="s">
        <v>169</v>
      </c>
      <c r="E109" s="161" t="s">
        <v>32</v>
      </c>
      <c r="F109" s="162" t="s">
        <v>6183</v>
      </c>
      <c r="H109" s="163">
        <v>146.5</v>
      </c>
      <c r="I109" s="164"/>
      <c r="L109" s="160"/>
      <c r="M109" s="165"/>
      <c r="T109" s="166"/>
      <c r="AT109" s="161" t="s">
        <v>169</v>
      </c>
      <c r="AU109" s="161" t="s">
        <v>91</v>
      </c>
      <c r="AV109" s="13" t="s">
        <v>91</v>
      </c>
      <c r="AW109" s="13" t="s">
        <v>38</v>
      </c>
      <c r="AX109" s="13" t="s">
        <v>84</v>
      </c>
      <c r="AY109" s="161" t="s">
        <v>159</v>
      </c>
    </row>
    <row r="110" spans="2:65" s="1" customFormat="1" ht="44.25" customHeight="1">
      <c r="B110" s="35"/>
      <c r="C110" s="135" t="s">
        <v>111</v>
      </c>
      <c r="D110" s="135" t="s">
        <v>162</v>
      </c>
      <c r="E110" s="136" t="s">
        <v>565</v>
      </c>
      <c r="F110" s="137" t="s">
        <v>566</v>
      </c>
      <c r="G110" s="138" t="s">
        <v>559</v>
      </c>
      <c r="H110" s="139">
        <v>212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6184</v>
      </c>
    </row>
    <row r="111" spans="2:65" s="1" customFormat="1" ht="11.25">
      <c r="B111" s="35"/>
      <c r="D111" s="149" t="s">
        <v>167</v>
      </c>
      <c r="F111" s="150" t="s">
        <v>568</v>
      </c>
      <c r="I111" s="151"/>
      <c r="L111" s="35"/>
      <c r="M111" s="152"/>
      <c r="T111" s="56"/>
      <c r="AT111" s="19" t="s">
        <v>167</v>
      </c>
      <c r="AU111" s="19" t="s">
        <v>91</v>
      </c>
    </row>
    <row r="112" spans="2:65" s="1" customFormat="1" ht="62.65" customHeight="1">
      <c r="B112" s="35"/>
      <c r="C112" s="135" t="s">
        <v>114</v>
      </c>
      <c r="D112" s="135" t="s">
        <v>162</v>
      </c>
      <c r="E112" s="136" t="s">
        <v>557</v>
      </c>
      <c r="F112" s="137" t="s">
        <v>558</v>
      </c>
      <c r="G112" s="138" t="s">
        <v>559</v>
      </c>
      <c r="H112" s="139">
        <v>212</v>
      </c>
      <c r="I112" s="140"/>
      <c r="J112" s="141">
        <f>ROUND(I112*H112,2)</f>
        <v>0</v>
      </c>
      <c r="K112" s="142"/>
      <c r="L112" s="35"/>
      <c r="M112" s="143" t="s">
        <v>32</v>
      </c>
      <c r="N112" s="144" t="s">
        <v>48</v>
      </c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AR112" s="147" t="s">
        <v>96</v>
      </c>
      <c r="AT112" s="147" t="s">
        <v>162</v>
      </c>
      <c r="AU112" s="147" t="s">
        <v>91</v>
      </c>
      <c r="AY112" s="19" t="s">
        <v>159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9" t="s">
        <v>91</v>
      </c>
      <c r="BK112" s="148">
        <f>ROUND(I112*H112,2)</f>
        <v>0</v>
      </c>
      <c r="BL112" s="19" t="s">
        <v>96</v>
      </c>
      <c r="BM112" s="147" t="s">
        <v>6185</v>
      </c>
    </row>
    <row r="113" spans="2:65" s="1" customFormat="1" ht="11.25">
      <c r="B113" s="35"/>
      <c r="D113" s="149" t="s">
        <v>167</v>
      </c>
      <c r="F113" s="150" t="s">
        <v>561</v>
      </c>
      <c r="I113" s="151"/>
      <c r="L113" s="35"/>
      <c r="M113" s="152"/>
      <c r="T113" s="56"/>
      <c r="AT113" s="19" t="s">
        <v>167</v>
      </c>
      <c r="AU113" s="19" t="s">
        <v>91</v>
      </c>
    </row>
    <row r="114" spans="2:65" s="1" customFormat="1" ht="66.75" customHeight="1">
      <c r="B114" s="35"/>
      <c r="C114" s="135" t="s">
        <v>218</v>
      </c>
      <c r="D114" s="135" t="s">
        <v>162</v>
      </c>
      <c r="E114" s="136" t="s">
        <v>769</v>
      </c>
      <c r="F114" s="137" t="s">
        <v>770</v>
      </c>
      <c r="G114" s="138" t="s">
        <v>559</v>
      </c>
      <c r="H114" s="139">
        <v>18.754000000000001</v>
      </c>
      <c r="I114" s="140"/>
      <c r="J114" s="141">
        <f>ROUND(I114*H114,2)</f>
        <v>0</v>
      </c>
      <c r="K114" s="142"/>
      <c r="L114" s="35"/>
      <c r="M114" s="143" t="s">
        <v>32</v>
      </c>
      <c r="N114" s="144" t="s">
        <v>48</v>
      </c>
      <c r="P114" s="145">
        <f>O114*H114</f>
        <v>0</v>
      </c>
      <c r="Q114" s="145">
        <v>0</v>
      </c>
      <c r="R114" s="145">
        <f>Q114*H114</f>
        <v>0</v>
      </c>
      <c r="S114" s="145">
        <v>0</v>
      </c>
      <c r="T114" s="146">
        <f>S114*H114</f>
        <v>0</v>
      </c>
      <c r="AR114" s="147" t="s">
        <v>96</v>
      </c>
      <c r="AT114" s="147" t="s">
        <v>162</v>
      </c>
      <c r="AU114" s="147" t="s">
        <v>91</v>
      </c>
      <c r="AY114" s="19" t="s">
        <v>159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9" t="s">
        <v>91</v>
      </c>
      <c r="BK114" s="148">
        <f>ROUND(I114*H114,2)</f>
        <v>0</v>
      </c>
      <c r="BL114" s="19" t="s">
        <v>96</v>
      </c>
      <c r="BM114" s="147" t="s">
        <v>6186</v>
      </c>
    </row>
    <row r="115" spans="2:65" s="1" customFormat="1" ht="11.25">
      <c r="B115" s="35"/>
      <c r="D115" s="149" t="s">
        <v>167</v>
      </c>
      <c r="F115" s="150" t="s">
        <v>772</v>
      </c>
      <c r="I115" s="151"/>
      <c r="L115" s="35"/>
      <c r="M115" s="152"/>
      <c r="T115" s="56"/>
      <c r="AT115" s="19" t="s">
        <v>167</v>
      </c>
      <c r="AU115" s="19" t="s">
        <v>91</v>
      </c>
    </row>
    <row r="116" spans="2:65" s="13" customFormat="1" ht="11.25">
      <c r="B116" s="160"/>
      <c r="D116" s="154" t="s">
        <v>169</v>
      </c>
      <c r="E116" s="161" t="s">
        <v>32</v>
      </c>
      <c r="F116" s="162" t="s">
        <v>6187</v>
      </c>
      <c r="H116" s="163">
        <v>18.754000000000001</v>
      </c>
      <c r="I116" s="164"/>
      <c r="L116" s="160"/>
      <c r="M116" s="165"/>
      <c r="T116" s="166"/>
      <c r="AT116" s="161" t="s">
        <v>169</v>
      </c>
      <c r="AU116" s="161" t="s">
        <v>91</v>
      </c>
      <c r="AV116" s="13" t="s">
        <v>91</v>
      </c>
      <c r="AW116" s="13" t="s">
        <v>38</v>
      </c>
      <c r="AX116" s="13" t="s">
        <v>84</v>
      </c>
      <c r="AY116" s="161" t="s">
        <v>159</v>
      </c>
    </row>
    <row r="117" spans="2:65" s="1" customFormat="1" ht="16.5" customHeight="1">
      <c r="B117" s="35"/>
      <c r="C117" s="182" t="s">
        <v>8</v>
      </c>
      <c r="D117" s="182" t="s">
        <v>668</v>
      </c>
      <c r="E117" s="183" t="s">
        <v>6188</v>
      </c>
      <c r="F117" s="184" t="s">
        <v>6189</v>
      </c>
      <c r="G117" s="185" t="s">
        <v>180</v>
      </c>
      <c r="H117" s="186">
        <v>35.633000000000003</v>
      </c>
      <c r="I117" s="187"/>
      <c r="J117" s="188">
        <f>ROUND(I117*H117,2)</f>
        <v>0</v>
      </c>
      <c r="K117" s="189"/>
      <c r="L117" s="190"/>
      <c r="M117" s="191" t="s">
        <v>32</v>
      </c>
      <c r="N117" s="192" t="s">
        <v>48</v>
      </c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6">
        <f>S117*H117</f>
        <v>0</v>
      </c>
      <c r="AR117" s="147" t="s">
        <v>108</v>
      </c>
      <c r="AT117" s="147" t="s">
        <v>668</v>
      </c>
      <c r="AU117" s="147" t="s">
        <v>91</v>
      </c>
      <c r="AY117" s="19" t="s">
        <v>159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9" t="s">
        <v>91</v>
      </c>
      <c r="BK117" s="148">
        <f>ROUND(I117*H117,2)</f>
        <v>0</v>
      </c>
      <c r="BL117" s="19" t="s">
        <v>96</v>
      </c>
      <c r="BM117" s="147" t="s">
        <v>6190</v>
      </c>
    </row>
    <row r="118" spans="2:65" s="13" customFormat="1" ht="11.25">
      <c r="B118" s="160"/>
      <c r="D118" s="154" t="s">
        <v>169</v>
      </c>
      <c r="F118" s="162" t="s">
        <v>6191</v>
      </c>
      <c r="H118" s="163">
        <v>35.633000000000003</v>
      </c>
      <c r="I118" s="164"/>
      <c r="L118" s="160"/>
      <c r="M118" s="165"/>
      <c r="T118" s="166"/>
      <c r="AT118" s="161" t="s">
        <v>169</v>
      </c>
      <c r="AU118" s="161" t="s">
        <v>91</v>
      </c>
      <c r="AV118" s="13" t="s">
        <v>91</v>
      </c>
      <c r="AW118" s="13" t="s">
        <v>4</v>
      </c>
      <c r="AX118" s="13" t="s">
        <v>84</v>
      </c>
      <c r="AY118" s="161" t="s">
        <v>159</v>
      </c>
    </row>
    <row r="119" spans="2:65" s="11" customFormat="1" ht="20.85" customHeight="1">
      <c r="B119" s="123"/>
      <c r="D119" s="124" t="s">
        <v>75</v>
      </c>
      <c r="E119" s="133" t="s">
        <v>625</v>
      </c>
      <c r="F119" s="133" t="s">
        <v>626</v>
      </c>
      <c r="I119" s="126"/>
      <c r="J119" s="134">
        <f>BK119</f>
        <v>0</v>
      </c>
      <c r="L119" s="123"/>
      <c r="M119" s="128"/>
      <c r="P119" s="129">
        <f>SUM(P120:P129)</f>
        <v>0</v>
      </c>
      <c r="R119" s="129">
        <f>SUM(R120:R129)</f>
        <v>0</v>
      </c>
      <c r="T119" s="130">
        <f>SUM(T120:T129)</f>
        <v>0</v>
      </c>
      <c r="AR119" s="124" t="s">
        <v>84</v>
      </c>
      <c r="AT119" s="131" t="s">
        <v>75</v>
      </c>
      <c r="AU119" s="131" t="s">
        <v>91</v>
      </c>
      <c r="AY119" s="124" t="s">
        <v>159</v>
      </c>
      <c r="BK119" s="132">
        <f>SUM(BK120:BK129)</f>
        <v>0</v>
      </c>
    </row>
    <row r="120" spans="2:65" s="1" customFormat="1" ht="62.65" customHeight="1">
      <c r="B120" s="35"/>
      <c r="C120" s="135" t="s">
        <v>229</v>
      </c>
      <c r="D120" s="135" t="s">
        <v>162</v>
      </c>
      <c r="E120" s="136" t="s">
        <v>627</v>
      </c>
      <c r="F120" s="137" t="s">
        <v>628</v>
      </c>
      <c r="G120" s="138" t="s">
        <v>559</v>
      </c>
      <c r="H120" s="139">
        <v>65.7</v>
      </c>
      <c r="I120" s="140"/>
      <c r="J120" s="141">
        <f>ROUND(I120*H120,2)</f>
        <v>0</v>
      </c>
      <c r="K120" s="142"/>
      <c r="L120" s="35"/>
      <c r="M120" s="143" t="s">
        <v>32</v>
      </c>
      <c r="N120" s="144" t="s">
        <v>48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96</v>
      </c>
      <c r="AT120" s="147" t="s">
        <v>162</v>
      </c>
      <c r="AU120" s="147" t="s">
        <v>93</v>
      </c>
      <c r="AY120" s="19" t="s">
        <v>159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9" t="s">
        <v>91</v>
      </c>
      <c r="BK120" s="148">
        <f>ROUND(I120*H120,2)</f>
        <v>0</v>
      </c>
      <c r="BL120" s="19" t="s">
        <v>96</v>
      </c>
      <c r="BM120" s="147" t="s">
        <v>6192</v>
      </c>
    </row>
    <row r="121" spans="2:65" s="1" customFormat="1" ht="11.25">
      <c r="B121" s="35"/>
      <c r="D121" s="149" t="s">
        <v>167</v>
      </c>
      <c r="F121" s="150" t="s">
        <v>630</v>
      </c>
      <c r="I121" s="151"/>
      <c r="L121" s="35"/>
      <c r="M121" s="152"/>
      <c r="T121" s="56"/>
      <c r="AT121" s="19" t="s">
        <v>167</v>
      </c>
      <c r="AU121" s="19" t="s">
        <v>93</v>
      </c>
    </row>
    <row r="122" spans="2:65" s="1" customFormat="1" ht="66.75" customHeight="1">
      <c r="B122" s="35"/>
      <c r="C122" s="135" t="s">
        <v>641</v>
      </c>
      <c r="D122" s="135" t="s">
        <v>162</v>
      </c>
      <c r="E122" s="136" t="s">
        <v>635</v>
      </c>
      <c r="F122" s="137" t="s">
        <v>636</v>
      </c>
      <c r="G122" s="138" t="s">
        <v>559</v>
      </c>
      <c r="H122" s="139">
        <v>328.5</v>
      </c>
      <c r="I122" s="140"/>
      <c r="J122" s="141">
        <f>ROUND(I122*H122,2)</f>
        <v>0</v>
      </c>
      <c r="K122" s="142"/>
      <c r="L122" s="35"/>
      <c r="M122" s="143" t="s">
        <v>32</v>
      </c>
      <c r="N122" s="144" t="s">
        <v>48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96</v>
      </c>
      <c r="AT122" s="147" t="s">
        <v>162</v>
      </c>
      <c r="AU122" s="147" t="s">
        <v>93</v>
      </c>
      <c r="AY122" s="19" t="s">
        <v>159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9" t="s">
        <v>91</v>
      </c>
      <c r="BK122" s="148">
        <f>ROUND(I122*H122,2)</f>
        <v>0</v>
      </c>
      <c r="BL122" s="19" t="s">
        <v>96</v>
      </c>
      <c r="BM122" s="147" t="s">
        <v>6193</v>
      </c>
    </row>
    <row r="123" spans="2:65" s="1" customFormat="1" ht="11.25">
      <c r="B123" s="35"/>
      <c r="D123" s="149" t="s">
        <v>167</v>
      </c>
      <c r="F123" s="150" t="s">
        <v>638</v>
      </c>
      <c r="I123" s="151"/>
      <c r="L123" s="35"/>
      <c r="M123" s="152"/>
      <c r="T123" s="56"/>
      <c r="AT123" s="19" t="s">
        <v>167</v>
      </c>
      <c r="AU123" s="19" t="s">
        <v>93</v>
      </c>
    </row>
    <row r="124" spans="2:65" s="1" customFormat="1" ht="29.25">
      <c r="B124" s="35"/>
      <c r="D124" s="154" t="s">
        <v>562</v>
      </c>
      <c r="F124" s="174" t="s">
        <v>4935</v>
      </c>
      <c r="I124" s="151"/>
      <c r="L124" s="35"/>
      <c r="M124" s="152"/>
      <c r="T124" s="56"/>
      <c r="AT124" s="19" t="s">
        <v>562</v>
      </c>
      <c r="AU124" s="19" t="s">
        <v>93</v>
      </c>
    </row>
    <row r="125" spans="2:65" s="13" customFormat="1" ht="11.25">
      <c r="B125" s="160"/>
      <c r="D125" s="154" t="s">
        <v>169</v>
      </c>
      <c r="F125" s="162" t="s">
        <v>6194</v>
      </c>
      <c r="H125" s="163">
        <v>328.5</v>
      </c>
      <c r="I125" s="164"/>
      <c r="L125" s="160"/>
      <c r="M125" s="165"/>
      <c r="T125" s="166"/>
      <c r="AT125" s="161" t="s">
        <v>169</v>
      </c>
      <c r="AU125" s="161" t="s">
        <v>93</v>
      </c>
      <c r="AV125" s="13" t="s">
        <v>91</v>
      </c>
      <c r="AW125" s="13" t="s">
        <v>4</v>
      </c>
      <c r="AX125" s="13" t="s">
        <v>84</v>
      </c>
      <c r="AY125" s="161" t="s">
        <v>159</v>
      </c>
    </row>
    <row r="126" spans="2:65" s="1" customFormat="1" ht="44.25" customHeight="1">
      <c r="B126" s="35"/>
      <c r="C126" s="135" t="s">
        <v>625</v>
      </c>
      <c r="D126" s="135" t="s">
        <v>162</v>
      </c>
      <c r="E126" s="136" t="s">
        <v>196</v>
      </c>
      <c r="F126" s="137" t="s">
        <v>197</v>
      </c>
      <c r="G126" s="138" t="s">
        <v>180</v>
      </c>
      <c r="H126" s="139">
        <v>105.12</v>
      </c>
      <c r="I126" s="140"/>
      <c r="J126" s="141">
        <f>ROUND(I126*H126,2)</f>
        <v>0</v>
      </c>
      <c r="K126" s="142"/>
      <c r="L126" s="35"/>
      <c r="M126" s="143" t="s">
        <v>32</v>
      </c>
      <c r="N126" s="144" t="s">
        <v>48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96</v>
      </c>
      <c r="AT126" s="147" t="s">
        <v>162</v>
      </c>
      <c r="AU126" s="147" t="s">
        <v>93</v>
      </c>
      <c r="AY126" s="19" t="s">
        <v>159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9" t="s">
        <v>91</v>
      </c>
      <c r="BK126" s="148">
        <f>ROUND(I126*H126,2)</f>
        <v>0</v>
      </c>
      <c r="BL126" s="19" t="s">
        <v>96</v>
      </c>
      <c r="BM126" s="147" t="s">
        <v>6195</v>
      </c>
    </row>
    <row r="127" spans="2:65" s="1" customFormat="1" ht="11.25">
      <c r="B127" s="35"/>
      <c r="D127" s="149" t="s">
        <v>167</v>
      </c>
      <c r="F127" s="150" t="s">
        <v>199</v>
      </c>
      <c r="I127" s="151"/>
      <c r="L127" s="35"/>
      <c r="M127" s="152"/>
      <c r="T127" s="56"/>
      <c r="AT127" s="19" t="s">
        <v>167</v>
      </c>
      <c r="AU127" s="19" t="s">
        <v>93</v>
      </c>
    </row>
    <row r="128" spans="2:65" s="1" customFormat="1" ht="29.25">
      <c r="B128" s="35"/>
      <c r="D128" s="154" t="s">
        <v>562</v>
      </c>
      <c r="F128" s="174" t="s">
        <v>4938</v>
      </c>
      <c r="I128" s="151"/>
      <c r="L128" s="35"/>
      <c r="M128" s="152"/>
      <c r="T128" s="56"/>
      <c r="AT128" s="19" t="s">
        <v>562</v>
      </c>
      <c r="AU128" s="19" t="s">
        <v>93</v>
      </c>
    </row>
    <row r="129" spans="2:65" s="13" customFormat="1" ht="11.25">
      <c r="B129" s="160"/>
      <c r="D129" s="154" t="s">
        <v>169</v>
      </c>
      <c r="F129" s="162" t="s">
        <v>6196</v>
      </c>
      <c r="H129" s="163">
        <v>105.12</v>
      </c>
      <c r="I129" s="164"/>
      <c r="L129" s="160"/>
      <c r="M129" s="165"/>
      <c r="T129" s="166"/>
      <c r="AT129" s="161" t="s">
        <v>169</v>
      </c>
      <c r="AU129" s="161" t="s">
        <v>93</v>
      </c>
      <c r="AV129" s="13" t="s">
        <v>91</v>
      </c>
      <c r="AW129" s="13" t="s">
        <v>4</v>
      </c>
      <c r="AX129" s="13" t="s">
        <v>84</v>
      </c>
      <c r="AY129" s="161" t="s">
        <v>159</v>
      </c>
    </row>
    <row r="130" spans="2:65" s="11" customFormat="1" ht="22.9" customHeight="1">
      <c r="B130" s="123"/>
      <c r="D130" s="124" t="s">
        <v>75</v>
      </c>
      <c r="E130" s="133" t="s">
        <v>93</v>
      </c>
      <c r="F130" s="133" t="s">
        <v>6197</v>
      </c>
      <c r="I130" s="126"/>
      <c r="J130" s="134">
        <f>BK130</f>
        <v>0</v>
      </c>
      <c r="L130" s="123"/>
      <c r="M130" s="128"/>
      <c r="P130" s="129">
        <f>SUM(P131:P132)</f>
        <v>0</v>
      </c>
      <c r="R130" s="129">
        <f>SUM(R131:R132)</f>
        <v>0</v>
      </c>
      <c r="T130" s="130">
        <f>SUM(T131:T132)</f>
        <v>0</v>
      </c>
      <c r="AR130" s="124" t="s">
        <v>84</v>
      </c>
      <c r="AT130" s="131" t="s">
        <v>75</v>
      </c>
      <c r="AU130" s="131" t="s">
        <v>84</v>
      </c>
      <c r="AY130" s="124" t="s">
        <v>159</v>
      </c>
      <c r="BK130" s="132">
        <f>SUM(BK131:BK132)</f>
        <v>0</v>
      </c>
    </row>
    <row r="131" spans="2:65" s="1" customFormat="1" ht="24.2" customHeight="1">
      <c r="B131" s="35"/>
      <c r="C131" s="135" t="s">
        <v>661</v>
      </c>
      <c r="D131" s="135" t="s">
        <v>162</v>
      </c>
      <c r="E131" s="136" t="s">
        <v>6198</v>
      </c>
      <c r="F131" s="137" t="s">
        <v>6199</v>
      </c>
      <c r="G131" s="138" t="s">
        <v>225</v>
      </c>
      <c r="H131" s="139">
        <v>1</v>
      </c>
      <c r="I131" s="140"/>
      <c r="J131" s="141">
        <f>ROUND(I131*H131,2)</f>
        <v>0</v>
      </c>
      <c r="K131" s="142"/>
      <c r="L131" s="35"/>
      <c r="M131" s="143" t="s">
        <v>32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96</v>
      </c>
      <c r="AT131" s="147" t="s">
        <v>162</v>
      </c>
      <c r="AU131" s="147" t="s">
        <v>91</v>
      </c>
      <c r="AY131" s="19" t="s">
        <v>159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9" t="s">
        <v>91</v>
      </c>
      <c r="BK131" s="148">
        <f>ROUND(I131*H131,2)</f>
        <v>0</v>
      </c>
      <c r="BL131" s="19" t="s">
        <v>96</v>
      </c>
      <c r="BM131" s="147" t="s">
        <v>6200</v>
      </c>
    </row>
    <row r="132" spans="2:65" s="1" customFormat="1" ht="24.2" customHeight="1">
      <c r="B132" s="35"/>
      <c r="C132" s="135" t="s">
        <v>667</v>
      </c>
      <c r="D132" s="135" t="s">
        <v>162</v>
      </c>
      <c r="E132" s="136" t="s">
        <v>6201</v>
      </c>
      <c r="F132" s="137" t="s">
        <v>6202</v>
      </c>
      <c r="G132" s="138" t="s">
        <v>225</v>
      </c>
      <c r="H132" s="139">
        <v>1</v>
      </c>
      <c r="I132" s="140"/>
      <c r="J132" s="141">
        <f>ROUND(I132*H132,2)</f>
        <v>0</v>
      </c>
      <c r="K132" s="142"/>
      <c r="L132" s="35"/>
      <c r="M132" s="143" t="s">
        <v>32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96</v>
      </c>
      <c r="AT132" s="147" t="s">
        <v>162</v>
      </c>
      <c r="AU132" s="147" t="s">
        <v>91</v>
      </c>
      <c r="AY132" s="19" t="s">
        <v>159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9" t="s">
        <v>91</v>
      </c>
      <c r="BK132" s="148">
        <f>ROUND(I132*H132,2)</f>
        <v>0</v>
      </c>
      <c r="BL132" s="19" t="s">
        <v>96</v>
      </c>
      <c r="BM132" s="147" t="s">
        <v>6203</v>
      </c>
    </row>
    <row r="133" spans="2:65" s="11" customFormat="1" ht="22.9" customHeight="1">
      <c r="B133" s="123"/>
      <c r="D133" s="124" t="s">
        <v>75</v>
      </c>
      <c r="E133" s="133" t="s">
        <v>96</v>
      </c>
      <c r="F133" s="133" t="s">
        <v>1040</v>
      </c>
      <c r="I133" s="126"/>
      <c r="J133" s="134">
        <f>BK133</f>
        <v>0</v>
      </c>
      <c r="L133" s="123"/>
      <c r="M133" s="128"/>
      <c r="P133" s="129">
        <f>SUM(P134:P136)</f>
        <v>0</v>
      </c>
      <c r="R133" s="129">
        <f>SUM(R134:R136)</f>
        <v>0</v>
      </c>
      <c r="T133" s="130">
        <f>SUM(T134:T136)</f>
        <v>0</v>
      </c>
      <c r="AR133" s="124" t="s">
        <v>84</v>
      </c>
      <c r="AT133" s="131" t="s">
        <v>75</v>
      </c>
      <c r="AU133" s="131" t="s">
        <v>84</v>
      </c>
      <c r="AY133" s="124" t="s">
        <v>159</v>
      </c>
      <c r="BK133" s="132">
        <f>SUM(BK134:BK136)</f>
        <v>0</v>
      </c>
    </row>
    <row r="134" spans="2:65" s="1" customFormat="1" ht="33" customHeight="1">
      <c r="B134" s="35"/>
      <c r="C134" s="135" t="s">
        <v>675</v>
      </c>
      <c r="D134" s="135" t="s">
        <v>162</v>
      </c>
      <c r="E134" s="136" t="s">
        <v>4922</v>
      </c>
      <c r="F134" s="137" t="s">
        <v>4923</v>
      </c>
      <c r="G134" s="138" t="s">
        <v>559</v>
      </c>
      <c r="H134" s="139">
        <v>1.746</v>
      </c>
      <c r="I134" s="140"/>
      <c r="J134" s="141">
        <f>ROUND(I134*H134,2)</f>
        <v>0</v>
      </c>
      <c r="K134" s="142"/>
      <c r="L134" s="35"/>
      <c r="M134" s="143" t="s">
        <v>32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96</v>
      </c>
      <c r="AT134" s="147" t="s">
        <v>162</v>
      </c>
      <c r="AU134" s="147" t="s">
        <v>91</v>
      </c>
      <c r="AY134" s="19" t="s">
        <v>159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9" t="s">
        <v>91</v>
      </c>
      <c r="BK134" s="148">
        <f>ROUND(I134*H134,2)</f>
        <v>0</v>
      </c>
      <c r="BL134" s="19" t="s">
        <v>96</v>
      </c>
      <c r="BM134" s="147" t="s">
        <v>6204</v>
      </c>
    </row>
    <row r="135" spans="2:65" s="1" customFormat="1" ht="11.25">
      <c r="B135" s="35"/>
      <c r="D135" s="149" t="s">
        <v>167</v>
      </c>
      <c r="F135" s="150" t="s">
        <v>4925</v>
      </c>
      <c r="I135" s="151"/>
      <c r="L135" s="35"/>
      <c r="M135" s="152"/>
      <c r="T135" s="56"/>
      <c r="AT135" s="19" t="s">
        <v>167</v>
      </c>
      <c r="AU135" s="19" t="s">
        <v>91</v>
      </c>
    </row>
    <row r="136" spans="2:65" s="13" customFormat="1" ht="11.25">
      <c r="B136" s="160"/>
      <c r="D136" s="154" t="s">
        <v>169</v>
      </c>
      <c r="E136" s="161" t="s">
        <v>32</v>
      </c>
      <c r="F136" s="162" t="s">
        <v>6205</v>
      </c>
      <c r="H136" s="163">
        <v>1.746</v>
      </c>
      <c r="I136" s="164"/>
      <c r="L136" s="160"/>
      <c r="M136" s="165"/>
      <c r="T136" s="166"/>
      <c r="AT136" s="161" t="s">
        <v>169</v>
      </c>
      <c r="AU136" s="161" t="s">
        <v>91</v>
      </c>
      <c r="AV136" s="13" t="s">
        <v>91</v>
      </c>
      <c r="AW136" s="13" t="s">
        <v>38</v>
      </c>
      <c r="AX136" s="13" t="s">
        <v>84</v>
      </c>
      <c r="AY136" s="161" t="s">
        <v>159</v>
      </c>
    </row>
    <row r="137" spans="2:65" s="11" customFormat="1" ht="22.9" customHeight="1">
      <c r="B137" s="123"/>
      <c r="D137" s="124" t="s">
        <v>75</v>
      </c>
      <c r="E137" s="133" t="s">
        <v>227</v>
      </c>
      <c r="F137" s="133" t="s">
        <v>228</v>
      </c>
      <c r="I137" s="126"/>
      <c r="J137" s="134">
        <f>BK137</f>
        <v>0</v>
      </c>
      <c r="L137" s="123"/>
      <c r="M137" s="128"/>
      <c r="P137" s="129">
        <f>SUM(P138:P139)</f>
        <v>0</v>
      </c>
      <c r="R137" s="129">
        <f>SUM(R138:R139)</f>
        <v>0</v>
      </c>
      <c r="T137" s="130">
        <f>SUM(T138:T139)</f>
        <v>0</v>
      </c>
      <c r="AR137" s="124" t="s">
        <v>84</v>
      </c>
      <c r="AT137" s="131" t="s">
        <v>75</v>
      </c>
      <c r="AU137" s="131" t="s">
        <v>84</v>
      </c>
      <c r="AY137" s="124" t="s">
        <v>159</v>
      </c>
      <c r="BK137" s="132">
        <f>SUM(BK138:BK139)</f>
        <v>0</v>
      </c>
    </row>
    <row r="138" spans="2:65" s="1" customFormat="1" ht="49.15" customHeight="1">
      <c r="B138" s="35"/>
      <c r="C138" s="135" t="s">
        <v>701</v>
      </c>
      <c r="D138" s="135" t="s">
        <v>162</v>
      </c>
      <c r="E138" s="136" t="s">
        <v>6206</v>
      </c>
      <c r="F138" s="137" t="s">
        <v>6207</v>
      </c>
      <c r="G138" s="138" t="s">
        <v>180</v>
      </c>
      <c r="H138" s="139">
        <v>7.1639999999999997</v>
      </c>
      <c r="I138" s="140"/>
      <c r="J138" s="141">
        <f>ROUND(I138*H138,2)</f>
        <v>0</v>
      </c>
      <c r="K138" s="142"/>
      <c r="L138" s="35"/>
      <c r="M138" s="143" t="s">
        <v>32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96</v>
      </c>
      <c r="AT138" s="147" t="s">
        <v>162</v>
      </c>
      <c r="AU138" s="147" t="s">
        <v>91</v>
      </c>
      <c r="AY138" s="19" t="s">
        <v>159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9" t="s">
        <v>91</v>
      </c>
      <c r="BK138" s="148">
        <f>ROUND(I138*H138,2)</f>
        <v>0</v>
      </c>
      <c r="BL138" s="19" t="s">
        <v>96</v>
      </c>
      <c r="BM138" s="147" t="s">
        <v>6208</v>
      </c>
    </row>
    <row r="139" spans="2:65" s="1" customFormat="1" ht="11.25">
      <c r="B139" s="35"/>
      <c r="D139" s="149" t="s">
        <v>167</v>
      </c>
      <c r="F139" s="150" t="s">
        <v>6209</v>
      </c>
      <c r="I139" s="151"/>
      <c r="L139" s="35"/>
      <c r="M139" s="152"/>
      <c r="T139" s="56"/>
      <c r="AT139" s="19" t="s">
        <v>167</v>
      </c>
      <c r="AU139" s="19" t="s">
        <v>91</v>
      </c>
    </row>
    <row r="140" spans="2:65" s="11" customFormat="1" ht="25.9" customHeight="1">
      <c r="B140" s="123"/>
      <c r="D140" s="124" t="s">
        <v>75</v>
      </c>
      <c r="E140" s="125" t="s">
        <v>1836</v>
      </c>
      <c r="F140" s="125" t="s">
        <v>1837</v>
      </c>
      <c r="I140" s="126"/>
      <c r="J140" s="127">
        <f>BK140</f>
        <v>0</v>
      </c>
      <c r="L140" s="123"/>
      <c r="M140" s="128"/>
      <c r="P140" s="129">
        <f>P141+P164</f>
        <v>0</v>
      </c>
      <c r="R140" s="129">
        <f>R141+R164</f>
        <v>6.8169759500000016</v>
      </c>
      <c r="T140" s="130">
        <f>T141+T164</f>
        <v>0</v>
      </c>
      <c r="AR140" s="124" t="s">
        <v>91</v>
      </c>
      <c r="AT140" s="131" t="s">
        <v>75</v>
      </c>
      <c r="AU140" s="131" t="s">
        <v>76</v>
      </c>
      <c r="AY140" s="124" t="s">
        <v>159</v>
      </c>
      <c r="BK140" s="132">
        <f>BK141+BK164</f>
        <v>0</v>
      </c>
    </row>
    <row r="141" spans="2:65" s="11" customFormat="1" ht="22.9" customHeight="1">
      <c r="B141" s="123"/>
      <c r="D141" s="124" t="s">
        <v>75</v>
      </c>
      <c r="E141" s="133" t="s">
        <v>6210</v>
      </c>
      <c r="F141" s="133" t="s">
        <v>6211</v>
      </c>
      <c r="I141" s="126"/>
      <c r="J141" s="134">
        <f>BK141</f>
        <v>0</v>
      </c>
      <c r="L141" s="123"/>
      <c r="M141" s="128"/>
      <c r="P141" s="129">
        <f>SUM(P142:P163)</f>
        <v>0</v>
      </c>
      <c r="R141" s="129">
        <f>SUM(R142:R163)</f>
        <v>2.4057759500000002</v>
      </c>
      <c r="T141" s="130">
        <f>SUM(T142:T163)</f>
        <v>0</v>
      </c>
      <c r="AR141" s="124" t="s">
        <v>91</v>
      </c>
      <c r="AT141" s="131" t="s">
        <v>75</v>
      </c>
      <c r="AU141" s="131" t="s">
        <v>84</v>
      </c>
      <c r="AY141" s="124" t="s">
        <v>159</v>
      </c>
      <c r="BK141" s="132">
        <f>SUM(BK142:BK163)</f>
        <v>0</v>
      </c>
    </row>
    <row r="142" spans="2:65" s="1" customFormat="1" ht="24.2" customHeight="1">
      <c r="B142" s="35"/>
      <c r="C142" s="135" t="s">
        <v>713</v>
      </c>
      <c r="D142" s="135" t="s">
        <v>162</v>
      </c>
      <c r="E142" s="136" t="s">
        <v>6212</v>
      </c>
      <c r="F142" s="137" t="s">
        <v>6213</v>
      </c>
      <c r="G142" s="138" t="s">
        <v>783</v>
      </c>
      <c r="H142" s="139">
        <v>1.2</v>
      </c>
      <c r="I142" s="140"/>
      <c r="J142" s="141">
        <f>ROUND(I142*H142,2)</f>
        <v>0</v>
      </c>
      <c r="K142" s="142"/>
      <c r="L142" s="35"/>
      <c r="M142" s="143" t="s">
        <v>32</v>
      </c>
      <c r="N142" s="144" t="s">
        <v>48</v>
      </c>
      <c r="P142" s="145">
        <f>O142*H142</f>
        <v>0</v>
      </c>
      <c r="Q142" s="145">
        <v>2.0000000000000002E-5</v>
      </c>
      <c r="R142" s="145">
        <f>Q142*H142</f>
        <v>2.4000000000000001E-5</v>
      </c>
      <c r="S142" s="145">
        <v>0</v>
      </c>
      <c r="T142" s="146">
        <f>S142*H142</f>
        <v>0</v>
      </c>
      <c r="AR142" s="147" t="s">
        <v>661</v>
      </c>
      <c r="AT142" s="147" t="s">
        <v>162</v>
      </c>
      <c r="AU142" s="147" t="s">
        <v>91</v>
      </c>
      <c r="AY142" s="19" t="s">
        <v>159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91</v>
      </c>
      <c r="BK142" s="148">
        <f>ROUND(I142*H142,2)</f>
        <v>0</v>
      </c>
      <c r="BL142" s="19" t="s">
        <v>661</v>
      </c>
      <c r="BM142" s="147" t="s">
        <v>6214</v>
      </c>
    </row>
    <row r="143" spans="2:65" s="1" customFormat="1" ht="11.25">
      <c r="B143" s="35"/>
      <c r="D143" s="149" t="s">
        <v>167</v>
      </c>
      <c r="F143" s="150" t="s">
        <v>6215</v>
      </c>
      <c r="I143" s="151"/>
      <c r="L143" s="35"/>
      <c r="M143" s="152"/>
      <c r="T143" s="56"/>
      <c r="AT143" s="19" t="s">
        <v>167</v>
      </c>
      <c r="AU143" s="19" t="s">
        <v>91</v>
      </c>
    </row>
    <row r="144" spans="2:65" s="1" customFormat="1" ht="24.2" customHeight="1">
      <c r="B144" s="35"/>
      <c r="C144" s="182" t="s">
        <v>7</v>
      </c>
      <c r="D144" s="182" t="s">
        <v>668</v>
      </c>
      <c r="E144" s="183" t="s">
        <v>6216</v>
      </c>
      <c r="F144" s="184" t="s">
        <v>6217</v>
      </c>
      <c r="G144" s="185" t="s">
        <v>783</v>
      </c>
      <c r="H144" s="186">
        <v>2</v>
      </c>
      <c r="I144" s="187"/>
      <c r="J144" s="188">
        <f>ROUND(I144*H144,2)</f>
        <v>0</v>
      </c>
      <c r="K144" s="189"/>
      <c r="L144" s="190"/>
      <c r="M144" s="191" t="s">
        <v>32</v>
      </c>
      <c r="N144" s="192" t="s">
        <v>48</v>
      </c>
      <c r="P144" s="145">
        <f>O144*H144</f>
        <v>0</v>
      </c>
      <c r="Q144" s="145">
        <v>8.0999999999999996E-3</v>
      </c>
      <c r="R144" s="145">
        <f>Q144*H144</f>
        <v>1.6199999999999999E-2</v>
      </c>
      <c r="S144" s="145">
        <v>0</v>
      </c>
      <c r="T144" s="146">
        <f>S144*H144</f>
        <v>0</v>
      </c>
      <c r="AR144" s="147" t="s">
        <v>780</v>
      </c>
      <c r="AT144" s="147" t="s">
        <v>668</v>
      </c>
      <c r="AU144" s="147" t="s">
        <v>91</v>
      </c>
      <c r="AY144" s="19" t="s">
        <v>159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9" t="s">
        <v>91</v>
      </c>
      <c r="BK144" s="148">
        <f>ROUND(I144*H144,2)</f>
        <v>0</v>
      </c>
      <c r="BL144" s="19" t="s">
        <v>661</v>
      </c>
      <c r="BM144" s="147" t="s">
        <v>6218</v>
      </c>
    </row>
    <row r="145" spans="2:65" s="1" customFormat="1" ht="24.2" customHeight="1">
      <c r="B145" s="35"/>
      <c r="C145" s="135" t="s">
        <v>673</v>
      </c>
      <c r="D145" s="135" t="s">
        <v>162</v>
      </c>
      <c r="E145" s="136" t="s">
        <v>6219</v>
      </c>
      <c r="F145" s="137" t="s">
        <v>6220</v>
      </c>
      <c r="G145" s="138" t="s">
        <v>783</v>
      </c>
      <c r="H145" s="139">
        <v>12.9</v>
      </c>
      <c r="I145" s="140"/>
      <c r="J145" s="141">
        <f>ROUND(I145*H145,2)</f>
        <v>0</v>
      </c>
      <c r="K145" s="142"/>
      <c r="L145" s="35"/>
      <c r="M145" s="143" t="s">
        <v>32</v>
      </c>
      <c r="N145" s="144" t="s">
        <v>48</v>
      </c>
      <c r="P145" s="145">
        <f>O145*H145</f>
        <v>0</v>
      </c>
      <c r="Q145" s="145">
        <v>1.0000000000000001E-5</v>
      </c>
      <c r="R145" s="145">
        <f>Q145*H145</f>
        <v>1.2900000000000002E-4</v>
      </c>
      <c r="S145" s="145">
        <v>0</v>
      </c>
      <c r="T145" s="146">
        <f>S145*H145</f>
        <v>0</v>
      </c>
      <c r="AR145" s="147" t="s">
        <v>661</v>
      </c>
      <c r="AT145" s="147" t="s">
        <v>162</v>
      </c>
      <c r="AU145" s="147" t="s">
        <v>91</v>
      </c>
      <c r="AY145" s="19" t="s">
        <v>159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9" t="s">
        <v>91</v>
      </c>
      <c r="BK145" s="148">
        <f>ROUND(I145*H145,2)</f>
        <v>0</v>
      </c>
      <c r="BL145" s="19" t="s">
        <v>661</v>
      </c>
      <c r="BM145" s="147" t="s">
        <v>6221</v>
      </c>
    </row>
    <row r="146" spans="2:65" s="1" customFormat="1" ht="11.25">
      <c r="B146" s="35"/>
      <c r="D146" s="149" t="s">
        <v>167</v>
      </c>
      <c r="F146" s="150" t="s">
        <v>6222</v>
      </c>
      <c r="I146" s="151"/>
      <c r="L146" s="35"/>
      <c r="M146" s="152"/>
      <c r="T146" s="56"/>
      <c r="AT146" s="19" t="s">
        <v>167</v>
      </c>
      <c r="AU146" s="19" t="s">
        <v>91</v>
      </c>
    </row>
    <row r="147" spans="2:65" s="1" customFormat="1" ht="24.2" customHeight="1">
      <c r="B147" s="35"/>
      <c r="C147" s="182" t="s">
        <v>732</v>
      </c>
      <c r="D147" s="182" t="s">
        <v>668</v>
      </c>
      <c r="E147" s="183" t="s">
        <v>6223</v>
      </c>
      <c r="F147" s="184" t="s">
        <v>6224</v>
      </c>
      <c r="G147" s="185" t="s">
        <v>783</v>
      </c>
      <c r="H147" s="186">
        <v>14</v>
      </c>
      <c r="I147" s="187"/>
      <c r="J147" s="188">
        <f>ROUND(I147*H147,2)</f>
        <v>0</v>
      </c>
      <c r="K147" s="189"/>
      <c r="L147" s="190"/>
      <c r="M147" s="191" t="s">
        <v>32</v>
      </c>
      <c r="N147" s="192" t="s">
        <v>48</v>
      </c>
      <c r="P147" s="145">
        <f>O147*H147</f>
        <v>0</v>
      </c>
      <c r="Q147" s="145">
        <v>4.2599999999999999E-3</v>
      </c>
      <c r="R147" s="145">
        <f>Q147*H147</f>
        <v>5.9639999999999999E-2</v>
      </c>
      <c r="S147" s="145">
        <v>0</v>
      </c>
      <c r="T147" s="146">
        <f>S147*H147</f>
        <v>0</v>
      </c>
      <c r="AR147" s="147" t="s">
        <v>780</v>
      </c>
      <c r="AT147" s="147" t="s">
        <v>668</v>
      </c>
      <c r="AU147" s="147" t="s">
        <v>91</v>
      </c>
      <c r="AY147" s="19" t="s">
        <v>159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9" t="s">
        <v>91</v>
      </c>
      <c r="BK147" s="148">
        <f>ROUND(I147*H147,2)</f>
        <v>0</v>
      </c>
      <c r="BL147" s="19" t="s">
        <v>661</v>
      </c>
      <c r="BM147" s="147" t="s">
        <v>6225</v>
      </c>
    </row>
    <row r="148" spans="2:65" s="1" customFormat="1" ht="24.2" customHeight="1">
      <c r="B148" s="35"/>
      <c r="C148" s="135" t="s">
        <v>721</v>
      </c>
      <c r="D148" s="135" t="s">
        <v>162</v>
      </c>
      <c r="E148" s="136" t="s">
        <v>6226</v>
      </c>
      <c r="F148" s="137" t="s">
        <v>6227</v>
      </c>
      <c r="G148" s="138" t="s">
        <v>783</v>
      </c>
      <c r="H148" s="139">
        <v>15</v>
      </c>
      <c r="I148" s="140"/>
      <c r="J148" s="141">
        <f>ROUND(I148*H148,2)</f>
        <v>0</v>
      </c>
      <c r="K148" s="142"/>
      <c r="L148" s="35"/>
      <c r="M148" s="143" t="s">
        <v>32</v>
      </c>
      <c r="N148" s="144" t="s">
        <v>48</v>
      </c>
      <c r="P148" s="145">
        <f>O148*H148</f>
        <v>0</v>
      </c>
      <c r="Q148" s="145">
        <v>4.8959999999999997E-4</v>
      </c>
      <c r="R148" s="145">
        <f>Q148*H148</f>
        <v>7.3439999999999998E-3</v>
      </c>
      <c r="S148" s="145">
        <v>0</v>
      </c>
      <c r="T148" s="146">
        <f>S148*H148</f>
        <v>0</v>
      </c>
      <c r="AR148" s="147" t="s">
        <v>96</v>
      </c>
      <c r="AT148" s="147" t="s">
        <v>162</v>
      </c>
      <c r="AU148" s="147" t="s">
        <v>91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96</v>
      </c>
      <c r="BM148" s="147" t="s">
        <v>6228</v>
      </c>
    </row>
    <row r="149" spans="2:65" s="1" customFormat="1" ht="11.25">
      <c r="B149" s="35"/>
      <c r="D149" s="149" t="s">
        <v>167</v>
      </c>
      <c r="F149" s="150" t="s">
        <v>6229</v>
      </c>
      <c r="I149" s="151"/>
      <c r="L149" s="35"/>
      <c r="M149" s="152"/>
      <c r="T149" s="56"/>
      <c r="AT149" s="19" t="s">
        <v>167</v>
      </c>
      <c r="AU149" s="19" t="s">
        <v>91</v>
      </c>
    </row>
    <row r="150" spans="2:65" s="1" customFormat="1" ht="37.9" customHeight="1">
      <c r="B150" s="35"/>
      <c r="C150" s="135" t="s">
        <v>742</v>
      </c>
      <c r="D150" s="135" t="s">
        <v>162</v>
      </c>
      <c r="E150" s="136" t="s">
        <v>6230</v>
      </c>
      <c r="F150" s="137" t="s">
        <v>6231</v>
      </c>
      <c r="G150" s="138" t="s">
        <v>783</v>
      </c>
      <c r="H150" s="139">
        <v>15.3</v>
      </c>
      <c r="I150" s="140"/>
      <c r="J150" s="141">
        <f>ROUND(I150*H150,2)</f>
        <v>0</v>
      </c>
      <c r="K150" s="142"/>
      <c r="L150" s="35"/>
      <c r="M150" s="143" t="s">
        <v>32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96</v>
      </c>
      <c r="AT150" s="147" t="s">
        <v>162</v>
      </c>
      <c r="AU150" s="147" t="s">
        <v>91</v>
      </c>
      <c r="AY150" s="19" t="s">
        <v>159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9" t="s">
        <v>91</v>
      </c>
      <c r="BK150" s="148">
        <f>ROUND(I150*H150,2)</f>
        <v>0</v>
      </c>
      <c r="BL150" s="19" t="s">
        <v>96</v>
      </c>
      <c r="BM150" s="147" t="s">
        <v>6232</v>
      </c>
    </row>
    <row r="151" spans="2:65" s="1" customFormat="1" ht="24.2" customHeight="1">
      <c r="B151" s="35"/>
      <c r="C151" s="182" t="s">
        <v>747</v>
      </c>
      <c r="D151" s="182" t="s">
        <v>668</v>
      </c>
      <c r="E151" s="183" t="s">
        <v>6233</v>
      </c>
      <c r="F151" s="184" t="s">
        <v>6234</v>
      </c>
      <c r="G151" s="185" t="s">
        <v>783</v>
      </c>
      <c r="H151" s="186">
        <v>15.53</v>
      </c>
      <c r="I151" s="187"/>
      <c r="J151" s="188">
        <f>ROUND(I151*H151,2)</f>
        <v>0</v>
      </c>
      <c r="K151" s="189"/>
      <c r="L151" s="190"/>
      <c r="M151" s="191" t="s">
        <v>32</v>
      </c>
      <c r="N151" s="192" t="s">
        <v>48</v>
      </c>
      <c r="P151" s="145">
        <f>O151*H151</f>
        <v>0</v>
      </c>
      <c r="Q151" s="145">
        <v>2.7E-4</v>
      </c>
      <c r="R151" s="145">
        <f>Q151*H151</f>
        <v>4.1931E-3</v>
      </c>
      <c r="S151" s="145">
        <v>0</v>
      </c>
      <c r="T151" s="146">
        <f>S151*H151</f>
        <v>0</v>
      </c>
      <c r="AR151" s="147" t="s">
        <v>108</v>
      </c>
      <c r="AT151" s="147" t="s">
        <v>668</v>
      </c>
      <c r="AU151" s="147" t="s">
        <v>91</v>
      </c>
      <c r="AY151" s="19" t="s">
        <v>159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9" t="s">
        <v>91</v>
      </c>
      <c r="BK151" s="148">
        <f>ROUND(I151*H151,2)</f>
        <v>0</v>
      </c>
      <c r="BL151" s="19" t="s">
        <v>96</v>
      </c>
      <c r="BM151" s="147" t="s">
        <v>6235</v>
      </c>
    </row>
    <row r="152" spans="2:65" s="13" customFormat="1" ht="11.25">
      <c r="B152" s="160"/>
      <c r="D152" s="154" t="s">
        <v>169</v>
      </c>
      <c r="F152" s="162" t="s">
        <v>6236</v>
      </c>
      <c r="H152" s="163">
        <v>15.53</v>
      </c>
      <c r="I152" s="164"/>
      <c r="L152" s="160"/>
      <c r="M152" s="165"/>
      <c r="T152" s="166"/>
      <c r="AT152" s="161" t="s">
        <v>169</v>
      </c>
      <c r="AU152" s="161" t="s">
        <v>91</v>
      </c>
      <c r="AV152" s="13" t="s">
        <v>91</v>
      </c>
      <c r="AW152" s="13" t="s">
        <v>4</v>
      </c>
      <c r="AX152" s="13" t="s">
        <v>84</v>
      </c>
      <c r="AY152" s="161" t="s">
        <v>159</v>
      </c>
    </row>
    <row r="153" spans="2:65" s="1" customFormat="1" ht="21.75" customHeight="1">
      <c r="B153" s="35"/>
      <c r="C153" s="135" t="s">
        <v>754</v>
      </c>
      <c r="D153" s="135" t="s">
        <v>162</v>
      </c>
      <c r="E153" s="136" t="s">
        <v>6237</v>
      </c>
      <c r="F153" s="137" t="s">
        <v>6238</v>
      </c>
      <c r="G153" s="138" t="s">
        <v>783</v>
      </c>
      <c r="H153" s="139">
        <v>12.9</v>
      </c>
      <c r="I153" s="140"/>
      <c r="J153" s="141">
        <f>ROUND(I153*H153,2)</f>
        <v>0</v>
      </c>
      <c r="K153" s="142"/>
      <c r="L153" s="35"/>
      <c r="M153" s="143" t="s">
        <v>32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661</v>
      </c>
      <c r="AT153" s="147" t="s">
        <v>162</v>
      </c>
      <c r="AU153" s="147" t="s">
        <v>91</v>
      </c>
      <c r="AY153" s="19" t="s">
        <v>159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9" t="s">
        <v>91</v>
      </c>
      <c r="BK153" s="148">
        <f>ROUND(I153*H153,2)</f>
        <v>0</v>
      </c>
      <c r="BL153" s="19" t="s">
        <v>661</v>
      </c>
      <c r="BM153" s="147" t="s">
        <v>6239</v>
      </c>
    </row>
    <row r="154" spans="2:65" s="1" customFormat="1" ht="11.25">
      <c r="B154" s="35"/>
      <c r="D154" s="149" t="s">
        <v>167</v>
      </c>
      <c r="F154" s="150" t="s">
        <v>6240</v>
      </c>
      <c r="I154" s="151"/>
      <c r="L154" s="35"/>
      <c r="M154" s="152"/>
      <c r="T154" s="56"/>
      <c r="AT154" s="19" t="s">
        <v>167</v>
      </c>
      <c r="AU154" s="19" t="s">
        <v>91</v>
      </c>
    </row>
    <row r="155" spans="2:65" s="1" customFormat="1" ht="24.2" customHeight="1">
      <c r="B155" s="35"/>
      <c r="C155" s="135" t="s">
        <v>759</v>
      </c>
      <c r="D155" s="135" t="s">
        <v>162</v>
      </c>
      <c r="E155" s="136" t="s">
        <v>6241</v>
      </c>
      <c r="F155" s="137" t="s">
        <v>6242</v>
      </c>
      <c r="G155" s="138" t="s">
        <v>783</v>
      </c>
      <c r="H155" s="139">
        <v>1.2</v>
      </c>
      <c r="I155" s="140"/>
      <c r="J155" s="141">
        <f>ROUND(I155*H155,2)</f>
        <v>0</v>
      </c>
      <c r="K155" s="142"/>
      <c r="L155" s="35"/>
      <c r="M155" s="143" t="s">
        <v>32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661</v>
      </c>
      <c r="AT155" s="147" t="s">
        <v>162</v>
      </c>
      <c r="AU155" s="147" t="s">
        <v>91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661</v>
      </c>
      <c r="BM155" s="147" t="s">
        <v>6243</v>
      </c>
    </row>
    <row r="156" spans="2:65" s="1" customFormat="1" ht="11.25">
      <c r="B156" s="35"/>
      <c r="D156" s="149" t="s">
        <v>167</v>
      </c>
      <c r="F156" s="150" t="s">
        <v>6244</v>
      </c>
      <c r="I156" s="151"/>
      <c r="L156" s="35"/>
      <c r="M156" s="152"/>
      <c r="T156" s="56"/>
      <c r="AT156" s="19" t="s">
        <v>167</v>
      </c>
      <c r="AU156" s="19" t="s">
        <v>91</v>
      </c>
    </row>
    <row r="157" spans="2:65" s="1" customFormat="1" ht="24.2" customHeight="1">
      <c r="B157" s="35"/>
      <c r="C157" s="135" t="s">
        <v>763</v>
      </c>
      <c r="D157" s="135" t="s">
        <v>162</v>
      </c>
      <c r="E157" s="136" t="s">
        <v>6245</v>
      </c>
      <c r="F157" s="137" t="s">
        <v>6246</v>
      </c>
      <c r="G157" s="138" t="s">
        <v>783</v>
      </c>
      <c r="H157" s="139">
        <v>291.10000000000002</v>
      </c>
      <c r="I157" s="140"/>
      <c r="J157" s="141">
        <f>ROUND(I157*H157,2)</f>
        <v>0</v>
      </c>
      <c r="K157" s="142"/>
      <c r="L157" s="35"/>
      <c r="M157" s="143" t="s">
        <v>32</v>
      </c>
      <c r="N157" s="144" t="s">
        <v>48</v>
      </c>
      <c r="P157" s="145">
        <f>O157*H157</f>
        <v>0</v>
      </c>
      <c r="Q157" s="145">
        <v>7.3499999999999998E-5</v>
      </c>
      <c r="R157" s="145">
        <f>Q157*H157</f>
        <v>2.1395850000000001E-2</v>
      </c>
      <c r="S157" s="145">
        <v>0</v>
      </c>
      <c r="T157" s="146">
        <f>S157*H157</f>
        <v>0</v>
      </c>
      <c r="AR157" s="147" t="s">
        <v>661</v>
      </c>
      <c r="AT157" s="147" t="s">
        <v>162</v>
      </c>
      <c r="AU157" s="147" t="s">
        <v>91</v>
      </c>
      <c r="AY157" s="19" t="s">
        <v>159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9" t="s">
        <v>91</v>
      </c>
      <c r="BK157" s="148">
        <f>ROUND(I157*H157,2)</f>
        <v>0</v>
      </c>
      <c r="BL157" s="19" t="s">
        <v>661</v>
      </c>
      <c r="BM157" s="147" t="s">
        <v>6247</v>
      </c>
    </row>
    <row r="158" spans="2:65" s="1" customFormat="1" ht="11.25">
      <c r="B158" s="35"/>
      <c r="D158" s="149" t="s">
        <v>167</v>
      </c>
      <c r="F158" s="150" t="s">
        <v>6248</v>
      </c>
      <c r="I158" s="151"/>
      <c r="L158" s="35"/>
      <c r="M158" s="152"/>
      <c r="T158" s="56"/>
      <c r="AT158" s="19" t="s">
        <v>167</v>
      </c>
      <c r="AU158" s="19" t="s">
        <v>91</v>
      </c>
    </row>
    <row r="159" spans="2:65" s="1" customFormat="1" ht="16.5" customHeight="1">
      <c r="B159" s="35"/>
      <c r="C159" s="135" t="s">
        <v>768</v>
      </c>
      <c r="D159" s="135" t="s">
        <v>162</v>
      </c>
      <c r="E159" s="136" t="s">
        <v>6249</v>
      </c>
      <c r="F159" s="137" t="s">
        <v>6250</v>
      </c>
      <c r="G159" s="138" t="s">
        <v>783</v>
      </c>
      <c r="H159" s="139">
        <v>12.9</v>
      </c>
      <c r="I159" s="140"/>
      <c r="J159" s="141">
        <f>ROUND(I159*H159,2)</f>
        <v>0</v>
      </c>
      <c r="K159" s="142"/>
      <c r="L159" s="35"/>
      <c r="M159" s="143" t="s">
        <v>32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661</v>
      </c>
      <c r="AT159" s="147" t="s">
        <v>162</v>
      </c>
      <c r="AU159" s="147" t="s">
        <v>91</v>
      </c>
      <c r="AY159" s="19" t="s">
        <v>159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9" t="s">
        <v>91</v>
      </c>
      <c r="BK159" s="148">
        <f>ROUND(I159*H159,2)</f>
        <v>0</v>
      </c>
      <c r="BL159" s="19" t="s">
        <v>661</v>
      </c>
      <c r="BM159" s="147" t="s">
        <v>6251</v>
      </c>
    </row>
    <row r="160" spans="2:65" s="1" customFormat="1" ht="16.5" customHeight="1">
      <c r="B160" s="35"/>
      <c r="C160" s="135" t="s">
        <v>775</v>
      </c>
      <c r="D160" s="135" t="s">
        <v>162</v>
      </c>
      <c r="E160" s="136" t="s">
        <v>6252</v>
      </c>
      <c r="F160" s="137" t="s">
        <v>6253</v>
      </c>
      <c r="G160" s="138" t="s">
        <v>783</v>
      </c>
      <c r="H160" s="139">
        <v>1.2</v>
      </c>
      <c r="I160" s="140"/>
      <c r="J160" s="141">
        <f>ROUND(I160*H160,2)</f>
        <v>0</v>
      </c>
      <c r="K160" s="142"/>
      <c r="L160" s="35"/>
      <c r="M160" s="143" t="s">
        <v>32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661</v>
      </c>
      <c r="AT160" s="147" t="s">
        <v>162</v>
      </c>
      <c r="AU160" s="147" t="s">
        <v>91</v>
      </c>
      <c r="AY160" s="19" t="s">
        <v>159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9" t="s">
        <v>91</v>
      </c>
      <c r="BK160" s="148">
        <f>ROUND(I160*H160,2)</f>
        <v>0</v>
      </c>
      <c r="BL160" s="19" t="s">
        <v>661</v>
      </c>
      <c r="BM160" s="147" t="s">
        <v>6254</v>
      </c>
    </row>
    <row r="161" spans="2:65" s="1" customFormat="1" ht="24.2" customHeight="1">
      <c r="B161" s="35"/>
      <c r="C161" s="135" t="s">
        <v>780</v>
      </c>
      <c r="D161" s="135" t="s">
        <v>162</v>
      </c>
      <c r="E161" s="136" t="s">
        <v>6255</v>
      </c>
      <c r="F161" s="137" t="s">
        <v>6256</v>
      </c>
      <c r="G161" s="138" t="s">
        <v>211</v>
      </c>
      <c r="H161" s="139">
        <v>5</v>
      </c>
      <c r="I161" s="140"/>
      <c r="J161" s="141">
        <f>ROUND(I161*H161,2)</f>
        <v>0</v>
      </c>
      <c r="K161" s="142"/>
      <c r="L161" s="35"/>
      <c r="M161" s="143" t="s">
        <v>32</v>
      </c>
      <c r="N161" s="144" t="s">
        <v>48</v>
      </c>
      <c r="P161" s="145">
        <f>O161*H161</f>
        <v>0</v>
      </c>
      <c r="Q161" s="145">
        <v>0.45937</v>
      </c>
      <c r="R161" s="145">
        <f>Q161*H161</f>
        <v>2.2968500000000001</v>
      </c>
      <c r="S161" s="145">
        <v>0</v>
      </c>
      <c r="T161" s="146">
        <f>S161*H161</f>
        <v>0</v>
      </c>
      <c r="AR161" s="147" t="s">
        <v>661</v>
      </c>
      <c r="AT161" s="147" t="s">
        <v>162</v>
      </c>
      <c r="AU161" s="147" t="s">
        <v>91</v>
      </c>
      <c r="AY161" s="19" t="s">
        <v>159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9" t="s">
        <v>91</v>
      </c>
      <c r="BK161" s="148">
        <f>ROUND(I161*H161,2)</f>
        <v>0</v>
      </c>
      <c r="BL161" s="19" t="s">
        <v>661</v>
      </c>
      <c r="BM161" s="147" t="s">
        <v>6257</v>
      </c>
    </row>
    <row r="162" spans="2:65" s="1" customFormat="1" ht="11.25">
      <c r="B162" s="35"/>
      <c r="D162" s="149" t="s">
        <v>167</v>
      </c>
      <c r="F162" s="150" t="s">
        <v>6258</v>
      </c>
      <c r="I162" s="151"/>
      <c r="L162" s="35"/>
      <c r="M162" s="152"/>
      <c r="T162" s="56"/>
      <c r="AT162" s="19" t="s">
        <v>167</v>
      </c>
      <c r="AU162" s="19" t="s">
        <v>91</v>
      </c>
    </row>
    <row r="163" spans="2:65" s="1" customFormat="1" ht="16.5" customHeight="1">
      <c r="B163" s="35"/>
      <c r="C163" s="135" t="s">
        <v>786</v>
      </c>
      <c r="D163" s="135" t="s">
        <v>162</v>
      </c>
      <c r="E163" s="136" t="s">
        <v>6259</v>
      </c>
      <c r="F163" s="137" t="s">
        <v>6260</v>
      </c>
      <c r="G163" s="138" t="s">
        <v>225</v>
      </c>
      <c r="H163" s="139">
        <v>1</v>
      </c>
      <c r="I163" s="140"/>
      <c r="J163" s="141">
        <f>ROUND(I163*H163,2)</f>
        <v>0</v>
      </c>
      <c r="K163" s="142"/>
      <c r="L163" s="35"/>
      <c r="M163" s="143" t="s">
        <v>32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661</v>
      </c>
      <c r="AT163" s="147" t="s">
        <v>162</v>
      </c>
      <c r="AU163" s="147" t="s">
        <v>91</v>
      </c>
      <c r="AY163" s="19" t="s">
        <v>159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9" t="s">
        <v>91</v>
      </c>
      <c r="BK163" s="148">
        <f>ROUND(I163*H163,2)</f>
        <v>0</v>
      </c>
      <c r="BL163" s="19" t="s">
        <v>661</v>
      </c>
      <c r="BM163" s="147" t="s">
        <v>6261</v>
      </c>
    </row>
    <row r="164" spans="2:65" s="11" customFormat="1" ht="22.9" customHeight="1">
      <c r="B164" s="123"/>
      <c r="D164" s="124" t="s">
        <v>75</v>
      </c>
      <c r="E164" s="133" t="s">
        <v>6262</v>
      </c>
      <c r="F164" s="133" t="s">
        <v>6263</v>
      </c>
      <c r="I164" s="126"/>
      <c r="J164" s="134">
        <f>BK164</f>
        <v>0</v>
      </c>
      <c r="L164" s="123"/>
      <c r="M164" s="128"/>
      <c r="P164" s="129">
        <f>SUM(P165:P180)</f>
        <v>0</v>
      </c>
      <c r="R164" s="129">
        <f>SUM(R165:R180)</f>
        <v>4.4112000000000009</v>
      </c>
      <c r="T164" s="130">
        <f>SUM(T165:T180)</f>
        <v>0</v>
      </c>
      <c r="AR164" s="124" t="s">
        <v>91</v>
      </c>
      <c r="AT164" s="131" t="s">
        <v>75</v>
      </c>
      <c r="AU164" s="131" t="s">
        <v>84</v>
      </c>
      <c r="AY164" s="124" t="s">
        <v>159</v>
      </c>
      <c r="BK164" s="132">
        <f>SUM(BK165:BK180)</f>
        <v>0</v>
      </c>
    </row>
    <row r="165" spans="2:65" s="1" customFormat="1" ht="24.2" customHeight="1">
      <c r="B165" s="35"/>
      <c r="C165" s="135" t="s">
        <v>791</v>
      </c>
      <c r="D165" s="135" t="s">
        <v>162</v>
      </c>
      <c r="E165" s="136" t="s">
        <v>6264</v>
      </c>
      <c r="F165" s="137" t="s">
        <v>6265</v>
      </c>
      <c r="G165" s="138" t="s">
        <v>211</v>
      </c>
      <c r="H165" s="139">
        <v>1</v>
      </c>
      <c r="I165" s="140"/>
      <c r="J165" s="141">
        <f>ROUND(I165*H165,2)</f>
        <v>0</v>
      </c>
      <c r="K165" s="142"/>
      <c r="L165" s="35"/>
      <c r="M165" s="143" t="s">
        <v>32</v>
      </c>
      <c r="N165" s="144" t="s">
        <v>48</v>
      </c>
      <c r="P165" s="145">
        <f>O165*H165</f>
        <v>0</v>
      </c>
      <c r="Q165" s="145">
        <v>2.8539999999999999E-2</v>
      </c>
      <c r="R165" s="145">
        <f>Q165*H165</f>
        <v>2.8539999999999999E-2</v>
      </c>
      <c r="S165" s="145">
        <v>0</v>
      </c>
      <c r="T165" s="146">
        <f>S165*H165</f>
        <v>0</v>
      </c>
      <c r="AR165" s="147" t="s">
        <v>96</v>
      </c>
      <c r="AT165" s="147" t="s">
        <v>162</v>
      </c>
      <c r="AU165" s="147" t="s">
        <v>91</v>
      </c>
      <c r="AY165" s="19" t="s">
        <v>159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9" t="s">
        <v>91</v>
      </c>
      <c r="BK165" s="148">
        <f>ROUND(I165*H165,2)</f>
        <v>0</v>
      </c>
      <c r="BL165" s="19" t="s">
        <v>96</v>
      </c>
      <c r="BM165" s="147" t="s">
        <v>6266</v>
      </c>
    </row>
    <row r="166" spans="2:65" s="1" customFormat="1" ht="11.25">
      <c r="B166" s="35"/>
      <c r="D166" s="149" t="s">
        <v>167</v>
      </c>
      <c r="F166" s="150" t="s">
        <v>6267</v>
      </c>
      <c r="I166" s="151"/>
      <c r="L166" s="35"/>
      <c r="M166" s="152"/>
      <c r="T166" s="56"/>
      <c r="AT166" s="19" t="s">
        <v>167</v>
      </c>
      <c r="AU166" s="19" t="s">
        <v>91</v>
      </c>
    </row>
    <row r="167" spans="2:65" s="1" customFormat="1" ht="24.2" customHeight="1">
      <c r="B167" s="35"/>
      <c r="C167" s="182" t="s">
        <v>798</v>
      </c>
      <c r="D167" s="182" t="s">
        <v>668</v>
      </c>
      <c r="E167" s="183" t="s">
        <v>6268</v>
      </c>
      <c r="F167" s="184" t="s">
        <v>6269</v>
      </c>
      <c r="G167" s="185" t="s">
        <v>211</v>
      </c>
      <c r="H167" s="186">
        <v>1</v>
      </c>
      <c r="I167" s="187"/>
      <c r="J167" s="188">
        <f>ROUND(I167*H167,2)</f>
        <v>0</v>
      </c>
      <c r="K167" s="189"/>
      <c r="L167" s="190"/>
      <c r="M167" s="191" t="s">
        <v>32</v>
      </c>
      <c r="N167" s="192" t="s">
        <v>48</v>
      </c>
      <c r="P167" s="145">
        <f>O167*H167</f>
        <v>0</v>
      </c>
      <c r="Q167" s="145">
        <v>1.8169999999999999</v>
      </c>
      <c r="R167" s="145">
        <f>Q167*H167</f>
        <v>1.8169999999999999</v>
      </c>
      <c r="S167" s="145">
        <v>0</v>
      </c>
      <c r="T167" s="146">
        <f>S167*H167</f>
        <v>0</v>
      </c>
      <c r="AR167" s="147" t="s">
        <v>108</v>
      </c>
      <c r="AT167" s="147" t="s">
        <v>668</v>
      </c>
      <c r="AU167" s="147" t="s">
        <v>91</v>
      </c>
      <c r="AY167" s="19" t="s">
        <v>159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9" t="s">
        <v>91</v>
      </c>
      <c r="BK167" s="148">
        <f>ROUND(I167*H167,2)</f>
        <v>0</v>
      </c>
      <c r="BL167" s="19" t="s">
        <v>96</v>
      </c>
      <c r="BM167" s="147" t="s">
        <v>6270</v>
      </c>
    </row>
    <row r="168" spans="2:65" s="1" customFormat="1" ht="24.2" customHeight="1">
      <c r="B168" s="35"/>
      <c r="C168" s="135" t="s">
        <v>814</v>
      </c>
      <c r="D168" s="135" t="s">
        <v>162</v>
      </c>
      <c r="E168" s="136" t="s">
        <v>6271</v>
      </c>
      <c r="F168" s="137" t="s">
        <v>6272</v>
      </c>
      <c r="G168" s="138" t="s">
        <v>211</v>
      </c>
      <c r="H168" s="139">
        <v>4</v>
      </c>
      <c r="I168" s="140"/>
      <c r="J168" s="141">
        <f>ROUND(I168*H168,2)</f>
        <v>0</v>
      </c>
      <c r="K168" s="142"/>
      <c r="L168" s="35"/>
      <c r="M168" s="143" t="s">
        <v>32</v>
      </c>
      <c r="N168" s="144" t="s">
        <v>48</v>
      </c>
      <c r="P168" s="145">
        <f>O168*H168</f>
        <v>0</v>
      </c>
      <c r="Q168" s="145">
        <v>1.0189999999999999E-2</v>
      </c>
      <c r="R168" s="145">
        <f>Q168*H168</f>
        <v>4.0759999999999998E-2</v>
      </c>
      <c r="S168" s="145">
        <v>0</v>
      </c>
      <c r="T168" s="146">
        <f>S168*H168</f>
        <v>0</v>
      </c>
      <c r="AR168" s="147" t="s">
        <v>96</v>
      </c>
      <c r="AT168" s="147" t="s">
        <v>162</v>
      </c>
      <c r="AU168" s="147" t="s">
        <v>91</v>
      </c>
      <c r="AY168" s="19" t="s">
        <v>159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9" t="s">
        <v>91</v>
      </c>
      <c r="BK168" s="148">
        <f>ROUND(I168*H168,2)</f>
        <v>0</v>
      </c>
      <c r="BL168" s="19" t="s">
        <v>96</v>
      </c>
      <c r="BM168" s="147" t="s">
        <v>6273</v>
      </c>
    </row>
    <row r="169" spans="2:65" s="1" customFormat="1" ht="11.25">
      <c r="B169" s="35"/>
      <c r="D169" s="149" t="s">
        <v>167</v>
      </c>
      <c r="F169" s="150" t="s">
        <v>6274</v>
      </c>
      <c r="I169" s="151"/>
      <c r="L169" s="35"/>
      <c r="M169" s="152"/>
      <c r="T169" s="56"/>
      <c r="AT169" s="19" t="s">
        <v>167</v>
      </c>
      <c r="AU169" s="19" t="s">
        <v>91</v>
      </c>
    </row>
    <row r="170" spans="2:65" s="1" customFormat="1" ht="21.75" customHeight="1">
      <c r="B170" s="35"/>
      <c r="C170" s="182" t="s">
        <v>823</v>
      </c>
      <c r="D170" s="182" t="s">
        <v>668</v>
      </c>
      <c r="E170" s="183" t="s">
        <v>6275</v>
      </c>
      <c r="F170" s="184" t="s">
        <v>6276</v>
      </c>
      <c r="G170" s="185" t="s">
        <v>211</v>
      </c>
      <c r="H170" s="186">
        <v>3</v>
      </c>
      <c r="I170" s="187"/>
      <c r="J170" s="188">
        <f>ROUND(I170*H170,2)</f>
        <v>0</v>
      </c>
      <c r="K170" s="189"/>
      <c r="L170" s="190"/>
      <c r="M170" s="191" t="s">
        <v>32</v>
      </c>
      <c r="N170" s="192" t="s">
        <v>48</v>
      </c>
      <c r="P170" s="145">
        <f>O170*H170</f>
        <v>0</v>
      </c>
      <c r="Q170" s="145">
        <v>0.50600000000000001</v>
      </c>
      <c r="R170" s="145">
        <f>Q170*H170</f>
        <v>1.518</v>
      </c>
      <c r="S170" s="145">
        <v>0</v>
      </c>
      <c r="T170" s="146">
        <f>S170*H170</f>
        <v>0</v>
      </c>
      <c r="AR170" s="147" t="s">
        <v>108</v>
      </c>
      <c r="AT170" s="147" t="s">
        <v>668</v>
      </c>
      <c r="AU170" s="147" t="s">
        <v>91</v>
      </c>
      <c r="AY170" s="19" t="s">
        <v>159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9" t="s">
        <v>91</v>
      </c>
      <c r="BK170" s="148">
        <f>ROUND(I170*H170,2)</f>
        <v>0</v>
      </c>
      <c r="BL170" s="19" t="s">
        <v>96</v>
      </c>
      <c r="BM170" s="147" t="s">
        <v>6277</v>
      </c>
    </row>
    <row r="171" spans="2:65" s="1" customFormat="1" ht="21.75" customHeight="1">
      <c r="B171" s="35"/>
      <c r="C171" s="182" t="s">
        <v>840</v>
      </c>
      <c r="D171" s="182" t="s">
        <v>668</v>
      </c>
      <c r="E171" s="183" t="s">
        <v>6278</v>
      </c>
      <c r="F171" s="184" t="s">
        <v>6279</v>
      </c>
      <c r="G171" s="185" t="s">
        <v>211</v>
      </c>
      <c r="H171" s="186">
        <v>1</v>
      </c>
      <c r="I171" s="187"/>
      <c r="J171" s="188">
        <f>ROUND(I171*H171,2)</f>
        <v>0</v>
      </c>
      <c r="K171" s="189"/>
      <c r="L171" s="190"/>
      <c r="M171" s="191" t="s">
        <v>32</v>
      </c>
      <c r="N171" s="192" t="s">
        <v>48</v>
      </c>
      <c r="P171" s="145">
        <f>O171*H171</f>
        <v>0</v>
      </c>
      <c r="Q171" s="145">
        <v>0.254</v>
      </c>
      <c r="R171" s="145">
        <f>Q171*H171</f>
        <v>0.254</v>
      </c>
      <c r="S171" s="145">
        <v>0</v>
      </c>
      <c r="T171" s="146">
        <f>S171*H171</f>
        <v>0</v>
      </c>
      <c r="AR171" s="147" t="s">
        <v>108</v>
      </c>
      <c r="AT171" s="147" t="s">
        <v>668</v>
      </c>
      <c r="AU171" s="147" t="s">
        <v>91</v>
      </c>
      <c r="AY171" s="19" t="s">
        <v>159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9" t="s">
        <v>91</v>
      </c>
      <c r="BK171" s="148">
        <f>ROUND(I171*H171,2)</f>
        <v>0</v>
      </c>
      <c r="BL171" s="19" t="s">
        <v>96</v>
      </c>
      <c r="BM171" s="147" t="s">
        <v>6280</v>
      </c>
    </row>
    <row r="172" spans="2:65" s="1" customFormat="1" ht="24.2" customHeight="1">
      <c r="B172" s="35"/>
      <c r="C172" s="135" t="s">
        <v>856</v>
      </c>
      <c r="D172" s="135" t="s">
        <v>162</v>
      </c>
      <c r="E172" s="136" t="s">
        <v>6281</v>
      </c>
      <c r="F172" s="137" t="s">
        <v>6282</v>
      </c>
      <c r="G172" s="138" t="s">
        <v>211</v>
      </c>
      <c r="H172" s="139">
        <v>1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1.248E-2</v>
      </c>
      <c r="R172" s="145">
        <f>Q172*H172</f>
        <v>1.248E-2</v>
      </c>
      <c r="S172" s="145">
        <v>0</v>
      </c>
      <c r="T172" s="146">
        <f>S172*H172</f>
        <v>0</v>
      </c>
      <c r="AR172" s="147" t="s">
        <v>96</v>
      </c>
      <c r="AT172" s="147" t="s">
        <v>162</v>
      </c>
      <c r="AU172" s="147" t="s">
        <v>91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96</v>
      </c>
      <c r="BM172" s="147" t="s">
        <v>6283</v>
      </c>
    </row>
    <row r="173" spans="2:65" s="1" customFormat="1" ht="11.25">
      <c r="B173" s="35"/>
      <c r="D173" s="149" t="s">
        <v>167</v>
      </c>
      <c r="F173" s="150" t="s">
        <v>6284</v>
      </c>
      <c r="I173" s="151"/>
      <c r="L173" s="35"/>
      <c r="M173" s="152"/>
      <c r="T173" s="56"/>
      <c r="AT173" s="19" t="s">
        <v>167</v>
      </c>
      <c r="AU173" s="19" t="s">
        <v>91</v>
      </c>
    </row>
    <row r="174" spans="2:65" s="1" customFormat="1" ht="24.2" customHeight="1">
      <c r="B174" s="35"/>
      <c r="C174" s="182" t="s">
        <v>864</v>
      </c>
      <c r="D174" s="182" t="s">
        <v>668</v>
      </c>
      <c r="E174" s="183" t="s">
        <v>6285</v>
      </c>
      <c r="F174" s="184" t="s">
        <v>6286</v>
      </c>
      <c r="G174" s="185" t="s">
        <v>211</v>
      </c>
      <c r="H174" s="186">
        <v>1</v>
      </c>
      <c r="I174" s="187"/>
      <c r="J174" s="188">
        <f>ROUND(I174*H174,2)</f>
        <v>0</v>
      </c>
      <c r="K174" s="189"/>
      <c r="L174" s="190"/>
      <c r="M174" s="191" t="s">
        <v>32</v>
      </c>
      <c r="N174" s="192" t="s">
        <v>48</v>
      </c>
      <c r="P174" s="145">
        <f>O174*H174</f>
        <v>0</v>
      </c>
      <c r="Q174" s="145">
        <v>0.54800000000000004</v>
      </c>
      <c r="R174" s="145">
        <f>Q174*H174</f>
        <v>0.54800000000000004</v>
      </c>
      <c r="S174" s="145">
        <v>0</v>
      </c>
      <c r="T174" s="146">
        <f>S174*H174</f>
        <v>0</v>
      </c>
      <c r="AR174" s="147" t="s">
        <v>108</v>
      </c>
      <c r="AT174" s="147" t="s">
        <v>668</v>
      </c>
      <c r="AU174" s="147" t="s">
        <v>91</v>
      </c>
      <c r="AY174" s="19" t="s">
        <v>159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9" t="s">
        <v>91</v>
      </c>
      <c r="BK174" s="148">
        <f>ROUND(I174*H174,2)</f>
        <v>0</v>
      </c>
      <c r="BL174" s="19" t="s">
        <v>96</v>
      </c>
      <c r="BM174" s="147" t="s">
        <v>6287</v>
      </c>
    </row>
    <row r="175" spans="2:65" s="1" customFormat="1" ht="24.2" customHeight="1">
      <c r="B175" s="35"/>
      <c r="C175" s="135" t="s">
        <v>872</v>
      </c>
      <c r="D175" s="135" t="s">
        <v>162</v>
      </c>
      <c r="E175" s="136" t="s">
        <v>6288</v>
      </c>
      <c r="F175" s="137" t="s">
        <v>6289</v>
      </c>
      <c r="G175" s="138" t="s">
        <v>211</v>
      </c>
      <c r="H175" s="139">
        <v>1</v>
      </c>
      <c r="I175" s="140"/>
      <c r="J175" s="141">
        <f>ROUND(I175*H175,2)</f>
        <v>0</v>
      </c>
      <c r="K175" s="142"/>
      <c r="L175" s="35"/>
      <c r="M175" s="143" t="s">
        <v>32</v>
      </c>
      <c r="N175" s="144" t="s">
        <v>48</v>
      </c>
      <c r="P175" s="145">
        <f>O175*H175</f>
        <v>0</v>
      </c>
      <c r="Q175" s="145">
        <v>8.7419999999999998E-2</v>
      </c>
      <c r="R175" s="145">
        <f>Q175*H175</f>
        <v>8.7419999999999998E-2</v>
      </c>
      <c r="S175" s="145">
        <v>0</v>
      </c>
      <c r="T175" s="146">
        <f>S175*H175</f>
        <v>0</v>
      </c>
      <c r="AR175" s="147" t="s">
        <v>96</v>
      </c>
      <c r="AT175" s="147" t="s">
        <v>162</v>
      </c>
      <c r="AU175" s="147" t="s">
        <v>91</v>
      </c>
      <c r="AY175" s="19" t="s">
        <v>159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9" t="s">
        <v>91</v>
      </c>
      <c r="BK175" s="148">
        <f>ROUND(I175*H175,2)</f>
        <v>0</v>
      </c>
      <c r="BL175" s="19" t="s">
        <v>96</v>
      </c>
      <c r="BM175" s="147" t="s">
        <v>6290</v>
      </c>
    </row>
    <row r="176" spans="2:65" s="1" customFormat="1" ht="11.25">
      <c r="B176" s="35"/>
      <c r="D176" s="149" t="s">
        <v>167</v>
      </c>
      <c r="F176" s="150" t="s">
        <v>6291</v>
      </c>
      <c r="I176" s="151"/>
      <c r="L176" s="35"/>
      <c r="M176" s="152"/>
      <c r="T176" s="56"/>
      <c r="AT176" s="19" t="s">
        <v>167</v>
      </c>
      <c r="AU176" s="19" t="s">
        <v>91</v>
      </c>
    </row>
    <row r="177" spans="2:65" s="1" customFormat="1" ht="24.2" customHeight="1">
      <c r="B177" s="35"/>
      <c r="C177" s="182" t="s">
        <v>877</v>
      </c>
      <c r="D177" s="182" t="s">
        <v>668</v>
      </c>
      <c r="E177" s="183" t="s">
        <v>6292</v>
      </c>
      <c r="F177" s="184" t="s">
        <v>6293</v>
      </c>
      <c r="G177" s="185" t="s">
        <v>211</v>
      </c>
      <c r="H177" s="186">
        <v>1</v>
      </c>
      <c r="I177" s="187"/>
      <c r="J177" s="188">
        <f>ROUND(I177*H177,2)</f>
        <v>0</v>
      </c>
      <c r="K177" s="189"/>
      <c r="L177" s="190"/>
      <c r="M177" s="191" t="s">
        <v>32</v>
      </c>
      <c r="N177" s="192" t="s">
        <v>48</v>
      </c>
      <c r="P177" s="145">
        <f>O177*H177</f>
        <v>0</v>
      </c>
      <c r="Q177" s="145">
        <v>5.0999999999999997E-2</v>
      </c>
      <c r="R177" s="145">
        <f>Q177*H177</f>
        <v>5.0999999999999997E-2</v>
      </c>
      <c r="S177" s="145">
        <v>0</v>
      </c>
      <c r="T177" s="146">
        <f>S177*H177</f>
        <v>0</v>
      </c>
      <c r="AR177" s="147" t="s">
        <v>108</v>
      </c>
      <c r="AT177" s="147" t="s">
        <v>668</v>
      </c>
      <c r="AU177" s="147" t="s">
        <v>91</v>
      </c>
      <c r="AY177" s="19" t="s">
        <v>159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9" t="s">
        <v>91</v>
      </c>
      <c r="BK177" s="148">
        <f>ROUND(I177*H177,2)</f>
        <v>0</v>
      </c>
      <c r="BL177" s="19" t="s">
        <v>96</v>
      </c>
      <c r="BM177" s="147" t="s">
        <v>6294</v>
      </c>
    </row>
    <row r="178" spans="2:65" s="1" customFormat="1" ht="37.9" customHeight="1">
      <c r="B178" s="35"/>
      <c r="C178" s="135" t="s">
        <v>887</v>
      </c>
      <c r="D178" s="135" t="s">
        <v>162</v>
      </c>
      <c r="E178" s="136" t="s">
        <v>6295</v>
      </c>
      <c r="F178" s="137" t="s">
        <v>6296</v>
      </c>
      <c r="G178" s="138" t="s">
        <v>211</v>
      </c>
      <c r="H178" s="139">
        <v>1</v>
      </c>
      <c r="I178" s="140"/>
      <c r="J178" s="141">
        <f>ROUND(I178*H178,2)</f>
        <v>0</v>
      </c>
      <c r="K178" s="142"/>
      <c r="L178" s="35"/>
      <c r="M178" s="143" t="s">
        <v>32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96</v>
      </c>
      <c r="AT178" s="147" t="s">
        <v>162</v>
      </c>
      <c r="AU178" s="147" t="s">
        <v>91</v>
      </c>
      <c r="AY178" s="19" t="s">
        <v>159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9" t="s">
        <v>91</v>
      </c>
      <c r="BK178" s="148">
        <f>ROUND(I178*H178,2)</f>
        <v>0</v>
      </c>
      <c r="BL178" s="19" t="s">
        <v>96</v>
      </c>
      <c r="BM178" s="147" t="s">
        <v>6297</v>
      </c>
    </row>
    <row r="179" spans="2:65" s="1" customFormat="1" ht="11.25">
      <c r="B179" s="35"/>
      <c r="D179" s="149" t="s">
        <v>167</v>
      </c>
      <c r="F179" s="150" t="s">
        <v>6298</v>
      </c>
      <c r="I179" s="151"/>
      <c r="L179" s="35"/>
      <c r="M179" s="152"/>
      <c r="T179" s="56"/>
      <c r="AT179" s="19" t="s">
        <v>167</v>
      </c>
      <c r="AU179" s="19" t="s">
        <v>91</v>
      </c>
    </row>
    <row r="180" spans="2:65" s="1" customFormat="1" ht="24.2" customHeight="1">
      <c r="B180" s="35"/>
      <c r="C180" s="182" t="s">
        <v>894</v>
      </c>
      <c r="D180" s="182" t="s">
        <v>668</v>
      </c>
      <c r="E180" s="183" t="s">
        <v>6299</v>
      </c>
      <c r="F180" s="184" t="s">
        <v>6300</v>
      </c>
      <c r="G180" s="185" t="s">
        <v>211</v>
      </c>
      <c r="H180" s="186">
        <v>1</v>
      </c>
      <c r="I180" s="187"/>
      <c r="J180" s="188">
        <f>ROUND(I180*H180,2)</f>
        <v>0</v>
      </c>
      <c r="K180" s="189"/>
      <c r="L180" s="190"/>
      <c r="M180" s="209" t="s">
        <v>32</v>
      </c>
      <c r="N180" s="210" t="s">
        <v>48</v>
      </c>
      <c r="O180" s="168"/>
      <c r="P180" s="211">
        <f>O180*H180</f>
        <v>0</v>
      </c>
      <c r="Q180" s="211">
        <v>5.3999999999999999E-2</v>
      </c>
      <c r="R180" s="211">
        <f>Q180*H180</f>
        <v>5.3999999999999999E-2</v>
      </c>
      <c r="S180" s="211">
        <v>0</v>
      </c>
      <c r="T180" s="212">
        <f>S180*H180</f>
        <v>0</v>
      </c>
      <c r="AR180" s="147" t="s">
        <v>108</v>
      </c>
      <c r="AT180" s="147" t="s">
        <v>668</v>
      </c>
      <c r="AU180" s="147" t="s">
        <v>91</v>
      </c>
      <c r="AY180" s="19" t="s">
        <v>159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9" t="s">
        <v>91</v>
      </c>
      <c r="BK180" s="148">
        <f>ROUND(I180*H180,2)</f>
        <v>0</v>
      </c>
      <c r="BL180" s="19" t="s">
        <v>96</v>
      </c>
      <c r="BM180" s="147" t="s">
        <v>6301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5"/>
    </row>
  </sheetData>
  <sheetProtection algorithmName="SHA-512" hashValue="t9/8QXAV1wCkIKvJNsesskHKpU26sCw3LN6XlAFG6QeLRXW8ixV5gvL8bbDq1PZRKj6bdxk7vQ3b8Z9TYKe1GA==" saltValue="kZH2r5NthisHefz4Wjey3qyqQLPv0JhNjUMFU0XsPZC4eu2ePwPvnoDj3vqRb8PEFrigUn4Hv/G3PtXep+TQxg==" spinCount="100000" sheet="1" objects="1" scenarios="1" formatColumns="0" formatRows="0" autoFilter="0"/>
  <autoFilter ref="C87:K180" xr:uid="{00000000-0009-0000-0000-00000B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B00-000000000000}"/>
    <hyperlink ref="F94" r:id="rId2" xr:uid="{00000000-0004-0000-0B00-000001000000}"/>
    <hyperlink ref="F96" r:id="rId3" xr:uid="{00000000-0004-0000-0B00-000002000000}"/>
    <hyperlink ref="F98" r:id="rId4" xr:uid="{00000000-0004-0000-0B00-000003000000}"/>
    <hyperlink ref="F100" r:id="rId5" xr:uid="{00000000-0004-0000-0B00-000004000000}"/>
    <hyperlink ref="F104" r:id="rId6" xr:uid="{00000000-0004-0000-0B00-000005000000}"/>
    <hyperlink ref="F106" r:id="rId7" xr:uid="{00000000-0004-0000-0B00-000006000000}"/>
    <hyperlink ref="F108" r:id="rId8" xr:uid="{00000000-0004-0000-0B00-000007000000}"/>
    <hyperlink ref="F111" r:id="rId9" xr:uid="{00000000-0004-0000-0B00-000008000000}"/>
    <hyperlink ref="F113" r:id="rId10" xr:uid="{00000000-0004-0000-0B00-000009000000}"/>
    <hyperlink ref="F115" r:id="rId11" xr:uid="{00000000-0004-0000-0B00-00000A000000}"/>
    <hyperlink ref="F121" r:id="rId12" xr:uid="{00000000-0004-0000-0B00-00000B000000}"/>
    <hyperlink ref="F123" r:id="rId13" xr:uid="{00000000-0004-0000-0B00-00000C000000}"/>
    <hyperlink ref="F127" r:id="rId14" xr:uid="{00000000-0004-0000-0B00-00000D000000}"/>
    <hyperlink ref="F135" r:id="rId15" xr:uid="{00000000-0004-0000-0B00-00000E000000}"/>
    <hyperlink ref="F139" r:id="rId16" xr:uid="{00000000-0004-0000-0B00-00000F000000}"/>
    <hyperlink ref="F143" r:id="rId17" xr:uid="{00000000-0004-0000-0B00-000010000000}"/>
    <hyperlink ref="F146" r:id="rId18" xr:uid="{00000000-0004-0000-0B00-000011000000}"/>
    <hyperlink ref="F149" r:id="rId19" xr:uid="{00000000-0004-0000-0B00-000012000000}"/>
    <hyperlink ref="F154" r:id="rId20" xr:uid="{00000000-0004-0000-0B00-000013000000}"/>
    <hyperlink ref="F156" r:id="rId21" xr:uid="{00000000-0004-0000-0B00-000014000000}"/>
    <hyperlink ref="F158" r:id="rId22" xr:uid="{00000000-0004-0000-0B00-000015000000}"/>
    <hyperlink ref="F162" r:id="rId23" xr:uid="{00000000-0004-0000-0B00-000016000000}"/>
    <hyperlink ref="F166" r:id="rId24" xr:uid="{00000000-0004-0000-0B00-000017000000}"/>
    <hyperlink ref="F169" r:id="rId25" xr:uid="{00000000-0004-0000-0B00-000018000000}"/>
    <hyperlink ref="F173" r:id="rId26" xr:uid="{00000000-0004-0000-0B00-000019000000}"/>
    <hyperlink ref="F176" r:id="rId27" xr:uid="{00000000-0004-0000-0B00-00001A000000}"/>
    <hyperlink ref="F179" r:id="rId28" xr:uid="{00000000-0004-0000-0B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122</v>
      </c>
      <c r="AZ2" s="170" t="s">
        <v>6302</v>
      </c>
      <c r="BA2" s="170" t="s">
        <v>6303</v>
      </c>
      <c r="BB2" s="170" t="s">
        <v>165</v>
      </c>
      <c r="BC2" s="170" t="s">
        <v>1309</v>
      </c>
      <c r="BD2" s="170" t="s">
        <v>93</v>
      </c>
    </row>
    <row r="3" spans="2:5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  <c r="AZ3" s="170" t="s">
        <v>6304</v>
      </c>
      <c r="BA3" s="170" t="s">
        <v>6305</v>
      </c>
      <c r="BB3" s="170" t="s">
        <v>165</v>
      </c>
      <c r="BC3" s="170" t="s">
        <v>2870</v>
      </c>
      <c r="BD3" s="170" t="s">
        <v>93</v>
      </c>
    </row>
    <row r="4" spans="2:56" ht="24.95" customHeight="1">
      <c r="B4" s="22"/>
      <c r="D4" s="23" t="s">
        <v>131</v>
      </c>
      <c r="L4" s="22"/>
      <c r="M4" s="93" t="s">
        <v>10</v>
      </c>
      <c r="AT4" s="19" t="s">
        <v>4</v>
      </c>
      <c r="AZ4" s="170" t="s">
        <v>6075</v>
      </c>
      <c r="BA4" s="170" t="s">
        <v>6306</v>
      </c>
      <c r="BB4" s="170" t="s">
        <v>165</v>
      </c>
      <c r="BC4" s="170" t="s">
        <v>1248</v>
      </c>
      <c r="BD4" s="170" t="s">
        <v>93</v>
      </c>
    </row>
    <row r="5" spans="2:56" ht="6.95" customHeight="1">
      <c r="B5" s="22"/>
      <c r="L5" s="22"/>
      <c r="AZ5" s="170" t="s">
        <v>325</v>
      </c>
      <c r="BA5" s="170" t="s">
        <v>326</v>
      </c>
      <c r="BB5" s="170" t="s">
        <v>165</v>
      </c>
      <c r="BC5" s="170" t="s">
        <v>6307</v>
      </c>
      <c r="BD5" s="170" t="s">
        <v>93</v>
      </c>
    </row>
    <row r="6" spans="2:56" ht="12" customHeight="1">
      <c r="B6" s="22"/>
      <c r="D6" s="29" t="s">
        <v>16</v>
      </c>
      <c r="L6" s="22"/>
    </row>
    <row r="7" spans="2:5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56" s="1" customFormat="1" ht="12" customHeight="1">
      <c r="B8" s="35"/>
      <c r="D8" s="29" t="s">
        <v>132</v>
      </c>
      <c r="L8" s="35"/>
    </row>
    <row r="9" spans="2:56" s="1" customFormat="1" ht="16.5" customHeight="1">
      <c r="B9" s="35"/>
      <c r="E9" s="314" t="s">
        <v>6308</v>
      </c>
      <c r="F9" s="352"/>
      <c r="G9" s="352"/>
      <c r="H9" s="352"/>
      <c r="L9" s="35"/>
    </row>
    <row r="10" spans="2:56" s="1" customFormat="1" ht="11.25">
      <c r="B10" s="35"/>
      <c r="L10" s="35"/>
    </row>
    <row r="11" spans="2:5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5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56" s="1" customFormat="1" ht="10.9" customHeight="1">
      <c r="B13" s="35"/>
      <c r="L13" s="35"/>
    </row>
    <row r="14" spans="2:5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5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5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34</v>
      </c>
      <c r="J24" s="27" t="str">
        <f>IF('Rekapitulace stavby'!AN20="","",'Rekapitulace stavby'!AN20)</f>
        <v/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ROUND(J99,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ROUND((SUM(BE99:BE353)),  2)</f>
        <v>0</v>
      </c>
      <c r="I33" s="96">
        <v>0.21</v>
      </c>
      <c r="J33" s="86">
        <f>ROUND(((SUM(BE99:BE353))*I33),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ROUND((SUM(BF99:BF353)),  2)</f>
        <v>0</v>
      </c>
      <c r="I34" s="96">
        <v>0.12</v>
      </c>
      <c r="J34" s="86">
        <f>ROUND(((SUM(BF99:BF353))*I34),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ROUND((SUM(BG99:BG353)),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ROUND((SUM(BH99:BH353)),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ROUND((SUM(BI99:BI353)),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SO03 - Dopravní řešení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J99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138</v>
      </c>
      <c r="E60" s="108"/>
      <c r="F60" s="108"/>
      <c r="G60" s="108"/>
      <c r="H60" s="108"/>
      <c r="I60" s="108"/>
      <c r="J60" s="109">
        <f>J100</f>
        <v>0</v>
      </c>
      <c r="L60" s="106"/>
    </row>
    <row r="61" spans="2:47" s="9" customFormat="1" ht="19.899999999999999" customHeight="1">
      <c r="B61" s="110"/>
      <c r="D61" s="111" t="s">
        <v>139</v>
      </c>
      <c r="E61" s="112"/>
      <c r="F61" s="112"/>
      <c r="G61" s="112"/>
      <c r="H61" s="112"/>
      <c r="I61" s="112"/>
      <c r="J61" s="113">
        <f>J101</f>
        <v>0</v>
      </c>
      <c r="L61" s="110"/>
    </row>
    <row r="62" spans="2:47" s="9" customFormat="1" ht="19.899999999999999" customHeight="1">
      <c r="B62" s="110"/>
      <c r="D62" s="111" t="s">
        <v>140</v>
      </c>
      <c r="E62" s="112"/>
      <c r="F62" s="112"/>
      <c r="G62" s="112"/>
      <c r="H62" s="112"/>
      <c r="I62" s="112"/>
      <c r="J62" s="113">
        <f>J115</f>
        <v>0</v>
      </c>
      <c r="L62" s="110"/>
    </row>
    <row r="63" spans="2:47" s="8" customFormat="1" ht="24.95" customHeight="1">
      <c r="B63" s="106"/>
      <c r="D63" s="107" t="s">
        <v>141</v>
      </c>
      <c r="E63" s="108"/>
      <c r="F63" s="108"/>
      <c r="G63" s="108"/>
      <c r="H63" s="108"/>
      <c r="I63" s="108"/>
      <c r="J63" s="109">
        <f>J130</f>
        <v>0</v>
      </c>
      <c r="L63" s="106"/>
    </row>
    <row r="64" spans="2:47" s="9" customFormat="1" ht="19.899999999999999" customHeight="1">
      <c r="B64" s="110"/>
      <c r="D64" s="111" t="s">
        <v>142</v>
      </c>
      <c r="E64" s="112"/>
      <c r="F64" s="112"/>
      <c r="G64" s="112"/>
      <c r="H64" s="112"/>
      <c r="I64" s="112"/>
      <c r="J64" s="113">
        <f>J131</f>
        <v>0</v>
      </c>
      <c r="L64" s="110"/>
    </row>
    <row r="65" spans="2:12" s="9" customFormat="1" ht="14.85" customHeight="1">
      <c r="B65" s="110"/>
      <c r="D65" s="111" t="s">
        <v>427</v>
      </c>
      <c r="E65" s="112"/>
      <c r="F65" s="112"/>
      <c r="G65" s="112"/>
      <c r="H65" s="112"/>
      <c r="I65" s="112"/>
      <c r="J65" s="113">
        <f>J132</f>
        <v>0</v>
      </c>
      <c r="L65" s="110"/>
    </row>
    <row r="66" spans="2:12" s="9" customFormat="1" ht="14.85" customHeight="1">
      <c r="B66" s="110"/>
      <c r="D66" s="111" t="s">
        <v>431</v>
      </c>
      <c r="E66" s="112"/>
      <c r="F66" s="112"/>
      <c r="G66" s="112"/>
      <c r="H66" s="112"/>
      <c r="I66" s="112"/>
      <c r="J66" s="113">
        <f>J153</f>
        <v>0</v>
      </c>
      <c r="L66" s="110"/>
    </row>
    <row r="67" spans="2:12" s="9" customFormat="1" ht="14.85" customHeight="1">
      <c r="B67" s="110"/>
      <c r="D67" s="111" t="s">
        <v>439</v>
      </c>
      <c r="E67" s="112"/>
      <c r="F67" s="112"/>
      <c r="G67" s="112"/>
      <c r="H67" s="112"/>
      <c r="I67" s="112"/>
      <c r="J67" s="113">
        <f>J171</f>
        <v>0</v>
      </c>
      <c r="L67" s="110"/>
    </row>
    <row r="68" spans="2:12" s="9" customFormat="1" ht="14.85" customHeight="1">
      <c r="B68" s="110"/>
      <c r="D68" s="111" t="s">
        <v>6309</v>
      </c>
      <c r="E68" s="112"/>
      <c r="F68" s="112"/>
      <c r="G68" s="112"/>
      <c r="H68" s="112"/>
      <c r="I68" s="112"/>
      <c r="J68" s="113">
        <f>J187</f>
        <v>0</v>
      </c>
      <c r="L68" s="110"/>
    </row>
    <row r="69" spans="2:12" s="9" customFormat="1" ht="19.899999999999999" customHeight="1">
      <c r="B69" s="110"/>
      <c r="D69" s="111" t="s">
        <v>442</v>
      </c>
      <c r="E69" s="112"/>
      <c r="F69" s="112"/>
      <c r="G69" s="112"/>
      <c r="H69" s="112"/>
      <c r="I69" s="112"/>
      <c r="J69" s="113">
        <f>J204</f>
        <v>0</v>
      </c>
      <c r="L69" s="110"/>
    </row>
    <row r="70" spans="2:12" s="9" customFormat="1" ht="19.899999999999999" customHeight="1">
      <c r="B70" s="110"/>
      <c r="D70" s="111" t="s">
        <v>6310</v>
      </c>
      <c r="E70" s="112"/>
      <c r="F70" s="112"/>
      <c r="G70" s="112"/>
      <c r="H70" s="112"/>
      <c r="I70" s="112"/>
      <c r="J70" s="113">
        <f>J217</f>
        <v>0</v>
      </c>
      <c r="L70" s="110"/>
    </row>
    <row r="71" spans="2:12" s="9" customFormat="1" ht="14.85" customHeight="1">
      <c r="B71" s="110"/>
      <c r="D71" s="111" t="s">
        <v>6311</v>
      </c>
      <c r="E71" s="112"/>
      <c r="F71" s="112"/>
      <c r="G71" s="112"/>
      <c r="H71" s="112"/>
      <c r="I71" s="112"/>
      <c r="J71" s="113">
        <f>J218</f>
        <v>0</v>
      </c>
      <c r="L71" s="110"/>
    </row>
    <row r="72" spans="2:12" s="9" customFormat="1" ht="14.85" customHeight="1">
      <c r="B72" s="110"/>
      <c r="D72" s="111" t="s">
        <v>6312</v>
      </c>
      <c r="E72" s="112"/>
      <c r="F72" s="112"/>
      <c r="G72" s="112"/>
      <c r="H72" s="112"/>
      <c r="I72" s="112"/>
      <c r="J72" s="113">
        <f>J230</f>
        <v>0</v>
      </c>
      <c r="L72" s="110"/>
    </row>
    <row r="73" spans="2:12" s="9" customFormat="1" ht="14.85" customHeight="1">
      <c r="B73" s="110"/>
      <c r="D73" s="111" t="s">
        <v>6313</v>
      </c>
      <c r="E73" s="112"/>
      <c r="F73" s="112"/>
      <c r="G73" s="112"/>
      <c r="H73" s="112"/>
      <c r="I73" s="112"/>
      <c r="J73" s="113">
        <f>J254</f>
        <v>0</v>
      </c>
      <c r="L73" s="110"/>
    </row>
    <row r="74" spans="2:12" s="9" customFormat="1" ht="14.85" customHeight="1">
      <c r="B74" s="110"/>
      <c r="D74" s="111" t="s">
        <v>6314</v>
      </c>
      <c r="E74" s="112"/>
      <c r="F74" s="112"/>
      <c r="G74" s="112"/>
      <c r="H74" s="112"/>
      <c r="I74" s="112"/>
      <c r="J74" s="113">
        <f>J277</f>
        <v>0</v>
      </c>
      <c r="L74" s="110"/>
    </row>
    <row r="75" spans="2:12" s="9" customFormat="1" ht="19.899999999999999" customHeight="1">
      <c r="B75" s="110"/>
      <c r="D75" s="111" t="s">
        <v>505</v>
      </c>
      <c r="E75" s="112"/>
      <c r="F75" s="112"/>
      <c r="G75" s="112"/>
      <c r="H75" s="112"/>
      <c r="I75" s="112"/>
      <c r="J75" s="113">
        <f>J312</f>
        <v>0</v>
      </c>
      <c r="L75" s="110"/>
    </row>
    <row r="76" spans="2:12" s="9" customFormat="1" ht="14.85" customHeight="1">
      <c r="B76" s="110"/>
      <c r="D76" s="111" t="s">
        <v>6315</v>
      </c>
      <c r="E76" s="112"/>
      <c r="F76" s="112"/>
      <c r="G76" s="112"/>
      <c r="H76" s="112"/>
      <c r="I76" s="112"/>
      <c r="J76" s="113">
        <f>J329</f>
        <v>0</v>
      </c>
      <c r="L76" s="110"/>
    </row>
    <row r="77" spans="2:12" s="9" customFormat="1" ht="14.85" customHeight="1">
      <c r="B77" s="110"/>
      <c r="D77" s="111" t="s">
        <v>6316</v>
      </c>
      <c r="E77" s="112"/>
      <c r="F77" s="112"/>
      <c r="G77" s="112"/>
      <c r="H77" s="112"/>
      <c r="I77" s="112"/>
      <c r="J77" s="113">
        <f>J338</f>
        <v>0</v>
      </c>
      <c r="L77" s="110"/>
    </row>
    <row r="78" spans="2:12" s="9" customFormat="1" ht="19.899999999999999" customHeight="1">
      <c r="B78" s="110"/>
      <c r="D78" s="111" t="s">
        <v>143</v>
      </c>
      <c r="E78" s="112"/>
      <c r="F78" s="112"/>
      <c r="G78" s="112"/>
      <c r="H78" s="112"/>
      <c r="I78" s="112"/>
      <c r="J78" s="113">
        <f>J347</f>
        <v>0</v>
      </c>
      <c r="L78" s="110"/>
    </row>
    <row r="79" spans="2:12" s="8" customFormat="1" ht="24.95" customHeight="1">
      <c r="B79" s="106"/>
      <c r="D79" s="107" t="s">
        <v>4134</v>
      </c>
      <c r="E79" s="108"/>
      <c r="F79" s="108"/>
      <c r="G79" s="108"/>
      <c r="H79" s="108"/>
      <c r="I79" s="108"/>
      <c r="J79" s="109">
        <f>J350</f>
        <v>0</v>
      </c>
      <c r="L79" s="106"/>
    </row>
    <row r="80" spans="2:12" s="1" customFormat="1" ht="21.75" customHeight="1">
      <c r="B80" s="35"/>
      <c r="L80" s="35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5"/>
    </row>
    <row r="85" spans="2:12" s="1" customFormat="1" ht="6.95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5"/>
    </row>
    <row r="86" spans="2:12" s="1" customFormat="1" ht="24.95" customHeight="1">
      <c r="B86" s="35"/>
      <c r="C86" s="23" t="s">
        <v>144</v>
      </c>
      <c r="L86" s="35"/>
    </row>
    <row r="87" spans="2:12" s="1" customFormat="1" ht="6.95" customHeight="1">
      <c r="B87" s="35"/>
      <c r="L87" s="35"/>
    </row>
    <row r="88" spans="2:12" s="1" customFormat="1" ht="12" customHeight="1">
      <c r="B88" s="35"/>
      <c r="C88" s="29" t="s">
        <v>16</v>
      </c>
      <c r="L88" s="35"/>
    </row>
    <row r="89" spans="2:12" s="1" customFormat="1" ht="26.25" customHeight="1">
      <c r="B89" s="35"/>
      <c r="E89" s="350" t="str">
        <f>E7</f>
        <v>Komunitní dům sociální služby Domova Na cestě – Hlinsko_rev DPS</v>
      </c>
      <c r="F89" s="351"/>
      <c r="G89" s="351"/>
      <c r="H89" s="351"/>
      <c r="L89" s="35"/>
    </row>
    <row r="90" spans="2:12" s="1" customFormat="1" ht="12" customHeight="1">
      <c r="B90" s="35"/>
      <c r="C90" s="29" t="s">
        <v>132</v>
      </c>
      <c r="L90" s="35"/>
    </row>
    <row r="91" spans="2:12" s="1" customFormat="1" ht="16.5" customHeight="1">
      <c r="B91" s="35"/>
      <c r="E91" s="314" t="str">
        <f>E9</f>
        <v>SO03 - Dopravní řešení</v>
      </c>
      <c r="F91" s="352"/>
      <c r="G91" s="352"/>
      <c r="H91" s="352"/>
      <c r="L91" s="35"/>
    </row>
    <row r="92" spans="2:12" s="1" customFormat="1" ht="6.95" customHeight="1">
      <c r="B92" s="35"/>
      <c r="L92" s="35"/>
    </row>
    <row r="93" spans="2:12" s="1" customFormat="1" ht="12" customHeight="1">
      <c r="B93" s="35"/>
      <c r="C93" s="29" t="s">
        <v>22</v>
      </c>
      <c r="F93" s="27" t="str">
        <f>F12</f>
        <v xml:space="preserve"> </v>
      </c>
      <c r="I93" s="29" t="s">
        <v>24</v>
      </c>
      <c r="J93" s="52" t="str">
        <f>IF(J12="","",J12)</f>
        <v>15. 7. 2024</v>
      </c>
      <c r="L93" s="35"/>
    </row>
    <row r="94" spans="2:12" s="1" customFormat="1" ht="6.95" customHeight="1">
      <c r="B94" s="35"/>
      <c r="L94" s="35"/>
    </row>
    <row r="95" spans="2:12" s="1" customFormat="1" ht="15.2" customHeight="1">
      <c r="B95" s="35"/>
      <c r="C95" s="29" t="s">
        <v>30</v>
      </c>
      <c r="F95" s="27" t="str">
        <f>E15</f>
        <v xml:space="preserve"> </v>
      </c>
      <c r="I95" s="29" t="s">
        <v>37</v>
      </c>
      <c r="J95" s="33" t="str">
        <f>E21</f>
        <v xml:space="preserve"> </v>
      </c>
      <c r="L95" s="35"/>
    </row>
    <row r="96" spans="2:12" s="1" customFormat="1" ht="15.2" customHeight="1">
      <c r="B96" s="35"/>
      <c r="C96" s="29" t="s">
        <v>35</v>
      </c>
      <c r="F96" s="27" t="str">
        <f>IF(E18="","",E18)</f>
        <v>Vyplň údaj</v>
      </c>
      <c r="I96" s="29" t="s">
        <v>39</v>
      </c>
      <c r="J96" s="33" t="str">
        <f>E24</f>
        <v xml:space="preserve"> </v>
      </c>
      <c r="L96" s="35"/>
    </row>
    <row r="97" spans="2:65" s="1" customFormat="1" ht="10.35" customHeight="1">
      <c r="B97" s="35"/>
      <c r="L97" s="35"/>
    </row>
    <row r="98" spans="2:65" s="10" customFormat="1" ht="29.25" customHeight="1">
      <c r="B98" s="114"/>
      <c r="C98" s="115" t="s">
        <v>145</v>
      </c>
      <c r="D98" s="116" t="s">
        <v>61</v>
      </c>
      <c r="E98" s="116" t="s">
        <v>57</v>
      </c>
      <c r="F98" s="116" t="s">
        <v>58</v>
      </c>
      <c r="G98" s="116" t="s">
        <v>146</v>
      </c>
      <c r="H98" s="116" t="s">
        <v>147</v>
      </c>
      <c r="I98" s="116" t="s">
        <v>148</v>
      </c>
      <c r="J98" s="117" t="s">
        <v>136</v>
      </c>
      <c r="K98" s="118" t="s">
        <v>149</v>
      </c>
      <c r="L98" s="114"/>
      <c r="M98" s="59" t="s">
        <v>32</v>
      </c>
      <c r="N98" s="60" t="s">
        <v>46</v>
      </c>
      <c r="O98" s="60" t="s">
        <v>150</v>
      </c>
      <c r="P98" s="60" t="s">
        <v>151</v>
      </c>
      <c r="Q98" s="60" t="s">
        <v>152</v>
      </c>
      <c r="R98" s="60" t="s">
        <v>153</v>
      </c>
      <c r="S98" s="60" t="s">
        <v>154</v>
      </c>
      <c r="T98" s="61" t="s">
        <v>155</v>
      </c>
    </row>
    <row r="99" spans="2:65" s="1" customFormat="1" ht="22.9" customHeight="1">
      <c r="B99" s="35"/>
      <c r="C99" s="64" t="s">
        <v>156</v>
      </c>
      <c r="J99" s="119">
        <f>BK99</f>
        <v>0</v>
      </c>
      <c r="L99" s="35"/>
      <c r="M99" s="62"/>
      <c r="N99" s="53"/>
      <c r="O99" s="53"/>
      <c r="P99" s="120">
        <f>P100+P130+P350</f>
        <v>0</v>
      </c>
      <c r="Q99" s="53"/>
      <c r="R99" s="120">
        <f>R100+R130+R350</f>
        <v>400.74819810720862</v>
      </c>
      <c r="S99" s="53"/>
      <c r="T99" s="121">
        <f>T100+T130+T350</f>
        <v>17.989999999999998</v>
      </c>
      <c r="AT99" s="19" t="s">
        <v>75</v>
      </c>
      <c r="AU99" s="19" t="s">
        <v>137</v>
      </c>
      <c r="BK99" s="122">
        <f>BK100+BK130+BK350</f>
        <v>0</v>
      </c>
    </row>
    <row r="100" spans="2:65" s="11" customFormat="1" ht="25.9" customHeight="1">
      <c r="B100" s="123"/>
      <c r="D100" s="124" t="s">
        <v>75</v>
      </c>
      <c r="E100" s="125" t="s">
        <v>157</v>
      </c>
      <c r="F100" s="125" t="s">
        <v>158</v>
      </c>
      <c r="I100" s="126"/>
      <c r="J100" s="127">
        <f>BK100</f>
        <v>0</v>
      </c>
      <c r="L100" s="123"/>
      <c r="M100" s="128"/>
      <c r="P100" s="129">
        <f>P101+P115</f>
        <v>0</v>
      </c>
      <c r="R100" s="129">
        <f>R101+R115</f>
        <v>0</v>
      </c>
      <c r="T100" s="130">
        <f>T101+T115</f>
        <v>17.27</v>
      </c>
      <c r="AR100" s="124" t="s">
        <v>84</v>
      </c>
      <c r="AT100" s="131" t="s">
        <v>75</v>
      </c>
      <c r="AU100" s="131" t="s">
        <v>76</v>
      </c>
      <c r="AY100" s="124" t="s">
        <v>159</v>
      </c>
      <c r="BK100" s="132">
        <f>BK101+BK115</f>
        <v>0</v>
      </c>
    </row>
    <row r="101" spans="2:65" s="11" customFormat="1" ht="22.9" customHeight="1">
      <c r="B101" s="123"/>
      <c r="D101" s="124" t="s">
        <v>75</v>
      </c>
      <c r="E101" s="133" t="s">
        <v>160</v>
      </c>
      <c r="F101" s="133" t="s">
        <v>161</v>
      </c>
      <c r="I101" s="126"/>
      <c r="J101" s="134">
        <f>BK101</f>
        <v>0</v>
      </c>
      <c r="L101" s="123"/>
      <c r="M101" s="128"/>
      <c r="P101" s="129">
        <f>SUM(P102:P114)</f>
        <v>0</v>
      </c>
      <c r="R101" s="129">
        <f>SUM(R102:R114)</f>
        <v>0</v>
      </c>
      <c r="T101" s="130">
        <f>SUM(T102:T114)</f>
        <v>17.27</v>
      </c>
      <c r="AR101" s="124" t="s">
        <v>84</v>
      </c>
      <c r="AT101" s="131" t="s">
        <v>75</v>
      </c>
      <c r="AU101" s="131" t="s">
        <v>84</v>
      </c>
      <c r="AY101" s="124" t="s">
        <v>159</v>
      </c>
      <c r="BK101" s="132">
        <f>SUM(BK102:BK114)</f>
        <v>0</v>
      </c>
    </row>
    <row r="102" spans="2:65" s="1" customFormat="1" ht="66.75" customHeight="1">
      <c r="B102" s="35"/>
      <c r="C102" s="135" t="s">
        <v>84</v>
      </c>
      <c r="D102" s="135" t="s">
        <v>162</v>
      </c>
      <c r="E102" s="136" t="s">
        <v>6317</v>
      </c>
      <c r="F102" s="137" t="s">
        <v>6318</v>
      </c>
      <c r="G102" s="138" t="s">
        <v>165</v>
      </c>
      <c r="H102" s="139">
        <v>8</v>
      </c>
      <c r="I102" s="140"/>
      <c r="J102" s="141">
        <f>ROUND(I102*H102,2)</f>
        <v>0</v>
      </c>
      <c r="K102" s="142"/>
      <c r="L102" s="35"/>
      <c r="M102" s="143" t="s">
        <v>32</v>
      </c>
      <c r="N102" s="144" t="s">
        <v>48</v>
      </c>
      <c r="P102" s="145">
        <f>O102*H102</f>
        <v>0</v>
      </c>
      <c r="Q102" s="145">
        <v>0</v>
      </c>
      <c r="R102" s="145">
        <f>Q102*H102</f>
        <v>0</v>
      </c>
      <c r="S102" s="145">
        <v>0.22</v>
      </c>
      <c r="T102" s="146">
        <f>S102*H102</f>
        <v>1.76</v>
      </c>
      <c r="AR102" s="147" t="s">
        <v>96</v>
      </c>
      <c r="AT102" s="147" t="s">
        <v>162</v>
      </c>
      <c r="AU102" s="147" t="s">
        <v>91</v>
      </c>
      <c r="AY102" s="19" t="s">
        <v>159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9" t="s">
        <v>91</v>
      </c>
      <c r="BK102" s="148">
        <f>ROUND(I102*H102,2)</f>
        <v>0</v>
      </c>
      <c r="BL102" s="19" t="s">
        <v>96</v>
      </c>
      <c r="BM102" s="147" t="s">
        <v>6319</v>
      </c>
    </row>
    <row r="103" spans="2:65" s="1" customFormat="1" ht="11.25">
      <c r="B103" s="35"/>
      <c r="D103" s="149" t="s">
        <v>167</v>
      </c>
      <c r="F103" s="150" t="s">
        <v>6320</v>
      </c>
      <c r="I103" s="151"/>
      <c r="L103" s="35"/>
      <c r="M103" s="152"/>
      <c r="T103" s="56"/>
      <c r="AT103" s="19" t="s">
        <v>167</v>
      </c>
      <c r="AU103" s="19" t="s">
        <v>91</v>
      </c>
    </row>
    <row r="104" spans="2:65" s="13" customFormat="1" ht="11.25">
      <c r="B104" s="160"/>
      <c r="D104" s="154" t="s">
        <v>169</v>
      </c>
      <c r="E104" s="161" t="s">
        <v>32</v>
      </c>
      <c r="F104" s="162" t="s">
        <v>6321</v>
      </c>
      <c r="H104" s="163">
        <v>8</v>
      </c>
      <c r="I104" s="164"/>
      <c r="L104" s="160"/>
      <c r="M104" s="165"/>
      <c r="T104" s="166"/>
      <c r="AT104" s="161" t="s">
        <v>169</v>
      </c>
      <c r="AU104" s="161" t="s">
        <v>91</v>
      </c>
      <c r="AV104" s="13" t="s">
        <v>91</v>
      </c>
      <c r="AW104" s="13" t="s">
        <v>38</v>
      </c>
      <c r="AX104" s="13" t="s">
        <v>84</v>
      </c>
      <c r="AY104" s="161" t="s">
        <v>159</v>
      </c>
    </row>
    <row r="105" spans="2:65" s="1" customFormat="1" ht="76.349999999999994" customHeight="1">
      <c r="B105" s="35"/>
      <c r="C105" s="135" t="s">
        <v>91</v>
      </c>
      <c r="D105" s="135" t="s">
        <v>162</v>
      </c>
      <c r="E105" s="136" t="s">
        <v>6322</v>
      </c>
      <c r="F105" s="137" t="s">
        <v>6323</v>
      </c>
      <c r="G105" s="138" t="s">
        <v>165</v>
      </c>
      <c r="H105" s="139">
        <v>8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0.57999999999999996</v>
      </c>
      <c r="T105" s="146">
        <f>S105*H105</f>
        <v>4.6399999999999997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6324</v>
      </c>
    </row>
    <row r="106" spans="2:65" s="1" customFormat="1" ht="11.25">
      <c r="B106" s="35"/>
      <c r="D106" s="149" t="s">
        <v>167</v>
      </c>
      <c r="F106" s="150" t="s">
        <v>6325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" customFormat="1" ht="78" customHeight="1">
      <c r="B107" s="35"/>
      <c r="C107" s="135" t="s">
        <v>93</v>
      </c>
      <c r="D107" s="135" t="s">
        <v>162</v>
      </c>
      <c r="E107" s="136" t="s">
        <v>6326</v>
      </c>
      <c r="F107" s="137" t="s">
        <v>6327</v>
      </c>
      <c r="G107" s="138" t="s">
        <v>165</v>
      </c>
      <c r="H107" s="139">
        <v>6</v>
      </c>
      <c r="I107" s="140"/>
      <c r="J107" s="141">
        <f>ROUND(I107*H107,2)</f>
        <v>0</v>
      </c>
      <c r="K107" s="142"/>
      <c r="L107" s="35"/>
      <c r="M107" s="143" t="s">
        <v>32</v>
      </c>
      <c r="N107" s="144" t="s">
        <v>48</v>
      </c>
      <c r="P107" s="145">
        <f>O107*H107</f>
        <v>0</v>
      </c>
      <c r="Q107" s="145">
        <v>0</v>
      </c>
      <c r="R107" s="145">
        <f>Q107*H107</f>
        <v>0</v>
      </c>
      <c r="S107" s="145">
        <v>0.26</v>
      </c>
      <c r="T107" s="146">
        <f>S107*H107</f>
        <v>1.56</v>
      </c>
      <c r="AR107" s="147" t="s">
        <v>96</v>
      </c>
      <c r="AT107" s="147" t="s">
        <v>162</v>
      </c>
      <c r="AU107" s="147" t="s">
        <v>91</v>
      </c>
      <c r="AY107" s="19" t="s">
        <v>159</v>
      </c>
      <c r="BE107" s="148">
        <f>IF(N107="základní",J107,0)</f>
        <v>0</v>
      </c>
      <c r="BF107" s="148">
        <f>IF(N107="snížená",J107,0)</f>
        <v>0</v>
      </c>
      <c r="BG107" s="148">
        <f>IF(N107="zákl. přenesená",J107,0)</f>
        <v>0</v>
      </c>
      <c r="BH107" s="148">
        <f>IF(N107="sníž. přenesená",J107,0)</f>
        <v>0</v>
      </c>
      <c r="BI107" s="148">
        <f>IF(N107="nulová",J107,0)</f>
        <v>0</v>
      </c>
      <c r="BJ107" s="19" t="s">
        <v>91</v>
      </c>
      <c r="BK107" s="148">
        <f>ROUND(I107*H107,2)</f>
        <v>0</v>
      </c>
      <c r="BL107" s="19" t="s">
        <v>96</v>
      </c>
      <c r="BM107" s="147" t="s">
        <v>6328</v>
      </c>
    </row>
    <row r="108" spans="2:65" s="1" customFormat="1" ht="11.25">
      <c r="B108" s="35"/>
      <c r="D108" s="149" t="s">
        <v>167</v>
      </c>
      <c r="F108" s="150" t="s">
        <v>6329</v>
      </c>
      <c r="I108" s="151"/>
      <c r="L108" s="35"/>
      <c r="M108" s="152"/>
      <c r="T108" s="56"/>
      <c r="AT108" s="19" t="s">
        <v>167</v>
      </c>
      <c r="AU108" s="19" t="s">
        <v>91</v>
      </c>
    </row>
    <row r="109" spans="2:65" s="1" customFormat="1" ht="76.349999999999994" customHeight="1">
      <c r="B109" s="35"/>
      <c r="C109" s="135" t="s">
        <v>96</v>
      </c>
      <c r="D109" s="135" t="s">
        <v>162</v>
      </c>
      <c r="E109" s="136" t="s">
        <v>6330</v>
      </c>
      <c r="F109" s="137" t="s">
        <v>6331</v>
      </c>
      <c r="G109" s="138" t="s">
        <v>165</v>
      </c>
      <c r="H109" s="139">
        <v>6</v>
      </c>
      <c r="I109" s="140"/>
      <c r="J109" s="141">
        <f>ROUND(I109*H109,2)</f>
        <v>0</v>
      </c>
      <c r="K109" s="142"/>
      <c r="L109" s="35"/>
      <c r="M109" s="143" t="s">
        <v>32</v>
      </c>
      <c r="N109" s="144" t="s">
        <v>48</v>
      </c>
      <c r="P109" s="145">
        <f>O109*H109</f>
        <v>0</v>
      </c>
      <c r="Q109" s="145">
        <v>0</v>
      </c>
      <c r="R109" s="145">
        <f>Q109*H109</f>
        <v>0</v>
      </c>
      <c r="S109" s="145">
        <v>0.44</v>
      </c>
      <c r="T109" s="146">
        <f>S109*H109</f>
        <v>2.64</v>
      </c>
      <c r="AR109" s="147" t="s">
        <v>96</v>
      </c>
      <c r="AT109" s="147" t="s">
        <v>162</v>
      </c>
      <c r="AU109" s="147" t="s">
        <v>91</v>
      </c>
      <c r="AY109" s="19" t="s">
        <v>159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9" t="s">
        <v>91</v>
      </c>
      <c r="BK109" s="148">
        <f>ROUND(I109*H109,2)</f>
        <v>0</v>
      </c>
      <c r="BL109" s="19" t="s">
        <v>96</v>
      </c>
      <c r="BM109" s="147" t="s">
        <v>6332</v>
      </c>
    </row>
    <row r="110" spans="2:65" s="1" customFormat="1" ht="11.25">
      <c r="B110" s="35"/>
      <c r="D110" s="149" t="s">
        <v>167</v>
      </c>
      <c r="F110" s="150" t="s">
        <v>6333</v>
      </c>
      <c r="I110" s="151"/>
      <c r="L110" s="35"/>
      <c r="M110" s="152"/>
      <c r="T110" s="56"/>
      <c r="AT110" s="19" t="s">
        <v>167</v>
      </c>
      <c r="AU110" s="19" t="s">
        <v>91</v>
      </c>
    </row>
    <row r="111" spans="2:65" s="1" customFormat="1" ht="44.25" customHeight="1">
      <c r="B111" s="35"/>
      <c r="C111" s="135" t="s">
        <v>99</v>
      </c>
      <c r="D111" s="135" t="s">
        <v>162</v>
      </c>
      <c r="E111" s="136" t="s">
        <v>6334</v>
      </c>
      <c r="F111" s="137" t="s">
        <v>6335</v>
      </c>
      <c r="G111" s="138" t="s">
        <v>783</v>
      </c>
      <c r="H111" s="139">
        <v>23</v>
      </c>
      <c r="I111" s="140"/>
      <c r="J111" s="141">
        <f>ROUND(I111*H111,2)</f>
        <v>0</v>
      </c>
      <c r="K111" s="142"/>
      <c r="L111" s="35"/>
      <c r="M111" s="143" t="s">
        <v>32</v>
      </c>
      <c r="N111" s="144" t="s">
        <v>48</v>
      </c>
      <c r="P111" s="145">
        <f>O111*H111</f>
        <v>0</v>
      </c>
      <c r="Q111" s="145">
        <v>0</v>
      </c>
      <c r="R111" s="145">
        <f>Q111*H111</f>
        <v>0</v>
      </c>
      <c r="S111" s="145">
        <v>0.28999999999999998</v>
      </c>
      <c r="T111" s="146">
        <f>S111*H111</f>
        <v>6.67</v>
      </c>
      <c r="AR111" s="147" t="s">
        <v>96</v>
      </c>
      <c r="AT111" s="147" t="s">
        <v>162</v>
      </c>
      <c r="AU111" s="147" t="s">
        <v>91</v>
      </c>
      <c r="AY111" s="19" t="s">
        <v>159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9" t="s">
        <v>91</v>
      </c>
      <c r="BK111" s="148">
        <f>ROUND(I111*H111,2)</f>
        <v>0</v>
      </c>
      <c r="BL111" s="19" t="s">
        <v>96</v>
      </c>
      <c r="BM111" s="147" t="s">
        <v>6336</v>
      </c>
    </row>
    <row r="112" spans="2:65" s="1" customFormat="1" ht="11.25">
      <c r="B112" s="35"/>
      <c r="D112" s="149" t="s">
        <v>167</v>
      </c>
      <c r="F112" s="150" t="s">
        <v>6337</v>
      </c>
      <c r="I112" s="151"/>
      <c r="L112" s="35"/>
      <c r="M112" s="152"/>
      <c r="T112" s="56"/>
      <c r="AT112" s="19" t="s">
        <v>167</v>
      </c>
      <c r="AU112" s="19" t="s">
        <v>91</v>
      </c>
    </row>
    <row r="113" spans="2:65" s="1" customFormat="1" ht="24.2" customHeight="1">
      <c r="B113" s="35"/>
      <c r="C113" s="135" t="s">
        <v>102</v>
      </c>
      <c r="D113" s="135" t="s">
        <v>162</v>
      </c>
      <c r="E113" s="136" t="s">
        <v>6338</v>
      </c>
      <c r="F113" s="137" t="s">
        <v>6339</v>
      </c>
      <c r="G113" s="138" t="s">
        <v>783</v>
      </c>
      <c r="H113" s="139">
        <v>40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6340</v>
      </c>
    </row>
    <row r="114" spans="2:65" s="1" customFormat="1" ht="11.25">
      <c r="B114" s="35"/>
      <c r="D114" s="149" t="s">
        <v>167</v>
      </c>
      <c r="F114" s="150" t="s">
        <v>6341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1" customFormat="1" ht="22.9" customHeight="1">
      <c r="B115" s="123"/>
      <c r="D115" s="124" t="s">
        <v>75</v>
      </c>
      <c r="E115" s="133" t="s">
        <v>176</v>
      </c>
      <c r="F115" s="133" t="s">
        <v>177</v>
      </c>
      <c r="I115" s="126"/>
      <c r="J115" s="134">
        <f>BK115</f>
        <v>0</v>
      </c>
      <c r="L115" s="123"/>
      <c r="M115" s="128"/>
      <c r="P115" s="129">
        <f>SUM(P116:P129)</f>
        <v>0</v>
      </c>
      <c r="R115" s="129">
        <f>SUM(R116:R129)</f>
        <v>0</v>
      </c>
      <c r="T115" s="130">
        <f>SUM(T116:T129)</f>
        <v>0</v>
      </c>
      <c r="AR115" s="124" t="s">
        <v>84</v>
      </c>
      <c r="AT115" s="131" t="s">
        <v>75</v>
      </c>
      <c r="AU115" s="131" t="s">
        <v>84</v>
      </c>
      <c r="AY115" s="124" t="s">
        <v>159</v>
      </c>
      <c r="BK115" s="132">
        <f>SUM(BK116:BK129)</f>
        <v>0</v>
      </c>
    </row>
    <row r="116" spans="2:65" s="1" customFormat="1" ht="24.2" customHeight="1">
      <c r="B116" s="35"/>
      <c r="C116" s="135" t="s">
        <v>105</v>
      </c>
      <c r="D116" s="135" t="s">
        <v>162</v>
      </c>
      <c r="E116" s="136" t="s">
        <v>178</v>
      </c>
      <c r="F116" s="137" t="s">
        <v>179</v>
      </c>
      <c r="G116" s="138" t="s">
        <v>180</v>
      </c>
      <c r="H116" s="139">
        <v>17.989999999999998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96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6342</v>
      </c>
    </row>
    <row r="117" spans="2:65" s="1" customFormat="1" ht="11.25">
      <c r="B117" s="35"/>
      <c r="D117" s="149" t="s">
        <v>167</v>
      </c>
      <c r="F117" s="150" t="s">
        <v>182</v>
      </c>
      <c r="I117" s="151"/>
      <c r="L117" s="35"/>
      <c r="M117" s="152"/>
      <c r="T117" s="56"/>
      <c r="AT117" s="19" t="s">
        <v>167</v>
      </c>
      <c r="AU117" s="19" t="s">
        <v>91</v>
      </c>
    </row>
    <row r="118" spans="2:65" s="1" customFormat="1" ht="33" customHeight="1">
      <c r="B118" s="35"/>
      <c r="C118" s="135" t="s">
        <v>108</v>
      </c>
      <c r="D118" s="135" t="s">
        <v>162</v>
      </c>
      <c r="E118" s="136" t="s">
        <v>183</v>
      </c>
      <c r="F118" s="137" t="s">
        <v>184</v>
      </c>
      <c r="G118" s="138" t="s">
        <v>180</v>
      </c>
      <c r="H118" s="139">
        <v>17.989999999999998</v>
      </c>
      <c r="I118" s="140"/>
      <c r="J118" s="141">
        <f>ROUND(I118*H118,2)</f>
        <v>0</v>
      </c>
      <c r="K118" s="142"/>
      <c r="L118" s="35"/>
      <c r="M118" s="143" t="s">
        <v>32</v>
      </c>
      <c r="N118" s="144" t="s">
        <v>48</v>
      </c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AR118" s="147" t="s">
        <v>96</v>
      </c>
      <c r="AT118" s="147" t="s">
        <v>162</v>
      </c>
      <c r="AU118" s="147" t="s">
        <v>91</v>
      </c>
      <c r="AY118" s="19" t="s">
        <v>159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9" t="s">
        <v>91</v>
      </c>
      <c r="BK118" s="148">
        <f>ROUND(I118*H118,2)</f>
        <v>0</v>
      </c>
      <c r="BL118" s="19" t="s">
        <v>96</v>
      </c>
      <c r="BM118" s="147" t="s">
        <v>6343</v>
      </c>
    </row>
    <row r="119" spans="2:65" s="1" customFormat="1" ht="11.25">
      <c r="B119" s="35"/>
      <c r="D119" s="149" t="s">
        <v>167</v>
      </c>
      <c r="F119" s="150" t="s">
        <v>186</v>
      </c>
      <c r="I119" s="151"/>
      <c r="L119" s="35"/>
      <c r="M119" s="152"/>
      <c r="T119" s="56"/>
      <c r="AT119" s="19" t="s">
        <v>167</v>
      </c>
      <c r="AU119" s="19" t="s">
        <v>91</v>
      </c>
    </row>
    <row r="120" spans="2:65" s="1" customFormat="1" ht="44.25" customHeight="1">
      <c r="B120" s="35"/>
      <c r="C120" s="135" t="s">
        <v>111</v>
      </c>
      <c r="D120" s="135" t="s">
        <v>162</v>
      </c>
      <c r="E120" s="136" t="s">
        <v>187</v>
      </c>
      <c r="F120" s="137" t="s">
        <v>188</v>
      </c>
      <c r="G120" s="138" t="s">
        <v>180</v>
      </c>
      <c r="H120" s="139">
        <v>521.71</v>
      </c>
      <c r="I120" s="140"/>
      <c r="J120" s="141">
        <f>ROUND(I120*H120,2)</f>
        <v>0</v>
      </c>
      <c r="K120" s="142"/>
      <c r="L120" s="35"/>
      <c r="M120" s="143" t="s">
        <v>32</v>
      </c>
      <c r="N120" s="144" t="s">
        <v>48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96</v>
      </c>
      <c r="AT120" s="147" t="s">
        <v>162</v>
      </c>
      <c r="AU120" s="147" t="s">
        <v>91</v>
      </c>
      <c r="AY120" s="19" t="s">
        <v>159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9" t="s">
        <v>91</v>
      </c>
      <c r="BK120" s="148">
        <f>ROUND(I120*H120,2)</f>
        <v>0</v>
      </c>
      <c r="BL120" s="19" t="s">
        <v>96</v>
      </c>
      <c r="BM120" s="147" t="s">
        <v>6344</v>
      </c>
    </row>
    <row r="121" spans="2:65" s="1" customFormat="1" ht="11.25">
      <c r="B121" s="35"/>
      <c r="D121" s="149" t="s">
        <v>167</v>
      </c>
      <c r="F121" s="150" t="s">
        <v>190</v>
      </c>
      <c r="I121" s="151"/>
      <c r="L121" s="35"/>
      <c r="M121" s="152"/>
      <c r="T121" s="56"/>
      <c r="AT121" s="19" t="s">
        <v>167</v>
      </c>
      <c r="AU121" s="19" t="s">
        <v>91</v>
      </c>
    </row>
    <row r="122" spans="2:65" s="13" customFormat="1" ht="11.25">
      <c r="B122" s="160"/>
      <c r="D122" s="154" t="s">
        <v>169</v>
      </c>
      <c r="F122" s="162" t="s">
        <v>6345</v>
      </c>
      <c r="H122" s="163">
        <v>521.71</v>
      </c>
      <c r="I122" s="164"/>
      <c r="L122" s="160"/>
      <c r="M122" s="165"/>
      <c r="T122" s="166"/>
      <c r="AT122" s="161" t="s">
        <v>169</v>
      </c>
      <c r="AU122" s="161" t="s">
        <v>91</v>
      </c>
      <c r="AV122" s="13" t="s">
        <v>91</v>
      </c>
      <c r="AW122" s="13" t="s">
        <v>4</v>
      </c>
      <c r="AX122" s="13" t="s">
        <v>84</v>
      </c>
      <c r="AY122" s="161" t="s">
        <v>159</v>
      </c>
    </row>
    <row r="123" spans="2:65" s="1" customFormat="1" ht="44.25" customHeight="1">
      <c r="B123" s="35"/>
      <c r="C123" s="135" t="s">
        <v>114</v>
      </c>
      <c r="D123" s="135" t="s">
        <v>162</v>
      </c>
      <c r="E123" s="136" t="s">
        <v>6346</v>
      </c>
      <c r="F123" s="137" t="s">
        <v>6347</v>
      </c>
      <c r="G123" s="138" t="s">
        <v>180</v>
      </c>
      <c r="H123" s="139">
        <v>1.76</v>
      </c>
      <c r="I123" s="140"/>
      <c r="J123" s="141">
        <f>ROUND(I123*H123,2)</f>
        <v>0</v>
      </c>
      <c r="K123" s="142"/>
      <c r="L123" s="35"/>
      <c r="M123" s="143" t="s">
        <v>32</v>
      </c>
      <c r="N123" s="144" t="s">
        <v>48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96</v>
      </c>
      <c r="AT123" s="147" t="s">
        <v>162</v>
      </c>
      <c r="AU123" s="147" t="s">
        <v>91</v>
      </c>
      <c r="AY123" s="19" t="s">
        <v>159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9" t="s">
        <v>91</v>
      </c>
      <c r="BK123" s="148">
        <f>ROUND(I123*H123,2)</f>
        <v>0</v>
      </c>
      <c r="BL123" s="19" t="s">
        <v>96</v>
      </c>
      <c r="BM123" s="147" t="s">
        <v>6348</v>
      </c>
    </row>
    <row r="124" spans="2:65" s="1" customFormat="1" ht="11.25">
      <c r="B124" s="35"/>
      <c r="D124" s="149" t="s">
        <v>167</v>
      </c>
      <c r="F124" s="150" t="s">
        <v>6349</v>
      </c>
      <c r="I124" s="151"/>
      <c r="L124" s="35"/>
      <c r="M124" s="152"/>
      <c r="T124" s="56"/>
      <c r="AT124" s="19" t="s">
        <v>167</v>
      </c>
      <c r="AU124" s="19" t="s">
        <v>91</v>
      </c>
    </row>
    <row r="125" spans="2:65" s="1" customFormat="1" ht="44.25" customHeight="1">
      <c r="B125" s="35"/>
      <c r="C125" s="135" t="s">
        <v>218</v>
      </c>
      <c r="D125" s="135" t="s">
        <v>162</v>
      </c>
      <c r="E125" s="136" t="s">
        <v>196</v>
      </c>
      <c r="F125" s="137" t="s">
        <v>197</v>
      </c>
      <c r="G125" s="138" t="s">
        <v>180</v>
      </c>
      <c r="H125" s="139">
        <v>8</v>
      </c>
      <c r="I125" s="140"/>
      <c r="J125" s="141">
        <f>ROUND(I125*H125,2)</f>
        <v>0</v>
      </c>
      <c r="K125" s="142"/>
      <c r="L125" s="35"/>
      <c r="M125" s="143" t="s">
        <v>32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96</v>
      </c>
      <c r="AT125" s="147" t="s">
        <v>162</v>
      </c>
      <c r="AU125" s="147" t="s">
        <v>91</v>
      </c>
      <c r="AY125" s="19" t="s">
        <v>159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9" t="s">
        <v>91</v>
      </c>
      <c r="BK125" s="148">
        <f>ROUND(I125*H125,2)</f>
        <v>0</v>
      </c>
      <c r="BL125" s="19" t="s">
        <v>96</v>
      </c>
      <c r="BM125" s="147" t="s">
        <v>6350</v>
      </c>
    </row>
    <row r="126" spans="2:65" s="1" customFormat="1" ht="11.25">
      <c r="B126" s="35"/>
      <c r="D126" s="149" t="s">
        <v>167</v>
      </c>
      <c r="F126" s="150" t="s">
        <v>199</v>
      </c>
      <c r="I126" s="151"/>
      <c r="L126" s="35"/>
      <c r="M126" s="152"/>
      <c r="T126" s="56"/>
      <c r="AT126" s="19" t="s">
        <v>167</v>
      </c>
      <c r="AU126" s="19" t="s">
        <v>91</v>
      </c>
    </row>
    <row r="127" spans="2:65" s="13" customFormat="1" ht="11.25">
      <c r="B127" s="160"/>
      <c r="D127" s="154" t="s">
        <v>169</v>
      </c>
      <c r="E127" s="161" t="s">
        <v>32</v>
      </c>
      <c r="F127" s="162" t="s">
        <v>6351</v>
      </c>
      <c r="H127" s="163">
        <v>8</v>
      </c>
      <c r="I127" s="164"/>
      <c r="L127" s="160"/>
      <c r="M127" s="165"/>
      <c r="T127" s="166"/>
      <c r="AT127" s="161" t="s">
        <v>169</v>
      </c>
      <c r="AU127" s="161" t="s">
        <v>91</v>
      </c>
      <c r="AV127" s="13" t="s">
        <v>91</v>
      </c>
      <c r="AW127" s="13" t="s">
        <v>38</v>
      </c>
      <c r="AX127" s="13" t="s">
        <v>84</v>
      </c>
      <c r="AY127" s="161" t="s">
        <v>159</v>
      </c>
    </row>
    <row r="128" spans="2:65" s="1" customFormat="1" ht="44.25" customHeight="1">
      <c r="B128" s="35"/>
      <c r="C128" s="135" t="s">
        <v>8</v>
      </c>
      <c r="D128" s="135" t="s">
        <v>162</v>
      </c>
      <c r="E128" s="136" t="s">
        <v>192</v>
      </c>
      <c r="F128" s="137" t="s">
        <v>193</v>
      </c>
      <c r="G128" s="138" t="s">
        <v>180</v>
      </c>
      <c r="H128" s="139">
        <v>8.23</v>
      </c>
      <c r="I128" s="140"/>
      <c r="J128" s="141">
        <f>ROUND(I128*H128,2)</f>
        <v>0</v>
      </c>
      <c r="K128" s="142"/>
      <c r="L128" s="35"/>
      <c r="M128" s="143" t="s">
        <v>32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96</v>
      </c>
      <c r="AT128" s="147" t="s">
        <v>162</v>
      </c>
      <c r="AU128" s="147" t="s">
        <v>91</v>
      </c>
      <c r="AY128" s="19" t="s">
        <v>159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9" t="s">
        <v>91</v>
      </c>
      <c r="BK128" s="148">
        <f>ROUND(I128*H128,2)</f>
        <v>0</v>
      </c>
      <c r="BL128" s="19" t="s">
        <v>96</v>
      </c>
      <c r="BM128" s="147" t="s">
        <v>6352</v>
      </c>
    </row>
    <row r="129" spans="2:65" s="1" customFormat="1" ht="11.25">
      <c r="B129" s="35"/>
      <c r="D129" s="149" t="s">
        <v>167</v>
      </c>
      <c r="F129" s="150" t="s">
        <v>195</v>
      </c>
      <c r="I129" s="151"/>
      <c r="L129" s="35"/>
      <c r="M129" s="152"/>
      <c r="T129" s="56"/>
      <c r="AT129" s="19" t="s">
        <v>167</v>
      </c>
      <c r="AU129" s="19" t="s">
        <v>91</v>
      </c>
    </row>
    <row r="130" spans="2:65" s="11" customFormat="1" ht="25.9" customHeight="1">
      <c r="B130" s="123"/>
      <c r="D130" s="124" t="s">
        <v>75</v>
      </c>
      <c r="E130" s="125" t="s">
        <v>200</v>
      </c>
      <c r="F130" s="125" t="s">
        <v>201</v>
      </c>
      <c r="I130" s="126"/>
      <c r="J130" s="127">
        <f>BK130</f>
        <v>0</v>
      </c>
      <c r="L130" s="123"/>
      <c r="M130" s="128"/>
      <c r="P130" s="129">
        <f>P131+P204+P217+P312+P347</f>
        <v>0</v>
      </c>
      <c r="R130" s="129">
        <f>R131+R204+R217+R312+R347</f>
        <v>400.74819810720862</v>
      </c>
      <c r="T130" s="130">
        <f>T131+T204+T217+T312+T347</f>
        <v>0.72</v>
      </c>
      <c r="AR130" s="124" t="s">
        <v>84</v>
      </c>
      <c r="AT130" s="131" t="s">
        <v>75</v>
      </c>
      <c r="AU130" s="131" t="s">
        <v>76</v>
      </c>
      <c r="AY130" s="124" t="s">
        <v>159</v>
      </c>
      <c r="BK130" s="132">
        <f>BK131+BK204+BK217+BK312+BK347</f>
        <v>0</v>
      </c>
    </row>
    <row r="131" spans="2:65" s="11" customFormat="1" ht="22.9" customHeight="1">
      <c r="B131" s="123"/>
      <c r="D131" s="124" t="s">
        <v>75</v>
      </c>
      <c r="E131" s="133" t="s">
        <v>84</v>
      </c>
      <c r="F131" s="133" t="s">
        <v>202</v>
      </c>
      <c r="I131" s="126"/>
      <c r="J131" s="134">
        <f>BK131</f>
        <v>0</v>
      </c>
      <c r="L131" s="123"/>
      <c r="M131" s="128"/>
      <c r="P131" s="129">
        <f>P132+P153+P171+P187</f>
        <v>0</v>
      </c>
      <c r="R131" s="129">
        <f>R132+R153+R171+R187</f>
        <v>2.511E-2</v>
      </c>
      <c r="T131" s="130">
        <f>T132+T153+T171+T187</f>
        <v>0</v>
      </c>
      <c r="AR131" s="124" t="s">
        <v>84</v>
      </c>
      <c r="AT131" s="131" t="s">
        <v>75</v>
      </c>
      <c r="AU131" s="131" t="s">
        <v>84</v>
      </c>
      <c r="AY131" s="124" t="s">
        <v>159</v>
      </c>
      <c r="BK131" s="132">
        <f>BK132+BK153+BK171+BK187</f>
        <v>0</v>
      </c>
    </row>
    <row r="132" spans="2:65" s="11" customFormat="1" ht="20.85" customHeight="1">
      <c r="B132" s="123"/>
      <c r="D132" s="124" t="s">
        <v>75</v>
      </c>
      <c r="E132" s="133" t="s">
        <v>218</v>
      </c>
      <c r="F132" s="133" t="s">
        <v>552</v>
      </c>
      <c r="I132" s="126"/>
      <c r="J132" s="134">
        <f>BK132</f>
        <v>0</v>
      </c>
      <c r="L132" s="123"/>
      <c r="M132" s="128"/>
      <c r="P132" s="129">
        <f>SUM(P133:P152)</f>
        <v>0</v>
      </c>
      <c r="R132" s="129">
        <f>SUM(R133:R152)</f>
        <v>8.1000000000000006E-4</v>
      </c>
      <c r="T132" s="130">
        <f>SUM(T133:T152)</f>
        <v>0</v>
      </c>
      <c r="AR132" s="124" t="s">
        <v>84</v>
      </c>
      <c r="AT132" s="131" t="s">
        <v>75</v>
      </c>
      <c r="AU132" s="131" t="s">
        <v>91</v>
      </c>
      <c r="AY132" s="124" t="s">
        <v>159</v>
      </c>
      <c r="BK132" s="132">
        <f>SUM(BK133:BK152)</f>
        <v>0</v>
      </c>
    </row>
    <row r="133" spans="2:65" s="1" customFormat="1" ht="24.2" customHeight="1">
      <c r="B133" s="35"/>
      <c r="C133" s="135" t="s">
        <v>229</v>
      </c>
      <c r="D133" s="135" t="s">
        <v>162</v>
      </c>
      <c r="E133" s="136" t="s">
        <v>6353</v>
      </c>
      <c r="F133" s="137" t="s">
        <v>6354</v>
      </c>
      <c r="G133" s="138" t="s">
        <v>165</v>
      </c>
      <c r="H133" s="139">
        <v>150</v>
      </c>
      <c r="I133" s="140"/>
      <c r="J133" s="141">
        <f>ROUND(I133*H133,2)</f>
        <v>0</v>
      </c>
      <c r="K133" s="142"/>
      <c r="L133" s="35"/>
      <c r="M133" s="143" t="s">
        <v>32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96</v>
      </c>
      <c r="AT133" s="147" t="s">
        <v>162</v>
      </c>
      <c r="AU133" s="147" t="s">
        <v>93</v>
      </c>
      <c r="AY133" s="19" t="s">
        <v>159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9" t="s">
        <v>91</v>
      </c>
      <c r="BK133" s="148">
        <f>ROUND(I133*H133,2)</f>
        <v>0</v>
      </c>
      <c r="BL133" s="19" t="s">
        <v>96</v>
      </c>
      <c r="BM133" s="147" t="s">
        <v>6355</v>
      </c>
    </row>
    <row r="134" spans="2:65" s="1" customFormat="1" ht="11.25">
      <c r="B134" s="35"/>
      <c r="D134" s="149" t="s">
        <v>167</v>
      </c>
      <c r="F134" s="150" t="s">
        <v>6356</v>
      </c>
      <c r="I134" s="151"/>
      <c r="L134" s="35"/>
      <c r="M134" s="152"/>
      <c r="T134" s="56"/>
      <c r="AT134" s="19" t="s">
        <v>167</v>
      </c>
      <c r="AU134" s="19" t="s">
        <v>93</v>
      </c>
    </row>
    <row r="135" spans="2:65" s="13" customFormat="1" ht="11.25">
      <c r="B135" s="160"/>
      <c r="D135" s="154" t="s">
        <v>169</v>
      </c>
      <c r="E135" s="161" t="s">
        <v>32</v>
      </c>
      <c r="F135" s="162" t="s">
        <v>1626</v>
      </c>
      <c r="H135" s="163">
        <v>150</v>
      </c>
      <c r="I135" s="164"/>
      <c r="L135" s="160"/>
      <c r="M135" s="165"/>
      <c r="T135" s="166"/>
      <c r="AT135" s="161" t="s">
        <v>169</v>
      </c>
      <c r="AU135" s="161" t="s">
        <v>93</v>
      </c>
      <c r="AV135" s="13" t="s">
        <v>91</v>
      </c>
      <c r="AW135" s="13" t="s">
        <v>38</v>
      </c>
      <c r="AX135" s="13" t="s">
        <v>84</v>
      </c>
      <c r="AY135" s="161" t="s">
        <v>159</v>
      </c>
    </row>
    <row r="136" spans="2:65" s="1" customFormat="1" ht="37.9" customHeight="1">
      <c r="B136" s="35"/>
      <c r="C136" s="135" t="s">
        <v>641</v>
      </c>
      <c r="D136" s="135" t="s">
        <v>162</v>
      </c>
      <c r="E136" s="136" t="s">
        <v>6357</v>
      </c>
      <c r="F136" s="137" t="s">
        <v>6358</v>
      </c>
      <c r="G136" s="138" t="s">
        <v>165</v>
      </c>
      <c r="H136" s="139">
        <v>150</v>
      </c>
      <c r="I136" s="140"/>
      <c r="J136" s="141">
        <f>ROUND(I136*H136,2)</f>
        <v>0</v>
      </c>
      <c r="K136" s="142"/>
      <c r="L136" s="35"/>
      <c r="M136" s="143" t="s">
        <v>32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96</v>
      </c>
      <c r="AT136" s="147" t="s">
        <v>162</v>
      </c>
      <c r="AU136" s="147" t="s">
        <v>93</v>
      </c>
      <c r="AY136" s="19" t="s">
        <v>159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9" t="s">
        <v>91</v>
      </c>
      <c r="BK136" s="148">
        <f>ROUND(I136*H136,2)</f>
        <v>0</v>
      </c>
      <c r="BL136" s="19" t="s">
        <v>96</v>
      </c>
      <c r="BM136" s="147" t="s">
        <v>6359</v>
      </c>
    </row>
    <row r="137" spans="2:65" s="1" customFormat="1" ht="11.25">
      <c r="B137" s="35"/>
      <c r="D137" s="149" t="s">
        <v>167</v>
      </c>
      <c r="F137" s="150" t="s">
        <v>6360</v>
      </c>
      <c r="I137" s="151"/>
      <c r="L137" s="35"/>
      <c r="M137" s="152"/>
      <c r="T137" s="56"/>
      <c r="AT137" s="19" t="s">
        <v>167</v>
      </c>
      <c r="AU137" s="19" t="s">
        <v>93</v>
      </c>
    </row>
    <row r="138" spans="2:65" s="1" customFormat="1" ht="62.65" customHeight="1">
      <c r="B138" s="35"/>
      <c r="C138" s="135" t="s">
        <v>625</v>
      </c>
      <c r="D138" s="135" t="s">
        <v>162</v>
      </c>
      <c r="E138" s="136" t="s">
        <v>6361</v>
      </c>
      <c r="F138" s="137" t="s">
        <v>6362</v>
      </c>
      <c r="G138" s="138" t="s">
        <v>559</v>
      </c>
      <c r="H138" s="139">
        <v>30</v>
      </c>
      <c r="I138" s="140"/>
      <c r="J138" s="141">
        <f>ROUND(I138*H138,2)</f>
        <v>0</v>
      </c>
      <c r="K138" s="142"/>
      <c r="L138" s="35"/>
      <c r="M138" s="143" t="s">
        <v>32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96</v>
      </c>
      <c r="AT138" s="147" t="s">
        <v>162</v>
      </c>
      <c r="AU138" s="147" t="s">
        <v>93</v>
      </c>
      <c r="AY138" s="19" t="s">
        <v>159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9" t="s">
        <v>91</v>
      </c>
      <c r="BK138" s="148">
        <f>ROUND(I138*H138,2)</f>
        <v>0</v>
      </c>
      <c r="BL138" s="19" t="s">
        <v>96</v>
      </c>
      <c r="BM138" s="147" t="s">
        <v>6363</v>
      </c>
    </row>
    <row r="139" spans="2:65" s="1" customFormat="1" ht="11.25">
      <c r="B139" s="35"/>
      <c r="D139" s="149" t="s">
        <v>167</v>
      </c>
      <c r="F139" s="150" t="s">
        <v>6364</v>
      </c>
      <c r="I139" s="151"/>
      <c r="L139" s="35"/>
      <c r="M139" s="152"/>
      <c r="T139" s="56"/>
      <c r="AT139" s="19" t="s">
        <v>167</v>
      </c>
      <c r="AU139" s="19" t="s">
        <v>93</v>
      </c>
    </row>
    <row r="140" spans="2:65" s="1" customFormat="1" ht="29.25">
      <c r="B140" s="35"/>
      <c r="D140" s="154" t="s">
        <v>562</v>
      </c>
      <c r="F140" s="174" t="s">
        <v>6365</v>
      </c>
      <c r="I140" s="151"/>
      <c r="L140" s="35"/>
      <c r="M140" s="152"/>
      <c r="T140" s="56"/>
      <c r="AT140" s="19" t="s">
        <v>562</v>
      </c>
      <c r="AU140" s="19" t="s">
        <v>93</v>
      </c>
    </row>
    <row r="141" spans="2:65" s="13" customFormat="1" ht="11.25">
      <c r="B141" s="160"/>
      <c r="D141" s="154" t="s">
        <v>169</v>
      </c>
      <c r="E141" s="161" t="s">
        <v>32</v>
      </c>
      <c r="F141" s="162" t="s">
        <v>6366</v>
      </c>
      <c r="H141" s="163">
        <v>30</v>
      </c>
      <c r="I141" s="164"/>
      <c r="L141" s="160"/>
      <c r="M141" s="165"/>
      <c r="T141" s="166"/>
      <c r="AT141" s="161" t="s">
        <v>169</v>
      </c>
      <c r="AU141" s="161" t="s">
        <v>93</v>
      </c>
      <c r="AV141" s="13" t="s">
        <v>91</v>
      </c>
      <c r="AW141" s="13" t="s">
        <v>38</v>
      </c>
      <c r="AX141" s="13" t="s">
        <v>84</v>
      </c>
      <c r="AY141" s="161" t="s">
        <v>159</v>
      </c>
    </row>
    <row r="142" spans="2:65" s="1" customFormat="1" ht="44.25" customHeight="1">
      <c r="B142" s="35"/>
      <c r="C142" s="135" t="s">
        <v>661</v>
      </c>
      <c r="D142" s="135" t="s">
        <v>162</v>
      </c>
      <c r="E142" s="136" t="s">
        <v>565</v>
      </c>
      <c r="F142" s="137" t="s">
        <v>566</v>
      </c>
      <c r="G142" s="138" t="s">
        <v>559</v>
      </c>
      <c r="H142" s="139">
        <v>30</v>
      </c>
      <c r="I142" s="140"/>
      <c r="J142" s="141">
        <f>ROUND(I142*H142,2)</f>
        <v>0</v>
      </c>
      <c r="K142" s="142"/>
      <c r="L142" s="35"/>
      <c r="M142" s="143" t="s">
        <v>32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96</v>
      </c>
      <c r="AT142" s="147" t="s">
        <v>162</v>
      </c>
      <c r="AU142" s="147" t="s">
        <v>93</v>
      </c>
      <c r="AY142" s="19" t="s">
        <v>159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91</v>
      </c>
      <c r="BK142" s="148">
        <f>ROUND(I142*H142,2)</f>
        <v>0</v>
      </c>
      <c r="BL142" s="19" t="s">
        <v>96</v>
      </c>
      <c r="BM142" s="147" t="s">
        <v>6367</v>
      </c>
    </row>
    <row r="143" spans="2:65" s="1" customFormat="1" ht="11.25">
      <c r="B143" s="35"/>
      <c r="D143" s="149" t="s">
        <v>167</v>
      </c>
      <c r="F143" s="150" t="s">
        <v>568</v>
      </c>
      <c r="I143" s="151"/>
      <c r="L143" s="35"/>
      <c r="M143" s="152"/>
      <c r="T143" s="56"/>
      <c r="AT143" s="19" t="s">
        <v>167</v>
      </c>
      <c r="AU143" s="19" t="s">
        <v>93</v>
      </c>
    </row>
    <row r="144" spans="2:65" s="13" customFormat="1" ht="11.25">
      <c r="B144" s="160"/>
      <c r="D144" s="154" t="s">
        <v>169</v>
      </c>
      <c r="E144" s="161" t="s">
        <v>32</v>
      </c>
      <c r="F144" s="162" t="s">
        <v>6366</v>
      </c>
      <c r="H144" s="163">
        <v>30</v>
      </c>
      <c r="I144" s="164"/>
      <c r="L144" s="160"/>
      <c r="M144" s="165"/>
      <c r="T144" s="166"/>
      <c r="AT144" s="161" t="s">
        <v>169</v>
      </c>
      <c r="AU144" s="161" t="s">
        <v>93</v>
      </c>
      <c r="AV144" s="13" t="s">
        <v>91</v>
      </c>
      <c r="AW144" s="13" t="s">
        <v>38</v>
      </c>
      <c r="AX144" s="13" t="s">
        <v>84</v>
      </c>
      <c r="AY144" s="161" t="s">
        <v>159</v>
      </c>
    </row>
    <row r="145" spans="2:65" s="1" customFormat="1" ht="55.5" customHeight="1">
      <c r="B145" s="35"/>
      <c r="C145" s="135" t="s">
        <v>667</v>
      </c>
      <c r="D145" s="135" t="s">
        <v>162</v>
      </c>
      <c r="E145" s="136" t="s">
        <v>6368</v>
      </c>
      <c r="F145" s="137" t="s">
        <v>6369</v>
      </c>
      <c r="G145" s="138" t="s">
        <v>165</v>
      </c>
      <c r="H145" s="139">
        <v>90</v>
      </c>
      <c r="I145" s="140"/>
      <c r="J145" s="141">
        <f>ROUND(I145*H145,2)</f>
        <v>0</v>
      </c>
      <c r="K145" s="142"/>
      <c r="L145" s="35"/>
      <c r="M145" s="143" t="s">
        <v>32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96</v>
      </c>
      <c r="AT145" s="147" t="s">
        <v>162</v>
      </c>
      <c r="AU145" s="147" t="s">
        <v>93</v>
      </c>
      <c r="AY145" s="19" t="s">
        <v>159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9" t="s">
        <v>91</v>
      </c>
      <c r="BK145" s="148">
        <f>ROUND(I145*H145,2)</f>
        <v>0</v>
      </c>
      <c r="BL145" s="19" t="s">
        <v>96</v>
      </c>
      <c r="BM145" s="147" t="s">
        <v>6370</v>
      </c>
    </row>
    <row r="146" spans="2:65" s="1" customFormat="1" ht="11.25">
      <c r="B146" s="35"/>
      <c r="D146" s="149" t="s">
        <v>167</v>
      </c>
      <c r="F146" s="150" t="s">
        <v>6371</v>
      </c>
      <c r="I146" s="151"/>
      <c r="L146" s="35"/>
      <c r="M146" s="152"/>
      <c r="T146" s="56"/>
      <c r="AT146" s="19" t="s">
        <v>167</v>
      </c>
      <c r="AU146" s="19" t="s">
        <v>93</v>
      </c>
    </row>
    <row r="147" spans="2:65" s="13" customFormat="1" ht="11.25">
      <c r="B147" s="160"/>
      <c r="D147" s="154" t="s">
        <v>169</v>
      </c>
      <c r="E147" s="161" t="s">
        <v>32</v>
      </c>
      <c r="F147" s="162" t="s">
        <v>6075</v>
      </c>
      <c r="H147" s="163">
        <v>90</v>
      </c>
      <c r="I147" s="164"/>
      <c r="L147" s="160"/>
      <c r="M147" s="165"/>
      <c r="T147" s="166"/>
      <c r="AT147" s="161" t="s">
        <v>169</v>
      </c>
      <c r="AU147" s="161" t="s">
        <v>93</v>
      </c>
      <c r="AV147" s="13" t="s">
        <v>91</v>
      </c>
      <c r="AW147" s="13" t="s">
        <v>38</v>
      </c>
      <c r="AX147" s="13" t="s">
        <v>84</v>
      </c>
      <c r="AY147" s="161" t="s">
        <v>159</v>
      </c>
    </row>
    <row r="148" spans="2:65" s="1" customFormat="1" ht="37.9" customHeight="1">
      <c r="B148" s="35"/>
      <c r="C148" s="135" t="s">
        <v>675</v>
      </c>
      <c r="D148" s="135" t="s">
        <v>162</v>
      </c>
      <c r="E148" s="136" t="s">
        <v>6372</v>
      </c>
      <c r="F148" s="137" t="s">
        <v>6373</v>
      </c>
      <c r="G148" s="138" t="s">
        <v>165</v>
      </c>
      <c r="H148" s="139">
        <v>90</v>
      </c>
      <c r="I148" s="140"/>
      <c r="J148" s="141">
        <f>ROUND(I148*H148,2)</f>
        <v>0</v>
      </c>
      <c r="K148" s="142"/>
      <c r="L148" s="35"/>
      <c r="M148" s="143" t="s">
        <v>32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96</v>
      </c>
      <c r="AT148" s="147" t="s">
        <v>162</v>
      </c>
      <c r="AU148" s="147" t="s">
        <v>93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96</v>
      </c>
      <c r="BM148" s="147" t="s">
        <v>6374</v>
      </c>
    </row>
    <row r="149" spans="2:65" s="1" customFormat="1" ht="11.25">
      <c r="B149" s="35"/>
      <c r="D149" s="149" t="s">
        <v>167</v>
      </c>
      <c r="F149" s="150" t="s">
        <v>6375</v>
      </c>
      <c r="I149" s="151"/>
      <c r="L149" s="35"/>
      <c r="M149" s="152"/>
      <c r="T149" s="56"/>
      <c r="AT149" s="19" t="s">
        <v>167</v>
      </c>
      <c r="AU149" s="19" t="s">
        <v>93</v>
      </c>
    </row>
    <row r="150" spans="2:65" s="13" customFormat="1" ht="11.25">
      <c r="B150" s="160"/>
      <c r="D150" s="154" t="s">
        <v>169</v>
      </c>
      <c r="E150" s="161" t="s">
        <v>32</v>
      </c>
      <c r="F150" s="162" t="s">
        <v>6075</v>
      </c>
      <c r="H150" s="163">
        <v>90</v>
      </c>
      <c r="I150" s="164"/>
      <c r="L150" s="160"/>
      <c r="M150" s="165"/>
      <c r="T150" s="166"/>
      <c r="AT150" s="161" t="s">
        <v>169</v>
      </c>
      <c r="AU150" s="161" t="s">
        <v>93</v>
      </c>
      <c r="AV150" s="13" t="s">
        <v>91</v>
      </c>
      <c r="AW150" s="13" t="s">
        <v>38</v>
      </c>
      <c r="AX150" s="13" t="s">
        <v>84</v>
      </c>
      <c r="AY150" s="161" t="s">
        <v>159</v>
      </c>
    </row>
    <row r="151" spans="2:65" s="1" customFormat="1" ht="16.5" customHeight="1">
      <c r="B151" s="35"/>
      <c r="C151" s="182" t="s">
        <v>701</v>
      </c>
      <c r="D151" s="182" t="s">
        <v>668</v>
      </c>
      <c r="E151" s="183" t="s">
        <v>6376</v>
      </c>
      <c r="F151" s="184" t="s">
        <v>6377</v>
      </c>
      <c r="G151" s="185" t="s">
        <v>3173</v>
      </c>
      <c r="H151" s="186">
        <v>0.81</v>
      </c>
      <c r="I151" s="187"/>
      <c r="J151" s="188">
        <f>ROUND(I151*H151,2)</f>
        <v>0</v>
      </c>
      <c r="K151" s="189"/>
      <c r="L151" s="190"/>
      <c r="M151" s="191" t="s">
        <v>32</v>
      </c>
      <c r="N151" s="192" t="s">
        <v>48</v>
      </c>
      <c r="P151" s="145">
        <f>O151*H151</f>
        <v>0</v>
      </c>
      <c r="Q151" s="145">
        <v>1E-3</v>
      </c>
      <c r="R151" s="145">
        <f>Q151*H151</f>
        <v>8.1000000000000006E-4</v>
      </c>
      <c r="S151" s="145">
        <v>0</v>
      </c>
      <c r="T151" s="146">
        <f>S151*H151</f>
        <v>0</v>
      </c>
      <c r="AR151" s="147" t="s">
        <v>108</v>
      </c>
      <c r="AT151" s="147" t="s">
        <v>668</v>
      </c>
      <c r="AU151" s="147" t="s">
        <v>93</v>
      </c>
      <c r="AY151" s="19" t="s">
        <v>159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9" t="s">
        <v>91</v>
      </c>
      <c r="BK151" s="148">
        <f>ROUND(I151*H151,2)</f>
        <v>0</v>
      </c>
      <c r="BL151" s="19" t="s">
        <v>96</v>
      </c>
      <c r="BM151" s="147" t="s">
        <v>6378</v>
      </c>
    </row>
    <row r="152" spans="2:65" s="13" customFormat="1" ht="11.25">
      <c r="B152" s="160"/>
      <c r="D152" s="154" t="s">
        <v>169</v>
      </c>
      <c r="F152" s="162" t="s">
        <v>6379</v>
      </c>
      <c r="H152" s="163">
        <v>0.81</v>
      </c>
      <c r="I152" s="164"/>
      <c r="L152" s="160"/>
      <c r="M152" s="165"/>
      <c r="T152" s="166"/>
      <c r="AT152" s="161" t="s">
        <v>169</v>
      </c>
      <c r="AU152" s="161" t="s">
        <v>93</v>
      </c>
      <c r="AV152" s="13" t="s">
        <v>91</v>
      </c>
      <c r="AW152" s="13" t="s">
        <v>4</v>
      </c>
      <c r="AX152" s="13" t="s">
        <v>84</v>
      </c>
      <c r="AY152" s="161" t="s">
        <v>159</v>
      </c>
    </row>
    <row r="153" spans="2:65" s="11" customFormat="1" ht="20.85" customHeight="1">
      <c r="B153" s="123"/>
      <c r="D153" s="124" t="s">
        <v>75</v>
      </c>
      <c r="E153" s="133" t="s">
        <v>8</v>
      </c>
      <c r="F153" s="133" t="s">
        <v>573</v>
      </c>
      <c r="I153" s="126"/>
      <c r="J153" s="134">
        <f>BK153</f>
        <v>0</v>
      </c>
      <c r="L153" s="123"/>
      <c r="M153" s="128"/>
      <c r="P153" s="129">
        <f>SUM(P154:P170)</f>
        <v>0</v>
      </c>
      <c r="R153" s="129">
        <f>SUM(R154:R170)</f>
        <v>0</v>
      </c>
      <c r="T153" s="130">
        <f>SUM(T154:T170)</f>
        <v>0</v>
      </c>
      <c r="AR153" s="124" t="s">
        <v>84</v>
      </c>
      <c r="AT153" s="131" t="s">
        <v>75</v>
      </c>
      <c r="AU153" s="131" t="s">
        <v>91</v>
      </c>
      <c r="AY153" s="124" t="s">
        <v>159</v>
      </c>
      <c r="BK153" s="132">
        <f>SUM(BK154:BK170)</f>
        <v>0</v>
      </c>
    </row>
    <row r="154" spans="2:65" s="1" customFormat="1" ht="37.9" customHeight="1">
      <c r="B154" s="35"/>
      <c r="C154" s="135" t="s">
        <v>713</v>
      </c>
      <c r="D154" s="135" t="s">
        <v>162</v>
      </c>
      <c r="E154" s="136" t="s">
        <v>6380</v>
      </c>
      <c r="F154" s="137" t="s">
        <v>6381</v>
      </c>
      <c r="G154" s="138" t="s">
        <v>559</v>
      </c>
      <c r="H154" s="139">
        <v>225.5</v>
      </c>
      <c r="I154" s="140"/>
      <c r="J154" s="141">
        <f>ROUND(I154*H154,2)</f>
        <v>0</v>
      </c>
      <c r="K154" s="142"/>
      <c r="L154" s="35"/>
      <c r="M154" s="143" t="s">
        <v>32</v>
      </c>
      <c r="N154" s="144" t="s">
        <v>48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96</v>
      </c>
      <c r="AT154" s="147" t="s">
        <v>162</v>
      </c>
      <c r="AU154" s="147" t="s">
        <v>93</v>
      </c>
      <c r="AY154" s="19" t="s">
        <v>159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9" t="s">
        <v>91</v>
      </c>
      <c r="BK154" s="148">
        <f>ROUND(I154*H154,2)</f>
        <v>0</v>
      </c>
      <c r="BL154" s="19" t="s">
        <v>96</v>
      </c>
      <c r="BM154" s="147" t="s">
        <v>6382</v>
      </c>
    </row>
    <row r="155" spans="2:65" s="1" customFormat="1" ht="11.25">
      <c r="B155" s="35"/>
      <c r="D155" s="149" t="s">
        <v>167</v>
      </c>
      <c r="F155" s="150" t="s">
        <v>6383</v>
      </c>
      <c r="I155" s="151"/>
      <c r="L155" s="35"/>
      <c r="M155" s="152"/>
      <c r="T155" s="56"/>
      <c r="AT155" s="19" t="s">
        <v>167</v>
      </c>
      <c r="AU155" s="19" t="s">
        <v>93</v>
      </c>
    </row>
    <row r="156" spans="2:65" s="13" customFormat="1" ht="11.25">
      <c r="B156" s="160"/>
      <c r="D156" s="154" t="s">
        <v>169</v>
      </c>
      <c r="E156" s="161" t="s">
        <v>32</v>
      </c>
      <c r="F156" s="162" t="s">
        <v>6384</v>
      </c>
      <c r="H156" s="163">
        <v>92</v>
      </c>
      <c r="I156" s="164"/>
      <c r="L156" s="160"/>
      <c r="M156" s="165"/>
      <c r="T156" s="166"/>
      <c r="AT156" s="161" t="s">
        <v>169</v>
      </c>
      <c r="AU156" s="161" t="s">
        <v>93</v>
      </c>
      <c r="AV156" s="13" t="s">
        <v>91</v>
      </c>
      <c r="AW156" s="13" t="s">
        <v>38</v>
      </c>
      <c r="AX156" s="13" t="s">
        <v>76</v>
      </c>
      <c r="AY156" s="161" t="s">
        <v>159</v>
      </c>
    </row>
    <row r="157" spans="2:65" s="13" customFormat="1" ht="11.25">
      <c r="B157" s="160"/>
      <c r="D157" s="154" t="s">
        <v>169</v>
      </c>
      <c r="E157" s="161" t="s">
        <v>32</v>
      </c>
      <c r="F157" s="162" t="s">
        <v>6385</v>
      </c>
      <c r="H157" s="163">
        <v>120</v>
      </c>
      <c r="I157" s="164"/>
      <c r="L157" s="160"/>
      <c r="M157" s="165"/>
      <c r="T157" s="166"/>
      <c r="AT157" s="161" t="s">
        <v>169</v>
      </c>
      <c r="AU157" s="161" t="s">
        <v>93</v>
      </c>
      <c r="AV157" s="13" t="s">
        <v>91</v>
      </c>
      <c r="AW157" s="13" t="s">
        <v>38</v>
      </c>
      <c r="AX157" s="13" t="s">
        <v>76</v>
      </c>
      <c r="AY157" s="161" t="s">
        <v>159</v>
      </c>
    </row>
    <row r="158" spans="2:65" s="13" customFormat="1" ht="11.25">
      <c r="B158" s="160"/>
      <c r="D158" s="154" t="s">
        <v>169</v>
      </c>
      <c r="E158" s="161" t="s">
        <v>32</v>
      </c>
      <c r="F158" s="162" t="s">
        <v>6386</v>
      </c>
      <c r="H158" s="163">
        <v>13.5</v>
      </c>
      <c r="I158" s="164"/>
      <c r="L158" s="160"/>
      <c r="M158" s="165"/>
      <c r="T158" s="166"/>
      <c r="AT158" s="161" t="s">
        <v>169</v>
      </c>
      <c r="AU158" s="161" t="s">
        <v>93</v>
      </c>
      <c r="AV158" s="13" t="s">
        <v>91</v>
      </c>
      <c r="AW158" s="13" t="s">
        <v>38</v>
      </c>
      <c r="AX158" s="13" t="s">
        <v>76</v>
      </c>
      <c r="AY158" s="161" t="s">
        <v>159</v>
      </c>
    </row>
    <row r="159" spans="2:65" s="14" customFormat="1" ht="11.25">
      <c r="B159" s="175"/>
      <c r="D159" s="154" t="s">
        <v>169</v>
      </c>
      <c r="E159" s="176" t="s">
        <v>32</v>
      </c>
      <c r="F159" s="177" t="s">
        <v>581</v>
      </c>
      <c r="H159" s="178">
        <v>225.5</v>
      </c>
      <c r="I159" s="179"/>
      <c r="L159" s="175"/>
      <c r="M159" s="180"/>
      <c r="T159" s="181"/>
      <c r="AT159" s="176" t="s">
        <v>169</v>
      </c>
      <c r="AU159" s="176" t="s">
        <v>93</v>
      </c>
      <c r="AV159" s="14" t="s">
        <v>96</v>
      </c>
      <c r="AW159" s="14" t="s">
        <v>38</v>
      </c>
      <c r="AX159" s="14" t="s">
        <v>84</v>
      </c>
      <c r="AY159" s="176" t="s">
        <v>159</v>
      </c>
    </row>
    <row r="160" spans="2:65" s="1" customFormat="1" ht="44.25" customHeight="1">
      <c r="B160" s="35"/>
      <c r="C160" s="135" t="s">
        <v>7</v>
      </c>
      <c r="D160" s="135" t="s">
        <v>162</v>
      </c>
      <c r="E160" s="136" t="s">
        <v>587</v>
      </c>
      <c r="F160" s="137" t="s">
        <v>588</v>
      </c>
      <c r="G160" s="138" t="s">
        <v>559</v>
      </c>
      <c r="H160" s="139">
        <v>6.56</v>
      </c>
      <c r="I160" s="140"/>
      <c r="J160" s="141">
        <f>ROUND(I160*H160,2)</f>
        <v>0</v>
      </c>
      <c r="K160" s="142"/>
      <c r="L160" s="35"/>
      <c r="M160" s="143" t="s">
        <v>32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96</v>
      </c>
      <c r="AT160" s="147" t="s">
        <v>162</v>
      </c>
      <c r="AU160" s="147" t="s">
        <v>93</v>
      </c>
      <c r="AY160" s="19" t="s">
        <v>159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9" t="s">
        <v>91</v>
      </c>
      <c r="BK160" s="148">
        <f>ROUND(I160*H160,2)</f>
        <v>0</v>
      </c>
      <c r="BL160" s="19" t="s">
        <v>96</v>
      </c>
      <c r="BM160" s="147" t="s">
        <v>6387</v>
      </c>
    </row>
    <row r="161" spans="2:65" s="1" customFormat="1" ht="11.25">
      <c r="B161" s="35"/>
      <c r="D161" s="149" t="s">
        <v>167</v>
      </c>
      <c r="F161" s="150" t="s">
        <v>590</v>
      </c>
      <c r="I161" s="151"/>
      <c r="L161" s="35"/>
      <c r="M161" s="152"/>
      <c r="T161" s="56"/>
      <c r="AT161" s="19" t="s">
        <v>167</v>
      </c>
      <c r="AU161" s="19" t="s">
        <v>93</v>
      </c>
    </row>
    <row r="162" spans="2:65" s="13" customFormat="1" ht="11.25">
      <c r="B162" s="160"/>
      <c r="D162" s="154" t="s">
        <v>169</v>
      </c>
      <c r="E162" s="161" t="s">
        <v>32</v>
      </c>
      <c r="F162" s="162" t="s">
        <v>6388</v>
      </c>
      <c r="H162" s="163">
        <v>6.56</v>
      </c>
      <c r="I162" s="164"/>
      <c r="L162" s="160"/>
      <c r="M162" s="165"/>
      <c r="T162" s="166"/>
      <c r="AT162" s="161" t="s">
        <v>169</v>
      </c>
      <c r="AU162" s="161" t="s">
        <v>93</v>
      </c>
      <c r="AV162" s="13" t="s">
        <v>91</v>
      </c>
      <c r="AW162" s="13" t="s">
        <v>38</v>
      </c>
      <c r="AX162" s="13" t="s">
        <v>84</v>
      </c>
      <c r="AY162" s="161" t="s">
        <v>159</v>
      </c>
    </row>
    <row r="163" spans="2:65" s="1" customFormat="1" ht="44.25" customHeight="1">
      <c r="B163" s="35"/>
      <c r="C163" s="135" t="s">
        <v>673</v>
      </c>
      <c r="D163" s="135" t="s">
        <v>162</v>
      </c>
      <c r="E163" s="136" t="s">
        <v>6389</v>
      </c>
      <c r="F163" s="137" t="s">
        <v>6390</v>
      </c>
      <c r="G163" s="138" t="s">
        <v>559</v>
      </c>
      <c r="H163" s="139">
        <v>65</v>
      </c>
      <c r="I163" s="140"/>
      <c r="J163" s="141">
        <f>ROUND(I163*H163,2)</f>
        <v>0</v>
      </c>
      <c r="K163" s="142"/>
      <c r="L163" s="35"/>
      <c r="M163" s="143" t="s">
        <v>32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96</v>
      </c>
      <c r="AT163" s="147" t="s">
        <v>162</v>
      </c>
      <c r="AU163" s="147" t="s">
        <v>93</v>
      </c>
      <c r="AY163" s="19" t="s">
        <v>159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9" t="s">
        <v>91</v>
      </c>
      <c r="BK163" s="148">
        <f>ROUND(I163*H163,2)</f>
        <v>0</v>
      </c>
      <c r="BL163" s="19" t="s">
        <v>96</v>
      </c>
      <c r="BM163" s="147" t="s">
        <v>6391</v>
      </c>
    </row>
    <row r="164" spans="2:65" s="1" customFormat="1" ht="11.25">
      <c r="B164" s="35"/>
      <c r="D164" s="149" t="s">
        <v>167</v>
      </c>
      <c r="F164" s="150" t="s">
        <v>6392</v>
      </c>
      <c r="I164" s="151"/>
      <c r="L164" s="35"/>
      <c r="M164" s="152"/>
      <c r="T164" s="56"/>
      <c r="AT164" s="19" t="s">
        <v>167</v>
      </c>
      <c r="AU164" s="19" t="s">
        <v>93</v>
      </c>
    </row>
    <row r="165" spans="2:65" s="1" customFormat="1" ht="44.25" customHeight="1">
      <c r="B165" s="35"/>
      <c r="C165" s="135" t="s">
        <v>732</v>
      </c>
      <c r="D165" s="135" t="s">
        <v>162</v>
      </c>
      <c r="E165" s="136" t="s">
        <v>602</v>
      </c>
      <c r="F165" s="137" t="s">
        <v>603</v>
      </c>
      <c r="G165" s="138" t="s">
        <v>559</v>
      </c>
      <c r="H165" s="139">
        <v>5.27</v>
      </c>
      <c r="I165" s="140"/>
      <c r="J165" s="141">
        <f>ROUND(I165*H165,2)</f>
        <v>0</v>
      </c>
      <c r="K165" s="142"/>
      <c r="L165" s="35"/>
      <c r="M165" s="143" t="s">
        <v>32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96</v>
      </c>
      <c r="AT165" s="147" t="s">
        <v>162</v>
      </c>
      <c r="AU165" s="147" t="s">
        <v>93</v>
      </c>
      <c r="AY165" s="19" t="s">
        <v>159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9" t="s">
        <v>91</v>
      </c>
      <c r="BK165" s="148">
        <f>ROUND(I165*H165,2)</f>
        <v>0</v>
      </c>
      <c r="BL165" s="19" t="s">
        <v>96</v>
      </c>
      <c r="BM165" s="147" t="s">
        <v>6393</v>
      </c>
    </row>
    <row r="166" spans="2:65" s="1" customFormat="1" ht="11.25">
      <c r="B166" s="35"/>
      <c r="D166" s="149" t="s">
        <v>167</v>
      </c>
      <c r="F166" s="150" t="s">
        <v>605</v>
      </c>
      <c r="I166" s="151"/>
      <c r="L166" s="35"/>
      <c r="M166" s="152"/>
      <c r="T166" s="56"/>
      <c r="AT166" s="19" t="s">
        <v>167</v>
      </c>
      <c r="AU166" s="19" t="s">
        <v>93</v>
      </c>
    </row>
    <row r="167" spans="2:65" s="13" customFormat="1" ht="11.25">
      <c r="B167" s="160"/>
      <c r="D167" s="154" t="s">
        <v>169</v>
      </c>
      <c r="E167" s="161" t="s">
        <v>32</v>
      </c>
      <c r="F167" s="162" t="s">
        <v>6394</v>
      </c>
      <c r="H167" s="163">
        <v>5.27</v>
      </c>
      <c r="I167" s="164"/>
      <c r="L167" s="160"/>
      <c r="M167" s="165"/>
      <c r="T167" s="166"/>
      <c r="AT167" s="161" t="s">
        <v>169</v>
      </c>
      <c r="AU167" s="161" t="s">
        <v>93</v>
      </c>
      <c r="AV167" s="13" t="s">
        <v>91</v>
      </c>
      <c r="AW167" s="13" t="s">
        <v>38</v>
      </c>
      <c r="AX167" s="13" t="s">
        <v>84</v>
      </c>
      <c r="AY167" s="161" t="s">
        <v>159</v>
      </c>
    </row>
    <row r="168" spans="2:65" s="1" customFormat="1" ht="24.2" customHeight="1">
      <c r="B168" s="35"/>
      <c r="C168" s="135" t="s">
        <v>721</v>
      </c>
      <c r="D168" s="135" t="s">
        <v>162</v>
      </c>
      <c r="E168" s="136" t="s">
        <v>6395</v>
      </c>
      <c r="F168" s="137" t="s">
        <v>6396</v>
      </c>
      <c r="G168" s="138" t="s">
        <v>165</v>
      </c>
      <c r="H168" s="139">
        <v>763</v>
      </c>
      <c r="I168" s="140"/>
      <c r="J168" s="141">
        <f>ROUND(I168*H168,2)</f>
        <v>0</v>
      </c>
      <c r="K168" s="142"/>
      <c r="L168" s="35"/>
      <c r="M168" s="143" t="s">
        <v>32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96</v>
      </c>
      <c r="AT168" s="147" t="s">
        <v>162</v>
      </c>
      <c r="AU168" s="147" t="s">
        <v>93</v>
      </c>
      <c r="AY168" s="19" t="s">
        <v>159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9" t="s">
        <v>91</v>
      </c>
      <c r="BK168" s="148">
        <f>ROUND(I168*H168,2)</f>
        <v>0</v>
      </c>
      <c r="BL168" s="19" t="s">
        <v>96</v>
      </c>
      <c r="BM168" s="147" t="s">
        <v>6397</v>
      </c>
    </row>
    <row r="169" spans="2:65" s="1" customFormat="1" ht="11.25">
      <c r="B169" s="35"/>
      <c r="D169" s="149" t="s">
        <v>167</v>
      </c>
      <c r="F169" s="150" t="s">
        <v>6398</v>
      </c>
      <c r="I169" s="151"/>
      <c r="L169" s="35"/>
      <c r="M169" s="152"/>
      <c r="T169" s="56"/>
      <c r="AT169" s="19" t="s">
        <v>167</v>
      </c>
      <c r="AU169" s="19" t="s">
        <v>93</v>
      </c>
    </row>
    <row r="170" spans="2:65" s="13" customFormat="1" ht="11.25">
      <c r="B170" s="160"/>
      <c r="D170" s="154" t="s">
        <v>169</v>
      </c>
      <c r="E170" s="161" t="s">
        <v>32</v>
      </c>
      <c r="F170" s="162" t="s">
        <v>2608</v>
      </c>
      <c r="H170" s="163">
        <v>763</v>
      </c>
      <c r="I170" s="164"/>
      <c r="L170" s="160"/>
      <c r="M170" s="165"/>
      <c r="T170" s="166"/>
      <c r="AT170" s="161" t="s">
        <v>169</v>
      </c>
      <c r="AU170" s="161" t="s">
        <v>93</v>
      </c>
      <c r="AV170" s="13" t="s">
        <v>91</v>
      </c>
      <c r="AW170" s="13" t="s">
        <v>38</v>
      </c>
      <c r="AX170" s="13" t="s">
        <v>84</v>
      </c>
      <c r="AY170" s="161" t="s">
        <v>159</v>
      </c>
    </row>
    <row r="171" spans="2:65" s="11" customFormat="1" ht="20.85" customHeight="1">
      <c r="B171" s="123"/>
      <c r="D171" s="124" t="s">
        <v>75</v>
      </c>
      <c r="E171" s="133" t="s">
        <v>625</v>
      </c>
      <c r="F171" s="133" t="s">
        <v>626</v>
      </c>
      <c r="I171" s="126"/>
      <c r="J171" s="134">
        <f>BK171</f>
        <v>0</v>
      </c>
      <c r="L171" s="123"/>
      <c r="M171" s="128"/>
      <c r="P171" s="129">
        <f>SUM(P172:P186)</f>
        <v>0</v>
      </c>
      <c r="R171" s="129">
        <f>SUM(R172:R186)</f>
        <v>0</v>
      </c>
      <c r="T171" s="130">
        <f>SUM(T172:T186)</f>
        <v>0</v>
      </c>
      <c r="AR171" s="124" t="s">
        <v>84</v>
      </c>
      <c r="AT171" s="131" t="s">
        <v>75</v>
      </c>
      <c r="AU171" s="131" t="s">
        <v>91</v>
      </c>
      <c r="AY171" s="124" t="s">
        <v>159</v>
      </c>
      <c r="BK171" s="132">
        <f>SUM(BK172:BK186)</f>
        <v>0</v>
      </c>
    </row>
    <row r="172" spans="2:65" s="1" customFormat="1" ht="62.65" customHeight="1">
      <c r="B172" s="35"/>
      <c r="C172" s="135" t="s">
        <v>742</v>
      </c>
      <c r="D172" s="135" t="s">
        <v>162</v>
      </c>
      <c r="E172" s="136" t="s">
        <v>627</v>
      </c>
      <c r="F172" s="137" t="s">
        <v>628</v>
      </c>
      <c r="G172" s="138" t="s">
        <v>559</v>
      </c>
      <c r="H172" s="139">
        <v>161.79</v>
      </c>
      <c r="I172" s="140"/>
      <c r="J172" s="141">
        <f>ROUND(I172*H172,2)</f>
        <v>0</v>
      </c>
      <c r="K172" s="142"/>
      <c r="L172" s="35"/>
      <c r="M172" s="143" t="s">
        <v>32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96</v>
      </c>
      <c r="AT172" s="147" t="s">
        <v>162</v>
      </c>
      <c r="AU172" s="147" t="s">
        <v>93</v>
      </c>
      <c r="AY172" s="19" t="s">
        <v>159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9" t="s">
        <v>91</v>
      </c>
      <c r="BK172" s="148">
        <f>ROUND(I172*H172,2)</f>
        <v>0</v>
      </c>
      <c r="BL172" s="19" t="s">
        <v>96</v>
      </c>
      <c r="BM172" s="147" t="s">
        <v>6399</v>
      </c>
    </row>
    <row r="173" spans="2:65" s="1" customFormat="1" ht="11.25">
      <c r="B173" s="35"/>
      <c r="D173" s="149" t="s">
        <v>167</v>
      </c>
      <c r="F173" s="150" t="s">
        <v>630</v>
      </c>
      <c r="I173" s="151"/>
      <c r="L173" s="35"/>
      <c r="M173" s="152"/>
      <c r="T173" s="56"/>
      <c r="AT173" s="19" t="s">
        <v>167</v>
      </c>
      <c r="AU173" s="19" t="s">
        <v>93</v>
      </c>
    </row>
    <row r="174" spans="2:65" s="12" customFormat="1" ht="11.25">
      <c r="B174" s="153"/>
      <c r="D174" s="154" t="s">
        <v>169</v>
      </c>
      <c r="E174" s="155" t="s">
        <v>32</v>
      </c>
      <c r="F174" s="156" t="s">
        <v>6400</v>
      </c>
      <c r="H174" s="155" t="s">
        <v>32</v>
      </c>
      <c r="I174" s="157"/>
      <c r="L174" s="153"/>
      <c r="M174" s="158"/>
      <c r="T174" s="159"/>
      <c r="AT174" s="155" t="s">
        <v>169</v>
      </c>
      <c r="AU174" s="155" t="s">
        <v>93</v>
      </c>
      <c r="AV174" s="12" t="s">
        <v>84</v>
      </c>
      <c r="AW174" s="12" t="s">
        <v>4</v>
      </c>
      <c r="AX174" s="12" t="s">
        <v>76</v>
      </c>
      <c r="AY174" s="155" t="s">
        <v>159</v>
      </c>
    </row>
    <row r="175" spans="2:65" s="12" customFormat="1" ht="11.25">
      <c r="B175" s="153"/>
      <c r="D175" s="154" t="s">
        <v>169</v>
      </c>
      <c r="E175" s="155" t="s">
        <v>32</v>
      </c>
      <c r="F175" s="156" t="s">
        <v>632</v>
      </c>
      <c r="H175" s="155" t="s">
        <v>32</v>
      </c>
      <c r="I175" s="157"/>
      <c r="L175" s="153"/>
      <c r="M175" s="158"/>
      <c r="T175" s="159"/>
      <c r="AT175" s="155" t="s">
        <v>169</v>
      </c>
      <c r="AU175" s="155" t="s">
        <v>93</v>
      </c>
      <c r="AV175" s="12" t="s">
        <v>84</v>
      </c>
      <c r="AW175" s="12" t="s">
        <v>38</v>
      </c>
      <c r="AX175" s="12" t="s">
        <v>76</v>
      </c>
      <c r="AY175" s="155" t="s">
        <v>159</v>
      </c>
    </row>
    <row r="176" spans="2:65" s="13" customFormat="1" ht="11.25">
      <c r="B176" s="160"/>
      <c r="D176" s="154" t="s">
        <v>169</v>
      </c>
      <c r="E176" s="161" t="s">
        <v>32</v>
      </c>
      <c r="F176" s="162" t="s">
        <v>6401</v>
      </c>
      <c r="H176" s="163">
        <v>232.06</v>
      </c>
      <c r="I176" s="164"/>
      <c r="L176" s="160"/>
      <c r="M176" s="165"/>
      <c r="T176" s="166"/>
      <c r="AT176" s="161" t="s">
        <v>169</v>
      </c>
      <c r="AU176" s="161" t="s">
        <v>93</v>
      </c>
      <c r="AV176" s="13" t="s">
        <v>91</v>
      </c>
      <c r="AW176" s="13" t="s">
        <v>38</v>
      </c>
      <c r="AX176" s="13" t="s">
        <v>76</v>
      </c>
      <c r="AY176" s="161" t="s">
        <v>159</v>
      </c>
    </row>
    <row r="177" spans="2:65" s="13" customFormat="1" ht="11.25">
      <c r="B177" s="160"/>
      <c r="D177" s="154" t="s">
        <v>169</v>
      </c>
      <c r="E177" s="161" t="s">
        <v>32</v>
      </c>
      <c r="F177" s="162" t="s">
        <v>6402</v>
      </c>
      <c r="H177" s="163">
        <v>-70.27</v>
      </c>
      <c r="I177" s="164"/>
      <c r="L177" s="160"/>
      <c r="M177" s="165"/>
      <c r="T177" s="166"/>
      <c r="AT177" s="161" t="s">
        <v>169</v>
      </c>
      <c r="AU177" s="161" t="s">
        <v>93</v>
      </c>
      <c r="AV177" s="13" t="s">
        <v>91</v>
      </c>
      <c r="AW177" s="13" t="s">
        <v>38</v>
      </c>
      <c r="AX177" s="13" t="s">
        <v>76</v>
      </c>
      <c r="AY177" s="161" t="s">
        <v>159</v>
      </c>
    </row>
    <row r="178" spans="2:65" s="14" customFormat="1" ht="11.25">
      <c r="B178" s="175"/>
      <c r="D178" s="154" t="s">
        <v>169</v>
      </c>
      <c r="E178" s="176" t="s">
        <v>32</v>
      </c>
      <c r="F178" s="177" t="s">
        <v>581</v>
      </c>
      <c r="H178" s="178">
        <v>161.79</v>
      </c>
      <c r="I178" s="179"/>
      <c r="L178" s="175"/>
      <c r="M178" s="180"/>
      <c r="T178" s="181"/>
      <c r="AT178" s="176" t="s">
        <v>169</v>
      </c>
      <c r="AU178" s="176" t="s">
        <v>93</v>
      </c>
      <c r="AV178" s="14" t="s">
        <v>96</v>
      </c>
      <c r="AW178" s="14" t="s">
        <v>38</v>
      </c>
      <c r="AX178" s="14" t="s">
        <v>84</v>
      </c>
      <c r="AY178" s="176" t="s">
        <v>159</v>
      </c>
    </row>
    <row r="179" spans="2:65" s="1" customFormat="1" ht="66.75" customHeight="1">
      <c r="B179" s="35"/>
      <c r="C179" s="135" t="s">
        <v>747</v>
      </c>
      <c r="D179" s="135" t="s">
        <v>162</v>
      </c>
      <c r="E179" s="136" t="s">
        <v>635</v>
      </c>
      <c r="F179" s="137" t="s">
        <v>636</v>
      </c>
      <c r="G179" s="138" t="s">
        <v>559</v>
      </c>
      <c r="H179" s="139">
        <v>3235.8</v>
      </c>
      <c r="I179" s="140"/>
      <c r="J179" s="141">
        <f>ROUND(I179*H179,2)</f>
        <v>0</v>
      </c>
      <c r="K179" s="142"/>
      <c r="L179" s="35"/>
      <c r="M179" s="143" t="s">
        <v>32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96</v>
      </c>
      <c r="AT179" s="147" t="s">
        <v>162</v>
      </c>
      <c r="AU179" s="147" t="s">
        <v>93</v>
      </c>
      <c r="AY179" s="19" t="s">
        <v>159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9" t="s">
        <v>91</v>
      </c>
      <c r="BK179" s="148">
        <f>ROUND(I179*H179,2)</f>
        <v>0</v>
      </c>
      <c r="BL179" s="19" t="s">
        <v>96</v>
      </c>
      <c r="BM179" s="147" t="s">
        <v>6403</v>
      </c>
    </row>
    <row r="180" spans="2:65" s="1" customFormat="1" ht="11.25">
      <c r="B180" s="35"/>
      <c r="D180" s="149" t="s">
        <v>167</v>
      </c>
      <c r="F180" s="150" t="s">
        <v>638</v>
      </c>
      <c r="I180" s="151"/>
      <c r="L180" s="35"/>
      <c r="M180" s="152"/>
      <c r="T180" s="56"/>
      <c r="AT180" s="19" t="s">
        <v>167</v>
      </c>
      <c r="AU180" s="19" t="s">
        <v>93</v>
      </c>
    </row>
    <row r="181" spans="2:65" s="1" customFormat="1" ht="29.25">
      <c r="B181" s="35"/>
      <c r="D181" s="154" t="s">
        <v>562</v>
      </c>
      <c r="F181" s="174" t="s">
        <v>6404</v>
      </c>
      <c r="I181" s="151"/>
      <c r="L181" s="35"/>
      <c r="M181" s="152"/>
      <c r="T181" s="56"/>
      <c r="AT181" s="19" t="s">
        <v>562</v>
      </c>
      <c r="AU181" s="19" t="s">
        <v>93</v>
      </c>
    </row>
    <row r="182" spans="2:65" s="13" customFormat="1" ht="11.25">
      <c r="B182" s="160"/>
      <c r="D182" s="154" t="s">
        <v>169</v>
      </c>
      <c r="F182" s="162" t="s">
        <v>6405</v>
      </c>
      <c r="H182" s="163">
        <v>3235.8</v>
      </c>
      <c r="I182" s="164"/>
      <c r="L182" s="160"/>
      <c r="M182" s="165"/>
      <c r="T182" s="166"/>
      <c r="AT182" s="161" t="s">
        <v>169</v>
      </c>
      <c r="AU182" s="161" t="s">
        <v>93</v>
      </c>
      <c r="AV182" s="13" t="s">
        <v>91</v>
      </c>
      <c r="AW182" s="13" t="s">
        <v>4</v>
      </c>
      <c r="AX182" s="13" t="s">
        <v>84</v>
      </c>
      <c r="AY182" s="161" t="s">
        <v>159</v>
      </c>
    </row>
    <row r="183" spans="2:65" s="1" customFormat="1" ht="44.25" customHeight="1">
      <c r="B183" s="35"/>
      <c r="C183" s="135" t="s">
        <v>754</v>
      </c>
      <c r="D183" s="135" t="s">
        <v>162</v>
      </c>
      <c r="E183" s="136" t="s">
        <v>196</v>
      </c>
      <c r="F183" s="137" t="s">
        <v>197</v>
      </c>
      <c r="G183" s="138" t="s">
        <v>180</v>
      </c>
      <c r="H183" s="139">
        <v>258.86399999999998</v>
      </c>
      <c r="I183" s="140"/>
      <c r="J183" s="141">
        <f>ROUND(I183*H183,2)</f>
        <v>0</v>
      </c>
      <c r="K183" s="142"/>
      <c r="L183" s="35"/>
      <c r="M183" s="143" t="s">
        <v>32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96</v>
      </c>
      <c r="AT183" s="147" t="s">
        <v>162</v>
      </c>
      <c r="AU183" s="147" t="s">
        <v>93</v>
      </c>
      <c r="AY183" s="19" t="s">
        <v>159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9" t="s">
        <v>91</v>
      </c>
      <c r="BK183" s="148">
        <f>ROUND(I183*H183,2)</f>
        <v>0</v>
      </c>
      <c r="BL183" s="19" t="s">
        <v>96</v>
      </c>
      <c r="BM183" s="147" t="s">
        <v>6406</v>
      </c>
    </row>
    <row r="184" spans="2:65" s="1" customFormat="1" ht="11.25">
      <c r="B184" s="35"/>
      <c r="D184" s="149" t="s">
        <v>167</v>
      </c>
      <c r="F184" s="150" t="s">
        <v>199</v>
      </c>
      <c r="I184" s="151"/>
      <c r="L184" s="35"/>
      <c r="M184" s="152"/>
      <c r="T184" s="56"/>
      <c r="AT184" s="19" t="s">
        <v>167</v>
      </c>
      <c r="AU184" s="19" t="s">
        <v>93</v>
      </c>
    </row>
    <row r="185" spans="2:65" s="1" customFormat="1" ht="29.25">
      <c r="B185" s="35"/>
      <c r="D185" s="154" t="s">
        <v>562</v>
      </c>
      <c r="F185" s="174" t="s">
        <v>4938</v>
      </c>
      <c r="I185" s="151"/>
      <c r="L185" s="35"/>
      <c r="M185" s="152"/>
      <c r="T185" s="56"/>
      <c r="AT185" s="19" t="s">
        <v>562</v>
      </c>
      <c r="AU185" s="19" t="s">
        <v>93</v>
      </c>
    </row>
    <row r="186" spans="2:65" s="13" customFormat="1" ht="11.25">
      <c r="B186" s="160"/>
      <c r="D186" s="154" t="s">
        <v>169</v>
      </c>
      <c r="F186" s="162" t="s">
        <v>6407</v>
      </c>
      <c r="H186" s="163">
        <v>258.86399999999998</v>
      </c>
      <c r="I186" s="164"/>
      <c r="L186" s="160"/>
      <c r="M186" s="165"/>
      <c r="T186" s="166"/>
      <c r="AT186" s="161" t="s">
        <v>169</v>
      </c>
      <c r="AU186" s="161" t="s">
        <v>93</v>
      </c>
      <c r="AV186" s="13" t="s">
        <v>91</v>
      </c>
      <c r="AW186" s="13" t="s">
        <v>4</v>
      </c>
      <c r="AX186" s="13" t="s">
        <v>84</v>
      </c>
      <c r="AY186" s="161" t="s">
        <v>159</v>
      </c>
    </row>
    <row r="187" spans="2:65" s="11" customFormat="1" ht="20.85" customHeight="1">
      <c r="B187" s="123"/>
      <c r="D187" s="124" t="s">
        <v>75</v>
      </c>
      <c r="E187" s="133" t="s">
        <v>701</v>
      </c>
      <c r="F187" s="133" t="s">
        <v>6114</v>
      </c>
      <c r="I187" s="126"/>
      <c r="J187" s="134">
        <f>BK187</f>
        <v>0</v>
      </c>
      <c r="L187" s="123"/>
      <c r="M187" s="128"/>
      <c r="P187" s="129">
        <f>SUM(P188:P203)</f>
        <v>0</v>
      </c>
      <c r="R187" s="129">
        <f>SUM(R188:R203)</f>
        <v>2.4299999999999999E-2</v>
      </c>
      <c r="T187" s="130">
        <f>SUM(T188:T203)</f>
        <v>0</v>
      </c>
      <c r="AR187" s="124" t="s">
        <v>84</v>
      </c>
      <c r="AT187" s="131" t="s">
        <v>75</v>
      </c>
      <c r="AU187" s="131" t="s">
        <v>91</v>
      </c>
      <c r="AY187" s="124" t="s">
        <v>159</v>
      </c>
      <c r="BK187" s="132">
        <f>SUM(BK188:BK203)</f>
        <v>0</v>
      </c>
    </row>
    <row r="188" spans="2:65" s="1" customFormat="1" ht="55.5" customHeight="1">
      <c r="B188" s="35"/>
      <c r="C188" s="135" t="s">
        <v>759</v>
      </c>
      <c r="D188" s="135" t="s">
        <v>162</v>
      </c>
      <c r="E188" s="136" t="s">
        <v>6408</v>
      </c>
      <c r="F188" s="137" t="s">
        <v>6409</v>
      </c>
      <c r="G188" s="138" t="s">
        <v>165</v>
      </c>
      <c r="H188" s="139">
        <v>90</v>
      </c>
      <c r="I188" s="140"/>
      <c r="J188" s="141">
        <f>ROUND(I188*H188,2)</f>
        <v>0</v>
      </c>
      <c r="K188" s="142"/>
      <c r="L188" s="35"/>
      <c r="M188" s="143" t="s">
        <v>32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96</v>
      </c>
      <c r="AT188" s="147" t="s">
        <v>162</v>
      </c>
      <c r="AU188" s="147" t="s">
        <v>93</v>
      </c>
      <c r="AY188" s="19" t="s">
        <v>159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9" t="s">
        <v>91</v>
      </c>
      <c r="BK188" s="148">
        <f>ROUND(I188*H188,2)</f>
        <v>0</v>
      </c>
      <c r="BL188" s="19" t="s">
        <v>96</v>
      </c>
      <c r="BM188" s="147" t="s">
        <v>6410</v>
      </c>
    </row>
    <row r="189" spans="2:65" s="1" customFormat="1" ht="11.25">
      <c r="B189" s="35"/>
      <c r="D189" s="149" t="s">
        <v>167</v>
      </c>
      <c r="F189" s="150" t="s">
        <v>6411</v>
      </c>
      <c r="I189" s="151"/>
      <c r="L189" s="35"/>
      <c r="M189" s="152"/>
      <c r="T189" s="56"/>
      <c r="AT189" s="19" t="s">
        <v>167</v>
      </c>
      <c r="AU189" s="19" t="s">
        <v>93</v>
      </c>
    </row>
    <row r="190" spans="2:65" s="13" customFormat="1" ht="11.25">
      <c r="B190" s="160"/>
      <c r="D190" s="154" t="s">
        <v>169</v>
      </c>
      <c r="E190" s="161" t="s">
        <v>32</v>
      </c>
      <c r="F190" s="162" t="s">
        <v>6075</v>
      </c>
      <c r="H190" s="163">
        <v>90</v>
      </c>
      <c r="I190" s="164"/>
      <c r="L190" s="160"/>
      <c r="M190" s="165"/>
      <c r="T190" s="166"/>
      <c r="AT190" s="161" t="s">
        <v>169</v>
      </c>
      <c r="AU190" s="161" t="s">
        <v>93</v>
      </c>
      <c r="AV190" s="13" t="s">
        <v>91</v>
      </c>
      <c r="AW190" s="13" t="s">
        <v>38</v>
      </c>
      <c r="AX190" s="13" t="s">
        <v>84</v>
      </c>
      <c r="AY190" s="161" t="s">
        <v>159</v>
      </c>
    </row>
    <row r="191" spans="2:65" s="1" customFormat="1" ht="37.9" customHeight="1">
      <c r="B191" s="35"/>
      <c r="C191" s="135" t="s">
        <v>763</v>
      </c>
      <c r="D191" s="135" t="s">
        <v>162</v>
      </c>
      <c r="E191" s="136" t="s">
        <v>6119</v>
      </c>
      <c r="F191" s="137" t="s">
        <v>6120</v>
      </c>
      <c r="G191" s="138" t="s">
        <v>165</v>
      </c>
      <c r="H191" s="139">
        <v>90</v>
      </c>
      <c r="I191" s="140"/>
      <c r="J191" s="141">
        <f>ROUND(I191*H191,2)</f>
        <v>0</v>
      </c>
      <c r="K191" s="142"/>
      <c r="L191" s="35"/>
      <c r="M191" s="143" t="s">
        <v>32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96</v>
      </c>
      <c r="AT191" s="147" t="s">
        <v>162</v>
      </c>
      <c r="AU191" s="147" t="s">
        <v>93</v>
      </c>
      <c r="AY191" s="19" t="s">
        <v>159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9" t="s">
        <v>91</v>
      </c>
      <c r="BK191" s="148">
        <f>ROUND(I191*H191,2)</f>
        <v>0</v>
      </c>
      <c r="BL191" s="19" t="s">
        <v>96</v>
      </c>
      <c r="BM191" s="147" t="s">
        <v>6412</v>
      </c>
    </row>
    <row r="192" spans="2:65" s="1" customFormat="1" ht="11.25">
      <c r="B192" s="35"/>
      <c r="D192" s="149" t="s">
        <v>167</v>
      </c>
      <c r="F192" s="150" t="s">
        <v>6122</v>
      </c>
      <c r="I192" s="151"/>
      <c r="L192" s="35"/>
      <c r="M192" s="152"/>
      <c r="T192" s="56"/>
      <c r="AT192" s="19" t="s">
        <v>167</v>
      </c>
      <c r="AU192" s="19" t="s">
        <v>93</v>
      </c>
    </row>
    <row r="193" spans="2:65" s="13" customFormat="1" ht="11.25">
      <c r="B193" s="160"/>
      <c r="D193" s="154" t="s">
        <v>169</v>
      </c>
      <c r="E193" s="161" t="s">
        <v>32</v>
      </c>
      <c r="F193" s="162" t="s">
        <v>6075</v>
      </c>
      <c r="H193" s="163">
        <v>90</v>
      </c>
      <c r="I193" s="164"/>
      <c r="L193" s="160"/>
      <c r="M193" s="165"/>
      <c r="T193" s="166"/>
      <c r="AT193" s="161" t="s">
        <v>169</v>
      </c>
      <c r="AU193" s="161" t="s">
        <v>93</v>
      </c>
      <c r="AV193" s="13" t="s">
        <v>91</v>
      </c>
      <c r="AW193" s="13" t="s">
        <v>38</v>
      </c>
      <c r="AX193" s="13" t="s">
        <v>84</v>
      </c>
      <c r="AY193" s="161" t="s">
        <v>159</v>
      </c>
    </row>
    <row r="194" spans="2:65" s="1" customFormat="1" ht="37.9" customHeight="1">
      <c r="B194" s="35"/>
      <c r="C194" s="135" t="s">
        <v>768</v>
      </c>
      <c r="D194" s="135" t="s">
        <v>162</v>
      </c>
      <c r="E194" s="136" t="s">
        <v>6123</v>
      </c>
      <c r="F194" s="137" t="s">
        <v>6124</v>
      </c>
      <c r="G194" s="138" t="s">
        <v>6125</v>
      </c>
      <c r="H194" s="139">
        <v>0.09</v>
      </c>
      <c r="I194" s="140"/>
      <c r="J194" s="141">
        <f>ROUND(I194*H194,2)</f>
        <v>0</v>
      </c>
      <c r="K194" s="142"/>
      <c r="L194" s="35"/>
      <c r="M194" s="143" t="s">
        <v>32</v>
      </c>
      <c r="N194" s="144" t="s">
        <v>48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96</v>
      </c>
      <c r="AT194" s="147" t="s">
        <v>162</v>
      </c>
      <c r="AU194" s="147" t="s">
        <v>93</v>
      </c>
      <c r="AY194" s="19" t="s">
        <v>159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9" t="s">
        <v>91</v>
      </c>
      <c r="BK194" s="148">
        <f>ROUND(I194*H194,2)</f>
        <v>0</v>
      </c>
      <c r="BL194" s="19" t="s">
        <v>96</v>
      </c>
      <c r="BM194" s="147" t="s">
        <v>6413</v>
      </c>
    </row>
    <row r="195" spans="2:65" s="1" customFormat="1" ht="11.25">
      <c r="B195" s="35"/>
      <c r="D195" s="149" t="s">
        <v>167</v>
      </c>
      <c r="F195" s="150" t="s">
        <v>6127</v>
      </c>
      <c r="I195" s="151"/>
      <c r="L195" s="35"/>
      <c r="M195" s="152"/>
      <c r="T195" s="56"/>
      <c r="AT195" s="19" t="s">
        <v>167</v>
      </c>
      <c r="AU195" s="19" t="s">
        <v>93</v>
      </c>
    </row>
    <row r="196" spans="2:65" s="13" customFormat="1" ht="11.25">
      <c r="B196" s="160"/>
      <c r="D196" s="154" t="s">
        <v>169</v>
      </c>
      <c r="E196" s="161" t="s">
        <v>32</v>
      </c>
      <c r="F196" s="162" t="s">
        <v>6128</v>
      </c>
      <c r="H196" s="163">
        <v>0.09</v>
      </c>
      <c r="I196" s="164"/>
      <c r="L196" s="160"/>
      <c r="M196" s="165"/>
      <c r="T196" s="166"/>
      <c r="AT196" s="161" t="s">
        <v>169</v>
      </c>
      <c r="AU196" s="161" t="s">
        <v>93</v>
      </c>
      <c r="AV196" s="13" t="s">
        <v>91</v>
      </c>
      <c r="AW196" s="13" t="s">
        <v>38</v>
      </c>
      <c r="AX196" s="13" t="s">
        <v>84</v>
      </c>
      <c r="AY196" s="161" t="s">
        <v>159</v>
      </c>
    </row>
    <row r="197" spans="2:65" s="1" customFormat="1" ht="16.5" customHeight="1">
      <c r="B197" s="35"/>
      <c r="C197" s="182" t="s">
        <v>775</v>
      </c>
      <c r="D197" s="182" t="s">
        <v>668</v>
      </c>
      <c r="E197" s="183" t="s">
        <v>6129</v>
      </c>
      <c r="F197" s="184" t="s">
        <v>6130</v>
      </c>
      <c r="G197" s="185" t="s">
        <v>3173</v>
      </c>
      <c r="H197" s="186">
        <v>22.5</v>
      </c>
      <c r="I197" s="187"/>
      <c r="J197" s="188">
        <f>ROUND(I197*H197,2)</f>
        <v>0</v>
      </c>
      <c r="K197" s="189"/>
      <c r="L197" s="190"/>
      <c r="M197" s="191" t="s">
        <v>32</v>
      </c>
      <c r="N197" s="192" t="s">
        <v>48</v>
      </c>
      <c r="P197" s="145">
        <f>O197*H197</f>
        <v>0</v>
      </c>
      <c r="Q197" s="145">
        <v>1E-3</v>
      </c>
      <c r="R197" s="145">
        <f>Q197*H197</f>
        <v>2.2499999999999999E-2</v>
      </c>
      <c r="S197" s="145">
        <v>0</v>
      </c>
      <c r="T197" s="146">
        <f>S197*H197</f>
        <v>0</v>
      </c>
      <c r="AR197" s="147" t="s">
        <v>108</v>
      </c>
      <c r="AT197" s="147" t="s">
        <v>668</v>
      </c>
      <c r="AU197" s="147" t="s">
        <v>93</v>
      </c>
      <c r="AY197" s="19" t="s">
        <v>159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9" t="s">
        <v>91</v>
      </c>
      <c r="BK197" s="148">
        <f>ROUND(I197*H197,2)</f>
        <v>0</v>
      </c>
      <c r="BL197" s="19" t="s">
        <v>96</v>
      </c>
      <c r="BM197" s="147" t="s">
        <v>6414</v>
      </c>
    </row>
    <row r="198" spans="2:65" s="13" customFormat="1" ht="11.25">
      <c r="B198" s="160"/>
      <c r="D198" s="154" t="s">
        <v>169</v>
      </c>
      <c r="F198" s="162" t="s">
        <v>6415</v>
      </c>
      <c r="H198" s="163">
        <v>22.5</v>
      </c>
      <c r="I198" s="164"/>
      <c r="L198" s="160"/>
      <c r="M198" s="165"/>
      <c r="T198" s="166"/>
      <c r="AT198" s="161" t="s">
        <v>169</v>
      </c>
      <c r="AU198" s="161" t="s">
        <v>93</v>
      </c>
      <c r="AV198" s="13" t="s">
        <v>91</v>
      </c>
      <c r="AW198" s="13" t="s">
        <v>4</v>
      </c>
      <c r="AX198" s="13" t="s">
        <v>84</v>
      </c>
      <c r="AY198" s="161" t="s">
        <v>159</v>
      </c>
    </row>
    <row r="199" spans="2:65" s="1" customFormat="1" ht="16.5" customHeight="1">
      <c r="B199" s="35"/>
      <c r="C199" s="182" t="s">
        <v>780</v>
      </c>
      <c r="D199" s="182" t="s">
        <v>668</v>
      </c>
      <c r="E199" s="183" t="s">
        <v>6133</v>
      </c>
      <c r="F199" s="184" t="s">
        <v>6134</v>
      </c>
      <c r="G199" s="185" t="s">
        <v>3173</v>
      </c>
      <c r="H199" s="186">
        <v>1.8</v>
      </c>
      <c r="I199" s="187"/>
      <c r="J199" s="188">
        <f>ROUND(I199*H199,2)</f>
        <v>0</v>
      </c>
      <c r="K199" s="189"/>
      <c r="L199" s="190"/>
      <c r="M199" s="191" t="s">
        <v>32</v>
      </c>
      <c r="N199" s="192" t="s">
        <v>48</v>
      </c>
      <c r="P199" s="145">
        <f>O199*H199</f>
        <v>0</v>
      </c>
      <c r="Q199" s="145">
        <v>1E-3</v>
      </c>
      <c r="R199" s="145">
        <f>Q199*H199</f>
        <v>1.8000000000000002E-3</v>
      </c>
      <c r="S199" s="145">
        <v>0</v>
      </c>
      <c r="T199" s="146">
        <f>S199*H199</f>
        <v>0</v>
      </c>
      <c r="AR199" s="147" t="s">
        <v>108</v>
      </c>
      <c r="AT199" s="147" t="s">
        <v>668</v>
      </c>
      <c r="AU199" s="147" t="s">
        <v>93</v>
      </c>
      <c r="AY199" s="19" t="s">
        <v>159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9" t="s">
        <v>91</v>
      </c>
      <c r="BK199" s="148">
        <f>ROUND(I199*H199,2)</f>
        <v>0</v>
      </c>
      <c r="BL199" s="19" t="s">
        <v>96</v>
      </c>
      <c r="BM199" s="147" t="s">
        <v>6416</v>
      </c>
    </row>
    <row r="200" spans="2:65" s="13" customFormat="1" ht="11.25">
      <c r="B200" s="160"/>
      <c r="D200" s="154" t="s">
        <v>169</v>
      </c>
      <c r="F200" s="162" t="s">
        <v>6417</v>
      </c>
      <c r="H200" s="163">
        <v>1.8</v>
      </c>
      <c r="I200" s="164"/>
      <c r="L200" s="160"/>
      <c r="M200" s="165"/>
      <c r="T200" s="166"/>
      <c r="AT200" s="161" t="s">
        <v>169</v>
      </c>
      <c r="AU200" s="161" t="s">
        <v>93</v>
      </c>
      <c r="AV200" s="13" t="s">
        <v>91</v>
      </c>
      <c r="AW200" s="13" t="s">
        <v>4</v>
      </c>
      <c r="AX200" s="13" t="s">
        <v>84</v>
      </c>
      <c r="AY200" s="161" t="s">
        <v>159</v>
      </c>
    </row>
    <row r="201" spans="2:65" s="1" customFormat="1" ht="16.5" customHeight="1">
      <c r="B201" s="35"/>
      <c r="C201" s="135" t="s">
        <v>786</v>
      </c>
      <c r="D201" s="135" t="s">
        <v>162</v>
      </c>
      <c r="E201" s="136" t="s">
        <v>6137</v>
      </c>
      <c r="F201" s="137" t="s">
        <v>6418</v>
      </c>
      <c r="G201" s="138" t="s">
        <v>559</v>
      </c>
      <c r="H201" s="139">
        <v>1.8</v>
      </c>
      <c r="I201" s="140"/>
      <c r="J201" s="141">
        <f>ROUND(I201*H201,2)</f>
        <v>0</v>
      </c>
      <c r="K201" s="142"/>
      <c r="L201" s="35"/>
      <c r="M201" s="143" t="s">
        <v>32</v>
      </c>
      <c r="N201" s="144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96</v>
      </c>
      <c r="AT201" s="147" t="s">
        <v>162</v>
      </c>
      <c r="AU201" s="147" t="s">
        <v>93</v>
      </c>
      <c r="AY201" s="19" t="s">
        <v>159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9" t="s">
        <v>91</v>
      </c>
      <c r="BK201" s="148">
        <f>ROUND(I201*H201,2)</f>
        <v>0</v>
      </c>
      <c r="BL201" s="19" t="s">
        <v>96</v>
      </c>
      <c r="BM201" s="147" t="s">
        <v>6419</v>
      </c>
    </row>
    <row r="202" spans="2:65" s="1" customFormat="1" ht="11.25">
      <c r="B202" s="35"/>
      <c r="D202" s="149" t="s">
        <v>167</v>
      </c>
      <c r="F202" s="150" t="s">
        <v>6140</v>
      </c>
      <c r="I202" s="151"/>
      <c r="L202" s="35"/>
      <c r="M202" s="152"/>
      <c r="T202" s="56"/>
      <c r="AT202" s="19" t="s">
        <v>167</v>
      </c>
      <c r="AU202" s="19" t="s">
        <v>93</v>
      </c>
    </row>
    <row r="203" spans="2:65" s="13" customFormat="1" ht="11.25">
      <c r="B203" s="160"/>
      <c r="D203" s="154" t="s">
        <v>169</v>
      </c>
      <c r="E203" s="161" t="s">
        <v>32</v>
      </c>
      <c r="F203" s="162" t="s">
        <v>6420</v>
      </c>
      <c r="H203" s="163">
        <v>1.8</v>
      </c>
      <c r="I203" s="164"/>
      <c r="L203" s="160"/>
      <c r="M203" s="165"/>
      <c r="T203" s="166"/>
      <c r="AT203" s="161" t="s">
        <v>169</v>
      </c>
      <c r="AU203" s="161" t="s">
        <v>93</v>
      </c>
      <c r="AV203" s="13" t="s">
        <v>91</v>
      </c>
      <c r="AW203" s="13" t="s">
        <v>38</v>
      </c>
      <c r="AX203" s="13" t="s">
        <v>84</v>
      </c>
      <c r="AY203" s="161" t="s">
        <v>159</v>
      </c>
    </row>
    <row r="204" spans="2:65" s="11" customFormat="1" ht="22.9" customHeight="1">
      <c r="B204" s="123"/>
      <c r="D204" s="124" t="s">
        <v>75</v>
      </c>
      <c r="E204" s="133" t="s">
        <v>91</v>
      </c>
      <c r="F204" s="133" t="s">
        <v>644</v>
      </c>
      <c r="I204" s="126"/>
      <c r="J204" s="134">
        <f>BK204</f>
        <v>0</v>
      </c>
      <c r="L204" s="123"/>
      <c r="M204" s="128"/>
      <c r="P204" s="129">
        <f>SUM(P205:P216)</f>
        <v>0</v>
      </c>
      <c r="R204" s="129">
        <f>SUM(R205:R216)</f>
        <v>7.4745008999999998</v>
      </c>
      <c r="T204" s="130">
        <f>SUM(T205:T216)</f>
        <v>0</v>
      </c>
      <c r="AR204" s="124" t="s">
        <v>84</v>
      </c>
      <c r="AT204" s="131" t="s">
        <v>75</v>
      </c>
      <c r="AU204" s="131" t="s">
        <v>84</v>
      </c>
      <c r="AY204" s="124" t="s">
        <v>159</v>
      </c>
      <c r="BK204" s="132">
        <f>SUM(BK205:BK216)</f>
        <v>0</v>
      </c>
    </row>
    <row r="205" spans="2:65" s="1" customFormat="1" ht="66.75" customHeight="1">
      <c r="B205" s="35"/>
      <c r="C205" s="135" t="s">
        <v>791</v>
      </c>
      <c r="D205" s="135" t="s">
        <v>162</v>
      </c>
      <c r="E205" s="136" t="s">
        <v>769</v>
      </c>
      <c r="F205" s="137" t="s">
        <v>770</v>
      </c>
      <c r="G205" s="138" t="s">
        <v>559</v>
      </c>
      <c r="H205" s="139">
        <v>4.0999999999999996</v>
      </c>
      <c r="I205" s="140"/>
      <c r="J205" s="141">
        <f>ROUND(I205*H205,2)</f>
        <v>0</v>
      </c>
      <c r="K205" s="142"/>
      <c r="L205" s="35"/>
      <c r="M205" s="143" t="s">
        <v>32</v>
      </c>
      <c r="N205" s="144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661</v>
      </c>
      <c r="AT205" s="147" t="s">
        <v>162</v>
      </c>
      <c r="AU205" s="147" t="s">
        <v>91</v>
      </c>
      <c r="AY205" s="19" t="s">
        <v>159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9" t="s">
        <v>91</v>
      </c>
      <c r="BK205" s="148">
        <f>ROUND(I205*H205,2)</f>
        <v>0</v>
      </c>
      <c r="BL205" s="19" t="s">
        <v>661</v>
      </c>
      <c r="BM205" s="147" t="s">
        <v>6421</v>
      </c>
    </row>
    <row r="206" spans="2:65" s="1" customFormat="1" ht="11.25">
      <c r="B206" s="35"/>
      <c r="D206" s="149" t="s">
        <v>167</v>
      </c>
      <c r="F206" s="150" t="s">
        <v>772</v>
      </c>
      <c r="I206" s="151"/>
      <c r="L206" s="35"/>
      <c r="M206" s="152"/>
      <c r="T206" s="56"/>
      <c r="AT206" s="19" t="s">
        <v>167</v>
      </c>
      <c r="AU206" s="19" t="s">
        <v>91</v>
      </c>
    </row>
    <row r="207" spans="2:65" s="13" customFormat="1" ht="11.25">
      <c r="B207" s="160"/>
      <c r="D207" s="154" t="s">
        <v>169</v>
      </c>
      <c r="E207" s="161" t="s">
        <v>32</v>
      </c>
      <c r="F207" s="162" t="s">
        <v>6422</v>
      </c>
      <c r="H207" s="163">
        <v>4.0999999999999996</v>
      </c>
      <c r="I207" s="164"/>
      <c r="L207" s="160"/>
      <c r="M207" s="165"/>
      <c r="T207" s="166"/>
      <c r="AT207" s="161" t="s">
        <v>169</v>
      </c>
      <c r="AU207" s="161" t="s">
        <v>91</v>
      </c>
      <c r="AV207" s="13" t="s">
        <v>91</v>
      </c>
      <c r="AW207" s="13" t="s">
        <v>38</v>
      </c>
      <c r="AX207" s="13" t="s">
        <v>84</v>
      </c>
      <c r="AY207" s="161" t="s">
        <v>159</v>
      </c>
    </row>
    <row r="208" spans="2:65" s="1" customFormat="1" ht="16.5" customHeight="1">
      <c r="B208" s="35"/>
      <c r="C208" s="182" t="s">
        <v>798</v>
      </c>
      <c r="D208" s="182" t="s">
        <v>668</v>
      </c>
      <c r="E208" s="183" t="s">
        <v>776</v>
      </c>
      <c r="F208" s="184" t="s">
        <v>777</v>
      </c>
      <c r="G208" s="185" t="s">
        <v>180</v>
      </c>
      <c r="H208" s="186">
        <v>7.38</v>
      </c>
      <c r="I208" s="187"/>
      <c r="J208" s="188">
        <f>ROUND(I208*H208,2)</f>
        <v>0</v>
      </c>
      <c r="K208" s="189"/>
      <c r="L208" s="190"/>
      <c r="M208" s="191" t="s">
        <v>32</v>
      </c>
      <c r="N208" s="192" t="s">
        <v>48</v>
      </c>
      <c r="P208" s="145">
        <f>O208*H208</f>
        <v>0</v>
      </c>
      <c r="Q208" s="145">
        <v>1</v>
      </c>
      <c r="R208" s="145">
        <f>Q208*H208</f>
        <v>7.38</v>
      </c>
      <c r="S208" s="145">
        <v>0</v>
      </c>
      <c r="T208" s="146">
        <f>S208*H208</f>
        <v>0</v>
      </c>
      <c r="AR208" s="147" t="s">
        <v>780</v>
      </c>
      <c r="AT208" s="147" t="s">
        <v>668</v>
      </c>
      <c r="AU208" s="147" t="s">
        <v>91</v>
      </c>
      <c r="AY208" s="19" t="s">
        <v>159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9" t="s">
        <v>91</v>
      </c>
      <c r="BK208" s="148">
        <f>ROUND(I208*H208,2)</f>
        <v>0</v>
      </c>
      <c r="BL208" s="19" t="s">
        <v>661</v>
      </c>
      <c r="BM208" s="147" t="s">
        <v>6423</v>
      </c>
    </row>
    <row r="209" spans="2:65" s="13" customFormat="1" ht="11.25">
      <c r="B209" s="160"/>
      <c r="D209" s="154" t="s">
        <v>169</v>
      </c>
      <c r="F209" s="162" t="s">
        <v>6424</v>
      </c>
      <c r="H209" s="163">
        <v>7.38</v>
      </c>
      <c r="I209" s="164"/>
      <c r="L209" s="160"/>
      <c r="M209" s="165"/>
      <c r="T209" s="166"/>
      <c r="AT209" s="161" t="s">
        <v>169</v>
      </c>
      <c r="AU209" s="161" t="s">
        <v>91</v>
      </c>
      <c r="AV209" s="13" t="s">
        <v>91</v>
      </c>
      <c r="AW209" s="13" t="s">
        <v>4</v>
      </c>
      <c r="AX209" s="13" t="s">
        <v>84</v>
      </c>
      <c r="AY209" s="161" t="s">
        <v>159</v>
      </c>
    </row>
    <row r="210" spans="2:65" s="1" customFormat="1" ht="55.5" customHeight="1">
      <c r="B210" s="35"/>
      <c r="C210" s="135" t="s">
        <v>814</v>
      </c>
      <c r="D210" s="135" t="s">
        <v>162</v>
      </c>
      <c r="E210" s="136" t="s">
        <v>6425</v>
      </c>
      <c r="F210" s="137" t="s">
        <v>6426</v>
      </c>
      <c r="G210" s="138" t="s">
        <v>165</v>
      </c>
      <c r="H210" s="139">
        <v>82</v>
      </c>
      <c r="I210" s="140"/>
      <c r="J210" s="141">
        <f>ROUND(I210*H210,2)</f>
        <v>0</v>
      </c>
      <c r="K210" s="142"/>
      <c r="L210" s="35"/>
      <c r="M210" s="143" t="s">
        <v>32</v>
      </c>
      <c r="N210" s="144" t="s">
        <v>48</v>
      </c>
      <c r="P210" s="145">
        <f>O210*H210</f>
        <v>0</v>
      </c>
      <c r="Q210" s="145">
        <v>3.0945000000000001E-4</v>
      </c>
      <c r="R210" s="145">
        <f>Q210*H210</f>
        <v>2.5374900000000002E-2</v>
      </c>
      <c r="S210" s="145">
        <v>0</v>
      </c>
      <c r="T210" s="146">
        <f>S210*H210</f>
        <v>0</v>
      </c>
      <c r="AR210" s="147" t="s">
        <v>96</v>
      </c>
      <c r="AT210" s="147" t="s">
        <v>162</v>
      </c>
      <c r="AU210" s="147" t="s">
        <v>91</v>
      </c>
      <c r="AY210" s="19" t="s">
        <v>159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9" t="s">
        <v>91</v>
      </c>
      <c r="BK210" s="148">
        <f>ROUND(I210*H210,2)</f>
        <v>0</v>
      </c>
      <c r="BL210" s="19" t="s">
        <v>96</v>
      </c>
      <c r="BM210" s="147" t="s">
        <v>6427</v>
      </c>
    </row>
    <row r="211" spans="2:65" s="1" customFormat="1" ht="11.25">
      <c r="B211" s="35"/>
      <c r="D211" s="149" t="s">
        <v>167</v>
      </c>
      <c r="F211" s="150" t="s">
        <v>6428</v>
      </c>
      <c r="I211" s="151"/>
      <c r="L211" s="35"/>
      <c r="M211" s="152"/>
      <c r="T211" s="56"/>
      <c r="AT211" s="19" t="s">
        <v>167</v>
      </c>
      <c r="AU211" s="19" t="s">
        <v>91</v>
      </c>
    </row>
    <row r="212" spans="2:65" s="13" customFormat="1" ht="11.25">
      <c r="B212" s="160"/>
      <c r="D212" s="154" t="s">
        <v>169</v>
      </c>
      <c r="E212" s="161" t="s">
        <v>32</v>
      </c>
      <c r="F212" s="162" t="s">
        <v>6429</v>
      </c>
      <c r="H212" s="163">
        <v>82</v>
      </c>
      <c r="I212" s="164"/>
      <c r="L212" s="160"/>
      <c r="M212" s="165"/>
      <c r="T212" s="166"/>
      <c r="AT212" s="161" t="s">
        <v>169</v>
      </c>
      <c r="AU212" s="161" t="s">
        <v>91</v>
      </c>
      <c r="AV212" s="13" t="s">
        <v>91</v>
      </c>
      <c r="AW212" s="13" t="s">
        <v>38</v>
      </c>
      <c r="AX212" s="13" t="s">
        <v>84</v>
      </c>
      <c r="AY212" s="161" t="s">
        <v>159</v>
      </c>
    </row>
    <row r="213" spans="2:65" s="1" customFormat="1" ht="24.2" customHeight="1">
      <c r="B213" s="35"/>
      <c r="C213" s="182" t="s">
        <v>823</v>
      </c>
      <c r="D213" s="182" t="s">
        <v>668</v>
      </c>
      <c r="E213" s="183" t="s">
        <v>6430</v>
      </c>
      <c r="F213" s="184" t="s">
        <v>6431</v>
      </c>
      <c r="G213" s="185" t="s">
        <v>165</v>
      </c>
      <c r="H213" s="186">
        <v>98.4</v>
      </c>
      <c r="I213" s="187"/>
      <c r="J213" s="188">
        <f>ROUND(I213*H213,2)</f>
        <v>0</v>
      </c>
      <c r="K213" s="189"/>
      <c r="L213" s="190"/>
      <c r="M213" s="191" t="s">
        <v>32</v>
      </c>
      <c r="N213" s="192" t="s">
        <v>48</v>
      </c>
      <c r="P213" s="145">
        <f>O213*H213</f>
        <v>0</v>
      </c>
      <c r="Q213" s="145">
        <v>1.4999999999999999E-4</v>
      </c>
      <c r="R213" s="145">
        <f>Q213*H213</f>
        <v>1.4759999999999999E-2</v>
      </c>
      <c r="S213" s="145">
        <v>0</v>
      </c>
      <c r="T213" s="146">
        <f>S213*H213</f>
        <v>0</v>
      </c>
      <c r="AR213" s="147" t="s">
        <v>108</v>
      </c>
      <c r="AT213" s="147" t="s">
        <v>668</v>
      </c>
      <c r="AU213" s="147" t="s">
        <v>91</v>
      </c>
      <c r="AY213" s="19" t="s">
        <v>159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9" t="s">
        <v>91</v>
      </c>
      <c r="BK213" s="148">
        <f>ROUND(I213*H213,2)</f>
        <v>0</v>
      </c>
      <c r="BL213" s="19" t="s">
        <v>96</v>
      </c>
      <c r="BM213" s="147" t="s">
        <v>6432</v>
      </c>
    </row>
    <row r="214" spans="2:65" s="13" customFormat="1" ht="11.25">
      <c r="B214" s="160"/>
      <c r="D214" s="154" t="s">
        <v>169</v>
      </c>
      <c r="F214" s="162" t="s">
        <v>6433</v>
      </c>
      <c r="H214" s="163">
        <v>98.4</v>
      </c>
      <c r="I214" s="164"/>
      <c r="L214" s="160"/>
      <c r="M214" s="165"/>
      <c r="T214" s="166"/>
      <c r="AT214" s="161" t="s">
        <v>169</v>
      </c>
      <c r="AU214" s="161" t="s">
        <v>91</v>
      </c>
      <c r="AV214" s="13" t="s">
        <v>91</v>
      </c>
      <c r="AW214" s="13" t="s">
        <v>4</v>
      </c>
      <c r="AX214" s="13" t="s">
        <v>84</v>
      </c>
      <c r="AY214" s="161" t="s">
        <v>159</v>
      </c>
    </row>
    <row r="215" spans="2:65" s="1" customFormat="1" ht="24.2" customHeight="1">
      <c r="B215" s="35"/>
      <c r="C215" s="135" t="s">
        <v>840</v>
      </c>
      <c r="D215" s="135" t="s">
        <v>162</v>
      </c>
      <c r="E215" s="136" t="s">
        <v>6434</v>
      </c>
      <c r="F215" s="137" t="s">
        <v>6435</v>
      </c>
      <c r="G215" s="138" t="s">
        <v>783</v>
      </c>
      <c r="H215" s="139">
        <v>41</v>
      </c>
      <c r="I215" s="140"/>
      <c r="J215" s="141">
        <f>ROUND(I215*H215,2)</f>
        <v>0</v>
      </c>
      <c r="K215" s="142"/>
      <c r="L215" s="35"/>
      <c r="M215" s="143" t="s">
        <v>32</v>
      </c>
      <c r="N215" s="144" t="s">
        <v>48</v>
      </c>
      <c r="P215" s="145">
        <f>O215*H215</f>
        <v>0</v>
      </c>
      <c r="Q215" s="145">
        <v>1.3259999999999999E-3</v>
      </c>
      <c r="R215" s="145">
        <f>Q215*H215</f>
        <v>5.4365999999999998E-2</v>
      </c>
      <c r="S215" s="145">
        <v>0</v>
      </c>
      <c r="T215" s="146">
        <f>S215*H215</f>
        <v>0</v>
      </c>
      <c r="AR215" s="147" t="s">
        <v>96</v>
      </c>
      <c r="AT215" s="147" t="s">
        <v>162</v>
      </c>
      <c r="AU215" s="147" t="s">
        <v>91</v>
      </c>
      <c r="AY215" s="19" t="s">
        <v>159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9" t="s">
        <v>91</v>
      </c>
      <c r="BK215" s="148">
        <f>ROUND(I215*H215,2)</f>
        <v>0</v>
      </c>
      <c r="BL215" s="19" t="s">
        <v>96</v>
      </c>
      <c r="BM215" s="147" t="s">
        <v>6436</v>
      </c>
    </row>
    <row r="216" spans="2:65" s="1" customFormat="1" ht="11.25">
      <c r="B216" s="35"/>
      <c r="D216" s="149" t="s">
        <v>167</v>
      </c>
      <c r="F216" s="150" t="s">
        <v>6437</v>
      </c>
      <c r="I216" s="151"/>
      <c r="L216" s="35"/>
      <c r="M216" s="152"/>
      <c r="T216" s="56"/>
      <c r="AT216" s="19" t="s">
        <v>167</v>
      </c>
      <c r="AU216" s="19" t="s">
        <v>91</v>
      </c>
    </row>
    <row r="217" spans="2:65" s="11" customFormat="1" ht="22.9" customHeight="1">
      <c r="B217" s="123"/>
      <c r="D217" s="124" t="s">
        <v>75</v>
      </c>
      <c r="E217" s="133" t="s">
        <v>99</v>
      </c>
      <c r="F217" s="133" t="s">
        <v>6438</v>
      </c>
      <c r="I217" s="126"/>
      <c r="J217" s="134">
        <f>BK217</f>
        <v>0</v>
      </c>
      <c r="L217" s="123"/>
      <c r="M217" s="128"/>
      <c r="P217" s="129">
        <f>P218+P230+P254+P277</f>
        <v>0</v>
      </c>
      <c r="R217" s="129">
        <f>R218+R230+R254+R277</f>
        <v>317.11649238720867</v>
      </c>
      <c r="T217" s="130">
        <f>T218+T230+T254+T277</f>
        <v>0</v>
      </c>
      <c r="AR217" s="124" t="s">
        <v>84</v>
      </c>
      <c r="AT217" s="131" t="s">
        <v>75</v>
      </c>
      <c r="AU217" s="131" t="s">
        <v>84</v>
      </c>
      <c r="AY217" s="124" t="s">
        <v>159</v>
      </c>
      <c r="BK217" s="132">
        <f>BK218+BK230+BK254+BK277</f>
        <v>0</v>
      </c>
    </row>
    <row r="218" spans="2:65" s="11" customFormat="1" ht="20.85" customHeight="1">
      <c r="B218" s="123"/>
      <c r="D218" s="124" t="s">
        <v>75</v>
      </c>
      <c r="E218" s="133" t="s">
        <v>171</v>
      </c>
      <c r="F218" s="133" t="s">
        <v>6439</v>
      </c>
      <c r="I218" s="126"/>
      <c r="J218" s="134">
        <f>BK218</f>
        <v>0</v>
      </c>
      <c r="L218" s="123"/>
      <c r="M218" s="128"/>
      <c r="P218" s="129">
        <f>SUM(P219:P229)</f>
        <v>0</v>
      </c>
      <c r="R218" s="129">
        <f>SUM(R219:R229)</f>
        <v>27.658750000000001</v>
      </c>
      <c r="T218" s="130">
        <f>SUM(T219:T229)</f>
        <v>0</v>
      </c>
      <c r="AR218" s="124" t="s">
        <v>84</v>
      </c>
      <c r="AT218" s="131" t="s">
        <v>75</v>
      </c>
      <c r="AU218" s="131" t="s">
        <v>91</v>
      </c>
      <c r="AY218" s="124" t="s">
        <v>159</v>
      </c>
      <c r="BK218" s="132">
        <f>SUM(BK219:BK229)</f>
        <v>0</v>
      </c>
    </row>
    <row r="219" spans="2:65" s="1" customFormat="1" ht="66.75" customHeight="1">
      <c r="B219" s="35"/>
      <c r="C219" s="135" t="s">
        <v>856</v>
      </c>
      <c r="D219" s="135" t="s">
        <v>162</v>
      </c>
      <c r="E219" s="136" t="s">
        <v>6440</v>
      </c>
      <c r="F219" s="137" t="s">
        <v>6441</v>
      </c>
      <c r="G219" s="138" t="s">
        <v>165</v>
      </c>
      <c r="H219" s="139">
        <v>763</v>
      </c>
      <c r="I219" s="140"/>
      <c r="J219" s="141">
        <f>ROUND(I219*H219,2)</f>
        <v>0</v>
      </c>
      <c r="K219" s="142"/>
      <c r="L219" s="35"/>
      <c r="M219" s="143" t="s">
        <v>32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96</v>
      </c>
      <c r="AT219" s="147" t="s">
        <v>162</v>
      </c>
      <c r="AU219" s="147" t="s">
        <v>93</v>
      </c>
      <c r="AY219" s="19" t="s">
        <v>159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9" t="s">
        <v>91</v>
      </c>
      <c r="BK219" s="148">
        <f>ROUND(I219*H219,2)</f>
        <v>0</v>
      </c>
      <c r="BL219" s="19" t="s">
        <v>96</v>
      </c>
      <c r="BM219" s="147" t="s">
        <v>6442</v>
      </c>
    </row>
    <row r="220" spans="2:65" s="1" customFormat="1" ht="11.25">
      <c r="B220" s="35"/>
      <c r="D220" s="149" t="s">
        <v>167</v>
      </c>
      <c r="F220" s="150" t="s">
        <v>6443</v>
      </c>
      <c r="I220" s="151"/>
      <c r="L220" s="35"/>
      <c r="M220" s="152"/>
      <c r="T220" s="56"/>
      <c r="AT220" s="19" t="s">
        <v>167</v>
      </c>
      <c r="AU220" s="19" t="s">
        <v>93</v>
      </c>
    </row>
    <row r="221" spans="2:65" s="1" customFormat="1" ht="21.75" customHeight="1">
      <c r="B221" s="35"/>
      <c r="C221" s="182" t="s">
        <v>864</v>
      </c>
      <c r="D221" s="182" t="s">
        <v>668</v>
      </c>
      <c r="E221" s="183" t="s">
        <v>6444</v>
      </c>
      <c r="F221" s="184" t="s">
        <v>6445</v>
      </c>
      <c r="G221" s="185" t="s">
        <v>180</v>
      </c>
      <c r="H221" s="186">
        <v>27.468</v>
      </c>
      <c r="I221" s="187"/>
      <c r="J221" s="188">
        <f>ROUND(I221*H221,2)</f>
        <v>0</v>
      </c>
      <c r="K221" s="189"/>
      <c r="L221" s="190"/>
      <c r="M221" s="191" t="s">
        <v>32</v>
      </c>
      <c r="N221" s="192" t="s">
        <v>48</v>
      </c>
      <c r="P221" s="145">
        <f>O221*H221</f>
        <v>0</v>
      </c>
      <c r="Q221" s="145">
        <v>1</v>
      </c>
      <c r="R221" s="145">
        <f>Q221*H221</f>
        <v>27.468</v>
      </c>
      <c r="S221" s="145">
        <v>0</v>
      </c>
      <c r="T221" s="146">
        <f>S221*H221</f>
        <v>0</v>
      </c>
      <c r="AR221" s="147" t="s">
        <v>108</v>
      </c>
      <c r="AT221" s="147" t="s">
        <v>668</v>
      </c>
      <c r="AU221" s="147" t="s">
        <v>93</v>
      </c>
      <c r="AY221" s="19" t="s">
        <v>159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9" t="s">
        <v>91</v>
      </c>
      <c r="BK221" s="148">
        <f>ROUND(I221*H221,2)</f>
        <v>0</v>
      </c>
      <c r="BL221" s="19" t="s">
        <v>96</v>
      </c>
      <c r="BM221" s="147" t="s">
        <v>6446</v>
      </c>
    </row>
    <row r="222" spans="2:65" s="12" customFormat="1" ht="11.25">
      <c r="B222" s="153"/>
      <c r="D222" s="154" t="s">
        <v>169</v>
      </c>
      <c r="E222" s="155" t="s">
        <v>32</v>
      </c>
      <c r="F222" s="156" t="s">
        <v>6447</v>
      </c>
      <c r="H222" s="155" t="s">
        <v>32</v>
      </c>
      <c r="I222" s="157"/>
      <c r="L222" s="153"/>
      <c r="M222" s="158"/>
      <c r="T222" s="159"/>
      <c r="AT222" s="155" t="s">
        <v>169</v>
      </c>
      <c r="AU222" s="155" t="s">
        <v>93</v>
      </c>
      <c r="AV222" s="12" t="s">
        <v>84</v>
      </c>
      <c r="AW222" s="12" t="s">
        <v>38</v>
      </c>
      <c r="AX222" s="12" t="s">
        <v>76</v>
      </c>
      <c r="AY222" s="155" t="s">
        <v>159</v>
      </c>
    </row>
    <row r="223" spans="2:65" s="13" customFormat="1" ht="11.25">
      <c r="B223" s="160"/>
      <c r="D223" s="154" t="s">
        <v>169</v>
      </c>
      <c r="E223" s="161" t="s">
        <v>32</v>
      </c>
      <c r="F223" s="162" t="s">
        <v>6448</v>
      </c>
      <c r="H223" s="163">
        <v>27.468</v>
      </c>
      <c r="I223" s="164"/>
      <c r="L223" s="160"/>
      <c r="M223" s="165"/>
      <c r="T223" s="166"/>
      <c r="AT223" s="161" t="s">
        <v>169</v>
      </c>
      <c r="AU223" s="161" t="s">
        <v>93</v>
      </c>
      <c r="AV223" s="13" t="s">
        <v>91</v>
      </c>
      <c r="AW223" s="13" t="s">
        <v>38</v>
      </c>
      <c r="AX223" s="13" t="s">
        <v>84</v>
      </c>
      <c r="AY223" s="161" t="s">
        <v>159</v>
      </c>
    </row>
    <row r="224" spans="2:65" s="1" customFormat="1" ht="37.9" customHeight="1">
      <c r="B224" s="35"/>
      <c r="C224" s="135" t="s">
        <v>872</v>
      </c>
      <c r="D224" s="135" t="s">
        <v>162</v>
      </c>
      <c r="E224" s="136" t="s">
        <v>6380</v>
      </c>
      <c r="F224" s="137" t="s">
        <v>6381</v>
      </c>
      <c r="G224" s="138" t="s">
        <v>559</v>
      </c>
      <c r="H224" s="139">
        <v>381.5</v>
      </c>
      <c r="I224" s="140"/>
      <c r="J224" s="141">
        <f>ROUND(I224*H224,2)</f>
        <v>0</v>
      </c>
      <c r="K224" s="142"/>
      <c r="L224" s="35"/>
      <c r="M224" s="143" t="s">
        <v>32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96</v>
      </c>
      <c r="AT224" s="147" t="s">
        <v>162</v>
      </c>
      <c r="AU224" s="147" t="s">
        <v>93</v>
      </c>
      <c r="AY224" s="19" t="s">
        <v>159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9" t="s">
        <v>91</v>
      </c>
      <c r="BK224" s="148">
        <f>ROUND(I224*H224,2)</f>
        <v>0</v>
      </c>
      <c r="BL224" s="19" t="s">
        <v>96</v>
      </c>
      <c r="BM224" s="147" t="s">
        <v>6449</v>
      </c>
    </row>
    <row r="225" spans="2:65" s="1" customFormat="1" ht="11.25">
      <c r="B225" s="35"/>
      <c r="D225" s="149" t="s">
        <v>167</v>
      </c>
      <c r="F225" s="150" t="s">
        <v>6383</v>
      </c>
      <c r="I225" s="151"/>
      <c r="L225" s="35"/>
      <c r="M225" s="152"/>
      <c r="T225" s="56"/>
      <c r="AT225" s="19" t="s">
        <v>167</v>
      </c>
      <c r="AU225" s="19" t="s">
        <v>93</v>
      </c>
    </row>
    <row r="226" spans="2:65" s="12" customFormat="1" ht="11.25">
      <c r="B226" s="153"/>
      <c r="D226" s="154" t="s">
        <v>169</v>
      </c>
      <c r="E226" s="155" t="s">
        <v>32</v>
      </c>
      <c r="F226" s="156" t="s">
        <v>6450</v>
      </c>
      <c r="H226" s="155" t="s">
        <v>32</v>
      </c>
      <c r="I226" s="157"/>
      <c r="L226" s="153"/>
      <c r="M226" s="158"/>
      <c r="T226" s="159"/>
      <c r="AT226" s="155" t="s">
        <v>169</v>
      </c>
      <c r="AU226" s="155" t="s">
        <v>93</v>
      </c>
      <c r="AV226" s="12" t="s">
        <v>84</v>
      </c>
      <c r="AW226" s="12" t="s">
        <v>38</v>
      </c>
      <c r="AX226" s="12" t="s">
        <v>76</v>
      </c>
      <c r="AY226" s="155" t="s">
        <v>159</v>
      </c>
    </row>
    <row r="227" spans="2:65" s="13" customFormat="1" ht="11.25">
      <c r="B227" s="160"/>
      <c r="D227" s="154" t="s">
        <v>169</v>
      </c>
      <c r="E227" s="161" t="s">
        <v>32</v>
      </c>
      <c r="F227" s="162" t="s">
        <v>6451</v>
      </c>
      <c r="H227" s="163">
        <v>381.5</v>
      </c>
      <c r="I227" s="164"/>
      <c r="L227" s="160"/>
      <c r="M227" s="165"/>
      <c r="T227" s="166"/>
      <c r="AT227" s="161" t="s">
        <v>169</v>
      </c>
      <c r="AU227" s="161" t="s">
        <v>93</v>
      </c>
      <c r="AV227" s="13" t="s">
        <v>91</v>
      </c>
      <c r="AW227" s="13" t="s">
        <v>38</v>
      </c>
      <c r="AX227" s="13" t="s">
        <v>84</v>
      </c>
      <c r="AY227" s="161" t="s">
        <v>159</v>
      </c>
    </row>
    <row r="228" spans="2:65" s="1" customFormat="1" ht="33" customHeight="1">
      <c r="B228" s="35"/>
      <c r="C228" s="135" t="s">
        <v>877</v>
      </c>
      <c r="D228" s="135" t="s">
        <v>162</v>
      </c>
      <c r="E228" s="136" t="s">
        <v>6452</v>
      </c>
      <c r="F228" s="137" t="s">
        <v>6453</v>
      </c>
      <c r="G228" s="138" t="s">
        <v>165</v>
      </c>
      <c r="H228" s="139">
        <v>763</v>
      </c>
      <c r="I228" s="140"/>
      <c r="J228" s="141">
        <f>ROUND(I228*H228,2)</f>
        <v>0</v>
      </c>
      <c r="K228" s="142"/>
      <c r="L228" s="35"/>
      <c r="M228" s="143" t="s">
        <v>32</v>
      </c>
      <c r="N228" s="144" t="s">
        <v>48</v>
      </c>
      <c r="P228" s="145">
        <f>O228*H228</f>
        <v>0</v>
      </c>
      <c r="Q228" s="145">
        <v>2.5000000000000001E-4</v>
      </c>
      <c r="R228" s="145">
        <f>Q228*H228</f>
        <v>0.19075</v>
      </c>
      <c r="S228" s="145">
        <v>0</v>
      </c>
      <c r="T228" s="146">
        <f>S228*H228</f>
        <v>0</v>
      </c>
      <c r="AR228" s="147" t="s">
        <v>96</v>
      </c>
      <c r="AT228" s="147" t="s">
        <v>162</v>
      </c>
      <c r="AU228" s="147" t="s">
        <v>93</v>
      </c>
      <c r="AY228" s="19" t="s">
        <v>159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9" t="s">
        <v>91</v>
      </c>
      <c r="BK228" s="148">
        <f>ROUND(I228*H228,2)</f>
        <v>0</v>
      </c>
      <c r="BL228" s="19" t="s">
        <v>96</v>
      </c>
      <c r="BM228" s="147" t="s">
        <v>6454</v>
      </c>
    </row>
    <row r="229" spans="2:65" s="1" customFormat="1" ht="11.25">
      <c r="B229" s="35"/>
      <c r="D229" s="149" t="s">
        <v>167</v>
      </c>
      <c r="F229" s="150" t="s">
        <v>6455</v>
      </c>
      <c r="I229" s="151"/>
      <c r="L229" s="35"/>
      <c r="M229" s="152"/>
      <c r="T229" s="56"/>
      <c r="AT229" s="19" t="s">
        <v>167</v>
      </c>
      <c r="AU229" s="19" t="s">
        <v>93</v>
      </c>
    </row>
    <row r="230" spans="2:65" s="11" customFormat="1" ht="20.85" customHeight="1">
      <c r="B230" s="123"/>
      <c r="D230" s="124" t="s">
        <v>75</v>
      </c>
      <c r="E230" s="133" t="s">
        <v>924</v>
      </c>
      <c r="F230" s="133" t="s">
        <v>646</v>
      </c>
      <c r="I230" s="126"/>
      <c r="J230" s="134">
        <f>BK230</f>
        <v>0</v>
      </c>
      <c r="L230" s="123"/>
      <c r="M230" s="128"/>
      <c r="P230" s="129">
        <f>SUM(P231:P253)</f>
        <v>0</v>
      </c>
      <c r="R230" s="129">
        <f>SUM(R231:R253)</f>
        <v>0</v>
      </c>
      <c r="T230" s="130">
        <f>SUM(T231:T253)</f>
        <v>0</v>
      </c>
      <c r="AR230" s="124" t="s">
        <v>84</v>
      </c>
      <c r="AT230" s="131" t="s">
        <v>75</v>
      </c>
      <c r="AU230" s="131" t="s">
        <v>91</v>
      </c>
      <c r="AY230" s="124" t="s">
        <v>159</v>
      </c>
      <c r="BK230" s="132">
        <f>SUM(BK231:BK253)</f>
        <v>0</v>
      </c>
    </row>
    <row r="231" spans="2:65" s="1" customFormat="1" ht="49.15" customHeight="1">
      <c r="B231" s="35"/>
      <c r="C231" s="135" t="s">
        <v>887</v>
      </c>
      <c r="D231" s="135" t="s">
        <v>162</v>
      </c>
      <c r="E231" s="136" t="s">
        <v>6456</v>
      </c>
      <c r="F231" s="137" t="s">
        <v>6457</v>
      </c>
      <c r="G231" s="138" t="s">
        <v>165</v>
      </c>
      <c r="H231" s="139">
        <v>15</v>
      </c>
      <c r="I231" s="140"/>
      <c r="J231" s="141">
        <f>ROUND(I231*H231,2)</f>
        <v>0</v>
      </c>
      <c r="K231" s="142"/>
      <c r="L231" s="35"/>
      <c r="M231" s="143" t="s">
        <v>32</v>
      </c>
      <c r="N231" s="144" t="s">
        <v>48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96</v>
      </c>
      <c r="AT231" s="147" t="s">
        <v>162</v>
      </c>
      <c r="AU231" s="147" t="s">
        <v>93</v>
      </c>
      <c r="AY231" s="19" t="s">
        <v>159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9" t="s">
        <v>91</v>
      </c>
      <c r="BK231" s="148">
        <f>ROUND(I231*H231,2)</f>
        <v>0</v>
      </c>
      <c r="BL231" s="19" t="s">
        <v>96</v>
      </c>
      <c r="BM231" s="147" t="s">
        <v>6458</v>
      </c>
    </row>
    <row r="232" spans="2:65" s="1" customFormat="1" ht="11.25">
      <c r="B232" s="35"/>
      <c r="D232" s="149" t="s">
        <v>167</v>
      </c>
      <c r="F232" s="150" t="s">
        <v>6459</v>
      </c>
      <c r="I232" s="151"/>
      <c r="L232" s="35"/>
      <c r="M232" s="152"/>
      <c r="T232" s="56"/>
      <c r="AT232" s="19" t="s">
        <v>167</v>
      </c>
      <c r="AU232" s="19" t="s">
        <v>93</v>
      </c>
    </row>
    <row r="233" spans="2:65" s="1" customFormat="1" ht="37.9" customHeight="1">
      <c r="B233" s="35"/>
      <c r="C233" s="135" t="s">
        <v>894</v>
      </c>
      <c r="D233" s="135" t="s">
        <v>162</v>
      </c>
      <c r="E233" s="136" t="s">
        <v>6460</v>
      </c>
      <c r="F233" s="137" t="s">
        <v>6461</v>
      </c>
      <c r="G233" s="138" t="s">
        <v>165</v>
      </c>
      <c r="H233" s="139">
        <v>194</v>
      </c>
      <c r="I233" s="140"/>
      <c r="J233" s="141">
        <f>ROUND(I233*H233,2)</f>
        <v>0</v>
      </c>
      <c r="K233" s="142"/>
      <c r="L233" s="35"/>
      <c r="M233" s="143" t="s">
        <v>32</v>
      </c>
      <c r="N233" s="144" t="s">
        <v>48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96</v>
      </c>
      <c r="AT233" s="147" t="s">
        <v>162</v>
      </c>
      <c r="AU233" s="147" t="s">
        <v>93</v>
      </c>
      <c r="AY233" s="19" t="s">
        <v>159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9" t="s">
        <v>91</v>
      </c>
      <c r="BK233" s="148">
        <f>ROUND(I233*H233,2)</f>
        <v>0</v>
      </c>
      <c r="BL233" s="19" t="s">
        <v>96</v>
      </c>
      <c r="BM233" s="147" t="s">
        <v>6462</v>
      </c>
    </row>
    <row r="234" spans="2:65" s="1" customFormat="1" ht="11.25">
      <c r="B234" s="35"/>
      <c r="D234" s="149" t="s">
        <v>167</v>
      </c>
      <c r="F234" s="150" t="s">
        <v>6463</v>
      </c>
      <c r="I234" s="151"/>
      <c r="L234" s="35"/>
      <c r="M234" s="152"/>
      <c r="T234" s="56"/>
      <c r="AT234" s="19" t="s">
        <v>167</v>
      </c>
      <c r="AU234" s="19" t="s">
        <v>93</v>
      </c>
    </row>
    <row r="235" spans="2:65" s="13" customFormat="1" ht="11.25">
      <c r="B235" s="160"/>
      <c r="D235" s="154" t="s">
        <v>169</v>
      </c>
      <c r="E235" s="161" t="s">
        <v>32</v>
      </c>
      <c r="F235" s="162" t="s">
        <v>6464</v>
      </c>
      <c r="H235" s="163">
        <v>175</v>
      </c>
      <c r="I235" s="164"/>
      <c r="L235" s="160"/>
      <c r="M235" s="165"/>
      <c r="T235" s="166"/>
      <c r="AT235" s="161" t="s">
        <v>169</v>
      </c>
      <c r="AU235" s="161" t="s">
        <v>93</v>
      </c>
      <c r="AV235" s="13" t="s">
        <v>91</v>
      </c>
      <c r="AW235" s="13" t="s">
        <v>38</v>
      </c>
      <c r="AX235" s="13" t="s">
        <v>76</v>
      </c>
      <c r="AY235" s="161" t="s">
        <v>159</v>
      </c>
    </row>
    <row r="236" spans="2:65" s="13" customFormat="1" ht="11.25">
      <c r="B236" s="160"/>
      <c r="D236" s="154" t="s">
        <v>169</v>
      </c>
      <c r="E236" s="161" t="s">
        <v>32</v>
      </c>
      <c r="F236" s="162" t="s">
        <v>6465</v>
      </c>
      <c r="H236" s="163">
        <v>11</v>
      </c>
      <c r="I236" s="164"/>
      <c r="L236" s="160"/>
      <c r="M236" s="165"/>
      <c r="T236" s="166"/>
      <c r="AT236" s="161" t="s">
        <v>169</v>
      </c>
      <c r="AU236" s="161" t="s">
        <v>93</v>
      </c>
      <c r="AV236" s="13" t="s">
        <v>91</v>
      </c>
      <c r="AW236" s="13" t="s">
        <v>38</v>
      </c>
      <c r="AX236" s="13" t="s">
        <v>76</v>
      </c>
      <c r="AY236" s="161" t="s">
        <v>159</v>
      </c>
    </row>
    <row r="237" spans="2:65" s="13" customFormat="1" ht="11.25">
      <c r="B237" s="160"/>
      <c r="D237" s="154" t="s">
        <v>169</v>
      </c>
      <c r="E237" s="161" t="s">
        <v>32</v>
      </c>
      <c r="F237" s="162" t="s">
        <v>6466</v>
      </c>
      <c r="H237" s="163">
        <v>8</v>
      </c>
      <c r="I237" s="164"/>
      <c r="L237" s="160"/>
      <c r="M237" s="165"/>
      <c r="T237" s="166"/>
      <c r="AT237" s="161" t="s">
        <v>169</v>
      </c>
      <c r="AU237" s="161" t="s">
        <v>93</v>
      </c>
      <c r="AV237" s="13" t="s">
        <v>91</v>
      </c>
      <c r="AW237" s="13" t="s">
        <v>38</v>
      </c>
      <c r="AX237" s="13" t="s">
        <v>76</v>
      </c>
      <c r="AY237" s="161" t="s">
        <v>159</v>
      </c>
    </row>
    <row r="238" spans="2:65" s="14" customFormat="1" ht="11.25">
      <c r="B238" s="175"/>
      <c r="D238" s="154" t="s">
        <v>169</v>
      </c>
      <c r="E238" s="176" t="s">
        <v>32</v>
      </c>
      <c r="F238" s="177" t="s">
        <v>581</v>
      </c>
      <c r="H238" s="178">
        <v>194</v>
      </c>
      <c r="I238" s="179"/>
      <c r="L238" s="175"/>
      <c r="M238" s="180"/>
      <c r="T238" s="181"/>
      <c r="AT238" s="176" t="s">
        <v>169</v>
      </c>
      <c r="AU238" s="176" t="s">
        <v>93</v>
      </c>
      <c r="AV238" s="14" t="s">
        <v>96</v>
      </c>
      <c r="AW238" s="14" t="s">
        <v>38</v>
      </c>
      <c r="AX238" s="14" t="s">
        <v>84</v>
      </c>
      <c r="AY238" s="176" t="s">
        <v>159</v>
      </c>
    </row>
    <row r="239" spans="2:65" s="1" customFormat="1" ht="37.9" customHeight="1">
      <c r="B239" s="35"/>
      <c r="C239" s="135" t="s">
        <v>899</v>
      </c>
      <c r="D239" s="135" t="s">
        <v>162</v>
      </c>
      <c r="E239" s="136" t="s">
        <v>6467</v>
      </c>
      <c r="F239" s="137" t="s">
        <v>6468</v>
      </c>
      <c r="G239" s="138" t="s">
        <v>165</v>
      </c>
      <c r="H239" s="139">
        <v>207</v>
      </c>
      <c r="I239" s="140"/>
      <c r="J239" s="141">
        <f>ROUND(I239*H239,2)</f>
        <v>0</v>
      </c>
      <c r="K239" s="142"/>
      <c r="L239" s="35"/>
      <c r="M239" s="143" t="s">
        <v>32</v>
      </c>
      <c r="N239" s="144" t="s">
        <v>48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96</v>
      </c>
      <c r="AT239" s="147" t="s">
        <v>162</v>
      </c>
      <c r="AU239" s="147" t="s">
        <v>93</v>
      </c>
      <c r="AY239" s="19" t="s">
        <v>159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9" t="s">
        <v>91</v>
      </c>
      <c r="BK239" s="148">
        <f>ROUND(I239*H239,2)</f>
        <v>0</v>
      </c>
      <c r="BL239" s="19" t="s">
        <v>96</v>
      </c>
      <c r="BM239" s="147" t="s">
        <v>6469</v>
      </c>
    </row>
    <row r="240" spans="2:65" s="1" customFormat="1" ht="11.25">
      <c r="B240" s="35"/>
      <c r="D240" s="149" t="s">
        <v>167</v>
      </c>
      <c r="F240" s="150" t="s">
        <v>6470</v>
      </c>
      <c r="I240" s="151"/>
      <c r="L240" s="35"/>
      <c r="M240" s="152"/>
      <c r="T240" s="56"/>
      <c r="AT240" s="19" t="s">
        <v>167</v>
      </c>
      <c r="AU240" s="19" t="s">
        <v>93</v>
      </c>
    </row>
    <row r="241" spans="2:65" s="13" customFormat="1" ht="11.25">
      <c r="B241" s="160"/>
      <c r="D241" s="154" t="s">
        <v>169</v>
      </c>
      <c r="E241" s="161" t="s">
        <v>32</v>
      </c>
      <c r="F241" s="162" t="s">
        <v>6471</v>
      </c>
      <c r="H241" s="163">
        <v>18</v>
      </c>
      <c r="I241" s="164"/>
      <c r="L241" s="160"/>
      <c r="M241" s="165"/>
      <c r="T241" s="166"/>
      <c r="AT241" s="161" t="s">
        <v>169</v>
      </c>
      <c r="AU241" s="161" t="s">
        <v>93</v>
      </c>
      <c r="AV241" s="13" t="s">
        <v>91</v>
      </c>
      <c r="AW241" s="13" t="s">
        <v>38</v>
      </c>
      <c r="AX241" s="13" t="s">
        <v>76</v>
      </c>
      <c r="AY241" s="161" t="s">
        <v>159</v>
      </c>
    </row>
    <row r="242" spans="2:65" s="13" customFormat="1" ht="11.25">
      <c r="B242" s="160"/>
      <c r="D242" s="154" t="s">
        <v>169</v>
      </c>
      <c r="E242" s="161" t="s">
        <v>32</v>
      </c>
      <c r="F242" s="162" t="s">
        <v>6471</v>
      </c>
      <c r="H242" s="163">
        <v>18</v>
      </c>
      <c r="I242" s="164"/>
      <c r="L242" s="160"/>
      <c r="M242" s="165"/>
      <c r="T242" s="166"/>
      <c r="AT242" s="161" t="s">
        <v>169</v>
      </c>
      <c r="AU242" s="161" t="s">
        <v>93</v>
      </c>
      <c r="AV242" s="13" t="s">
        <v>91</v>
      </c>
      <c r="AW242" s="13" t="s">
        <v>38</v>
      </c>
      <c r="AX242" s="13" t="s">
        <v>76</v>
      </c>
      <c r="AY242" s="161" t="s">
        <v>159</v>
      </c>
    </row>
    <row r="243" spans="2:65" s="13" customFormat="1" ht="11.25">
      <c r="B243" s="160"/>
      <c r="D243" s="154" t="s">
        <v>169</v>
      </c>
      <c r="E243" s="161" t="s">
        <v>32</v>
      </c>
      <c r="F243" s="162" t="s">
        <v>6472</v>
      </c>
      <c r="H243" s="163">
        <v>374</v>
      </c>
      <c r="I243" s="164"/>
      <c r="L243" s="160"/>
      <c r="M243" s="165"/>
      <c r="T243" s="166"/>
      <c r="AT243" s="161" t="s">
        <v>169</v>
      </c>
      <c r="AU243" s="161" t="s">
        <v>93</v>
      </c>
      <c r="AV243" s="13" t="s">
        <v>91</v>
      </c>
      <c r="AW243" s="13" t="s">
        <v>38</v>
      </c>
      <c r="AX243" s="13" t="s">
        <v>76</v>
      </c>
      <c r="AY243" s="161" t="s">
        <v>159</v>
      </c>
    </row>
    <row r="244" spans="2:65" s="13" customFormat="1" ht="11.25">
      <c r="B244" s="160"/>
      <c r="D244" s="154" t="s">
        <v>169</v>
      </c>
      <c r="E244" s="161" t="s">
        <v>32</v>
      </c>
      <c r="F244" s="162" t="s">
        <v>6472</v>
      </c>
      <c r="H244" s="163">
        <v>374</v>
      </c>
      <c r="I244" s="164"/>
      <c r="L244" s="160"/>
      <c r="M244" s="165"/>
      <c r="T244" s="166"/>
      <c r="AT244" s="161" t="s">
        <v>169</v>
      </c>
      <c r="AU244" s="161" t="s">
        <v>93</v>
      </c>
      <c r="AV244" s="13" t="s">
        <v>91</v>
      </c>
      <c r="AW244" s="13" t="s">
        <v>38</v>
      </c>
      <c r="AX244" s="13" t="s">
        <v>76</v>
      </c>
      <c r="AY244" s="161" t="s">
        <v>159</v>
      </c>
    </row>
    <row r="245" spans="2:65" s="13" customFormat="1" ht="11.25">
      <c r="B245" s="160"/>
      <c r="D245" s="154" t="s">
        <v>169</v>
      </c>
      <c r="E245" s="161" t="s">
        <v>32</v>
      </c>
      <c r="F245" s="162" t="s">
        <v>6473</v>
      </c>
      <c r="H245" s="163">
        <v>207</v>
      </c>
      <c r="I245" s="164"/>
      <c r="L245" s="160"/>
      <c r="M245" s="165"/>
      <c r="T245" s="166"/>
      <c r="AT245" s="161" t="s">
        <v>169</v>
      </c>
      <c r="AU245" s="161" t="s">
        <v>93</v>
      </c>
      <c r="AV245" s="13" t="s">
        <v>91</v>
      </c>
      <c r="AW245" s="13" t="s">
        <v>38</v>
      </c>
      <c r="AX245" s="13" t="s">
        <v>84</v>
      </c>
      <c r="AY245" s="161" t="s">
        <v>159</v>
      </c>
    </row>
    <row r="246" spans="2:65" s="1" customFormat="1" ht="24.2" customHeight="1">
      <c r="B246" s="35"/>
      <c r="C246" s="135" t="s">
        <v>905</v>
      </c>
      <c r="D246" s="135" t="s">
        <v>162</v>
      </c>
      <c r="E246" s="136" t="s">
        <v>6474</v>
      </c>
      <c r="F246" s="137" t="s">
        <v>6475</v>
      </c>
      <c r="G246" s="138" t="s">
        <v>165</v>
      </c>
      <c r="H246" s="139">
        <v>16</v>
      </c>
      <c r="I246" s="140"/>
      <c r="J246" s="141">
        <f>ROUND(I246*H246,2)</f>
        <v>0</v>
      </c>
      <c r="K246" s="142"/>
      <c r="L246" s="35"/>
      <c r="M246" s="143" t="s">
        <v>32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96</v>
      </c>
      <c r="AT246" s="147" t="s">
        <v>162</v>
      </c>
      <c r="AU246" s="147" t="s">
        <v>93</v>
      </c>
      <c r="AY246" s="19" t="s">
        <v>159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9" t="s">
        <v>91</v>
      </c>
      <c r="BK246" s="148">
        <f>ROUND(I246*H246,2)</f>
        <v>0</v>
      </c>
      <c r="BL246" s="19" t="s">
        <v>96</v>
      </c>
      <c r="BM246" s="147" t="s">
        <v>6476</v>
      </c>
    </row>
    <row r="247" spans="2:65" s="1" customFormat="1" ht="11.25">
      <c r="B247" s="35"/>
      <c r="D247" s="149" t="s">
        <v>167</v>
      </c>
      <c r="F247" s="150" t="s">
        <v>6477</v>
      </c>
      <c r="I247" s="151"/>
      <c r="L247" s="35"/>
      <c r="M247" s="152"/>
      <c r="T247" s="56"/>
      <c r="AT247" s="19" t="s">
        <v>167</v>
      </c>
      <c r="AU247" s="19" t="s">
        <v>93</v>
      </c>
    </row>
    <row r="248" spans="2:65" s="1" customFormat="1" ht="44.25" customHeight="1">
      <c r="B248" s="35"/>
      <c r="C248" s="135" t="s">
        <v>909</v>
      </c>
      <c r="D248" s="135" t="s">
        <v>162</v>
      </c>
      <c r="E248" s="136" t="s">
        <v>6478</v>
      </c>
      <c r="F248" s="137" t="s">
        <v>6479</v>
      </c>
      <c r="G248" s="138" t="s">
        <v>165</v>
      </c>
      <c r="H248" s="139">
        <v>16</v>
      </c>
      <c r="I248" s="140"/>
      <c r="J248" s="141">
        <f>ROUND(I248*H248,2)</f>
        <v>0</v>
      </c>
      <c r="K248" s="142"/>
      <c r="L248" s="35"/>
      <c r="M248" s="143" t="s">
        <v>32</v>
      </c>
      <c r="N248" s="144" t="s">
        <v>48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96</v>
      </c>
      <c r="AT248" s="147" t="s">
        <v>162</v>
      </c>
      <c r="AU248" s="147" t="s">
        <v>93</v>
      </c>
      <c r="AY248" s="19" t="s">
        <v>159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9" t="s">
        <v>91</v>
      </c>
      <c r="BK248" s="148">
        <f>ROUND(I248*H248,2)</f>
        <v>0</v>
      </c>
      <c r="BL248" s="19" t="s">
        <v>96</v>
      </c>
      <c r="BM248" s="147" t="s">
        <v>6480</v>
      </c>
    </row>
    <row r="249" spans="2:65" s="1" customFormat="1" ht="11.25">
      <c r="B249" s="35"/>
      <c r="D249" s="149" t="s">
        <v>167</v>
      </c>
      <c r="F249" s="150" t="s">
        <v>6481</v>
      </c>
      <c r="I249" s="151"/>
      <c r="L249" s="35"/>
      <c r="M249" s="152"/>
      <c r="T249" s="56"/>
      <c r="AT249" s="19" t="s">
        <v>167</v>
      </c>
      <c r="AU249" s="19" t="s">
        <v>93</v>
      </c>
    </row>
    <row r="250" spans="2:65" s="12" customFormat="1" ht="11.25">
      <c r="B250" s="153"/>
      <c r="D250" s="154" t="s">
        <v>169</v>
      </c>
      <c r="E250" s="155" t="s">
        <v>32</v>
      </c>
      <c r="F250" s="156" t="s">
        <v>6482</v>
      </c>
      <c r="H250" s="155" t="s">
        <v>32</v>
      </c>
      <c r="I250" s="157"/>
      <c r="L250" s="153"/>
      <c r="M250" s="158"/>
      <c r="T250" s="159"/>
      <c r="AT250" s="155" t="s">
        <v>169</v>
      </c>
      <c r="AU250" s="155" t="s">
        <v>93</v>
      </c>
      <c r="AV250" s="12" t="s">
        <v>84</v>
      </c>
      <c r="AW250" s="12" t="s">
        <v>38</v>
      </c>
      <c r="AX250" s="12" t="s">
        <v>76</v>
      </c>
      <c r="AY250" s="155" t="s">
        <v>159</v>
      </c>
    </row>
    <row r="251" spans="2:65" s="13" customFormat="1" ht="11.25">
      <c r="B251" s="160"/>
      <c r="D251" s="154" t="s">
        <v>169</v>
      </c>
      <c r="E251" s="161" t="s">
        <v>32</v>
      </c>
      <c r="F251" s="162" t="s">
        <v>3132</v>
      </c>
      <c r="H251" s="163">
        <v>16</v>
      </c>
      <c r="I251" s="164"/>
      <c r="L251" s="160"/>
      <c r="M251" s="165"/>
      <c r="T251" s="166"/>
      <c r="AT251" s="161" t="s">
        <v>169</v>
      </c>
      <c r="AU251" s="161" t="s">
        <v>93</v>
      </c>
      <c r="AV251" s="13" t="s">
        <v>91</v>
      </c>
      <c r="AW251" s="13" t="s">
        <v>38</v>
      </c>
      <c r="AX251" s="13" t="s">
        <v>84</v>
      </c>
      <c r="AY251" s="161" t="s">
        <v>159</v>
      </c>
    </row>
    <row r="252" spans="2:65" s="1" customFormat="1" ht="49.15" customHeight="1">
      <c r="B252" s="35"/>
      <c r="C252" s="135" t="s">
        <v>913</v>
      </c>
      <c r="D252" s="135" t="s">
        <v>162</v>
      </c>
      <c r="E252" s="136" t="s">
        <v>6483</v>
      </c>
      <c r="F252" s="137" t="s">
        <v>6484</v>
      </c>
      <c r="G252" s="138" t="s">
        <v>165</v>
      </c>
      <c r="H252" s="139">
        <v>8</v>
      </c>
      <c r="I252" s="140"/>
      <c r="J252" s="141">
        <f>ROUND(I252*H252,2)</f>
        <v>0</v>
      </c>
      <c r="K252" s="142"/>
      <c r="L252" s="35"/>
      <c r="M252" s="143" t="s">
        <v>32</v>
      </c>
      <c r="N252" s="144" t="s">
        <v>48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96</v>
      </c>
      <c r="AT252" s="147" t="s">
        <v>162</v>
      </c>
      <c r="AU252" s="147" t="s">
        <v>93</v>
      </c>
      <c r="AY252" s="19" t="s">
        <v>159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9" t="s">
        <v>91</v>
      </c>
      <c r="BK252" s="148">
        <f>ROUND(I252*H252,2)</f>
        <v>0</v>
      </c>
      <c r="BL252" s="19" t="s">
        <v>96</v>
      </c>
      <c r="BM252" s="147" t="s">
        <v>6485</v>
      </c>
    </row>
    <row r="253" spans="2:65" s="1" customFormat="1" ht="11.25">
      <c r="B253" s="35"/>
      <c r="D253" s="149" t="s">
        <v>167</v>
      </c>
      <c r="F253" s="150" t="s">
        <v>6486</v>
      </c>
      <c r="I253" s="151"/>
      <c r="L253" s="35"/>
      <c r="M253" s="152"/>
      <c r="T253" s="56"/>
      <c r="AT253" s="19" t="s">
        <v>167</v>
      </c>
      <c r="AU253" s="19" t="s">
        <v>93</v>
      </c>
    </row>
    <row r="254" spans="2:65" s="11" customFormat="1" ht="20.85" customHeight="1">
      <c r="B254" s="123"/>
      <c r="D254" s="124" t="s">
        <v>75</v>
      </c>
      <c r="E254" s="133" t="s">
        <v>928</v>
      </c>
      <c r="F254" s="133" t="s">
        <v>6487</v>
      </c>
      <c r="I254" s="126"/>
      <c r="J254" s="134">
        <f>BK254</f>
        <v>0</v>
      </c>
      <c r="L254" s="123"/>
      <c r="M254" s="128"/>
      <c r="P254" s="129">
        <f>SUM(P255:P276)</f>
        <v>0</v>
      </c>
      <c r="R254" s="129">
        <f>SUM(R255:R276)</f>
        <v>226.63127159999999</v>
      </c>
      <c r="T254" s="130">
        <f>SUM(T255:T276)</f>
        <v>0</v>
      </c>
      <c r="AR254" s="124" t="s">
        <v>84</v>
      </c>
      <c r="AT254" s="131" t="s">
        <v>75</v>
      </c>
      <c r="AU254" s="131" t="s">
        <v>91</v>
      </c>
      <c r="AY254" s="124" t="s">
        <v>159</v>
      </c>
      <c r="BK254" s="132">
        <f>SUM(BK255:BK276)</f>
        <v>0</v>
      </c>
    </row>
    <row r="255" spans="2:65" s="1" customFormat="1" ht="44.25" customHeight="1">
      <c r="B255" s="35"/>
      <c r="C255" s="135" t="s">
        <v>917</v>
      </c>
      <c r="D255" s="135" t="s">
        <v>162</v>
      </c>
      <c r="E255" s="136" t="s">
        <v>6488</v>
      </c>
      <c r="F255" s="137" t="s">
        <v>6489</v>
      </c>
      <c r="G255" s="138" t="s">
        <v>165</v>
      </c>
      <c r="H255" s="139">
        <v>8</v>
      </c>
      <c r="I255" s="140"/>
      <c r="J255" s="141">
        <f>ROUND(I255*H255,2)</f>
        <v>0</v>
      </c>
      <c r="K255" s="142"/>
      <c r="L255" s="35"/>
      <c r="M255" s="143" t="s">
        <v>32</v>
      </c>
      <c r="N255" s="144" t="s">
        <v>48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96</v>
      </c>
      <c r="AT255" s="147" t="s">
        <v>162</v>
      </c>
      <c r="AU255" s="147" t="s">
        <v>93</v>
      </c>
      <c r="AY255" s="19" t="s">
        <v>159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9" t="s">
        <v>91</v>
      </c>
      <c r="BK255" s="148">
        <f>ROUND(I255*H255,2)</f>
        <v>0</v>
      </c>
      <c r="BL255" s="19" t="s">
        <v>96</v>
      </c>
      <c r="BM255" s="147" t="s">
        <v>6490</v>
      </c>
    </row>
    <row r="256" spans="2:65" s="1" customFormat="1" ht="11.25">
      <c r="B256" s="35"/>
      <c r="D256" s="149" t="s">
        <v>167</v>
      </c>
      <c r="F256" s="150" t="s">
        <v>6491</v>
      </c>
      <c r="I256" s="151"/>
      <c r="L256" s="35"/>
      <c r="M256" s="152"/>
      <c r="T256" s="56"/>
      <c r="AT256" s="19" t="s">
        <v>167</v>
      </c>
      <c r="AU256" s="19" t="s">
        <v>93</v>
      </c>
    </row>
    <row r="257" spans="2:65" s="1" customFormat="1" ht="78" customHeight="1">
      <c r="B257" s="35"/>
      <c r="C257" s="135" t="s">
        <v>171</v>
      </c>
      <c r="D257" s="135" t="s">
        <v>162</v>
      </c>
      <c r="E257" s="136" t="s">
        <v>6492</v>
      </c>
      <c r="F257" s="137" t="s">
        <v>6493</v>
      </c>
      <c r="G257" s="138" t="s">
        <v>165</v>
      </c>
      <c r="H257" s="139">
        <v>5</v>
      </c>
      <c r="I257" s="140"/>
      <c r="J257" s="141">
        <f>ROUND(I257*H257,2)</f>
        <v>0</v>
      </c>
      <c r="K257" s="142"/>
      <c r="L257" s="35"/>
      <c r="M257" s="143" t="s">
        <v>32</v>
      </c>
      <c r="N257" s="144" t="s">
        <v>48</v>
      </c>
      <c r="P257" s="145">
        <f>O257*H257</f>
        <v>0</v>
      </c>
      <c r="Q257" s="145">
        <v>8.9219999999999994E-2</v>
      </c>
      <c r="R257" s="145">
        <f>Q257*H257</f>
        <v>0.44609999999999994</v>
      </c>
      <c r="S257" s="145">
        <v>0</v>
      </c>
      <c r="T257" s="146">
        <f>S257*H257</f>
        <v>0</v>
      </c>
      <c r="AR257" s="147" t="s">
        <v>96</v>
      </c>
      <c r="AT257" s="147" t="s">
        <v>162</v>
      </c>
      <c r="AU257" s="147" t="s">
        <v>93</v>
      </c>
      <c r="AY257" s="19" t="s">
        <v>159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9" t="s">
        <v>91</v>
      </c>
      <c r="BK257" s="148">
        <f>ROUND(I257*H257,2)</f>
        <v>0</v>
      </c>
      <c r="BL257" s="19" t="s">
        <v>96</v>
      </c>
      <c r="BM257" s="147" t="s">
        <v>6494</v>
      </c>
    </row>
    <row r="258" spans="2:65" s="1" customFormat="1" ht="11.25">
      <c r="B258" s="35"/>
      <c r="D258" s="149" t="s">
        <v>167</v>
      </c>
      <c r="F258" s="150" t="s">
        <v>6495</v>
      </c>
      <c r="I258" s="151"/>
      <c r="L258" s="35"/>
      <c r="M258" s="152"/>
      <c r="T258" s="56"/>
      <c r="AT258" s="19" t="s">
        <v>167</v>
      </c>
      <c r="AU258" s="19" t="s">
        <v>93</v>
      </c>
    </row>
    <row r="259" spans="2:65" s="1" customFormat="1" ht="24.2" customHeight="1">
      <c r="B259" s="35"/>
      <c r="C259" s="182" t="s">
        <v>924</v>
      </c>
      <c r="D259" s="182" t="s">
        <v>668</v>
      </c>
      <c r="E259" s="183" t="s">
        <v>6496</v>
      </c>
      <c r="F259" s="184" t="s">
        <v>6497</v>
      </c>
      <c r="G259" s="185" t="s">
        <v>165</v>
      </c>
      <c r="H259" s="186">
        <v>5.0999999999999996</v>
      </c>
      <c r="I259" s="187"/>
      <c r="J259" s="188">
        <f>ROUND(I259*H259,2)</f>
        <v>0</v>
      </c>
      <c r="K259" s="189"/>
      <c r="L259" s="190"/>
      <c r="M259" s="191" t="s">
        <v>32</v>
      </c>
      <c r="N259" s="192" t="s">
        <v>48</v>
      </c>
      <c r="P259" s="145">
        <f>O259*H259</f>
        <v>0</v>
      </c>
      <c r="Q259" s="145">
        <v>0.13200000000000001</v>
      </c>
      <c r="R259" s="145">
        <f>Q259*H259</f>
        <v>0.67320000000000002</v>
      </c>
      <c r="S259" s="145">
        <v>0</v>
      </c>
      <c r="T259" s="146">
        <f>S259*H259</f>
        <v>0</v>
      </c>
      <c r="AR259" s="147" t="s">
        <v>108</v>
      </c>
      <c r="AT259" s="147" t="s">
        <v>668</v>
      </c>
      <c r="AU259" s="147" t="s">
        <v>93</v>
      </c>
      <c r="AY259" s="19" t="s">
        <v>159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9" t="s">
        <v>91</v>
      </c>
      <c r="BK259" s="148">
        <f>ROUND(I259*H259,2)</f>
        <v>0</v>
      </c>
      <c r="BL259" s="19" t="s">
        <v>96</v>
      </c>
      <c r="BM259" s="147" t="s">
        <v>6498</v>
      </c>
    </row>
    <row r="260" spans="2:65" s="13" customFormat="1" ht="11.25">
      <c r="B260" s="160"/>
      <c r="D260" s="154" t="s">
        <v>169</v>
      </c>
      <c r="F260" s="162" t="s">
        <v>6499</v>
      </c>
      <c r="H260" s="163">
        <v>5.0999999999999996</v>
      </c>
      <c r="I260" s="164"/>
      <c r="L260" s="160"/>
      <c r="M260" s="165"/>
      <c r="T260" s="166"/>
      <c r="AT260" s="161" t="s">
        <v>169</v>
      </c>
      <c r="AU260" s="161" t="s">
        <v>93</v>
      </c>
      <c r="AV260" s="13" t="s">
        <v>91</v>
      </c>
      <c r="AW260" s="13" t="s">
        <v>4</v>
      </c>
      <c r="AX260" s="13" t="s">
        <v>84</v>
      </c>
      <c r="AY260" s="161" t="s">
        <v>159</v>
      </c>
    </row>
    <row r="261" spans="2:65" s="1" customFormat="1" ht="78" customHeight="1">
      <c r="B261" s="35"/>
      <c r="C261" s="135" t="s">
        <v>928</v>
      </c>
      <c r="D261" s="135" t="s">
        <v>162</v>
      </c>
      <c r="E261" s="136" t="s">
        <v>6500</v>
      </c>
      <c r="F261" s="137" t="s">
        <v>6501</v>
      </c>
      <c r="G261" s="138" t="s">
        <v>165</v>
      </c>
      <c r="H261" s="139">
        <v>4.38</v>
      </c>
      <c r="I261" s="140"/>
      <c r="J261" s="141">
        <f>ROUND(I261*H261,2)</f>
        <v>0</v>
      </c>
      <c r="K261" s="142"/>
      <c r="L261" s="35"/>
      <c r="M261" s="143" t="s">
        <v>32</v>
      </c>
      <c r="N261" s="144" t="s">
        <v>48</v>
      </c>
      <c r="P261" s="145">
        <f>O261*H261</f>
        <v>0</v>
      </c>
      <c r="Q261" s="145">
        <v>9.0620000000000006E-2</v>
      </c>
      <c r="R261" s="145">
        <f>Q261*H261</f>
        <v>0.39691560000000004</v>
      </c>
      <c r="S261" s="145">
        <v>0</v>
      </c>
      <c r="T261" s="146">
        <f>S261*H261</f>
        <v>0</v>
      </c>
      <c r="AR261" s="147" t="s">
        <v>96</v>
      </c>
      <c r="AT261" s="147" t="s">
        <v>162</v>
      </c>
      <c r="AU261" s="147" t="s">
        <v>93</v>
      </c>
      <c r="AY261" s="19" t="s">
        <v>159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9" t="s">
        <v>91</v>
      </c>
      <c r="BK261" s="148">
        <f>ROUND(I261*H261,2)</f>
        <v>0</v>
      </c>
      <c r="BL261" s="19" t="s">
        <v>96</v>
      </c>
      <c r="BM261" s="147" t="s">
        <v>6502</v>
      </c>
    </row>
    <row r="262" spans="2:65" s="1" customFormat="1" ht="11.25">
      <c r="B262" s="35"/>
      <c r="D262" s="149" t="s">
        <v>167</v>
      </c>
      <c r="F262" s="150" t="s">
        <v>6503</v>
      </c>
      <c r="I262" s="151"/>
      <c r="L262" s="35"/>
      <c r="M262" s="152"/>
      <c r="T262" s="56"/>
      <c r="AT262" s="19" t="s">
        <v>167</v>
      </c>
      <c r="AU262" s="19" t="s">
        <v>93</v>
      </c>
    </row>
    <row r="263" spans="2:65" s="1" customFormat="1" ht="24.2" customHeight="1">
      <c r="B263" s="35"/>
      <c r="C263" s="182" t="s">
        <v>932</v>
      </c>
      <c r="D263" s="182" t="s">
        <v>668</v>
      </c>
      <c r="E263" s="183" t="s">
        <v>6504</v>
      </c>
      <c r="F263" s="184" t="s">
        <v>6505</v>
      </c>
      <c r="G263" s="185" t="s">
        <v>165</v>
      </c>
      <c r="H263" s="186">
        <v>4.5110000000000001</v>
      </c>
      <c r="I263" s="187"/>
      <c r="J263" s="188">
        <f>ROUND(I263*H263,2)</f>
        <v>0</v>
      </c>
      <c r="K263" s="189"/>
      <c r="L263" s="190"/>
      <c r="M263" s="191" t="s">
        <v>32</v>
      </c>
      <c r="N263" s="192" t="s">
        <v>48</v>
      </c>
      <c r="P263" s="145">
        <f>O263*H263</f>
        <v>0</v>
      </c>
      <c r="Q263" s="145">
        <v>0.17599999999999999</v>
      </c>
      <c r="R263" s="145">
        <f>Q263*H263</f>
        <v>0.79393599999999998</v>
      </c>
      <c r="S263" s="145">
        <v>0</v>
      </c>
      <c r="T263" s="146">
        <f>S263*H263</f>
        <v>0</v>
      </c>
      <c r="AR263" s="147" t="s">
        <v>108</v>
      </c>
      <c r="AT263" s="147" t="s">
        <v>668</v>
      </c>
      <c r="AU263" s="147" t="s">
        <v>93</v>
      </c>
      <c r="AY263" s="19" t="s">
        <v>159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9" t="s">
        <v>91</v>
      </c>
      <c r="BK263" s="148">
        <f>ROUND(I263*H263,2)</f>
        <v>0</v>
      </c>
      <c r="BL263" s="19" t="s">
        <v>96</v>
      </c>
      <c r="BM263" s="147" t="s">
        <v>6506</v>
      </c>
    </row>
    <row r="264" spans="2:65" s="13" customFormat="1" ht="11.25">
      <c r="B264" s="160"/>
      <c r="D264" s="154" t="s">
        <v>169</v>
      </c>
      <c r="F264" s="162" t="s">
        <v>6507</v>
      </c>
      <c r="H264" s="163">
        <v>4.5110000000000001</v>
      </c>
      <c r="I264" s="164"/>
      <c r="L264" s="160"/>
      <c r="M264" s="165"/>
      <c r="T264" s="166"/>
      <c r="AT264" s="161" t="s">
        <v>169</v>
      </c>
      <c r="AU264" s="161" t="s">
        <v>93</v>
      </c>
      <c r="AV264" s="13" t="s">
        <v>91</v>
      </c>
      <c r="AW264" s="13" t="s">
        <v>4</v>
      </c>
      <c r="AX264" s="13" t="s">
        <v>84</v>
      </c>
      <c r="AY264" s="161" t="s">
        <v>159</v>
      </c>
    </row>
    <row r="265" spans="2:65" s="1" customFormat="1" ht="55.5" customHeight="1">
      <c r="B265" s="35"/>
      <c r="C265" s="135" t="s">
        <v>936</v>
      </c>
      <c r="D265" s="135" t="s">
        <v>162</v>
      </c>
      <c r="E265" s="136" t="s">
        <v>6508</v>
      </c>
      <c r="F265" s="137" t="s">
        <v>6509</v>
      </c>
      <c r="G265" s="138" t="s">
        <v>165</v>
      </c>
      <c r="H265" s="139">
        <v>599</v>
      </c>
      <c r="I265" s="140"/>
      <c r="J265" s="141">
        <f>ROUND(I265*H265,2)</f>
        <v>0</v>
      </c>
      <c r="K265" s="142"/>
      <c r="L265" s="35"/>
      <c r="M265" s="143" t="s">
        <v>32</v>
      </c>
      <c r="N265" s="144" t="s">
        <v>48</v>
      </c>
      <c r="P265" s="145">
        <f>O265*H265</f>
        <v>0</v>
      </c>
      <c r="Q265" s="145">
        <v>0.1837</v>
      </c>
      <c r="R265" s="145">
        <f>Q265*H265</f>
        <v>110.0363</v>
      </c>
      <c r="S265" s="145">
        <v>0</v>
      </c>
      <c r="T265" s="146">
        <f>S265*H265</f>
        <v>0</v>
      </c>
      <c r="AR265" s="147" t="s">
        <v>96</v>
      </c>
      <c r="AT265" s="147" t="s">
        <v>162</v>
      </c>
      <c r="AU265" s="147" t="s">
        <v>93</v>
      </c>
      <c r="AY265" s="19" t="s">
        <v>159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9" t="s">
        <v>91</v>
      </c>
      <c r="BK265" s="148">
        <f>ROUND(I265*H265,2)</f>
        <v>0</v>
      </c>
      <c r="BL265" s="19" t="s">
        <v>96</v>
      </c>
      <c r="BM265" s="147" t="s">
        <v>6510</v>
      </c>
    </row>
    <row r="266" spans="2:65" s="1" customFormat="1" ht="11.25">
      <c r="B266" s="35"/>
      <c r="D266" s="149" t="s">
        <v>167</v>
      </c>
      <c r="F266" s="150" t="s">
        <v>6511</v>
      </c>
      <c r="I266" s="151"/>
      <c r="L266" s="35"/>
      <c r="M266" s="152"/>
      <c r="T266" s="56"/>
      <c r="AT266" s="19" t="s">
        <v>167</v>
      </c>
      <c r="AU266" s="19" t="s">
        <v>93</v>
      </c>
    </row>
    <row r="267" spans="2:65" s="1" customFormat="1" ht="16.5" customHeight="1">
      <c r="B267" s="35"/>
      <c r="C267" s="182" t="s">
        <v>940</v>
      </c>
      <c r="D267" s="182" t="s">
        <v>668</v>
      </c>
      <c r="E267" s="183" t="s">
        <v>6512</v>
      </c>
      <c r="F267" s="184" t="s">
        <v>6513</v>
      </c>
      <c r="G267" s="185" t="s">
        <v>165</v>
      </c>
      <c r="H267" s="186">
        <v>395.92</v>
      </c>
      <c r="I267" s="187"/>
      <c r="J267" s="188">
        <f>ROUND(I267*H267,2)</f>
        <v>0</v>
      </c>
      <c r="K267" s="189"/>
      <c r="L267" s="190"/>
      <c r="M267" s="191" t="s">
        <v>32</v>
      </c>
      <c r="N267" s="192" t="s">
        <v>48</v>
      </c>
      <c r="P267" s="145">
        <f>O267*H267</f>
        <v>0</v>
      </c>
      <c r="Q267" s="145">
        <v>0.222</v>
      </c>
      <c r="R267" s="145">
        <f>Q267*H267</f>
        <v>87.894240000000011</v>
      </c>
      <c r="S267" s="145">
        <v>0</v>
      </c>
      <c r="T267" s="146">
        <f>S267*H267</f>
        <v>0</v>
      </c>
      <c r="AR267" s="147" t="s">
        <v>108</v>
      </c>
      <c r="AT267" s="147" t="s">
        <v>668</v>
      </c>
      <c r="AU267" s="147" t="s">
        <v>93</v>
      </c>
      <c r="AY267" s="19" t="s">
        <v>159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9" t="s">
        <v>91</v>
      </c>
      <c r="BK267" s="148">
        <f>ROUND(I267*H267,2)</f>
        <v>0</v>
      </c>
      <c r="BL267" s="19" t="s">
        <v>96</v>
      </c>
      <c r="BM267" s="147" t="s">
        <v>6514</v>
      </c>
    </row>
    <row r="268" spans="2:65" s="13" customFormat="1" ht="11.25">
      <c r="B268" s="160"/>
      <c r="D268" s="154" t="s">
        <v>169</v>
      </c>
      <c r="E268" s="161" t="s">
        <v>32</v>
      </c>
      <c r="F268" s="162" t="s">
        <v>6515</v>
      </c>
      <c r="H268" s="163">
        <v>392</v>
      </c>
      <c r="I268" s="164"/>
      <c r="L268" s="160"/>
      <c r="M268" s="165"/>
      <c r="T268" s="166"/>
      <c r="AT268" s="161" t="s">
        <v>169</v>
      </c>
      <c r="AU268" s="161" t="s">
        <v>93</v>
      </c>
      <c r="AV268" s="13" t="s">
        <v>91</v>
      </c>
      <c r="AW268" s="13" t="s">
        <v>38</v>
      </c>
      <c r="AX268" s="13" t="s">
        <v>84</v>
      </c>
      <c r="AY268" s="161" t="s">
        <v>159</v>
      </c>
    </row>
    <row r="269" spans="2:65" s="13" customFormat="1" ht="11.25">
      <c r="B269" s="160"/>
      <c r="D269" s="154" t="s">
        <v>169</v>
      </c>
      <c r="F269" s="162" t="s">
        <v>6516</v>
      </c>
      <c r="H269" s="163">
        <v>395.92</v>
      </c>
      <c r="I269" s="164"/>
      <c r="L269" s="160"/>
      <c r="M269" s="165"/>
      <c r="T269" s="166"/>
      <c r="AT269" s="161" t="s">
        <v>169</v>
      </c>
      <c r="AU269" s="161" t="s">
        <v>93</v>
      </c>
      <c r="AV269" s="13" t="s">
        <v>91</v>
      </c>
      <c r="AW269" s="13" t="s">
        <v>4</v>
      </c>
      <c r="AX269" s="13" t="s">
        <v>84</v>
      </c>
      <c r="AY269" s="161" t="s">
        <v>159</v>
      </c>
    </row>
    <row r="270" spans="2:65" s="1" customFormat="1" ht="16.5" customHeight="1">
      <c r="B270" s="35"/>
      <c r="C270" s="182" t="s">
        <v>945</v>
      </c>
      <c r="D270" s="182" t="s">
        <v>668</v>
      </c>
      <c r="E270" s="183" t="s">
        <v>6517</v>
      </c>
      <c r="F270" s="184" t="s">
        <v>6518</v>
      </c>
      <c r="G270" s="185" t="s">
        <v>165</v>
      </c>
      <c r="H270" s="186">
        <v>209.07</v>
      </c>
      <c r="I270" s="187"/>
      <c r="J270" s="188">
        <f>ROUND(I270*H270,2)</f>
        <v>0</v>
      </c>
      <c r="K270" s="189"/>
      <c r="L270" s="190"/>
      <c r="M270" s="191" t="s">
        <v>32</v>
      </c>
      <c r="N270" s="192" t="s">
        <v>48</v>
      </c>
      <c r="P270" s="145">
        <f>O270*H270</f>
        <v>0</v>
      </c>
      <c r="Q270" s="145">
        <v>0.11799999999999999</v>
      </c>
      <c r="R270" s="145">
        <f>Q270*H270</f>
        <v>24.670259999999999</v>
      </c>
      <c r="S270" s="145">
        <v>0</v>
      </c>
      <c r="T270" s="146">
        <f>S270*H270</f>
        <v>0</v>
      </c>
      <c r="AR270" s="147" t="s">
        <v>108</v>
      </c>
      <c r="AT270" s="147" t="s">
        <v>668</v>
      </c>
      <c r="AU270" s="147" t="s">
        <v>93</v>
      </c>
      <c r="AY270" s="19" t="s">
        <v>159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9" t="s">
        <v>91</v>
      </c>
      <c r="BK270" s="148">
        <f>ROUND(I270*H270,2)</f>
        <v>0</v>
      </c>
      <c r="BL270" s="19" t="s">
        <v>96</v>
      </c>
      <c r="BM270" s="147" t="s">
        <v>6519</v>
      </c>
    </row>
    <row r="271" spans="2:65" s="13" customFormat="1" ht="11.25">
      <c r="B271" s="160"/>
      <c r="D271" s="154" t="s">
        <v>169</v>
      </c>
      <c r="E271" s="161" t="s">
        <v>32</v>
      </c>
      <c r="F271" s="162" t="s">
        <v>1941</v>
      </c>
      <c r="H271" s="163">
        <v>207</v>
      </c>
      <c r="I271" s="164"/>
      <c r="L271" s="160"/>
      <c r="M271" s="165"/>
      <c r="T271" s="166"/>
      <c r="AT271" s="161" t="s">
        <v>169</v>
      </c>
      <c r="AU271" s="161" t="s">
        <v>93</v>
      </c>
      <c r="AV271" s="13" t="s">
        <v>91</v>
      </c>
      <c r="AW271" s="13" t="s">
        <v>38</v>
      </c>
      <c r="AX271" s="13" t="s">
        <v>84</v>
      </c>
      <c r="AY271" s="161" t="s">
        <v>159</v>
      </c>
    </row>
    <row r="272" spans="2:65" s="13" customFormat="1" ht="11.25">
      <c r="B272" s="160"/>
      <c r="D272" s="154" t="s">
        <v>169</v>
      </c>
      <c r="F272" s="162" t="s">
        <v>6520</v>
      </c>
      <c r="H272" s="163">
        <v>209.07</v>
      </c>
      <c r="I272" s="164"/>
      <c r="L272" s="160"/>
      <c r="M272" s="165"/>
      <c r="T272" s="166"/>
      <c r="AT272" s="161" t="s">
        <v>169</v>
      </c>
      <c r="AU272" s="161" t="s">
        <v>93</v>
      </c>
      <c r="AV272" s="13" t="s">
        <v>91</v>
      </c>
      <c r="AW272" s="13" t="s">
        <v>4</v>
      </c>
      <c r="AX272" s="13" t="s">
        <v>84</v>
      </c>
      <c r="AY272" s="161" t="s">
        <v>159</v>
      </c>
    </row>
    <row r="273" spans="2:65" s="1" customFormat="1" ht="78" customHeight="1">
      <c r="B273" s="35"/>
      <c r="C273" s="135" t="s">
        <v>983</v>
      </c>
      <c r="D273" s="135" t="s">
        <v>162</v>
      </c>
      <c r="E273" s="136" t="s">
        <v>6521</v>
      </c>
      <c r="F273" s="137" t="s">
        <v>6522</v>
      </c>
      <c r="G273" s="138" t="s">
        <v>165</v>
      </c>
      <c r="H273" s="139">
        <v>6</v>
      </c>
      <c r="I273" s="140"/>
      <c r="J273" s="141">
        <f>ROUND(I273*H273,2)</f>
        <v>0</v>
      </c>
      <c r="K273" s="142"/>
      <c r="L273" s="35"/>
      <c r="M273" s="143" t="s">
        <v>32</v>
      </c>
      <c r="N273" s="144" t="s">
        <v>48</v>
      </c>
      <c r="P273" s="145">
        <f>O273*H273</f>
        <v>0</v>
      </c>
      <c r="Q273" s="145">
        <v>0.11162</v>
      </c>
      <c r="R273" s="145">
        <f>Q273*H273</f>
        <v>0.66971999999999998</v>
      </c>
      <c r="S273" s="145">
        <v>0</v>
      </c>
      <c r="T273" s="146">
        <f>S273*H273</f>
        <v>0</v>
      </c>
      <c r="AR273" s="147" t="s">
        <v>96</v>
      </c>
      <c r="AT273" s="147" t="s">
        <v>162</v>
      </c>
      <c r="AU273" s="147" t="s">
        <v>93</v>
      </c>
      <c r="AY273" s="19" t="s">
        <v>159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9" t="s">
        <v>91</v>
      </c>
      <c r="BK273" s="148">
        <f>ROUND(I273*H273,2)</f>
        <v>0</v>
      </c>
      <c r="BL273" s="19" t="s">
        <v>96</v>
      </c>
      <c r="BM273" s="147" t="s">
        <v>6523</v>
      </c>
    </row>
    <row r="274" spans="2:65" s="1" customFormat="1" ht="11.25">
      <c r="B274" s="35"/>
      <c r="D274" s="149" t="s">
        <v>167</v>
      </c>
      <c r="F274" s="150" t="s">
        <v>6524</v>
      </c>
      <c r="I274" s="151"/>
      <c r="L274" s="35"/>
      <c r="M274" s="152"/>
      <c r="T274" s="56"/>
      <c r="AT274" s="19" t="s">
        <v>167</v>
      </c>
      <c r="AU274" s="19" t="s">
        <v>93</v>
      </c>
    </row>
    <row r="275" spans="2:65" s="1" customFormat="1" ht="24.2" customHeight="1">
      <c r="B275" s="35"/>
      <c r="C275" s="182" t="s">
        <v>999</v>
      </c>
      <c r="D275" s="182" t="s">
        <v>668</v>
      </c>
      <c r="E275" s="183" t="s">
        <v>6525</v>
      </c>
      <c r="F275" s="184" t="s">
        <v>6526</v>
      </c>
      <c r="G275" s="185" t="s">
        <v>165</v>
      </c>
      <c r="H275" s="186">
        <v>6.18</v>
      </c>
      <c r="I275" s="187"/>
      <c r="J275" s="188">
        <f>ROUND(I275*H275,2)</f>
        <v>0</v>
      </c>
      <c r="K275" s="189"/>
      <c r="L275" s="190"/>
      <c r="M275" s="191" t="s">
        <v>32</v>
      </c>
      <c r="N275" s="192" t="s">
        <v>48</v>
      </c>
      <c r="P275" s="145">
        <f>O275*H275</f>
        <v>0</v>
      </c>
      <c r="Q275" s="145">
        <v>0.17</v>
      </c>
      <c r="R275" s="145">
        <f>Q275*H275</f>
        <v>1.0506</v>
      </c>
      <c r="S275" s="145">
        <v>0</v>
      </c>
      <c r="T275" s="146">
        <f>S275*H275</f>
        <v>0</v>
      </c>
      <c r="AR275" s="147" t="s">
        <v>108</v>
      </c>
      <c r="AT275" s="147" t="s">
        <v>668</v>
      </c>
      <c r="AU275" s="147" t="s">
        <v>93</v>
      </c>
      <c r="AY275" s="19" t="s">
        <v>159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9" t="s">
        <v>91</v>
      </c>
      <c r="BK275" s="148">
        <f>ROUND(I275*H275,2)</f>
        <v>0</v>
      </c>
      <c r="BL275" s="19" t="s">
        <v>96</v>
      </c>
      <c r="BM275" s="147" t="s">
        <v>6527</v>
      </c>
    </row>
    <row r="276" spans="2:65" s="13" customFormat="1" ht="11.25">
      <c r="B276" s="160"/>
      <c r="D276" s="154" t="s">
        <v>169</v>
      </c>
      <c r="F276" s="162" t="s">
        <v>6528</v>
      </c>
      <c r="H276" s="163">
        <v>6.18</v>
      </c>
      <c r="I276" s="164"/>
      <c r="L276" s="160"/>
      <c r="M276" s="165"/>
      <c r="T276" s="166"/>
      <c r="AT276" s="161" t="s">
        <v>169</v>
      </c>
      <c r="AU276" s="161" t="s">
        <v>93</v>
      </c>
      <c r="AV276" s="13" t="s">
        <v>91</v>
      </c>
      <c r="AW276" s="13" t="s">
        <v>4</v>
      </c>
      <c r="AX276" s="13" t="s">
        <v>84</v>
      </c>
      <c r="AY276" s="161" t="s">
        <v>159</v>
      </c>
    </row>
    <row r="277" spans="2:65" s="11" customFormat="1" ht="20.85" customHeight="1">
      <c r="B277" s="123"/>
      <c r="D277" s="124" t="s">
        <v>75</v>
      </c>
      <c r="E277" s="133" t="s">
        <v>932</v>
      </c>
      <c r="F277" s="133" t="s">
        <v>6529</v>
      </c>
      <c r="I277" s="126"/>
      <c r="J277" s="134">
        <f>BK277</f>
        <v>0</v>
      </c>
      <c r="L277" s="123"/>
      <c r="M277" s="128"/>
      <c r="P277" s="129">
        <f>SUM(P278:P311)</f>
        <v>0</v>
      </c>
      <c r="R277" s="129">
        <f>SUM(R278:R311)</f>
        <v>62.826470787208699</v>
      </c>
      <c r="T277" s="130">
        <f>SUM(T278:T311)</f>
        <v>0</v>
      </c>
      <c r="AR277" s="124" t="s">
        <v>84</v>
      </c>
      <c r="AT277" s="131" t="s">
        <v>75</v>
      </c>
      <c r="AU277" s="131" t="s">
        <v>91</v>
      </c>
      <c r="AY277" s="124" t="s">
        <v>159</v>
      </c>
      <c r="BK277" s="132">
        <f>SUM(BK278:BK311)</f>
        <v>0</v>
      </c>
    </row>
    <row r="278" spans="2:65" s="1" customFormat="1" ht="16.5" customHeight="1">
      <c r="B278" s="35"/>
      <c r="C278" s="135" t="s">
        <v>1008</v>
      </c>
      <c r="D278" s="135" t="s">
        <v>162</v>
      </c>
      <c r="E278" s="136" t="s">
        <v>1554</v>
      </c>
      <c r="F278" s="137" t="s">
        <v>1555</v>
      </c>
      <c r="G278" s="138" t="s">
        <v>165</v>
      </c>
      <c r="H278" s="139">
        <v>31.9</v>
      </c>
      <c r="I278" s="140"/>
      <c r="J278" s="141">
        <f>ROUND(I278*H278,2)</f>
        <v>0</v>
      </c>
      <c r="K278" s="142"/>
      <c r="L278" s="35"/>
      <c r="M278" s="143" t="s">
        <v>32</v>
      </c>
      <c r="N278" s="144" t="s">
        <v>48</v>
      </c>
      <c r="P278" s="145">
        <f>O278*H278</f>
        <v>0</v>
      </c>
      <c r="Q278" s="145">
        <v>1.7732500000000002E-2</v>
      </c>
      <c r="R278" s="145">
        <f>Q278*H278</f>
        <v>0.56566675</v>
      </c>
      <c r="S278" s="145">
        <v>0</v>
      </c>
      <c r="T278" s="146">
        <f>S278*H278</f>
        <v>0</v>
      </c>
      <c r="AR278" s="147" t="s">
        <v>96</v>
      </c>
      <c r="AT278" s="147" t="s">
        <v>162</v>
      </c>
      <c r="AU278" s="147" t="s">
        <v>93</v>
      </c>
      <c r="AY278" s="19" t="s">
        <v>159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9" t="s">
        <v>91</v>
      </c>
      <c r="BK278" s="148">
        <f>ROUND(I278*H278,2)</f>
        <v>0</v>
      </c>
      <c r="BL278" s="19" t="s">
        <v>96</v>
      </c>
      <c r="BM278" s="147" t="s">
        <v>6530</v>
      </c>
    </row>
    <row r="279" spans="2:65" s="1" customFormat="1" ht="11.25">
      <c r="B279" s="35"/>
      <c r="D279" s="149" t="s">
        <v>167</v>
      </c>
      <c r="F279" s="150" t="s">
        <v>1557</v>
      </c>
      <c r="I279" s="151"/>
      <c r="L279" s="35"/>
      <c r="M279" s="152"/>
      <c r="T279" s="56"/>
      <c r="AT279" s="19" t="s">
        <v>167</v>
      </c>
      <c r="AU279" s="19" t="s">
        <v>93</v>
      </c>
    </row>
    <row r="280" spans="2:65" s="13" customFormat="1" ht="11.25">
      <c r="B280" s="160"/>
      <c r="D280" s="154" t="s">
        <v>169</v>
      </c>
      <c r="E280" s="161" t="s">
        <v>32</v>
      </c>
      <c r="F280" s="162" t="s">
        <v>6531</v>
      </c>
      <c r="H280" s="163">
        <v>8.8000000000000007</v>
      </c>
      <c r="I280" s="164"/>
      <c r="L280" s="160"/>
      <c r="M280" s="165"/>
      <c r="T280" s="166"/>
      <c r="AT280" s="161" t="s">
        <v>169</v>
      </c>
      <c r="AU280" s="161" t="s">
        <v>93</v>
      </c>
      <c r="AV280" s="13" t="s">
        <v>91</v>
      </c>
      <c r="AW280" s="13" t="s">
        <v>38</v>
      </c>
      <c r="AX280" s="13" t="s">
        <v>76</v>
      </c>
      <c r="AY280" s="161" t="s">
        <v>159</v>
      </c>
    </row>
    <row r="281" spans="2:65" s="13" customFormat="1" ht="11.25">
      <c r="B281" s="160"/>
      <c r="D281" s="154" t="s">
        <v>169</v>
      </c>
      <c r="E281" s="161" t="s">
        <v>32</v>
      </c>
      <c r="F281" s="162" t="s">
        <v>6532</v>
      </c>
      <c r="H281" s="163">
        <v>23.1</v>
      </c>
      <c r="I281" s="164"/>
      <c r="L281" s="160"/>
      <c r="M281" s="165"/>
      <c r="T281" s="166"/>
      <c r="AT281" s="161" t="s">
        <v>169</v>
      </c>
      <c r="AU281" s="161" t="s">
        <v>93</v>
      </c>
      <c r="AV281" s="13" t="s">
        <v>91</v>
      </c>
      <c r="AW281" s="13" t="s">
        <v>38</v>
      </c>
      <c r="AX281" s="13" t="s">
        <v>76</v>
      </c>
      <c r="AY281" s="161" t="s">
        <v>159</v>
      </c>
    </row>
    <row r="282" spans="2:65" s="14" customFormat="1" ht="11.25">
      <c r="B282" s="175"/>
      <c r="D282" s="154" t="s">
        <v>169</v>
      </c>
      <c r="E282" s="176" t="s">
        <v>32</v>
      </c>
      <c r="F282" s="177" t="s">
        <v>581</v>
      </c>
      <c r="H282" s="178">
        <v>31.9</v>
      </c>
      <c r="I282" s="179"/>
      <c r="L282" s="175"/>
      <c r="M282" s="180"/>
      <c r="T282" s="181"/>
      <c r="AT282" s="176" t="s">
        <v>169</v>
      </c>
      <c r="AU282" s="176" t="s">
        <v>93</v>
      </c>
      <c r="AV282" s="14" t="s">
        <v>96</v>
      </c>
      <c r="AW282" s="14" t="s">
        <v>38</v>
      </c>
      <c r="AX282" s="14" t="s">
        <v>84</v>
      </c>
      <c r="AY282" s="176" t="s">
        <v>159</v>
      </c>
    </row>
    <row r="283" spans="2:65" s="1" customFormat="1" ht="21.75" customHeight="1">
      <c r="B283" s="35"/>
      <c r="C283" s="135" t="s">
        <v>1016</v>
      </c>
      <c r="D283" s="135" t="s">
        <v>162</v>
      </c>
      <c r="E283" s="136" t="s">
        <v>1562</v>
      </c>
      <c r="F283" s="137" t="s">
        <v>1563</v>
      </c>
      <c r="G283" s="138" t="s">
        <v>165</v>
      </c>
      <c r="H283" s="139">
        <v>31.9</v>
      </c>
      <c r="I283" s="140"/>
      <c r="J283" s="141">
        <f>ROUND(I283*H283,2)</f>
        <v>0</v>
      </c>
      <c r="K283" s="142"/>
      <c r="L283" s="35"/>
      <c r="M283" s="143" t="s">
        <v>32</v>
      </c>
      <c r="N283" s="144" t="s">
        <v>48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96</v>
      </c>
      <c r="AT283" s="147" t="s">
        <v>162</v>
      </c>
      <c r="AU283" s="147" t="s">
        <v>93</v>
      </c>
      <c r="AY283" s="19" t="s">
        <v>159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9" t="s">
        <v>91</v>
      </c>
      <c r="BK283" s="148">
        <f>ROUND(I283*H283,2)</f>
        <v>0</v>
      </c>
      <c r="BL283" s="19" t="s">
        <v>96</v>
      </c>
      <c r="BM283" s="147" t="s">
        <v>6533</v>
      </c>
    </row>
    <row r="284" spans="2:65" s="1" customFormat="1" ht="11.25">
      <c r="B284" s="35"/>
      <c r="D284" s="149" t="s">
        <v>167</v>
      </c>
      <c r="F284" s="150" t="s">
        <v>1565</v>
      </c>
      <c r="I284" s="151"/>
      <c r="L284" s="35"/>
      <c r="M284" s="152"/>
      <c r="T284" s="56"/>
      <c r="AT284" s="19" t="s">
        <v>167</v>
      </c>
      <c r="AU284" s="19" t="s">
        <v>93</v>
      </c>
    </row>
    <row r="285" spans="2:65" s="1" customFormat="1" ht="33" customHeight="1">
      <c r="B285" s="35"/>
      <c r="C285" s="135" t="s">
        <v>384</v>
      </c>
      <c r="D285" s="135" t="s">
        <v>162</v>
      </c>
      <c r="E285" s="136" t="s">
        <v>6534</v>
      </c>
      <c r="F285" s="137" t="s">
        <v>6535</v>
      </c>
      <c r="G285" s="138" t="s">
        <v>559</v>
      </c>
      <c r="H285" s="139">
        <v>24.594000000000001</v>
      </c>
      <c r="I285" s="140"/>
      <c r="J285" s="141">
        <f>ROUND(I285*H285,2)</f>
        <v>0</v>
      </c>
      <c r="K285" s="142"/>
      <c r="L285" s="35"/>
      <c r="M285" s="143" t="s">
        <v>32</v>
      </c>
      <c r="N285" s="144" t="s">
        <v>48</v>
      </c>
      <c r="P285" s="145">
        <f>O285*H285</f>
        <v>0</v>
      </c>
      <c r="Q285" s="145">
        <v>2.5018699999999998</v>
      </c>
      <c r="R285" s="145">
        <f>Q285*H285</f>
        <v>61.530990779999996</v>
      </c>
      <c r="S285" s="145">
        <v>0</v>
      </c>
      <c r="T285" s="146">
        <f>S285*H285</f>
        <v>0</v>
      </c>
      <c r="AR285" s="147" t="s">
        <v>96</v>
      </c>
      <c r="AT285" s="147" t="s">
        <v>162</v>
      </c>
      <c r="AU285" s="147" t="s">
        <v>93</v>
      </c>
      <c r="AY285" s="19" t="s">
        <v>159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9" t="s">
        <v>91</v>
      </c>
      <c r="BK285" s="148">
        <f>ROUND(I285*H285,2)</f>
        <v>0</v>
      </c>
      <c r="BL285" s="19" t="s">
        <v>96</v>
      </c>
      <c r="BM285" s="147" t="s">
        <v>6536</v>
      </c>
    </row>
    <row r="286" spans="2:65" s="1" customFormat="1" ht="11.25">
      <c r="B286" s="35"/>
      <c r="D286" s="149" t="s">
        <v>167</v>
      </c>
      <c r="F286" s="150" t="s">
        <v>6537</v>
      </c>
      <c r="I286" s="151"/>
      <c r="L286" s="35"/>
      <c r="M286" s="152"/>
      <c r="T286" s="56"/>
      <c r="AT286" s="19" t="s">
        <v>167</v>
      </c>
      <c r="AU286" s="19" t="s">
        <v>93</v>
      </c>
    </row>
    <row r="287" spans="2:65" s="13" customFormat="1" ht="11.25">
      <c r="B287" s="160"/>
      <c r="D287" s="154" t="s">
        <v>169</v>
      </c>
      <c r="E287" s="161" t="s">
        <v>32</v>
      </c>
      <c r="F287" s="162" t="s">
        <v>6538</v>
      </c>
      <c r="H287" s="163">
        <v>24.594000000000001</v>
      </c>
      <c r="I287" s="164"/>
      <c r="L287" s="160"/>
      <c r="M287" s="165"/>
      <c r="T287" s="166"/>
      <c r="AT287" s="161" t="s">
        <v>169</v>
      </c>
      <c r="AU287" s="161" t="s">
        <v>93</v>
      </c>
      <c r="AV287" s="13" t="s">
        <v>91</v>
      </c>
      <c r="AW287" s="13" t="s">
        <v>38</v>
      </c>
      <c r="AX287" s="13" t="s">
        <v>84</v>
      </c>
      <c r="AY287" s="161" t="s">
        <v>159</v>
      </c>
    </row>
    <row r="288" spans="2:65" s="1" customFormat="1" ht="37.9" customHeight="1">
      <c r="B288" s="35"/>
      <c r="C288" s="135" t="s">
        <v>1028</v>
      </c>
      <c r="D288" s="135" t="s">
        <v>162</v>
      </c>
      <c r="E288" s="136" t="s">
        <v>728</v>
      </c>
      <c r="F288" s="137" t="s">
        <v>729</v>
      </c>
      <c r="G288" s="138" t="s">
        <v>559</v>
      </c>
      <c r="H288" s="139">
        <v>24.594000000000001</v>
      </c>
      <c r="I288" s="140"/>
      <c r="J288" s="141">
        <f>ROUND(I288*H288,2)</f>
        <v>0</v>
      </c>
      <c r="K288" s="142"/>
      <c r="L288" s="35"/>
      <c r="M288" s="143" t="s">
        <v>32</v>
      </c>
      <c r="N288" s="144" t="s">
        <v>48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96</v>
      </c>
      <c r="AT288" s="147" t="s">
        <v>162</v>
      </c>
      <c r="AU288" s="147" t="s">
        <v>93</v>
      </c>
      <c r="AY288" s="19" t="s">
        <v>159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9" t="s">
        <v>91</v>
      </c>
      <c r="BK288" s="148">
        <f>ROUND(I288*H288,2)</f>
        <v>0</v>
      </c>
      <c r="BL288" s="19" t="s">
        <v>96</v>
      </c>
      <c r="BM288" s="147" t="s">
        <v>6539</v>
      </c>
    </row>
    <row r="289" spans="2:65" s="1" customFormat="1" ht="11.25">
      <c r="B289" s="35"/>
      <c r="D289" s="149" t="s">
        <v>167</v>
      </c>
      <c r="F289" s="150" t="s">
        <v>731</v>
      </c>
      <c r="I289" s="151"/>
      <c r="L289" s="35"/>
      <c r="M289" s="152"/>
      <c r="T289" s="56"/>
      <c r="AT289" s="19" t="s">
        <v>167</v>
      </c>
      <c r="AU289" s="19" t="s">
        <v>93</v>
      </c>
    </row>
    <row r="290" spans="2:65" s="1" customFormat="1" ht="44.25" customHeight="1">
      <c r="B290" s="35"/>
      <c r="C290" s="135" t="s">
        <v>1033</v>
      </c>
      <c r="D290" s="135" t="s">
        <v>162</v>
      </c>
      <c r="E290" s="136" t="s">
        <v>733</v>
      </c>
      <c r="F290" s="137" t="s">
        <v>734</v>
      </c>
      <c r="G290" s="138" t="s">
        <v>559</v>
      </c>
      <c r="H290" s="139">
        <v>24.594000000000001</v>
      </c>
      <c r="I290" s="140"/>
      <c r="J290" s="141">
        <f>ROUND(I290*H290,2)</f>
        <v>0</v>
      </c>
      <c r="K290" s="142"/>
      <c r="L290" s="35"/>
      <c r="M290" s="143" t="s">
        <v>32</v>
      </c>
      <c r="N290" s="144" t="s">
        <v>48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96</v>
      </c>
      <c r="AT290" s="147" t="s">
        <v>162</v>
      </c>
      <c r="AU290" s="147" t="s">
        <v>93</v>
      </c>
      <c r="AY290" s="19" t="s">
        <v>159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9" t="s">
        <v>91</v>
      </c>
      <c r="BK290" s="148">
        <f>ROUND(I290*H290,2)</f>
        <v>0</v>
      </c>
      <c r="BL290" s="19" t="s">
        <v>96</v>
      </c>
      <c r="BM290" s="147" t="s">
        <v>6540</v>
      </c>
    </row>
    <row r="291" spans="2:65" s="1" customFormat="1" ht="11.25">
      <c r="B291" s="35"/>
      <c r="D291" s="149" t="s">
        <v>167</v>
      </c>
      <c r="F291" s="150" t="s">
        <v>736</v>
      </c>
      <c r="I291" s="151"/>
      <c r="L291" s="35"/>
      <c r="M291" s="152"/>
      <c r="T291" s="56"/>
      <c r="AT291" s="19" t="s">
        <v>167</v>
      </c>
      <c r="AU291" s="19" t="s">
        <v>93</v>
      </c>
    </row>
    <row r="292" spans="2:65" s="1" customFormat="1" ht="21.75" customHeight="1">
      <c r="B292" s="35"/>
      <c r="C292" s="135" t="s">
        <v>1043</v>
      </c>
      <c r="D292" s="135" t="s">
        <v>162</v>
      </c>
      <c r="E292" s="136" t="s">
        <v>1644</v>
      </c>
      <c r="F292" s="137" t="s">
        <v>749</v>
      </c>
      <c r="G292" s="138" t="s">
        <v>180</v>
      </c>
      <c r="H292" s="139">
        <v>0.57099999999999995</v>
      </c>
      <c r="I292" s="140"/>
      <c r="J292" s="141">
        <f>ROUND(I292*H292,2)</f>
        <v>0</v>
      </c>
      <c r="K292" s="142"/>
      <c r="L292" s="35"/>
      <c r="M292" s="143" t="s">
        <v>32</v>
      </c>
      <c r="N292" s="144" t="s">
        <v>48</v>
      </c>
      <c r="P292" s="145">
        <f>O292*H292</f>
        <v>0</v>
      </c>
      <c r="Q292" s="145">
        <v>1.0627727796999999</v>
      </c>
      <c r="R292" s="145">
        <f>Q292*H292</f>
        <v>0.60684325720869992</v>
      </c>
      <c r="S292" s="145">
        <v>0</v>
      </c>
      <c r="T292" s="146">
        <f>S292*H292</f>
        <v>0</v>
      </c>
      <c r="AR292" s="147" t="s">
        <v>96</v>
      </c>
      <c r="AT292" s="147" t="s">
        <v>162</v>
      </c>
      <c r="AU292" s="147" t="s">
        <v>93</v>
      </c>
      <c r="AY292" s="19" t="s">
        <v>159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9" t="s">
        <v>91</v>
      </c>
      <c r="BK292" s="148">
        <f>ROUND(I292*H292,2)</f>
        <v>0</v>
      </c>
      <c r="BL292" s="19" t="s">
        <v>96</v>
      </c>
      <c r="BM292" s="147" t="s">
        <v>6541</v>
      </c>
    </row>
    <row r="293" spans="2:65" s="1" customFormat="1" ht="11.25">
      <c r="B293" s="35"/>
      <c r="D293" s="149" t="s">
        <v>167</v>
      </c>
      <c r="F293" s="150" t="s">
        <v>1646</v>
      </c>
      <c r="I293" s="151"/>
      <c r="L293" s="35"/>
      <c r="M293" s="152"/>
      <c r="T293" s="56"/>
      <c r="AT293" s="19" t="s">
        <v>167</v>
      </c>
      <c r="AU293" s="19" t="s">
        <v>93</v>
      </c>
    </row>
    <row r="294" spans="2:65" s="12" customFormat="1" ht="11.25">
      <c r="B294" s="153"/>
      <c r="D294" s="154" t="s">
        <v>169</v>
      </c>
      <c r="E294" s="155" t="s">
        <v>32</v>
      </c>
      <c r="F294" s="156" t="s">
        <v>1647</v>
      </c>
      <c r="H294" s="155" t="s">
        <v>32</v>
      </c>
      <c r="I294" s="157"/>
      <c r="L294" s="153"/>
      <c r="M294" s="158"/>
      <c r="T294" s="159"/>
      <c r="AT294" s="155" t="s">
        <v>169</v>
      </c>
      <c r="AU294" s="155" t="s">
        <v>93</v>
      </c>
      <c r="AV294" s="12" t="s">
        <v>84</v>
      </c>
      <c r="AW294" s="12" t="s">
        <v>38</v>
      </c>
      <c r="AX294" s="12" t="s">
        <v>76</v>
      </c>
      <c r="AY294" s="155" t="s">
        <v>159</v>
      </c>
    </row>
    <row r="295" spans="2:65" s="13" customFormat="1" ht="11.25">
      <c r="B295" s="160"/>
      <c r="D295" s="154" t="s">
        <v>169</v>
      </c>
      <c r="E295" s="161" t="s">
        <v>32</v>
      </c>
      <c r="F295" s="162" t="s">
        <v>6542</v>
      </c>
      <c r="H295" s="163">
        <v>0.57099999999999995</v>
      </c>
      <c r="I295" s="164"/>
      <c r="L295" s="160"/>
      <c r="M295" s="165"/>
      <c r="T295" s="166"/>
      <c r="AT295" s="161" t="s">
        <v>169</v>
      </c>
      <c r="AU295" s="161" t="s">
        <v>93</v>
      </c>
      <c r="AV295" s="13" t="s">
        <v>91</v>
      </c>
      <c r="AW295" s="13" t="s">
        <v>38</v>
      </c>
      <c r="AX295" s="13" t="s">
        <v>76</v>
      </c>
      <c r="AY295" s="161" t="s">
        <v>159</v>
      </c>
    </row>
    <row r="296" spans="2:65" s="14" customFormat="1" ht="11.25">
      <c r="B296" s="175"/>
      <c r="D296" s="154" t="s">
        <v>169</v>
      </c>
      <c r="E296" s="176" t="s">
        <v>32</v>
      </c>
      <c r="F296" s="177" t="s">
        <v>581</v>
      </c>
      <c r="H296" s="178">
        <v>0.57099999999999995</v>
      </c>
      <c r="I296" s="179"/>
      <c r="L296" s="175"/>
      <c r="M296" s="180"/>
      <c r="T296" s="181"/>
      <c r="AT296" s="176" t="s">
        <v>169</v>
      </c>
      <c r="AU296" s="176" t="s">
        <v>93</v>
      </c>
      <c r="AV296" s="14" t="s">
        <v>96</v>
      </c>
      <c r="AW296" s="14" t="s">
        <v>38</v>
      </c>
      <c r="AX296" s="14" t="s">
        <v>84</v>
      </c>
      <c r="AY296" s="176" t="s">
        <v>159</v>
      </c>
    </row>
    <row r="297" spans="2:65" s="1" customFormat="1" ht="24.2" customHeight="1">
      <c r="B297" s="35"/>
      <c r="C297" s="135" t="s">
        <v>1058</v>
      </c>
      <c r="D297" s="135" t="s">
        <v>162</v>
      </c>
      <c r="E297" s="136" t="s">
        <v>1650</v>
      </c>
      <c r="F297" s="137" t="s">
        <v>1651</v>
      </c>
      <c r="G297" s="138" t="s">
        <v>165</v>
      </c>
      <c r="H297" s="139">
        <v>163.96</v>
      </c>
      <c r="I297" s="140"/>
      <c r="J297" s="141">
        <f>ROUND(I297*H297,2)</f>
        <v>0</v>
      </c>
      <c r="K297" s="142"/>
      <c r="L297" s="35"/>
      <c r="M297" s="143" t="s">
        <v>32</v>
      </c>
      <c r="N297" s="144" t="s">
        <v>48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96</v>
      </c>
      <c r="AT297" s="147" t="s">
        <v>162</v>
      </c>
      <c r="AU297" s="147" t="s">
        <v>93</v>
      </c>
      <c r="AY297" s="19" t="s">
        <v>159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9" t="s">
        <v>91</v>
      </c>
      <c r="BK297" s="148">
        <f>ROUND(I297*H297,2)</f>
        <v>0</v>
      </c>
      <c r="BL297" s="19" t="s">
        <v>96</v>
      </c>
      <c r="BM297" s="147" t="s">
        <v>6543</v>
      </c>
    </row>
    <row r="298" spans="2:65" s="1" customFormat="1" ht="11.25">
      <c r="B298" s="35"/>
      <c r="D298" s="149" t="s">
        <v>167</v>
      </c>
      <c r="F298" s="150" t="s">
        <v>1653</v>
      </c>
      <c r="I298" s="151"/>
      <c r="L298" s="35"/>
      <c r="M298" s="152"/>
      <c r="T298" s="56"/>
      <c r="AT298" s="19" t="s">
        <v>167</v>
      </c>
      <c r="AU298" s="19" t="s">
        <v>93</v>
      </c>
    </row>
    <row r="299" spans="2:65" s="13" customFormat="1" ht="11.25">
      <c r="B299" s="160"/>
      <c r="D299" s="154" t="s">
        <v>169</v>
      </c>
      <c r="E299" s="161" t="s">
        <v>32</v>
      </c>
      <c r="F299" s="162" t="s">
        <v>325</v>
      </c>
      <c r="H299" s="163">
        <v>163.96</v>
      </c>
      <c r="I299" s="164"/>
      <c r="L299" s="160"/>
      <c r="M299" s="165"/>
      <c r="T299" s="166"/>
      <c r="AT299" s="161" t="s">
        <v>169</v>
      </c>
      <c r="AU299" s="161" t="s">
        <v>93</v>
      </c>
      <c r="AV299" s="13" t="s">
        <v>91</v>
      </c>
      <c r="AW299" s="13" t="s">
        <v>38</v>
      </c>
      <c r="AX299" s="13" t="s">
        <v>84</v>
      </c>
      <c r="AY299" s="161" t="s">
        <v>159</v>
      </c>
    </row>
    <row r="300" spans="2:65" s="1" customFormat="1" ht="21.75" customHeight="1">
      <c r="B300" s="35"/>
      <c r="C300" s="135" t="s">
        <v>1066</v>
      </c>
      <c r="D300" s="135" t="s">
        <v>162</v>
      </c>
      <c r="E300" s="136" t="s">
        <v>1655</v>
      </c>
      <c r="F300" s="137" t="s">
        <v>1656</v>
      </c>
      <c r="G300" s="138" t="s">
        <v>165</v>
      </c>
      <c r="H300" s="139">
        <v>163.96</v>
      </c>
      <c r="I300" s="140"/>
      <c r="J300" s="141">
        <f>ROUND(I300*H300,2)</f>
        <v>0</v>
      </c>
      <c r="K300" s="142"/>
      <c r="L300" s="35"/>
      <c r="M300" s="143" t="s">
        <v>32</v>
      </c>
      <c r="N300" s="144" t="s">
        <v>48</v>
      </c>
      <c r="P300" s="145">
        <f>O300*H300</f>
        <v>0</v>
      </c>
      <c r="Q300" s="145">
        <v>2.5000000000000001E-4</v>
      </c>
      <c r="R300" s="145">
        <f>Q300*H300</f>
        <v>4.0990000000000006E-2</v>
      </c>
      <c r="S300" s="145">
        <v>0</v>
      </c>
      <c r="T300" s="146">
        <f>S300*H300</f>
        <v>0</v>
      </c>
      <c r="AR300" s="147" t="s">
        <v>96</v>
      </c>
      <c r="AT300" s="147" t="s">
        <v>162</v>
      </c>
      <c r="AU300" s="147" t="s">
        <v>93</v>
      </c>
      <c r="AY300" s="19" t="s">
        <v>159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9" t="s">
        <v>91</v>
      </c>
      <c r="BK300" s="148">
        <f>ROUND(I300*H300,2)</f>
        <v>0</v>
      </c>
      <c r="BL300" s="19" t="s">
        <v>96</v>
      </c>
      <c r="BM300" s="147" t="s">
        <v>6544</v>
      </c>
    </row>
    <row r="301" spans="2:65" s="1" customFormat="1" ht="11.25">
      <c r="B301" s="35"/>
      <c r="D301" s="149" t="s">
        <v>167</v>
      </c>
      <c r="F301" s="150" t="s">
        <v>1658</v>
      </c>
      <c r="I301" s="151"/>
      <c r="L301" s="35"/>
      <c r="M301" s="152"/>
      <c r="T301" s="56"/>
      <c r="AT301" s="19" t="s">
        <v>167</v>
      </c>
      <c r="AU301" s="19" t="s">
        <v>93</v>
      </c>
    </row>
    <row r="302" spans="2:65" s="13" customFormat="1" ht="11.25">
      <c r="B302" s="160"/>
      <c r="D302" s="154" t="s">
        <v>169</v>
      </c>
      <c r="E302" s="161" t="s">
        <v>32</v>
      </c>
      <c r="F302" s="162" t="s">
        <v>325</v>
      </c>
      <c r="H302" s="163">
        <v>163.96</v>
      </c>
      <c r="I302" s="164"/>
      <c r="L302" s="160"/>
      <c r="M302" s="165"/>
      <c r="T302" s="166"/>
      <c r="AT302" s="161" t="s">
        <v>169</v>
      </c>
      <c r="AU302" s="161" t="s">
        <v>93</v>
      </c>
      <c r="AV302" s="13" t="s">
        <v>91</v>
      </c>
      <c r="AW302" s="13" t="s">
        <v>38</v>
      </c>
      <c r="AX302" s="13" t="s">
        <v>84</v>
      </c>
      <c r="AY302" s="161" t="s">
        <v>159</v>
      </c>
    </row>
    <row r="303" spans="2:65" s="1" customFormat="1" ht="24.2" customHeight="1">
      <c r="B303" s="35"/>
      <c r="C303" s="135" t="s">
        <v>1099</v>
      </c>
      <c r="D303" s="135" t="s">
        <v>162</v>
      </c>
      <c r="E303" s="136" t="s">
        <v>1660</v>
      </c>
      <c r="F303" s="137" t="s">
        <v>1661</v>
      </c>
      <c r="G303" s="138" t="s">
        <v>165</v>
      </c>
      <c r="H303" s="139">
        <v>163.96</v>
      </c>
      <c r="I303" s="140"/>
      <c r="J303" s="141">
        <f>ROUND(I303*H303,2)</f>
        <v>0</v>
      </c>
      <c r="K303" s="142"/>
      <c r="L303" s="35"/>
      <c r="M303" s="143" t="s">
        <v>32</v>
      </c>
      <c r="N303" s="144" t="s">
        <v>48</v>
      </c>
      <c r="P303" s="145">
        <f>O303*H303</f>
        <v>0</v>
      </c>
      <c r="Q303" s="145">
        <v>1.7000000000000001E-4</v>
      </c>
      <c r="R303" s="145">
        <f>Q303*H303</f>
        <v>2.7873200000000004E-2</v>
      </c>
      <c r="S303" s="145">
        <v>0</v>
      </c>
      <c r="T303" s="146">
        <f>S303*H303</f>
        <v>0</v>
      </c>
      <c r="AR303" s="147" t="s">
        <v>96</v>
      </c>
      <c r="AT303" s="147" t="s">
        <v>162</v>
      </c>
      <c r="AU303" s="147" t="s">
        <v>93</v>
      </c>
      <c r="AY303" s="19" t="s">
        <v>159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9" t="s">
        <v>91</v>
      </c>
      <c r="BK303" s="148">
        <f>ROUND(I303*H303,2)</f>
        <v>0</v>
      </c>
      <c r="BL303" s="19" t="s">
        <v>96</v>
      </c>
      <c r="BM303" s="147" t="s">
        <v>6545</v>
      </c>
    </row>
    <row r="304" spans="2:65" s="1" customFormat="1" ht="11.25">
      <c r="B304" s="35"/>
      <c r="D304" s="149" t="s">
        <v>167</v>
      </c>
      <c r="F304" s="150" t="s">
        <v>1663</v>
      </c>
      <c r="I304" s="151"/>
      <c r="L304" s="35"/>
      <c r="M304" s="152"/>
      <c r="T304" s="56"/>
      <c r="AT304" s="19" t="s">
        <v>167</v>
      </c>
      <c r="AU304" s="19" t="s">
        <v>93</v>
      </c>
    </row>
    <row r="305" spans="2:65" s="13" customFormat="1" ht="11.25">
      <c r="B305" s="160"/>
      <c r="D305" s="154" t="s">
        <v>169</v>
      </c>
      <c r="E305" s="161" t="s">
        <v>32</v>
      </c>
      <c r="F305" s="162" t="s">
        <v>325</v>
      </c>
      <c r="H305" s="163">
        <v>163.96</v>
      </c>
      <c r="I305" s="164"/>
      <c r="L305" s="160"/>
      <c r="M305" s="165"/>
      <c r="T305" s="166"/>
      <c r="AT305" s="161" t="s">
        <v>169</v>
      </c>
      <c r="AU305" s="161" t="s">
        <v>93</v>
      </c>
      <c r="AV305" s="13" t="s">
        <v>91</v>
      </c>
      <c r="AW305" s="13" t="s">
        <v>38</v>
      </c>
      <c r="AX305" s="13" t="s">
        <v>84</v>
      </c>
      <c r="AY305" s="161" t="s">
        <v>159</v>
      </c>
    </row>
    <row r="306" spans="2:65" s="1" customFormat="1" ht="24.2" customHeight="1">
      <c r="B306" s="35"/>
      <c r="C306" s="135" t="s">
        <v>1104</v>
      </c>
      <c r="D306" s="135" t="s">
        <v>162</v>
      </c>
      <c r="E306" s="136" t="s">
        <v>1665</v>
      </c>
      <c r="F306" s="137" t="s">
        <v>1666</v>
      </c>
      <c r="G306" s="138" t="s">
        <v>165</v>
      </c>
      <c r="H306" s="139">
        <v>163.96</v>
      </c>
      <c r="I306" s="140"/>
      <c r="J306" s="141">
        <f>ROUND(I306*H306,2)</f>
        <v>0</v>
      </c>
      <c r="K306" s="142"/>
      <c r="L306" s="35"/>
      <c r="M306" s="143" t="s">
        <v>32</v>
      </c>
      <c r="N306" s="144" t="s">
        <v>48</v>
      </c>
      <c r="P306" s="145">
        <f>O306*H306</f>
        <v>0</v>
      </c>
      <c r="Q306" s="145">
        <v>3.3E-4</v>
      </c>
      <c r="R306" s="145">
        <f>Q306*H306</f>
        <v>5.4106800000000004E-2</v>
      </c>
      <c r="S306" s="145">
        <v>0</v>
      </c>
      <c r="T306" s="146">
        <f>S306*H306</f>
        <v>0</v>
      </c>
      <c r="AR306" s="147" t="s">
        <v>96</v>
      </c>
      <c r="AT306" s="147" t="s">
        <v>162</v>
      </c>
      <c r="AU306" s="147" t="s">
        <v>93</v>
      </c>
      <c r="AY306" s="19" t="s">
        <v>159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9" t="s">
        <v>91</v>
      </c>
      <c r="BK306" s="148">
        <f>ROUND(I306*H306,2)</f>
        <v>0</v>
      </c>
      <c r="BL306" s="19" t="s">
        <v>96</v>
      </c>
      <c r="BM306" s="147" t="s">
        <v>6546</v>
      </c>
    </row>
    <row r="307" spans="2:65" s="1" customFormat="1" ht="11.25">
      <c r="B307" s="35"/>
      <c r="D307" s="149" t="s">
        <v>167</v>
      </c>
      <c r="F307" s="150" t="s">
        <v>1668</v>
      </c>
      <c r="I307" s="151"/>
      <c r="L307" s="35"/>
      <c r="M307" s="152"/>
      <c r="T307" s="56"/>
      <c r="AT307" s="19" t="s">
        <v>167</v>
      </c>
      <c r="AU307" s="19" t="s">
        <v>93</v>
      </c>
    </row>
    <row r="308" spans="2:65" s="13" customFormat="1" ht="11.25">
      <c r="B308" s="160"/>
      <c r="D308" s="154" t="s">
        <v>169</v>
      </c>
      <c r="E308" s="161" t="s">
        <v>32</v>
      </c>
      <c r="F308" s="162" t="s">
        <v>325</v>
      </c>
      <c r="H308" s="163">
        <v>163.96</v>
      </c>
      <c r="I308" s="164"/>
      <c r="L308" s="160"/>
      <c r="M308" s="165"/>
      <c r="T308" s="166"/>
      <c r="AT308" s="161" t="s">
        <v>169</v>
      </c>
      <c r="AU308" s="161" t="s">
        <v>93</v>
      </c>
      <c r="AV308" s="13" t="s">
        <v>91</v>
      </c>
      <c r="AW308" s="13" t="s">
        <v>38</v>
      </c>
      <c r="AX308" s="13" t="s">
        <v>84</v>
      </c>
      <c r="AY308" s="161" t="s">
        <v>159</v>
      </c>
    </row>
    <row r="309" spans="2:65" s="1" customFormat="1" ht="37.9" customHeight="1">
      <c r="B309" s="35"/>
      <c r="C309" s="135" t="s">
        <v>1109</v>
      </c>
      <c r="D309" s="135" t="s">
        <v>162</v>
      </c>
      <c r="E309" s="136" t="s">
        <v>6547</v>
      </c>
      <c r="F309" s="137" t="s">
        <v>6548</v>
      </c>
      <c r="G309" s="138" t="s">
        <v>165</v>
      </c>
      <c r="H309" s="139">
        <v>163.96</v>
      </c>
      <c r="I309" s="140"/>
      <c r="J309" s="141">
        <f>ROUND(I309*H309,2)</f>
        <v>0</v>
      </c>
      <c r="K309" s="142"/>
      <c r="L309" s="35"/>
      <c r="M309" s="143" t="s">
        <v>32</v>
      </c>
      <c r="N309" s="144" t="s">
        <v>48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96</v>
      </c>
      <c r="AT309" s="147" t="s">
        <v>162</v>
      </c>
      <c r="AU309" s="147" t="s">
        <v>93</v>
      </c>
      <c r="AY309" s="19" t="s">
        <v>159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9" t="s">
        <v>91</v>
      </c>
      <c r="BK309" s="148">
        <f>ROUND(I309*H309,2)</f>
        <v>0</v>
      </c>
      <c r="BL309" s="19" t="s">
        <v>96</v>
      </c>
      <c r="BM309" s="147" t="s">
        <v>6549</v>
      </c>
    </row>
    <row r="310" spans="2:65" s="1" customFormat="1" ht="11.25">
      <c r="B310" s="35"/>
      <c r="D310" s="149" t="s">
        <v>167</v>
      </c>
      <c r="F310" s="150" t="s">
        <v>6550</v>
      </c>
      <c r="I310" s="151"/>
      <c r="L310" s="35"/>
      <c r="M310" s="152"/>
      <c r="T310" s="56"/>
      <c r="AT310" s="19" t="s">
        <v>167</v>
      </c>
      <c r="AU310" s="19" t="s">
        <v>93</v>
      </c>
    </row>
    <row r="311" spans="2:65" s="13" customFormat="1" ht="11.25">
      <c r="B311" s="160"/>
      <c r="D311" s="154" t="s">
        <v>169</v>
      </c>
      <c r="E311" s="161" t="s">
        <v>32</v>
      </c>
      <c r="F311" s="162" t="s">
        <v>325</v>
      </c>
      <c r="H311" s="163">
        <v>163.96</v>
      </c>
      <c r="I311" s="164"/>
      <c r="L311" s="160"/>
      <c r="M311" s="165"/>
      <c r="T311" s="166"/>
      <c r="AT311" s="161" t="s">
        <v>169</v>
      </c>
      <c r="AU311" s="161" t="s">
        <v>93</v>
      </c>
      <c r="AV311" s="13" t="s">
        <v>91</v>
      </c>
      <c r="AW311" s="13" t="s">
        <v>38</v>
      </c>
      <c r="AX311" s="13" t="s">
        <v>84</v>
      </c>
      <c r="AY311" s="161" t="s">
        <v>159</v>
      </c>
    </row>
    <row r="312" spans="2:65" s="11" customFormat="1" ht="22.9" customHeight="1">
      <c r="B312" s="123"/>
      <c r="D312" s="124" t="s">
        <v>75</v>
      </c>
      <c r="E312" s="133" t="s">
        <v>111</v>
      </c>
      <c r="F312" s="133" t="s">
        <v>1709</v>
      </c>
      <c r="I312" s="126"/>
      <c r="J312" s="134">
        <f>BK312</f>
        <v>0</v>
      </c>
      <c r="L312" s="123"/>
      <c r="M312" s="128"/>
      <c r="P312" s="129">
        <f>P313+SUM(P314:P329)+P338</f>
        <v>0</v>
      </c>
      <c r="R312" s="129">
        <f>R313+SUM(R314:R329)+R338</f>
        <v>76.132094819999992</v>
      </c>
      <c r="T312" s="130">
        <f>T313+SUM(T314:T329)+T338</f>
        <v>0.72</v>
      </c>
      <c r="AR312" s="124" t="s">
        <v>84</v>
      </c>
      <c r="AT312" s="131" t="s">
        <v>75</v>
      </c>
      <c r="AU312" s="131" t="s">
        <v>84</v>
      </c>
      <c r="AY312" s="124" t="s">
        <v>159</v>
      </c>
      <c r="BK312" s="132">
        <f>BK313+SUM(BK314:BK329)+BK338</f>
        <v>0</v>
      </c>
    </row>
    <row r="313" spans="2:65" s="1" customFormat="1" ht="49.15" customHeight="1">
      <c r="B313" s="35"/>
      <c r="C313" s="135" t="s">
        <v>1114</v>
      </c>
      <c r="D313" s="135" t="s">
        <v>162</v>
      </c>
      <c r="E313" s="136" t="s">
        <v>6551</v>
      </c>
      <c r="F313" s="137" t="s">
        <v>6552</v>
      </c>
      <c r="G313" s="138" t="s">
        <v>783</v>
      </c>
      <c r="H313" s="139">
        <v>205</v>
      </c>
      <c r="I313" s="140"/>
      <c r="J313" s="141">
        <f>ROUND(I313*H313,2)</f>
        <v>0</v>
      </c>
      <c r="K313" s="142"/>
      <c r="L313" s="35"/>
      <c r="M313" s="143" t="s">
        <v>32</v>
      </c>
      <c r="N313" s="144" t="s">
        <v>48</v>
      </c>
      <c r="P313" s="145">
        <f>O313*H313</f>
        <v>0</v>
      </c>
      <c r="Q313" s="145">
        <v>0.16850000000000001</v>
      </c>
      <c r="R313" s="145">
        <f>Q313*H313</f>
        <v>34.542500000000004</v>
      </c>
      <c r="S313" s="145">
        <v>0</v>
      </c>
      <c r="T313" s="146">
        <f>S313*H313</f>
        <v>0</v>
      </c>
      <c r="AR313" s="147" t="s">
        <v>96</v>
      </c>
      <c r="AT313" s="147" t="s">
        <v>162</v>
      </c>
      <c r="AU313" s="147" t="s">
        <v>91</v>
      </c>
      <c r="AY313" s="19" t="s">
        <v>159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9" t="s">
        <v>91</v>
      </c>
      <c r="BK313" s="148">
        <f>ROUND(I313*H313,2)</f>
        <v>0</v>
      </c>
      <c r="BL313" s="19" t="s">
        <v>96</v>
      </c>
      <c r="BM313" s="147" t="s">
        <v>6553</v>
      </c>
    </row>
    <row r="314" spans="2:65" s="1" customFormat="1" ht="11.25">
      <c r="B314" s="35"/>
      <c r="D314" s="149" t="s">
        <v>167</v>
      </c>
      <c r="F314" s="150" t="s">
        <v>6554</v>
      </c>
      <c r="I314" s="151"/>
      <c r="L314" s="35"/>
      <c r="M314" s="152"/>
      <c r="T314" s="56"/>
      <c r="AT314" s="19" t="s">
        <v>167</v>
      </c>
      <c r="AU314" s="19" t="s">
        <v>91</v>
      </c>
    </row>
    <row r="315" spans="2:65" s="1" customFormat="1" ht="16.5" customHeight="1">
      <c r="B315" s="35"/>
      <c r="C315" s="182" t="s">
        <v>1118</v>
      </c>
      <c r="D315" s="182" t="s">
        <v>668</v>
      </c>
      <c r="E315" s="183" t="s">
        <v>6555</v>
      </c>
      <c r="F315" s="184" t="s">
        <v>6556</v>
      </c>
      <c r="G315" s="185" t="s">
        <v>783</v>
      </c>
      <c r="H315" s="186">
        <v>225.5</v>
      </c>
      <c r="I315" s="187"/>
      <c r="J315" s="188">
        <f>ROUND(I315*H315,2)</f>
        <v>0</v>
      </c>
      <c r="K315" s="189"/>
      <c r="L315" s="190"/>
      <c r="M315" s="191" t="s">
        <v>32</v>
      </c>
      <c r="N315" s="192" t="s">
        <v>48</v>
      </c>
      <c r="P315" s="145">
        <f>O315*H315</f>
        <v>0</v>
      </c>
      <c r="Q315" s="145">
        <v>5.6000000000000001E-2</v>
      </c>
      <c r="R315" s="145">
        <f>Q315*H315</f>
        <v>12.628</v>
      </c>
      <c r="S315" s="145">
        <v>0</v>
      </c>
      <c r="T315" s="146">
        <f>S315*H315</f>
        <v>0</v>
      </c>
      <c r="AR315" s="147" t="s">
        <v>108</v>
      </c>
      <c r="AT315" s="147" t="s">
        <v>668</v>
      </c>
      <c r="AU315" s="147" t="s">
        <v>91</v>
      </c>
      <c r="AY315" s="19" t="s">
        <v>159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9" t="s">
        <v>91</v>
      </c>
      <c r="BK315" s="148">
        <f>ROUND(I315*H315,2)</f>
        <v>0</v>
      </c>
      <c r="BL315" s="19" t="s">
        <v>96</v>
      </c>
      <c r="BM315" s="147" t="s">
        <v>6557</v>
      </c>
    </row>
    <row r="316" spans="2:65" s="13" customFormat="1" ht="11.25">
      <c r="B316" s="160"/>
      <c r="D316" s="154" t="s">
        <v>169</v>
      </c>
      <c r="F316" s="162" t="s">
        <v>6558</v>
      </c>
      <c r="H316" s="163">
        <v>225.5</v>
      </c>
      <c r="I316" s="164"/>
      <c r="L316" s="160"/>
      <c r="M316" s="165"/>
      <c r="T316" s="166"/>
      <c r="AT316" s="161" t="s">
        <v>169</v>
      </c>
      <c r="AU316" s="161" t="s">
        <v>91</v>
      </c>
      <c r="AV316" s="13" t="s">
        <v>91</v>
      </c>
      <c r="AW316" s="13" t="s">
        <v>4</v>
      </c>
      <c r="AX316" s="13" t="s">
        <v>84</v>
      </c>
      <c r="AY316" s="161" t="s">
        <v>159</v>
      </c>
    </row>
    <row r="317" spans="2:65" s="1" customFormat="1" ht="24.2" customHeight="1">
      <c r="B317" s="35"/>
      <c r="C317" s="135" t="s">
        <v>1122</v>
      </c>
      <c r="D317" s="135" t="s">
        <v>162</v>
      </c>
      <c r="E317" s="136" t="s">
        <v>6559</v>
      </c>
      <c r="F317" s="137" t="s">
        <v>6560</v>
      </c>
      <c r="G317" s="138" t="s">
        <v>559</v>
      </c>
      <c r="H317" s="139">
        <v>11.023</v>
      </c>
      <c r="I317" s="140"/>
      <c r="J317" s="141">
        <f>ROUND(I317*H317,2)</f>
        <v>0</v>
      </c>
      <c r="K317" s="142"/>
      <c r="L317" s="35"/>
      <c r="M317" s="143" t="s">
        <v>32</v>
      </c>
      <c r="N317" s="144" t="s">
        <v>48</v>
      </c>
      <c r="P317" s="145">
        <f>O317*H317</f>
        <v>0</v>
      </c>
      <c r="Q317" s="145">
        <v>2.2563399999999998</v>
      </c>
      <c r="R317" s="145">
        <f>Q317*H317</f>
        <v>24.871635819999998</v>
      </c>
      <c r="S317" s="145">
        <v>0</v>
      </c>
      <c r="T317" s="146">
        <f>S317*H317</f>
        <v>0</v>
      </c>
      <c r="AR317" s="147" t="s">
        <v>96</v>
      </c>
      <c r="AT317" s="147" t="s">
        <v>162</v>
      </c>
      <c r="AU317" s="147" t="s">
        <v>91</v>
      </c>
      <c r="AY317" s="19" t="s">
        <v>159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9" t="s">
        <v>91</v>
      </c>
      <c r="BK317" s="148">
        <f>ROUND(I317*H317,2)</f>
        <v>0</v>
      </c>
      <c r="BL317" s="19" t="s">
        <v>96</v>
      </c>
      <c r="BM317" s="147" t="s">
        <v>6561</v>
      </c>
    </row>
    <row r="318" spans="2:65" s="1" customFormat="1" ht="11.25">
      <c r="B318" s="35"/>
      <c r="D318" s="149" t="s">
        <v>167</v>
      </c>
      <c r="F318" s="150" t="s">
        <v>6562</v>
      </c>
      <c r="I318" s="151"/>
      <c r="L318" s="35"/>
      <c r="M318" s="152"/>
      <c r="T318" s="56"/>
      <c r="AT318" s="19" t="s">
        <v>167</v>
      </c>
      <c r="AU318" s="19" t="s">
        <v>91</v>
      </c>
    </row>
    <row r="319" spans="2:65" s="13" customFormat="1" ht="11.25">
      <c r="B319" s="160"/>
      <c r="D319" s="154" t="s">
        <v>169</v>
      </c>
      <c r="E319" s="161" t="s">
        <v>32</v>
      </c>
      <c r="F319" s="162" t="s">
        <v>6563</v>
      </c>
      <c r="H319" s="163">
        <v>0.77300000000000002</v>
      </c>
      <c r="I319" s="164"/>
      <c r="L319" s="160"/>
      <c r="M319" s="165"/>
      <c r="T319" s="166"/>
      <c r="AT319" s="161" t="s">
        <v>169</v>
      </c>
      <c r="AU319" s="161" t="s">
        <v>91</v>
      </c>
      <c r="AV319" s="13" t="s">
        <v>91</v>
      </c>
      <c r="AW319" s="13" t="s">
        <v>38</v>
      </c>
      <c r="AX319" s="13" t="s">
        <v>76</v>
      </c>
      <c r="AY319" s="161" t="s">
        <v>159</v>
      </c>
    </row>
    <row r="320" spans="2:65" s="13" customFormat="1" ht="11.25">
      <c r="B320" s="160"/>
      <c r="D320" s="154" t="s">
        <v>169</v>
      </c>
      <c r="E320" s="161" t="s">
        <v>32</v>
      </c>
      <c r="F320" s="162" t="s">
        <v>6564</v>
      </c>
      <c r="H320" s="163">
        <v>10.25</v>
      </c>
      <c r="I320" s="164"/>
      <c r="L320" s="160"/>
      <c r="M320" s="165"/>
      <c r="T320" s="166"/>
      <c r="AT320" s="161" t="s">
        <v>169</v>
      </c>
      <c r="AU320" s="161" t="s">
        <v>91</v>
      </c>
      <c r="AV320" s="13" t="s">
        <v>91</v>
      </c>
      <c r="AW320" s="13" t="s">
        <v>38</v>
      </c>
      <c r="AX320" s="13" t="s">
        <v>76</v>
      </c>
      <c r="AY320" s="161" t="s">
        <v>159</v>
      </c>
    </row>
    <row r="321" spans="2:65" s="14" customFormat="1" ht="11.25">
      <c r="B321" s="175"/>
      <c r="D321" s="154" t="s">
        <v>169</v>
      </c>
      <c r="E321" s="176" t="s">
        <v>32</v>
      </c>
      <c r="F321" s="177" t="s">
        <v>581</v>
      </c>
      <c r="H321" s="178">
        <v>11.023</v>
      </c>
      <c r="I321" s="179"/>
      <c r="L321" s="175"/>
      <c r="M321" s="180"/>
      <c r="T321" s="181"/>
      <c r="AT321" s="176" t="s">
        <v>169</v>
      </c>
      <c r="AU321" s="176" t="s">
        <v>91</v>
      </c>
      <c r="AV321" s="14" t="s">
        <v>96</v>
      </c>
      <c r="AW321" s="14" t="s">
        <v>38</v>
      </c>
      <c r="AX321" s="14" t="s">
        <v>84</v>
      </c>
      <c r="AY321" s="176" t="s">
        <v>159</v>
      </c>
    </row>
    <row r="322" spans="2:65" s="1" customFormat="1" ht="24.2" customHeight="1">
      <c r="B322" s="35"/>
      <c r="C322" s="135" t="s">
        <v>1126</v>
      </c>
      <c r="D322" s="135" t="s">
        <v>162</v>
      </c>
      <c r="E322" s="136" t="s">
        <v>6565</v>
      </c>
      <c r="F322" s="137" t="s">
        <v>6566</v>
      </c>
      <c r="G322" s="138" t="s">
        <v>258</v>
      </c>
      <c r="H322" s="139">
        <v>145</v>
      </c>
      <c r="I322" s="140"/>
      <c r="J322" s="141">
        <f>ROUND(I322*H322,2)</f>
        <v>0</v>
      </c>
      <c r="K322" s="142"/>
      <c r="L322" s="35"/>
      <c r="M322" s="143" t="s">
        <v>32</v>
      </c>
      <c r="N322" s="144" t="s">
        <v>48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96</v>
      </c>
      <c r="AT322" s="147" t="s">
        <v>162</v>
      </c>
      <c r="AU322" s="147" t="s">
        <v>91</v>
      </c>
      <c r="AY322" s="19" t="s">
        <v>159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9" t="s">
        <v>91</v>
      </c>
      <c r="BK322" s="148">
        <f>ROUND(I322*H322,2)</f>
        <v>0</v>
      </c>
      <c r="BL322" s="19" t="s">
        <v>96</v>
      </c>
      <c r="BM322" s="147" t="s">
        <v>6567</v>
      </c>
    </row>
    <row r="323" spans="2:65" s="1" customFormat="1" ht="55.5" customHeight="1">
      <c r="B323" s="35"/>
      <c r="C323" s="135" t="s">
        <v>1135</v>
      </c>
      <c r="D323" s="135" t="s">
        <v>162</v>
      </c>
      <c r="E323" s="136" t="s">
        <v>6568</v>
      </c>
      <c r="F323" s="137" t="s">
        <v>6569</v>
      </c>
      <c r="G323" s="138" t="s">
        <v>783</v>
      </c>
      <c r="H323" s="139">
        <v>40</v>
      </c>
      <c r="I323" s="140"/>
      <c r="J323" s="141">
        <f>ROUND(I323*H323,2)</f>
        <v>0</v>
      </c>
      <c r="K323" s="142"/>
      <c r="L323" s="35"/>
      <c r="M323" s="143" t="s">
        <v>32</v>
      </c>
      <c r="N323" s="144" t="s">
        <v>48</v>
      </c>
      <c r="P323" s="145">
        <f>O323*H323</f>
        <v>0</v>
      </c>
      <c r="Q323" s="145">
        <v>9.0000000000000006E-5</v>
      </c>
      <c r="R323" s="145">
        <f>Q323*H323</f>
        <v>3.6000000000000003E-3</v>
      </c>
      <c r="S323" s="145">
        <v>0</v>
      </c>
      <c r="T323" s="146">
        <f>S323*H323</f>
        <v>0</v>
      </c>
      <c r="AR323" s="147" t="s">
        <v>96</v>
      </c>
      <c r="AT323" s="147" t="s">
        <v>162</v>
      </c>
      <c r="AU323" s="147" t="s">
        <v>91</v>
      </c>
      <c r="AY323" s="19" t="s">
        <v>159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9" t="s">
        <v>91</v>
      </c>
      <c r="BK323" s="148">
        <f>ROUND(I323*H323,2)</f>
        <v>0</v>
      </c>
      <c r="BL323" s="19" t="s">
        <v>96</v>
      </c>
      <c r="BM323" s="147" t="s">
        <v>6570</v>
      </c>
    </row>
    <row r="324" spans="2:65" s="1" customFormat="1" ht="11.25">
      <c r="B324" s="35"/>
      <c r="D324" s="149" t="s">
        <v>167</v>
      </c>
      <c r="F324" s="150" t="s">
        <v>6571</v>
      </c>
      <c r="I324" s="151"/>
      <c r="L324" s="35"/>
      <c r="M324" s="152"/>
      <c r="T324" s="56"/>
      <c r="AT324" s="19" t="s">
        <v>167</v>
      </c>
      <c r="AU324" s="19" t="s">
        <v>91</v>
      </c>
    </row>
    <row r="325" spans="2:65" s="1" customFormat="1" ht="24.2" customHeight="1">
      <c r="B325" s="35"/>
      <c r="C325" s="135" t="s">
        <v>1144</v>
      </c>
      <c r="D325" s="135" t="s">
        <v>162</v>
      </c>
      <c r="E325" s="136" t="s">
        <v>6572</v>
      </c>
      <c r="F325" s="137" t="s">
        <v>6573</v>
      </c>
      <c r="G325" s="138" t="s">
        <v>211</v>
      </c>
      <c r="H325" s="139">
        <v>1</v>
      </c>
      <c r="I325" s="140"/>
      <c r="J325" s="141">
        <f>ROUND(I325*H325,2)</f>
        <v>0</v>
      </c>
      <c r="K325" s="142"/>
      <c r="L325" s="35"/>
      <c r="M325" s="143" t="s">
        <v>32</v>
      </c>
      <c r="N325" s="144" t="s">
        <v>48</v>
      </c>
      <c r="P325" s="145">
        <f>O325*H325</f>
        <v>0</v>
      </c>
      <c r="Q325" s="145">
        <v>0.10037</v>
      </c>
      <c r="R325" s="145">
        <f>Q325*H325</f>
        <v>0.10037</v>
      </c>
      <c r="S325" s="145">
        <v>0.1</v>
      </c>
      <c r="T325" s="146">
        <f>S325*H325</f>
        <v>0.1</v>
      </c>
      <c r="AR325" s="147" t="s">
        <v>96</v>
      </c>
      <c r="AT325" s="147" t="s">
        <v>162</v>
      </c>
      <c r="AU325" s="147" t="s">
        <v>91</v>
      </c>
      <c r="AY325" s="19" t="s">
        <v>159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9" t="s">
        <v>91</v>
      </c>
      <c r="BK325" s="148">
        <f>ROUND(I325*H325,2)</f>
        <v>0</v>
      </c>
      <c r="BL325" s="19" t="s">
        <v>96</v>
      </c>
      <c r="BM325" s="147" t="s">
        <v>6574</v>
      </c>
    </row>
    <row r="326" spans="2:65" s="1" customFormat="1" ht="11.25">
      <c r="B326" s="35"/>
      <c r="D326" s="149" t="s">
        <v>167</v>
      </c>
      <c r="F326" s="150" t="s">
        <v>6575</v>
      </c>
      <c r="I326" s="151"/>
      <c r="L326" s="35"/>
      <c r="M326" s="152"/>
      <c r="T326" s="56"/>
      <c r="AT326" s="19" t="s">
        <v>167</v>
      </c>
      <c r="AU326" s="19" t="s">
        <v>91</v>
      </c>
    </row>
    <row r="327" spans="2:65" s="1" customFormat="1" ht="37.9" customHeight="1">
      <c r="B327" s="35"/>
      <c r="C327" s="135" t="s">
        <v>1149</v>
      </c>
      <c r="D327" s="135" t="s">
        <v>162</v>
      </c>
      <c r="E327" s="136" t="s">
        <v>6576</v>
      </c>
      <c r="F327" s="137" t="s">
        <v>6577</v>
      </c>
      <c r="G327" s="138" t="s">
        <v>211</v>
      </c>
      <c r="H327" s="139">
        <v>1</v>
      </c>
      <c r="I327" s="140"/>
      <c r="J327" s="141">
        <f>ROUND(I327*H327,2)</f>
        <v>0</v>
      </c>
      <c r="K327" s="142"/>
      <c r="L327" s="35"/>
      <c r="M327" s="143" t="s">
        <v>32</v>
      </c>
      <c r="N327" s="144" t="s">
        <v>48</v>
      </c>
      <c r="P327" s="145">
        <f>O327*H327</f>
        <v>0</v>
      </c>
      <c r="Q327" s="145">
        <v>0.62248000000000003</v>
      </c>
      <c r="R327" s="145">
        <f>Q327*H327</f>
        <v>0.62248000000000003</v>
      </c>
      <c r="S327" s="145">
        <v>0.62</v>
      </c>
      <c r="T327" s="146">
        <f>S327*H327</f>
        <v>0.62</v>
      </c>
      <c r="AR327" s="147" t="s">
        <v>96</v>
      </c>
      <c r="AT327" s="147" t="s">
        <v>162</v>
      </c>
      <c r="AU327" s="147" t="s">
        <v>91</v>
      </c>
      <c r="AY327" s="19" t="s">
        <v>159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9" t="s">
        <v>91</v>
      </c>
      <c r="BK327" s="148">
        <f>ROUND(I327*H327,2)</f>
        <v>0</v>
      </c>
      <c r="BL327" s="19" t="s">
        <v>96</v>
      </c>
      <c r="BM327" s="147" t="s">
        <v>6578</v>
      </c>
    </row>
    <row r="328" spans="2:65" s="1" customFormat="1" ht="11.25">
      <c r="B328" s="35"/>
      <c r="D328" s="149" t="s">
        <v>167</v>
      </c>
      <c r="F328" s="150" t="s">
        <v>6579</v>
      </c>
      <c r="I328" s="151"/>
      <c r="L328" s="35"/>
      <c r="M328" s="152"/>
      <c r="T328" s="56"/>
      <c r="AT328" s="19" t="s">
        <v>167</v>
      </c>
      <c r="AU328" s="19" t="s">
        <v>91</v>
      </c>
    </row>
    <row r="329" spans="2:65" s="11" customFormat="1" ht="20.85" customHeight="1">
      <c r="B329" s="123"/>
      <c r="D329" s="124" t="s">
        <v>75</v>
      </c>
      <c r="E329" s="133" t="s">
        <v>6580</v>
      </c>
      <c r="F329" s="133" t="s">
        <v>6581</v>
      </c>
      <c r="I329" s="126"/>
      <c r="J329" s="134">
        <f>BK329</f>
        <v>0</v>
      </c>
      <c r="L329" s="123"/>
      <c r="M329" s="128"/>
      <c r="P329" s="129">
        <f>SUM(P330:P337)</f>
        <v>0</v>
      </c>
      <c r="R329" s="129">
        <f>SUM(R330:R337)</f>
        <v>3.2432590000000001</v>
      </c>
      <c r="T329" s="130">
        <f>SUM(T330:T337)</f>
        <v>0</v>
      </c>
      <c r="AR329" s="124" t="s">
        <v>84</v>
      </c>
      <c r="AT329" s="131" t="s">
        <v>75</v>
      </c>
      <c r="AU329" s="131" t="s">
        <v>91</v>
      </c>
      <c r="AY329" s="124" t="s">
        <v>159</v>
      </c>
      <c r="BK329" s="132">
        <f>SUM(BK330:BK337)</f>
        <v>0</v>
      </c>
    </row>
    <row r="330" spans="2:65" s="1" customFormat="1" ht="24.2" customHeight="1">
      <c r="B330" s="35"/>
      <c r="C330" s="135" t="s">
        <v>1155</v>
      </c>
      <c r="D330" s="135" t="s">
        <v>162</v>
      </c>
      <c r="E330" s="136" t="s">
        <v>6582</v>
      </c>
      <c r="F330" s="137" t="s">
        <v>6583</v>
      </c>
      <c r="G330" s="138" t="s">
        <v>783</v>
      </c>
      <c r="H330" s="139">
        <v>5.0999999999999996</v>
      </c>
      <c r="I330" s="140"/>
      <c r="J330" s="141">
        <f>ROUND(I330*H330,2)</f>
        <v>0</v>
      </c>
      <c r="K330" s="142"/>
      <c r="L330" s="35"/>
      <c r="M330" s="143" t="s">
        <v>32</v>
      </c>
      <c r="N330" s="144" t="s">
        <v>48</v>
      </c>
      <c r="P330" s="145">
        <f>O330*H330</f>
        <v>0</v>
      </c>
      <c r="Q330" s="145">
        <v>0.43819000000000002</v>
      </c>
      <c r="R330" s="145">
        <f>Q330*H330</f>
        <v>2.234769</v>
      </c>
      <c r="S330" s="145">
        <v>0</v>
      </c>
      <c r="T330" s="146">
        <f>S330*H330</f>
        <v>0</v>
      </c>
      <c r="AR330" s="147" t="s">
        <v>96</v>
      </c>
      <c r="AT330" s="147" t="s">
        <v>162</v>
      </c>
      <c r="AU330" s="147" t="s">
        <v>93</v>
      </c>
      <c r="AY330" s="19" t="s">
        <v>159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9" t="s">
        <v>91</v>
      </c>
      <c r="BK330" s="148">
        <f>ROUND(I330*H330,2)</f>
        <v>0</v>
      </c>
      <c r="BL330" s="19" t="s">
        <v>96</v>
      </c>
      <c r="BM330" s="147" t="s">
        <v>6584</v>
      </c>
    </row>
    <row r="331" spans="2:65" s="1" customFormat="1" ht="11.25">
      <c r="B331" s="35"/>
      <c r="D331" s="149" t="s">
        <v>167</v>
      </c>
      <c r="F331" s="150" t="s">
        <v>6585</v>
      </c>
      <c r="I331" s="151"/>
      <c r="L331" s="35"/>
      <c r="M331" s="152"/>
      <c r="T331" s="56"/>
      <c r="AT331" s="19" t="s">
        <v>167</v>
      </c>
      <c r="AU331" s="19" t="s">
        <v>93</v>
      </c>
    </row>
    <row r="332" spans="2:65" s="1" customFormat="1" ht="33" customHeight="1">
      <c r="B332" s="35"/>
      <c r="C332" s="182" t="s">
        <v>1161</v>
      </c>
      <c r="D332" s="182" t="s">
        <v>668</v>
      </c>
      <c r="E332" s="183" t="s">
        <v>6586</v>
      </c>
      <c r="F332" s="184" t="s">
        <v>6587</v>
      </c>
      <c r="G332" s="185" t="s">
        <v>783</v>
      </c>
      <c r="H332" s="186">
        <v>5.0999999999999996</v>
      </c>
      <c r="I332" s="187"/>
      <c r="J332" s="188">
        <f>ROUND(I332*H332,2)</f>
        <v>0</v>
      </c>
      <c r="K332" s="189"/>
      <c r="L332" s="190"/>
      <c r="M332" s="191" t="s">
        <v>32</v>
      </c>
      <c r="N332" s="192" t="s">
        <v>48</v>
      </c>
      <c r="P332" s="145">
        <f>O332*H332</f>
        <v>0</v>
      </c>
      <c r="Q332" s="145">
        <v>6.9500000000000006E-2</v>
      </c>
      <c r="R332" s="145">
        <f>Q332*H332</f>
        <v>0.35444999999999999</v>
      </c>
      <c r="S332" s="145">
        <v>0</v>
      </c>
      <c r="T332" s="146">
        <f>S332*H332</f>
        <v>0</v>
      </c>
      <c r="AR332" s="147" t="s">
        <v>108</v>
      </c>
      <c r="AT332" s="147" t="s">
        <v>668</v>
      </c>
      <c r="AU332" s="147" t="s">
        <v>93</v>
      </c>
      <c r="AY332" s="19" t="s">
        <v>159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9" t="s">
        <v>91</v>
      </c>
      <c r="BK332" s="148">
        <f>ROUND(I332*H332,2)</f>
        <v>0</v>
      </c>
      <c r="BL332" s="19" t="s">
        <v>96</v>
      </c>
      <c r="BM332" s="147" t="s">
        <v>6588</v>
      </c>
    </row>
    <row r="333" spans="2:65" s="1" customFormat="1" ht="24.2" customHeight="1">
      <c r="B333" s="35"/>
      <c r="C333" s="182" t="s">
        <v>1166</v>
      </c>
      <c r="D333" s="182" t="s">
        <v>668</v>
      </c>
      <c r="E333" s="183" t="s">
        <v>6589</v>
      </c>
      <c r="F333" s="184" t="s">
        <v>6590</v>
      </c>
      <c r="G333" s="185" t="s">
        <v>783</v>
      </c>
      <c r="H333" s="186">
        <v>5.0999999999999996</v>
      </c>
      <c r="I333" s="187"/>
      <c r="J333" s="188">
        <f>ROUND(I333*H333,2)</f>
        <v>0</v>
      </c>
      <c r="K333" s="189"/>
      <c r="L333" s="190"/>
      <c r="M333" s="191" t="s">
        <v>32</v>
      </c>
      <c r="N333" s="192" t="s">
        <v>48</v>
      </c>
      <c r="P333" s="145">
        <f>O333*H333</f>
        <v>0</v>
      </c>
      <c r="Q333" s="145">
        <v>3.7999999999999999E-2</v>
      </c>
      <c r="R333" s="145">
        <f>Q333*H333</f>
        <v>0.19379999999999997</v>
      </c>
      <c r="S333" s="145">
        <v>0</v>
      </c>
      <c r="T333" s="146">
        <f>S333*H333</f>
        <v>0</v>
      </c>
      <c r="AR333" s="147" t="s">
        <v>108</v>
      </c>
      <c r="AT333" s="147" t="s">
        <v>668</v>
      </c>
      <c r="AU333" s="147" t="s">
        <v>93</v>
      </c>
      <c r="AY333" s="19" t="s">
        <v>159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9" t="s">
        <v>91</v>
      </c>
      <c r="BK333" s="148">
        <f>ROUND(I333*H333,2)</f>
        <v>0</v>
      </c>
      <c r="BL333" s="19" t="s">
        <v>96</v>
      </c>
      <c r="BM333" s="147" t="s">
        <v>6591</v>
      </c>
    </row>
    <row r="334" spans="2:65" s="1" customFormat="1" ht="37.9" customHeight="1">
      <c r="B334" s="35"/>
      <c r="C334" s="182" t="s">
        <v>1171</v>
      </c>
      <c r="D334" s="182" t="s">
        <v>668</v>
      </c>
      <c r="E334" s="183" t="s">
        <v>6592</v>
      </c>
      <c r="F334" s="184" t="s">
        <v>6593</v>
      </c>
      <c r="G334" s="185" t="s">
        <v>211</v>
      </c>
      <c r="H334" s="186">
        <v>2</v>
      </c>
      <c r="I334" s="187"/>
      <c r="J334" s="188">
        <f>ROUND(I334*H334,2)</f>
        <v>0</v>
      </c>
      <c r="K334" s="189"/>
      <c r="L334" s="190"/>
      <c r="M334" s="191" t="s">
        <v>32</v>
      </c>
      <c r="N334" s="192" t="s">
        <v>48</v>
      </c>
      <c r="P334" s="145">
        <f>O334*H334</f>
        <v>0</v>
      </c>
      <c r="Q334" s="145">
        <v>1.03E-2</v>
      </c>
      <c r="R334" s="145">
        <f>Q334*H334</f>
        <v>2.06E-2</v>
      </c>
      <c r="S334" s="145">
        <v>0</v>
      </c>
      <c r="T334" s="146">
        <f>S334*H334</f>
        <v>0</v>
      </c>
      <c r="AR334" s="147" t="s">
        <v>108</v>
      </c>
      <c r="AT334" s="147" t="s">
        <v>668</v>
      </c>
      <c r="AU334" s="147" t="s">
        <v>93</v>
      </c>
      <c r="AY334" s="19" t="s">
        <v>159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9" t="s">
        <v>91</v>
      </c>
      <c r="BK334" s="148">
        <f>ROUND(I334*H334,2)</f>
        <v>0</v>
      </c>
      <c r="BL334" s="19" t="s">
        <v>96</v>
      </c>
      <c r="BM334" s="147" t="s">
        <v>6594</v>
      </c>
    </row>
    <row r="335" spans="2:65" s="1" customFormat="1" ht="24.2" customHeight="1">
      <c r="B335" s="35"/>
      <c r="C335" s="135" t="s">
        <v>1179</v>
      </c>
      <c r="D335" s="135" t="s">
        <v>162</v>
      </c>
      <c r="E335" s="136" t="s">
        <v>6595</v>
      </c>
      <c r="F335" s="137" t="s">
        <v>6596</v>
      </c>
      <c r="G335" s="138" t="s">
        <v>211</v>
      </c>
      <c r="H335" s="139">
        <v>1</v>
      </c>
      <c r="I335" s="140"/>
      <c r="J335" s="141">
        <f>ROUND(I335*H335,2)</f>
        <v>0</v>
      </c>
      <c r="K335" s="142"/>
      <c r="L335" s="35"/>
      <c r="M335" s="143" t="s">
        <v>32</v>
      </c>
      <c r="N335" s="144" t="s">
        <v>48</v>
      </c>
      <c r="P335" s="145">
        <f>O335*H335</f>
        <v>0</v>
      </c>
      <c r="Q335" s="145">
        <v>0.37164000000000003</v>
      </c>
      <c r="R335" s="145">
        <f>Q335*H335</f>
        <v>0.37164000000000003</v>
      </c>
      <c r="S335" s="145">
        <v>0</v>
      </c>
      <c r="T335" s="146">
        <f>S335*H335</f>
        <v>0</v>
      </c>
      <c r="AR335" s="147" t="s">
        <v>96</v>
      </c>
      <c r="AT335" s="147" t="s">
        <v>162</v>
      </c>
      <c r="AU335" s="147" t="s">
        <v>93</v>
      </c>
      <c r="AY335" s="19" t="s">
        <v>159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9" t="s">
        <v>91</v>
      </c>
      <c r="BK335" s="148">
        <f>ROUND(I335*H335,2)</f>
        <v>0</v>
      </c>
      <c r="BL335" s="19" t="s">
        <v>96</v>
      </c>
      <c r="BM335" s="147" t="s">
        <v>6597</v>
      </c>
    </row>
    <row r="336" spans="2:65" s="1" customFormat="1" ht="11.25">
      <c r="B336" s="35"/>
      <c r="D336" s="149" t="s">
        <v>167</v>
      </c>
      <c r="F336" s="150" t="s">
        <v>6598</v>
      </c>
      <c r="I336" s="151"/>
      <c r="L336" s="35"/>
      <c r="M336" s="152"/>
      <c r="T336" s="56"/>
      <c r="AT336" s="19" t="s">
        <v>167</v>
      </c>
      <c r="AU336" s="19" t="s">
        <v>93</v>
      </c>
    </row>
    <row r="337" spans="2:65" s="1" customFormat="1" ht="37.9" customHeight="1">
      <c r="B337" s="35"/>
      <c r="C337" s="182" t="s">
        <v>1183</v>
      </c>
      <c r="D337" s="182" t="s">
        <v>668</v>
      </c>
      <c r="E337" s="183" t="s">
        <v>6599</v>
      </c>
      <c r="F337" s="184" t="s">
        <v>6600</v>
      </c>
      <c r="G337" s="185" t="s">
        <v>211</v>
      </c>
      <c r="H337" s="186">
        <v>1</v>
      </c>
      <c r="I337" s="187"/>
      <c r="J337" s="188">
        <f>ROUND(I337*H337,2)</f>
        <v>0</v>
      </c>
      <c r="K337" s="189"/>
      <c r="L337" s="190"/>
      <c r="M337" s="191" t="s">
        <v>32</v>
      </c>
      <c r="N337" s="192" t="s">
        <v>48</v>
      </c>
      <c r="P337" s="145">
        <f>O337*H337</f>
        <v>0</v>
      </c>
      <c r="Q337" s="145">
        <v>6.8000000000000005E-2</v>
      </c>
      <c r="R337" s="145">
        <f>Q337*H337</f>
        <v>6.8000000000000005E-2</v>
      </c>
      <c r="S337" s="145">
        <v>0</v>
      </c>
      <c r="T337" s="146">
        <f>S337*H337</f>
        <v>0</v>
      </c>
      <c r="AR337" s="147" t="s">
        <v>108</v>
      </c>
      <c r="AT337" s="147" t="s">
        <v>668</v>
      </c>
      <c r="AU337" s="147" t="s">
        <v>93</v>
      </c>
      <c r="AY337" s="19" t="s">
        <v>159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9" t="s">
        <v>91</v>
      </c>
      <c r="BK337" s="148">
        <f>ROUND(I337*H337,2)</f>
        <v>0</v>
      </c>
      <c r="BL337" s="19" t="s">
        <v>96</v>
      </c>
      <c r="BM337" s="147" t="s">
        <v>6601</v>
      </c>
    </row>
    <row r="338" spans="2:65" s="11" customFormat="1" ht="20.85" customHeight="1">
      <c r="B338" s="123"/>
      <c r="D338" s="124" t="s">
        <v>75</v>
      </c>
      <c r="E338" s="133" t="s">
        <v>6602</v>
      </c>
      <c r="F338" s="133" t="s">
        <v>6603</v>
      </c>
      <c r="I338" s="126"/>
      <c r="J338" s="134">
        <f>BK338</f>
        <v>0</v>
      </c>
      <c r="L338" s="123"/>
      <c r="M338" s="128"/>
      <c r="P338" s="129">
        <f>SUM(P339:P346)</f>
        <v>0</v>
      </c>
      <c r="R338" s="129">
        <f>SUM(R339:R346)</f>
        <v>0.12024999999999998</v>
      </c>
      <c r="T338" s="130">
        <f>SUM(T339:T346)</f>
        <v>0</v>
      </c>
      <c r="AR338" s="124" t="s">
        <v>84</v>
      </c>
      <c r="AT338" s="131" t="s">
        <v>75</v>
      </c>
      <c r="AU338" s="131" t="s">
        <v>91</v>
      </c>
      <c r="AY338" s="124" t="s">
        <v>159</v>
      </c>
      <c r="BK338" s="132">
        <f>SUM(BK339:BK346)</f>
        <v>0</v>
      </c>
    </row>
    <row r="339" spans="2:65" s="1" customFormat="1" ht="24.2" customHeight="1">
      <c r="B339" s="35"/>
      <c r="C339" s="135" t="s">
        <v>1189</v>
      </c>
      <c r="D339" s="135" t="s">
        <v>162</v>
      </c>
      <c r="E339" s="136" t="s">
        <v>6604</v>
      </c>
      <c r="F339" s="137" t="s">
        <v>6605</v>
      </c>
      <c r="G339" s="138" t="s">
        <v>211</v>
      </c>
      <c r="H339" s="139">
        <v>1</v>
      </c>
      <c r="I339" s="140"/>
      <c r="J339" s="141">
        <f>ROUND(I339*H339,2)</f>
        <v>0</v>
      </c>
      <c r="K339" s="142"/>
      <c r="L339" s="35"/>
      <c r="M339" s="143" t="s">
        <v>32</v>
      </c>
      <c r="N339" s="144" t="s">
        <v>48</v>
      </c>
      <c r="P339" s="145">
        <f>O339*H339</f>
        <v>0</v>
      </c>
      <c r="Q339" s="145">
        <v>6.9999999999999999E-4</v>
      </c>
      <c r="R339" s="145">
        <f>Q339*H339</f>
        <v>6.9999999999999999E-4</v>
      </c>
      <c r="S339" s="145">
        <v>0</v>
      </c>
      <c r="T339" s="146">
        <f>S339*H339</f>
        <v>0</v>
      </c>
      <c r="AR339" s="147" t="s">
        <v>96</v>
      </c>
      <c r="AT339" s="147" t="s">
        <v>162</v>
      </c>
      <c r="AU339" s="147" t="s">
        <v>93</v>
      </c>
      <c r="AY339" s="19" t="s">
        <v>159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9" t="s">
        <v>91</v>
      </c>
      <c r="BK339" s="148">
        <f>ROUND(I339*H339,2)</f>
        <v>0</v>
      </c>
      <c r="BL339" s="19" t="s">
        <v>96</v>
      </c>
      <c r="BM339" s="147" t="s">
        <v>6606</v>
      </c>
    </row>
    <row r="340" spans="2:65" s="1" customFormat="1" ht="11.25">
      <c r="B340" s="35"/>
      <c r="D340" s="149" t="s">
        <v>167</v>
      </c>
      <c r="F340" s="150" t="s">
        <v>6607</v>
      </c>
      <c r="I340" s="151"/>
      <c r="L340" s="35"/>
      <c r="M340" s="152"/>
      <c r="T340" s="56"/>
      <c r="AT340" s="19" t="s">
        <v>167</v>
      </c>
      <c r="AU340" s="19" t="s">
        <v>93</v>
      </c>
    </row>
    <row r="341" spans="2:65" s="1" customFormat="1" ht="24.2" customHeight="1">
      <c r="B341" s="35"/>
      <c r="C341" s="182" t="s">
        <v>1193</v>
      </c>
      <c r="D341" s="182" t="s">
        <v>668</v>
      </c>
      <c r="E341" s="183" t="s">
        <v>6608</v>
      </c>
      <c r="F341" s="184" t="s">
        <v>6609</v>
      </c>
      <c r="G341" s="185" t="s">
        <v>211</v>
      </c>
      <c r="H341" s="186">
        <v>1</v>
      </c>
      <c r="I341" s="187"/>
      <c r="J341" s="188">
        <f>ROUND(I341*H341,2)</f>
        <v>0</v>
      </c>
      <c r="K341" s="189"/>
      <c r="L341" s="190"/>
      <c r="M341" s="191" t="s">
        <v>32</v>
      </c>
      <c r="N341" s="192" t="s">
        <v>48</v>
      </c>
      <c r="P341" s="145">
        <f>O341*H341</f>
        <v>0</v>
      </c>
      <c r="Q341" s="145">
        <v>3.5000000000000001E-3</v>
      </c>
      <c r="R341" s="145">
        <f>Q341*H341</f>
        <v>3.5000000000000001E-3</v>
      </c>
      <c r="S341" s="145">
        <v>0</v>
      </c>
      <c r="T341" s="146">
        <f>S341*H341</f>
        <v>0</v>
      </c>
      <c r="AR341" s="147" t="s">
        <v>108</v>
      </c>
      <c r="AT341" s="147" t="s">
        <v>668</v>
      </c>
      <c r="AU341" s="147" t="s">
        <v>93</v>
      </c>
      <c r="AY341" s="19" t="s">
        <v>159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9" t="s">
        <v>91</v>
      </c>
      <c r="BK341" s="148">
        <f>ROUND(I341*H341,2)</f>
        <v>0</v>
      </c>
      <c r="BL341" s="19" t="s">
        <v>96</v>
      </c>
      <c r="BM341" s="147" t="s">
        <v>6610</v>
      </c>
    </row>
    <row r="342" spans="2:65" s="1" customFormat="1" ht="24.2" customHeight="1">
      <c r="B342" s="35"/>
      <c r="C342" s="135" t="s">
        <v>1211</v>
      </c>
      <c r="D342" s="135" t="s">
        <v>162</v>
      </c>
      <c r="E342" s="136" t="s">
        <v>6611</v>
      </c>
      <c r="F342" s="137" t="s">
        <v>6612</v>
      </c>
      <c r="G342" s="138" t="s">
        <v>211</v>
      </c>
      <c r="H342" s="139">
        <v>1</v>
      </c>
      <c r="I342" s="140"/>
      <c r="J342" s="141">
        <f>ROUND(I342*H342,2)</f>
        <v>0</v>
      </c>
      <c r="K342" s="142"/>
      <c r="L342" s="35"/>
      <c r="M342" s="143" t="s">
        <v>32</v>
      </c>
      <c r="N342" s="144" t="s">
        <v>48</v>
      </c>
      <c r="P342" s="145">
        <f>O342*H342</f>
        <v>0</v>
      </c>
      <c r="Q342" s="145">
        <v>0.10940999999999999</v>
      </c>
      <c r="R342" s="145">
        <f>Q342*H342</f>
        <v>0.10940999999999999</v>
      </c>
      <c r="S342" s="145">
        <v>0</v>
      </c>
      <c r="T342" s="146">
        <f>S342*H342</f>
        <v>0</v>
      </c>
      <c r="AR342" s="147" t="s">
        <v>96</v>
      </c>
      <c r="AT342" s="147" t="s">
        <v>162</v>
      </c>
      <c r="AU342" s="147" t="s">
        <v>93</v>
      </c>
      <c r="AY342" s="19" t="s">
        <v>159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9" t="s">
        <v>91</v>
      </c>
      <c r="BK342" s="148">
        <f>ROUND(I342*H342,2)</f>
        <v>0</v>
      </c>
      <c r="BL342" s="19" t="s">
        <v>96</v>
      </c>
      <c r="BM342" s="147" t="s">
        <v>6613</v>
      </c>
    </row>
    <row r="343" spans="2:65" s="1" customFormat="1" ht="11.25">
      <c r="B343" s="35"/>
      <c r="D343" s="149" t="s">
        <v>167</v>
      </c>
      <c r="F343" s="150" t="s">
        <v>6614</v>
      </c>
      <c r="I343" s="151"/>
      <c r="L343" s="35"/>
      <c r="M343" s="152"/>
      <c r="T343" s="56"/>
      <c r="AT343" s="19" t="s">
        <v>167</v>
      </c>
      <c r="AU343" s="19" t="s">
        <v>93</v>
      </c>
    </row>
    <row r="344" spans="2:65" s="1" customFormat="1" ht="21.75" customHeight="1">
      <c r="B344" s="35"/>
      <c r="C344" s="182" t="s">
        <v>1213</v>
      </c>
      <c r="D344" s="182" t="s">
        <v>668</v>
      </c>
      <c r="E344" s="183" t="s">
        <v>6615</v>
      </c>
      <c r="F344" s="184" t="s">
        <v>6616</v>
      </c>
      <c r="G344" s="185" t="s">
        <v>211</v>
      </c>
      <c r="H344" s="186">
        <v>1</v>
      </c>
      <c r="I344" s="187"/>
      <c r="J344" s="188">
        <f>ROUND(I344*H344,2)</f>
        <v>0</v>
      </c>
      <c r="K344" s="189"/>
      <c r="L344" s="190"/>
      <c r="M344" s="191" t="s">
        <v>32</v>
      </c>
      <c r="N344" s="192" t="s">
        <v>48</v>
      </c>
      <c r="P344" s="145">
        <f>O344*H344</f>
        <v>0</v>
      </c>
      <c r="Q344" s="145">
        <v>6.1000000000000004E-3</v>
      </c>
      <c r="R344" s="145">
        <f>Q344*H344</f>
        <v>6.1000000000000004E-3</v>
      </c>
      <c r="S344" s="145">
        <v>0</v>
      </c>
      <c r="T344" s="146">
        <f>S344*H344</f>
        <v>0</v>
      </c>
      <c r="AR344" s="147" t="s">
        <v>108</v>
      </c>
      <c r="AT344" s="147" t="s">
        <v>668</v>
      </c>
      <c r="AU344" s="147" t="s">
        <v>93</v>
      </c>
      <c r="AY344" s="19" t="s">
        <v>159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9" t="s">
        <v>91</v>
      </c>
      <c r="BK344" s="148">
        <f>ROUND(I344*H344,2)</f>
        <v>0</v>
      </c>
      <c r="BL344" s="19" t="s">
        <v>96</v>
      </c>
      <c r="BM344" s="147" t="s">
        <v>6617</v>
      </c>
    </row>
    <row r="345" spans="2:65" s="1" customFormat="1" ht="24.2" customHeight="1">
      <c r="B345" s="35"/>
      <c r="C345" s="135" t="s">
        <v>1220</v>
      </c>
      <c r="D345" s="135" t="s">
        <v>162</v>
      </c>
      <c r="E345" s="136" t="s">
        <v>6618</v>
      </c>
      <c r="F345" s="137" t="s">
        <v>6619</v>
      </c>
      <c r="G345" s="138" t="s">
        <v>211</v>
      </c>
      <c r="H345" s="139">
        <v>1</v>
      </c>
      <c r="I345" s="140"/>
      <c r="J345" s="141">
        <f>ROUND(I345*H345,2)</f>
        <v>0</v>
      </c>
      <c r="K345" s="142"/>
      <c r="L345" s="35"/>
      <c r="M345" s="143" t="s">
        <v>32</v>
      </c>
      <c r="N345" s="144" t="s">
        <v>48</v>
      </c>
      <c r="P345" s="145">
        <f>O345*H345</f>
        <v>0</v>
      </c>
      <c r="Q345" s="145">
        <v>5.4000000000000001E-4</v>
      </c>
      <c r="R345" s="145">
        <f>Q345*H345</f>
        <v>5.4000000000000001E-4</v>
      </c>
      <c r="S345" s="145">
        <v>0</v>
      </c>
      <c r="T345" s="146">
        <f>S345*H345</f>
        <v>0</v>
      </c>
      <c r="AR345" s="147" t="s">
        <v>96</v>
      </c>
      <c r="AT345" s="147" t="s">
        <v>162</v>
      </c>
      <c r="AU345" s="147" t="s">
        <v>93</v>
      </c>
      <c r="AY345" s="19" t="s">
        <v>159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9" t="s">
        <v>91</v>
      </c>
      <c r="BK345" s="148">
        <f>ROUND(I345*H345,2)</f>
        <v>0</v>
      </c>
      <c r="BL345" s="19" t="s">
        <v>96</v>
      </c>
      <c r="BM345" s="147" t="s">
        <v>6620</v>
      </c>
    </row>
    <row r="346" spans="2:65" s="1" customFormat="1" ht="11.25">
      <c r="B346" s="35"/>
      <c r="D346" s="149" t="s">
        <v>167</v>
      </c>
      <c r="F346" s="150" t="s">
        <v>6621</v>
      </c>
      <c r="I346" s="151"/>
      <c r="L346" s="35"/>
      <c r="M346" s="152"/>
      <c r="T346" s="56"/>
      <c r="AT346" s="19" t="s">
        <v>167</v>
      </c>
      <c r="AU346" s="19" t="s">
        <v>93</v>
      </c>
    </row>
    <row r="347" spans="2:65" s="11" customFormat="1" ht="22.9" customHeight="1">
      <c r="B347" s="123"/>
      <c r="D347" s="124" t="s">
        <v>75</v>
      </c>
      <c r="E347" s="133" t="s">
        <v>227</v>
      </c>
      <c r="F347" s="133" t="s">
        <v>228</v>
      </c>
      <c r="I347" s="126"/>
      <c r="J347" s="134">
        <f>BK347</f>
        <v>0</v>
      </c>
      <c r="L347" s="123"/>
      <c r="M347" s="128"/>
      <c r="P347" s="129">
        <f>SUM(P348:P349)</f>
        <v>0</v>
      </c>
      <c r="R347" s="129">
        <f>SUM(R348:R349)</f>
        <v>0</v>
      </c>
      <c r="T347" s="130">
        <f>SUM(T348:T349)</f>
        <v>0</v>
      </c>
      <c r="AR347" s="124" t="s">
        <v>84</v>
      </c>
      <c r="AT347" s="131" t="s">
        <v>75</v>
      </c>
      <c r="AU347" s="131" t="s">
        <v>84</v>
      </c>
      <c r="AY347" s="124" t="s">
        <v>159</v>
      </c>
      <c r="BK347" s="132">
        <f>SUM(BK348:BK349)</f>
        <v>0</v>
      </c>
    </row>
    <row r="348" spans="2:65" s="1" customFormat="1" ht="44.25" customHeight="1">
      <c r="B348" s="35"/>
      <c r="C348" s="135" t="s">
        <v>1234</v>
      </c>
      <c r="D348" s="135" t="s">
        <v>162</v>
      </c>
      <c r="E348" s="136" t="s">
        <v>6622</v>
      </c>
      <c r="F348" s="137" t="s">
        <v>6623</v>
      </c>
      <c r="G348" s="138" t="s">
        <v>180</v>
      </c>
      <c r="H348" s="139">
        <v>393.36799999999999</v>
      </c>
      <c r="I348" s="140"/>
      <c r="J348" s="141">
        <f>ROUND(I348*H348,2)</f>
        <v>0</v>
      </c>
      <c r="K348" s="142"/>
      <c r="L348" s="35"/>
      <c r="M348" s="143" t="s">
        <v>32</v>
      </c>
      <c r="N348" s="144" t="s">
        <v>48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96</v>
      </c>
      <c r="AT348" s="147" t="s">
        <v>162</v>
      </c>
      <c r="AU348" s="147" t="s">
        <v>91</v>
      </c>
      <c r="AY348" s="19" t="s">
        <v>159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9" t="s">
        <v>91</v>
      </c>
      <c r="BK348" s="148">
        <f>ROUND(I348*H348,2)</f>
        <v>0</v>
      </c>
      <c r="BL348" s="19" t="s">
        <v>96</v>
      </c>
      <c r="BM348" s="147" t="s">
        <v>6624</v>
      </c>
    </row>
    <row r="349" spans="2:65" s="1" customFormat="1" ht="11.25">
      <c r="B349" s="35"/>
      <c r="D349" s="149" t="s">
        <v>167</v>
      </c>
      <c r="F349" s="150" t="s">
        <v>6625</v>
      </c>
      <c r="I349" s="151"/>
      <c r="L349" s="35"/>
      <c r="M349" s="152"/>
      <c r="T349" s="56"/>
      <c r="AT349" s="19" t="s">
        <v>167</v>
      </c>
      <c r="AU349" s="19" t="s">
        <v>91</v>
      </c>
    </row>
    <row r="350" spans="2:65" s="11" customFormat="1" ht="25.9" customHeight="1">
      <c r="B350" s="123"/>
      <c r="D350" s="124" t="s">
        <v>75</v>
      </c>
      <c r="E350" s="125" t="s">
        <v>4147</v>
      </c>
      <c r="F350" s="125" t="s">
        <v>2803</v>
      </c>
      <c r="I350" s="126"/>
      <c r="J350" s="127">
        <f>BK350</f>
        <v>0</v>
      </c>
      <c r="L350" s="123"/>
      <c r="M350" s="128"/>
      <c r="P350" s="129">
        <f>SUM(P351:P353)</f>
        <v>0</v>
      </c>
      <c r="R350" s="129">
        <f>SUM(R351:R353)</f>
        <v>0</v>
      </c>
      <c r="T350" s="130">
        <f>SUM(T351:T353)</f>
        <v>0</v>
      </c>
      <c r="AR350" s="124" t="s">
        <v>96</v>
      </c>
      <c r="AT350" s="131" t="s">
        <v>75</v>
      </c>
      <c r="AU350" s="131" t="s">
        <v>76</v>
      </c>
      <c r="AY350" s="124" t="s">
        <v>159</v>
      </c>
      <c r="BK350" s="132">
        <f>SUM(BK351:BK353)</f>
        <v>0</v>
      </c>
    </row>
    <row r="351" spans="2:65" s="1" customFormat="1" ht="24.2" customHeight="1">
      <c r="B351" s="35"/>
      <c r="C351" s="135" t="s">
        <v>1243</v>
      </c>
      <c r="D351" s="135" t="s">
        <v>162</v>
      </c>
      <c r="E351" s="136" t="s">
        <v>6626</v>
      </c>
      <c r="F351" s="137" t="s">
        <v>6627</v>
      </c>
      <c r="G351" s="138" t="s">
        <v>225</v>
      </c>
      <c r="H351" s="139">
        <v>1</v>
      </c>
      <c r="I351" s="140"/>
      <c r="J351" s="141">
        <f>ROUND(I351*H351,2)</f>
        <v>0</v>
      </c>
      <c r="K351" s="142"/>
      <c r="L351" s="35"/>
      <c r="M351" s="143" t="s">
        <v>32</v>
      </c>
      <c r="N351" s="144" t="s">
        <v>48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96</v>
      </c>
      <c r="AT351" s="147" t="s">
        <v>162</v>
      </c>
      <c r="AU351" s="147" t="s">
        <v>84</v>
      </c>
      <c r="AY351" s="19" t="s">
        <v>159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9" t="s">
        <v>91</v>
      </c>
      <c r="BK351" s="148">
        <f>ROUND(I351*H351,2)</f>
        <v>0</v>
      </c>
      <c r="BL351" s="19" t="s">
        <v>96</v>
      </c>
      <c r="BM351" s="147" t="s">
        <v>6628</v>
      </c>
    </row>
    <row r="352" spans="2:65" s="1" customFormat="1" ht="16.5" customHeight="1">
      <c r="B352" s="35"/>
      <c r="C352" s="135" t="s">
        <v>1248</v>
      </c>
      <c r="D352" s="135" t="s">
        <v>162</v>
      </c>
      <c r="E352" s="136" t="s">
        <v>6629</v>
      </c>
      <c r="F352" s="137" t="s">
        <v>6630</v>
      </c>
      <c r="G352" s="138" t="s">
        <v>225</v>
      </c>
      <c r="H352" s="139">
        <v>1</v>
      </c>
      <c r="I352" s="140"/>
      <c r="J352" s="141">
        <f>ROUND(I352*H352,2)</f>
        <v>0</v>
      </c>
      <c r="K352" s="142"/>
      <c r="L352" s="35"/>
      <c r="M352" s="143" t="s">
        <v>32</v>
      </c>
      <c r="N352" s="144" t="s">
        <v>48</v>
      </c>
      <c r="P352" s="145">
        <f>O352*H352</f>
        <v>0</v>
      </c>
      <c r="Q352" s="145">
        <v>0</v>
      </c>
      <c r="R352" s="145">
        <f>Q352*H352</f>
        <v>0</v>
      </c>
      <c r="S352" s="145">
        <v>0</v>
      </c>
      <c r="T352" s="146">
        <f>S352*H352</f>
        <v>0</v>
      </c>
      <c r="AR352" s="147" t="s">
        <v>96</v>
      </c>
      <c r="AT352" s="147" t="s">
        <v>162</v>
      </c>
      <c r="AU352" s="147" t="s">
        <v>84</v>
      </c>
      <c r="AY352" s="19" t="s">
        <v>159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9" t="s">
        <v>91</v>
      </c>
      <c r="BK352" s="148">
        <f>ROUND(I352*H352,2)</f>
        <v>0</v>
      </c>
      <c r="BL352" s="19" t="s">
        <v>96</v>
      </c>
      <c r="BM352" s="147" t="s">
        <v>6631</v>
      </c>
    </row>
    <row r="353" spans="2:65" s="1" customFormat="1" ht="16.5" customHeight="1">
      <c r="B353" s="35"/>
      <c r="C353" s="135" t="s">
        <v>1254</v>
      </c>
      <c r="D353" s="135" t="s">
        <v>162</v>
      </c>
      <c r="E353" s="136" t="s">
        <v>6632</v>
      </c>
      <c r="F353" s="137" t="s">
        <v>6633</v>
      </c>
      <c r="G353" s="138" t="s">
        <v>225</v>
      </c>
      <c r="H353" s="139">
        <v>1</v>
      </c>
      <c r="I353" s="140"/>
      <c r="J353" s="141">
        <f>ROUND(I353*H353,2)</f>
        <v>0</v>
      </c>
      <c r="K353" s="142"/>
      <c r="L353" s="35"/>
      <c r="M353" s="213" t="s">
        <v>32</v>
      </c>
      <c r="N353" s="214" t="s">
        <v>48</v>
      </c>
      <c r="O353" s="168"/>
      <c r="P353" s="211">
        <f>O353*H353</f>
        <v>0</v>
      </c>
      <c r="Q353" s="211">
        <v>0</v>
      </c>
      <c r="R353" s="211">
        <f>Q353*H353</f>
        <v>0</v>
      </c>
      <c r="S353" s="211">
        <v>0</v>
      </c>
      <c r="T353" s="212">
        <f>S353*H353</f>
        <v>0</v>
      </c>
      <c r="AR353" s="147" t="s">
        <v>96</v>
      </c>
      <c r="AT353" s="147" t="s">
        <v>162</v>
      </c>
      <c r="AU353" s="147" t="s">
        <v>84</v>
      </c>
      <c r="AY353" s="19" t="s">
        <v>159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9" t="s">
        <v>91</v>
      </c>
      <c r="BK353" s="148">
        <f>ROUND(I353*H353,2)</f>
        <v>0</v>
      </c>
      <c r="BL353" s="19" t="s">
        <v>96</v>
      </c>
      <c r="BM353" s="147" t="s">
        <v>6634</v>
      </c>
    </row>
    <row r="354" spans="2:65" s="1" customFormat="1" ht="6.95" customHeight="1"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35"/>
    </row>
  </sheetData>
  <sheetProtection algorithmName="SHA-512" hashValue="RwBL7cCmc1HqpF9qW5iC5B9rNq+R87I5f5GNVtaWy1BX64rdjeYIsKdjhfiiFi38aATTEVfhOz+WdlcrI9zRlA==" saltValue="fbK3noSw2zwUh0UMT/y43EZTGUJpj0VwfYFWmNiaJo4bRV8Y/HQso9QfOH7jjp3aGPajXLXnLkLK6BqLK55Hpw==" spinCount="100000" sheet="1" objects="1" scenarios="1" formatColumns="0" formatRows="0" autoFilter="0"/>
  <autoFilter ref="C98:K353" xr:uid="{00000000-0009-0000-0000-00000C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C00-000000000000}"/>
    <hyperlink ref="F106" r:id="rId2" xr:uid="{00000000-0004-0000-0C00-000001000000}"/>
    <hyperlink ref="F108" r:id="rId3" xr:uid="{00000000-0004-0000-0C00-000002000000}"/>
    <hyperlink ref="F110" r:id="rId4" xr:uid="{00000000-0004-0000-0C00-000003000000}"/>
    <hyperlink ref="F112" r:id="rId5" xr:uid="{00000000-0004-0000-0C00-000004000000}"/>
    <hyperlink ref="F114" r:id="rId6" xr:uid="{00000000-0004-0000-0C00-000005000000}"/>
    <hyperlink ref="F117" r:id="rId7" xr:uid="{00000000-0004-0000-0C00-000006000000}"/>
    <hyperlink ref="F119" r:id="rId8" xr:uid="{00000000-0004-0000-0C00-000007000000}"/>
    <hyperlink ref="F121" r:id="rId9" xr:uid="{00000000-0004-0000-0C00-000008000000}"/>
    <hyperlink ref="F124" r:id="rId10" xr:uid="{00000000-0004-0000-0C00-000009000000}"/>
    <hyperlink ref="F126" r:id="rId11" xr:uid="{00000000-0004-0000-0C00-00000A000000}"/>
    <hyperlink ref="F129" r:id="rId12" xr:uid="{00000000-0004-0000-0C00-00000B000000}"/>
    <hyperlink ref="F134" r:id="rId13" xr:uid="{00000000-0004-0000-0C00-00000C000000}"/>
    <hyperlink ref="F137" r:id="rId14" xr:uid="{00000000-0004-0000-0C00-00000D000000}"/>
    <hyperlink ref="F139" r:id="rId15" xr:uid="{00000000-0004-0000-0C00-00000E000000}"/>
    <hyperlink ref="F143" r:id="rId16" xr:uid="{00000000-0004-0000-0C00-00000F000000}"/>
    <hyperlink ref="F146" r:id="rId17" xr:uid="{00000000-0004-0000-0C00-000010000000}"/>
    <hyperlink ref="F149" r:id="rId18" xr:uid="{00000000-0004-0000-0C00-000011000000}"/>
    <hyperlink ref="F155" r:id="rId19" xr:uid="{00000000-0004-0000-0C00-000012000000}"/>
    <hyperlink ref="F161" r:id="rId20" xr:uid="{00000000-0004-0000-0C00-000013000000}"/>
    <hyperlink ref="F164" r:id="rId21" xr:uid="{00000000-0004-0000-0C00-000014000000}"/>
    <hyperlink ref="F166" r:id="rId22" xr:uid="{00000000-0004-0000-0C00-000015000000}"/>
    <hyperlink ref="F169" r:id="rId23" xr:uid="{00000000-0004-0000-0C00-000016000000}"/>
    <hyperlink ref="F173" r:id="rId24" xr:uid="{00000000-0004-0000-0C00-000017000000}"/>
    <hyperlink ref="F180" r:id="rId25" xr:uid="{00000000-0004-0000-0C00-000018000000}"/>
    <hyperlink ref="F184" r:id="rId26" xr:uid="{00000000-0004-0000-0C00-000019000000}"/>
    <hyperlink ref="F189" r:id="rId27" xr:uid="{00000000-0004-0000-0C00-00001A000000}"/>
    <hyperlink ref="F192" r:id="rId28" xr:uid="{00000000-0004-0000-0C00-00001B000000}"/>
    <hyperlink ref="F195" r:id="rId29" xr:uid="{00000000-0004-0000-0C00-00001C000000}"/>
    <hyperlink ref="F202" r:id="rId30" xr:uid="{00000000-0004-0000-0C00-00001D000000}"/>
    <hyperlink ref="F206" r:id="rId31" xr:uid="{00000000-0004-0000-0C00-00001E000000}"/>
    <hyperlink ref="F211" r:id="rId32" xr:uid="{00000000-0004-0000-0C00-00001F000000}"/>
    <hyperlink ref="F216" r:id="rId33" xr:uid="{00000000-0004-0000-0C00-000020000000}"/>
    <hyperlink ref="F220" r:id="rId34" xr:uid="{00000000-0004-0000-0C00-000021000000}"/>
    <hyperlink ref="F225" r:id="rId35" xr:uid="{00000000-0004-0000-0C00-000022000000}"/>
    <hyperlink ref="F229" r:id="rId36" xr:uid="{00000000-0004-0000-0C00-000023000000}"/>
    <hyperlink ref="F232" r:id="rId37" xr:uid="{00000000-0004-0000-0C00-000024000000}"/>
    <hyperlink ref="F234" r:id="rId38" xr:uid="{00000000-0004-0000-0C00-000025000000}"/>
    <hyperlink ref="F240" r:id="rId39" xr:uid="{00000000-0004-0000-0C00-000026000000}"/>
    <hyperlink ref="F247" r:id="rId40" xr:uid="{00000000-0004-0000-0C00-000027000000}"/>
    <hyperlink ref="F249" r:id="rId41" xr:uid="{00000000-0004-0000-0C00-000028000000}"/>
    <hyperlink ref="F253" r:id="rId42" xr:uid="{00000000-0004-0000-0C00-000029000000}"/>
    <hyperlink ref="F256" r:id="rId43" xr:uid="{00000000-0004-0000-0C00-00002A000000}"/>
    <hyperlink ref="F258" r:id="rId44" xr:uid="{00000000-0004-0000-0C00-00002B000000}"/>
    <hyperlink ref="F262" r:id="rId45" xr:uid="{00000000-0004-0000-0C00-00002C000000}"/>
    <hyperlink ref="F266" r:id="rId46" xr:uid="{00000000-0004-0000-0C00-00002D000000}"/>
    <hyperlink ref="F274" r:id="rId47" xr:uid="{00000000-0004-0000-0C00-00002E000000}"/>
    <hyperlink ref="F279" r:id="rId48" xr:uid="{00000000-0004-0000-0C00-00002F000000}"/>
    <hyperlink ref="F284" r:id="rId49" xr:uid="{00000000-0004-0000-0C00-000030000000}"/>
    <hyperlink ref="F286" r:id="rId50" xr:uid="{00000000-0004-0000-0C00-000031000000}"/>
    <hyperlink ref="F289" r:id="rId51" xr:uid="{00000000-0004-0000-0C00-000032000000}"/>
    <hyperlink ref="F291" r:id="rId52" xr:uid="{00000000-0004-0000-0C00-000033000000}"/>
    <hyperlink ref="F293" r:id="rId53" xr:uid="{00000000-0004-0000-0C00-000034000000}"/>
    <hyperlink ref="F298" r:id="rId54" xr:uid="{00000000-0004-0000-0C00-000035000000}"/>
    <hyperlink ref="F301" r:id="rId55" xr:uid="{00000000-0004-0000-0C00-000036000000}"/>
    <hyperlink ref="F304" r:id="rId56" xr:uid="{00000000-0004-0000-0C00-000037000000}"/>
    <hyperlink ref="F307" r:id="rId57" xr:uid="{00000000-0004-0000-0C00-000038000000}"/>
    <hyperlink ref="F310" r:id="rId58" xr:uid="{00000000-0004-0000-0C00-000039000000}"/>
    <hyperlink ref="F314" r:id="rId59" xr:uid="{00000000-0004-0000-0C00-00003A000000}"/>
    <hyperlink ref="F318" r:id="rId60" xr:uid="{00000000-0004-0000-0C00-00003B000000}"/>
    <hyperlink ref="F324" r:id="rId61" xr:uid="{00000000-0004-0000-0C00-00003C000000}"/>
    <hyperlink ref="F326" r:id="rId62" xr:uid="{00000000-0004-0000-0C00-00003D000000}"/>
    <hyperlink ref="F328" r:id="rId63" xr:uid="{00000000-0004-0000-0C00-00003E000000}"/>
    <hyperlink ref="F331" r:id="rId64" xr:uid="{00000000-0004-0000-0C00-00003F000000}"/>
    <hyperlink ref="F336" r:id="rId65" xr:uid="{00000000-0004-0000-0C00-000040000000}"/>
    <hyperlink ref="F340" r:id="rId66" xr:uid="{00000000-0004-0000-0C00-000041000000}"/>
    <hyperlink ref="F343" r:id="rId67" xr:uid="{00000000-0004-0000-0C00-000042000000}"/>
    <hyperlink ref="F346" r:id="rId68" xr:uid="{00000000-0004-0000-0C00-000043000000}"/>
    <hyperlink ref="F349" r:id="rId69" xr:uid="{00000000-0004-0000-0C00-00004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125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s="1" customFormat="1" ht="12" customHeight="1">
      <c r="B8" s="35"/>
      <c r="D8" s="29" t="s">
        <v>132</v>
      </c>
      <c r="L8" s="35"/>
    </row>
    <row r="9" spans="2:46" s="1" customFormat="1" ht="16.5" customHeight="1">
      <c r="B9" s="35"/>
      <c r="E9" s="314" t="s">
        <v>6635</v>
      </c>
      <c r="F9" s="352"/>
      <c r="G9" s="352"/>
      <c r="H9" s="352"/>
      <c r="L9" s="35"/>
    </row>
    <row r="10" spans="2:46" s="1" customFormat="1" ht="11.25">
      <c r="B10" s="35"/>
      <c r="L10" s="35"/>
    </row>
    <row r="11" spans="2:4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4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46" s="1" customFormat="1" ht="10.9" customHeight="1">
      <c r="B13" s="35"/>
      <c r="L13" s="35"/>
    </row>
    <row r="14" spans="2:4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4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4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34</v>
      </c>
      <c r="J24" s="27" t="str">
        <f>IF('Rekapitulace stavby'!AN20="","",'Rekapitulace stavby'!AN20)</f>
        <v/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ROUND(J88,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ROUND((SUM(BE88:BE160)),  2)</f>
        <v>0</v>
      </c>
      <c r="I33" s="96">
        <v>0.21</v>
      </c>
      <c r="J33" s="86">
        <f>ROUND(((SUM(BE88:BE160))*I33),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ROUND((SUM(BF88:BF160)),  2)</f>
        <v>0</v>
      </c>
      <c r="I34" s="96">
        <v>0.12</v>
      </c>
      <c r="J34" s="86">
        <f>ROUND(((SUM(BF88:BF160))*I34),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ROUND((SUM(BG88:BG160)),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ROUND((SUM(BH88:BH160)),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ROUND((SUM(BI88:BI160)),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IO01 - Kanalizační přípojka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J88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141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142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4.85" customHeight="1">
      <c r="B62" s="110"/>
      <c r="D62" s="111" t="s">
        <v>439</v>
      </c>
      <c r="E62" s="112"/>
      <c r="F62" s="112"/>
      <c r="G62" s="112"/>
      <c r="H62" s="112"/>
      <c r="I62" s="112"/>
      <c r="J62" s="113">
        <f>J113</f>
        <v>0</v>
      </c>
      <c r="L62" s="110"/>
    </row>
    <row r="63" spans="2:47" s="9" customFormat="1" ht="19.899999999999999" customHeight="1">
      <c r="B63" s="110"/>
      <c r="D63" s="111" t="s">
        <v>482</v>
      </c>
      <c r="E63" s="112"/>
      <c r="F63" s="112"/>
      <c r="G63" s="112"/>
      <c r="H63" s="112"/>
      <c r="I63" s="112"/>
      <c r="J63" s="113">
        <f>J124</f>
        <v>0</v>
      </c>
      <c r="L63" s="110"/>
    </row>
    <row r="64" spans="2:47" s="9" customFormat="1" ht="19.899999999999999" customHeight="1">
      <c r="B64" s="110"/>
      <c r="D64" s="111" t="s">
        <v>143</v>
      </c>
      <c r="E64" s="112"/>
      <c r="F64" s="112"/>
      <c r="G64" s="112"/>
      <c r="H64" s="112"/>
      <c r="I64" s="112"/>
      <c r="J64" s="113">
        <f>J128</f>
        <v>0</v>
      </c>
      <c r="L64" s="110"/>
    </row>
    <row r="65" spans="2:12" s="8" customFormat="1" ht="24.95" customHeight="1">
      <c r="B65" s="106"/>
      <c r="D65" s="107" t="s">
        <v>507</v>
      </c>
      <c r="E65" s="108"/>
      <c r="F65" s="108"/>
      <c r="G65" s="108"/>
      <c r="H65" s="108"/>
      <c r="I65" s="108"/>
      <c r="J65" s="109">
        <f>J131</f>
        <v>0</v>
      </c>
      <c r="L65" s="106"/>
    </row>
    <row r="66" spans="2:12" s="9" customFormat="1" ht="19.899999999999999" customHeight="1">
      <c r="B66" s="110"/>
      <c r="D66" s="111" t="s">
        <v>6636</v>
      </c>
      <c r="E66" s="112"/>
      <c r="F66" s="112"/>
      <c r="G66" s="112"/>
      <c r="H66" s="112"/>
      <c r="I66" s="112"/>
      <c r="J66" s="113">
        <f>J132</f>
        <v>0</v>
      </c>
      <c r="L66" s="110"/>
    </row>
    <row r="67" spans="2:12" s="9" customFormat="1" ht="14.85" customHeight="1">
      <c r="B67" s="110"/>
      <c r="D67" s="111" t="s">
        <v>6637</v>
      </c>
      <c r="E67" s="112"/>
      <c r="F67" s="112"/>
      <c r="G67" s="112"/>
      <c r="H67" s="112"/>
      <c r="I67" s="112"/>
      <c r="J67" s="113">
        <f>J133</f>
        <v>0</v>
      </c>
      <c r="L67" s="110"/>
    </row>
    <row r="68" spans="2:12" s="9" customFormat="1" ht="14.85" customHeight="1">
      <c r="B68" s="110"/>
      <c r="D68" s="111" t="s">
        <v>6638</v>
      </c>
      <c r="E68" s="112"/>
      <c r="F68" s="112"/>
      <c r="G68" s="112"/>
      <c r="H68" s="112"/>
      <c r="I68" s="112"/>
      <c r="J68" s="113">
        <f>J152</f>
        <v>0</v>
      </c>
      <c r="L68" s="110"/>
    </row>
    <row r="69" spans="2:12" s="1" customFormat="1" ht="21.75" customHeight="1">
      <c r="B69" s="35"/>
      <c r="L69" s="35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5"/>
    </row>
    <row r="74" spans="2:12" s="1" customFormat="1" ht="6.95" customHeight="1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35"/>
    </row>
    <row r="75" spans="2:12" s="1" customFormat="1" ht="24.95" customHeight="1">
      <c r="B75" s="35"/>
      <c r="C75" s="23" t="s">
        <v>144</v>
      </c>
      <c r="L75" s="35"/>
    </row>
    <row r="76" spans="2:12" s="1" customFormat="1" ht="6.95" customHeight="1">
      <c r="B76" s="35"/>
      <c r="L76" s="35"/>
    </row>
    <row r="77" spans="2:12" s="1" customFormat="1" ht="12" customHeight="1">
      <c r="B77" s="35"/>
      <c r="C77" s="29" t="s">
        <v>16</v>
      </c>
      <c r="L77" s="35"/>
    </row>
    <row r="78" spans="2:12" s="1" customFormat="1" ht="26.25" customHeight="1">
      <c r="B78" s="35"/>
      <c r="E78" s="350" t="str">
        <f>E7</f>
        <v>Komunitní dům sociální služby Domova Na cestě – Hlinsko_rev DPS</v>
      </c>
      <c r="F78" s="351"/>
      <c r="G78" s="351"/>
      <c r="H78" s="351"/>
      <c r="L78" s="35"/>
    </row>
    <row r="79" spans="2:12" s="1" customFormat="1" ht="12" customHeight="1">
      <c r="B79" s="35"/>
      <c r="C79" s="29" t="s">
        <v>132</v>
      </c>
      <c r="L79" s="35"/>
    </row>
    <row r="80" spans="2:12" s="1" customFormat="1" ht="16.5" customHeight="1">
      <c r="B80" s="35"/>
      <c r="E80" s="314" t="str">
        <f>E9</f>
        <v>IO01 - Kanalizační přípojka</v>
      </c>
      <c r="F80" s="352"/>
      <c r="G80" s="352"/>
      <c r="H80" s="352"/>
      <c r="L80" s="35"/>
    </row>
    <row r="81" spans="2:65" s="1" customFormat="1" ht="6.95" customHeight="1">
      <c r="B81" s="35"/>
      <c r="L81" s="35"/>
    </row>
    <row r="82" spans="2:65" s="1" customFormat="1" ht="12" customHeight="1">
      <c r="B82" s="35"/>
      <c r="C82" s="29" t="s">
        <v>22</v>
      </c>
      <c r="F82" s="27" t="str">
        <f>F12</f>
        <v xml:space="preserve"> </v>
      </c>
      <c r="I82" s="29" t="s">
        <v>24</v>
      </c>
      <c r="J82" s="52" t="str">
        <f>IF(J12="","",J12)</f>
        <v>15. 7. 2024</v>
      </c>
      <c r="L82" s="35"/>
    </row>
    <row r="83" spans="2:65" s="1" customFormat="1" ht="6.95" customHeight="1">
      <c r="B83" s="35"/>
      <c r="L83" s="35"/>
    </row>
    <row r="84" spans="2:65" s="1" customFormat="1" ht="15.2" customHeight="1">
      <c r="B84" s="35"/>
      <c r="C84" s="29" t="s">
        <v>30</v>
      </c>
      <c r="F84" s="27" t="str">
        <f>E15</f>
        <v xml:space="preserve"> </v>
      </c>
      <c r="I84" s="29" t="s">
        <v>37</v>
      </c>
      <c r="J84" s="33" t="str">
        <f>E21</f>
        <v xml:space="preserve"> </v>
      </c>
      <c r="L84" s="35"/>
    </row>
    <row r="85" spans="2:65" s="1" customFormat="1" ht="15.2" customHeight="1">
      <c r="B85" s="35"/>
      <c r="C85" s="29" t="s">
        <v>35</v>
      </c>
      <c r="F85" s="27" t="str">
        <f>IF(E18="","",E18)</f>
        <v>Vyplň údaj</v>
      </c>
      <c r="I85" s="29" t="s">
        <v>39</v>
      </c>
      <c r="J85" s="33" t="str">
        <f>E24</f>
        <v xml:space="preserve"> </v>
      </c>
      <c r="L85" s="35"/>
    </row>
    <row r="86" spans="2:65" s="1" customFormat="1" ht="10.35" customHeight="1">
      <c r="B86" s="35"/>
      <c r="L86" s="35"/>
    </row>
    <row r="87" spans="2:65" s="10" customFormat="1" ht="29.25" customHeight="1">
      <c r="B87" s="114"/>
      <c r="C87" s="115" t="s">
        <v>145</v>
      </c>
      <c r="D87" s="116" t="s">
        <v>61</v>
      </c>
      <c r="E87" s="116" t="s">
        <v>57</v>
      </c>
      <c r="F87" s="116" t="s">
        <v>58</v>
      </c>
      <c r="G87" s="116" t="s">
        <v>146</v>
      </c>
      <c r="H87" s="116" t="s">
        <v>147</v>
      </c>
      <c r="I87" s="116" t="s">
        <v>148</v>
      </c>
      <c r="J87" s="117" t="s">
        <v>136</v>
      </c>
      <c r="K87" s="118" t="s">
        <v>149</v>
      </c>
      <c r="L87" s="114"/>
      <c r="M87" s="59" t="s">
        <v>32</v>
      </c>
      <c r="N87" s="60" t="s">
        <v>46</v>
      </c>
      <c r="O87" s="60" t="s">
        <v>150</v>
      </c>
      <c r="P87" s="60" t="s">
        <v>151</v>
      </c>
      <c r="Q87" s="60" t="s">
        <v>152</v>
      </c>
      <c r="R87" s="60" t="s">
        <v>153</v>
      </c>
      <c r="S87" s="60" t="s">
        <v>154</v>
      </c>
      <c r="T87" s="61" t="s">
        <v>155</v>
      </c>
    </row>
    <row r="88" spans="2:65" s="1" customFormat="1" ht="22.9" customHeight="1">
      <c r="B88" s="35"/>
      <c r="C88" s="64" t="s">
        <v>156</v>
      </c>
      <c r="J88" s="119">
        <f>BK88</f>
        <v>0</v>
      </c>
      <c r="L88" s="35"/>
      <c r="M88" s="62"/>
      <c r="N88" s="53"/>
      <c r="O88" s="53"/>
      <c r="P88" s="120">
        <f>P89+P131</f>
        <v>0</v>
      </c>
      <c r="Q88" s="53"/>
      <c r="R88" s="120">
        <f>R89+R131</f>
        <v>2.5389379600000002</v>
      </c>
      <c r="S88" s="53"/>
      <c r="T88" s="121">
        <f>T89+T131</f>
        <v>0</v>
      </c>
      <c r="AT88" s="19" t="s">
        <v>75</v>
      </c>
      <c r="AU88" s="19" t="s">
        <v>137</v>
      </c>
      <c r="BK88" s="122">
        <f>BK89+BK131</f>
        <v>0</v>
      </c>
    </row>
    <row r="89" spans="2:65" s="11" customFormat="1" ht="25.9" customHeight="1">
      <c r="B89" s="123"/>
      <c r="D89" s="124" t="s">
        <v>75</v>
      </c>
      <c r="E89" s="125" t="s">
        <v>200</v>
      </c>
      <c r="F89" s="125" t="s">
        <v>201</v>
      </c>
      <c r="I89" s="126"/>
      <c r="J89" s="127">
        <f>BK89</f>
        <v>0</v>
      </c>
      <c r="L89" s="123"/>
      <c r="M89" s="128"/>
      <c r="P89" s="129">
        <f>P90+P124+P128</f>
        <v>0</v>
      </c>
      <c r="R89" s="129">
        <f>R90+R124+R128</f>
        <v>0.36947286000000001</v>
      </c>
      <c r="T89" s="130">
        <f>T90+T124+T128</f>
        <v>0</v>
      </c>
      <c r="AR89" s="124" t="s">
        <v>84</v>
      </c>
      <c r="AT89" s="131" t="s">
        <v>75</v>
      </c>
      <c r="AU89" s="131" t="s">
        <v>76</v>
      </c>
      <c r="AY89" s="124" t="s">
        <v>159</v>
      </c>
      <c r="BK89" s="132">
        <f>BK90+BK124+BK128</f>
        <v>0</v>
      </c>
    </row>
    <row r="90" spans="2:65" s="11" customFormat="1" ht="22.9" customHeight="1">
      <c r="B90" s="123"/>
      <c r="D90" s="124" t="s">
        <v>75</v>
      </c>
      <c r="E90" s="133" t="s">
        <v>84</v>
      </c>
      <c r="F90" s="133" t="s">
        <v>202</v>
      </c>
      <c r="I90" s="126"/>
      <c r="J90" s="134">
        <f>BK90</f>
        <v>0</v>
      </c>
      <c r="L90" s="123"/>
      <c r="M90" s="128"/>
      <c r="P90" s="129">
        <f>P91+SUM(P92:P113)</f>
        <v>0</v>
      </c>
      <c r="R90" s="129">
        <f>R91+SUM(R92:R113)</f>
        <v>0.36947286000000001</v>
      </c>
      <c r="T90" s="130">
        <f>T91+SUM(T92:T113)</f>
        <v>0</v>
      </c>
      <c r="AR90" s="124" t="s">
        <v>84</v>
      </c>
      <c r="AT90" s="131" t="s">
        <v>75</v>
      </c>
      <c r="AU90" s="131" t="s">
        <v>84</v>
      </c>
      <c r="AY90" s="124" t="s">
        <v>159</v>
      </c>
      <c r="BK90" s="132">
        <f>BK91+SUM(BK92:BK113)</f>
        <v>0</v>
      </c>
    </row>
    <row r="91" spans="2:65" s="1" customFormat="1" ht="90" customHeight="1">
      <c r="B91" s="35"/>
      <c r="C91" s="135" t="s">
        <v>84</v>
      </c>
      <c r="D91" s="135" t="s">
        <v>162</v>
      </c>
      <c r="E91" s="136" t="s">
        <v>6152</v>
      </c>
      <c r="F91" s="137" t="s">
        <v>6153</v>
      </c>
      <c r="G91" s="138" t="s">
        <v>783</v>
      </c>
      <c r="H91" s="139">
        <v>1</v>
      </c>
      <c r="I91" s="140"/>
      <c r="J91" s="141">
        <f>ROUND(I91*H91,2)</f>
        <v>0</v>
      </c>
      <c r="K91" s="142"/>
      <c r="L91" s="35"/>
      <c r="M91" s="143" t="s">
        <v>32</v>
      </c>
      <c r="N91" s="144" t="s">
        <v>48</v>
      </c>
      <c r="P91" s="145">
        <f>O91*H91</f>
        <v>0</v>
      </c>
      <c r="Q91" s="145">
        <v>8.6800000000000002E-3</v>
      </c>
      <c r="R91" s="145">
        <f>Q91*H91</f>
        <v>8.6800000000000002E-3</v>
      </c>
      <c r="S91" s="145">
        <v>0</v>
      </c>
      <c r="T91" s="146">
        <f>S91*H91</f>
        <v>0</v>
      </c>
      <c r="AR91" s="147" t="s">
        <v>96</v>
      </c>
      <c r="AT91" s="147" t="s">
        <v>162</v>
      </c>
      <c r="AU91" s="147" t="s">
        <v>91</v>
      </c>
      <c r="AY91" s="19" t="s">
        <v>159</v>
      </c>
      <c r="BE91" s="148">
        <f>IF(N91="základní",J91,0)</f>
        <v>0</v>
      </c>
      <c r="BF91" s="148">
        <f>IF(N91="snížená",J91,0)</f>
        <v>0</v>
      </c>
      <c r="BG91" s="148">
        <f>IF(N91="zákl. přenesená",J91,0)</f>
        <v>0</v>
      </c>
      <c r="BH91" s="148">
        <f>IF(N91="sníž. přenesená",J91,0)</f>
        <v>0</v>
      </c>
      <c r="BI91" s="148">
        <f>IF(N91="nulová",J91,0)</f>
        <v>0</v>
      </c>
      <c r="BJ91" s="19" t="s">
        <v>91</v>
      </c>
      <c r="BK91" s="148">
        <f>ROUND(I91*H91,2)</f>
        <v>0</v>
      </c>
      <c r="BL91" s="19" t="s">
        <v>96</v>
      </c>
      <c r="BM91" s="147" t="s">
        <v>6639</v>
      </c>
    </row>
    <row r="92" spans="2:65" s="1" customFormat="1" ht="11.25">
      <c r="B92" s="35"/>
      <c r="D92" s="149" t="s">
        <v>167</v>
      </c>
      <c r="F92" s="150" t="s">
        <v>6155</v>
      </c>
      <c r="I92" s="151"/>
      <c r="L92" s="35"/>
      <c r="M92" s="152"/>
      <c r="T92" s="56"/>
      <c r="AT92" s="19" t="s">
        <v>167</v>
      </c>
      <c r="AU92" s="19" t="s">
        <v>91</v>
      </c>
    </row>
    <row r="93" spans="2:65" s="1" customFormat="1" ht="100.5" customHeight="1">
      <c r="B93" s="35"/>
      <c r="C93" s="135" t="s">
        <v>91</v>
      </c>
      <c r="D93" s="135" t="s">
        <v>162</v>
      </c>
      <c r="E93" s="136" t="s">
        <v>6156</v>
      </c>
      <c r="F93" s="137" t="s">
        <v>6157</v>
      </c>
      <c r="G93" s="138" t="s">
        <v>783</v>
      </c>
      <c r="H93" s="139">
        <v>3</v>
      </c>
      <c r="I93" s="140"/>
      <c r="J93" s="141">
        <f>ROUND(I93*H93,2)</f>
        <v>0</v>
      </c>
      <c r="K93" s="142"/>
      <c r="L93" s="35"/>
      <c r="M93" s="143" t="s">
        <v>32</v>
      </c>
      <c r="N93" s="144" t="s">
        <v>48</v>
      </c>
      <c r="P93" s="145">
        <f>O93*H93</f>
        <v>0</v>
      </c>
      <c r="Q93" s="145">
        <v>6.053E-2</v>
      </c>
      <c r="R93" s="145">
        <f>Q93*H93</f>
        <v>0.18159</v>
      </c>
      <c r="S93" s="145">
        <v>0</v>
      </c>
      <c r="T93" s="146">
        <f>S93*H93</f>
        <v>0</v>
      </c>
      <c r="AR93" s="147" t="s">
        <v>96</v>
      </c>
      <c r="AT93" s="147" t="s">
        <v>162</v>
      </c>
      <c r="AU93" s="147" t="s">
        <v>91</v>
      </c>
      <c r="AY93" s="19" t="s">
        <v>159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9" t="s">
        <v>91</v>
      </c>
      <c r="BK93" s="148">
        <f>ROUND(I93*H93,2)</f>
        <v>0</v>
      </c>
      <c r="BL93" s="19" t="s">
        <v>96</v>
      </c>
      <c r="BM93" s="147" t="s">
        <v>6640</v>
      </c>
    </row>
    <row r="94" spans="2:65" s="1" customFormat="1" ht="11.25">
      <c r="B94" s="35"/>
      <c r="D94" s="149" t="s">
        <v>167</v>
      </c>
      <c r="F94" s="150" t="s">
        <v>6159</v>
      </c>
      <c r="I94" s="151"/>
      <c r="L94" s="35"/>
      <c r="M94" s="152"/>
      <c r="T94" s="56"/>
      <c r="AT94" s="19" t="s">
        <v>167</v>
      </c>
      <c r="AU94" s="19" t="s">
        <v>91</v>
      </c>
    </row>
    <row r="95" spans="2:65" s="1" customFormat="1" ht="49.15" customHeight="1">
      <c r="B95" s="35"/>
      <c r="C95" s="135" t="s">
        <v>93</v>
      </c>
      <c r="D95" s="135" t="s">
        <v>162</v>
      </c>
      <c r="E95" s="136" t="s">
        <v>6160</v>
      </c>
      <c r="F95" s="137" t="s">
        <v>6161</v>
      </c>
      <c r="G95" s="138" t="s">
        <v>559</v>
      </c>
      <c r="H95" s="139">
        <v>105.3</v>
      </c>
      <c r="I95" s="140"/>
      <c r="J95" s="141">
        <f>ROUND(I95*H95,2)</f>
        <v>0</v>
      </c>
      <c r="K95" s="142"/>
      <c r="L95" s="35"/>
      <c r="M95" s="143" t="s">
        <v>32</v>
      </c>
      <c r="N95" s="144" t="s">
        <v>48</v>
      </c>
      <c r="P95" s="145">
        <f>O95*H95</f>
        <v>0</v>
      </c>
      <c r="Q95" s="145">
        <v>0</v>
      </c>
      <c r="R95" s="145">
        <f>Q95*H95</f>
        <v>0</v>
      </c>
      <c r="S95" s="145">
        <v>0</v>
      </c>
      <c r="T95" s="146">
        <f>S95*H95</f>
        <v>0</v>
      </c>
      <c r="AR95" s="147" t="s">
        <v>96</v>
      </c>
      <c r="AT95" s="147" t="s">
        <v>162</v>
      </c>
      <c r="AU95" s="147" t="s">
        <v>91</v>
      </c>
      <c r="AY95" s="19" t="s">
        <v>159</v>
      </c>
      <c r="BE95" s="148">
        <f>IF(N95="základní",J95,0)</f>
        <v>0</v>
      </c>
      <c r="BF95" s="148">
        <f>IF(N95="snížená",J95,0)</f>
        <v>0</v>
      </c>
      <c r="BG95" s="148">
        <f>IF(N95="zákl. přenesená",J95,0)</f>
        <v>0</v>
      </c>
      <c r="BH95" s="148">
        <f>IF(N95="sníž. přenesená",J95,0)</f>
        <v>0</v>
      </c>
      <c r="BI95" s="148">
        <f>IF(N95="nulová",J95,0)</f>
        <v>0</v>
      </c>
      <c r="BJ95" s="19" t="s">
        <v>91</v>
      </c>
      <c r="BK95" s="148">
        <f>ROUND(I95*H95,2)</f>
        <v>0</v>
      </c>
      <c r="BL95" s="19" t="s">
        <v>96</v>
      </c>
      <c r="BM95" s="147" t="s">
        <v>6641</v>
      </c>
    </row>
    <row r="96" spans="2:65" s="1" customFormat="1" ht="11.25">
      <c r="B96" s="35"/>
      <c r="D96" s="149" t="s">
        <v>167</v>
      </c>
      <c r="F96" s="150" t="s">
        <v>6163</v>
      </c>
      <c r="I96" s="151"/>
      <c r="L96" s="35"/>
      <c r="M96" s="152"/>
      <c r="T96" s="56"/>
      <c r="AT96" s="19" t="s">
        <v>167</v>
      </c>
      <c r="AU96" s="19" t="s">
        <v>91</v>
      </c>
    </row>
    <row r="97" spans="2:65" s="13" customFormat="1" ht="11.25">
      <c r="B97" s="160"/>
      <c r="D97" s="154" t="s">
        <v>169</v>
      </c>
      <c r="E97" s="161" t="s">
        <v>32</v>
      </c>
      <c r="F97" s="162" t="s">
        <v>6642</v>
      </c>
      <c r="H97" s="163">
        <v>105.3</v>
      </c>
      <c r="I97" s="164"/>
      <c r="L97" s="160"/>
      <c r="M97" s="165"/>
      <c r="T97" s="166"/>
      <c r="AT97" s="161" t="s">
        <v>169</v>
      </c>
      <c r="AU97" s="161" t="s">
        <v>91</v>
      </c>
      <c r="AV97" s="13" t="s">
        <v>91</v>
      </c>
      <c r="AW97" s="13" t="s">
        <v>38</v>
      </c>
      <c r="AX97" s="13" t="s">
        <v>84</v>
      </c>
      <c r="AY97" s="161" t="s">
        <v>159</v>
      </c>
    </row>
    <row r="98" spans="2:65" s="1" customFormat="1" ht="37.9" customHeight="1">
      <c r="B98" s="35"/>
      <c r="C98" s="135" t="s">
        <v>96</v>
      </c>
      <c r="D98" s="135" t="s">
        <v>162</v>
      </c>
      <c r="E98" s="136" t="s">
        <v>6168</v>
      </c>
      <c r="F98" s="137" t="s">
        <v>6169</v>
      </c>
      <c r="G98" s="138" t="s">
        <v>559</v>
      </c>
      <c r="H98" s="139">
        <v>10.53</v>
      </c>
      <c r="I98" s="140"/>
      <c r="J98" s="141">
        <f>ROUND(I98*H98,2)</f>
        <v>0</v>
      </c>
      <c r="K98" s="142"/>
      <c r="L98" s="35"/>
      <c r="M98" s="143" t="s">
        <v>32</v>
      </c>
      <c r="N98" s="144" t="s">
        <v>48</v>
      </c>
      <c r="P98" s="145">
        <f>O98*H98</f>
        <v>0</v>
      </c>
      <c r="Q98" s="145">
        <v>0</v>
      </c>
      <c r="R98" s="145">
        <f>Q98*H98</f>
        <v>0</v>
      </c>
      <c r="S98" s="145">
        <v>0</v>
      </c>
      <c r="T98" s="146">
        <f>S98*H98</f>
        <v>0</v>
      </c>
      <c r="AR98" s="147" t="s">
        <v>96</v>
      </c>
      <c r="AT98" s="147" t="s">
        <v>162</v>
      </c>
      <c r="AU98" s="147" t="s">
        <v>91</v>
      </c>
      <c r="AY98" s="19" t="s">
        <v>159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9" t="s">
        <v>91</v>
      </c>
      <c r="BK98" s="148">
        <f>ROUND(I98*H98,2)</f>
        <v>0</v>
      </c>
      <c r="BL98" s="19" t="s">
        <v>96</v>
      </c>
      <c r="BM98" s="147" t="s">
        <v>6643</v>
      </c>
    </row>
    <row r="99" spans="2:65" s="1" customFormat="1" ht="11.25">
      <c r="B99" s="35"/>
      <c r="D99" s="149" t="s">
        <v>167</v>
      </c>
      <c r="F99" s="150" t="s">
        <v>6171</v>
      </c>
      <c r="I99" s="151"/>
      <c r="L99" s="35"/>
      <c r="M99" s="152"/>
      <c r="T99" s="56"/>
      <c r="AT99" s="19" t="s">
        <v>167</v>
      </c>
      <c r="AU99" s="19" t="s">
        <v>91</v>
      </c>
    </row>
    <row r="100" spans="2:65" s="1" customFormat="1" ht="19.5">
      <c r="B100" s="35"/>
      <c r="D100" s="154" t="s">
        <v>562</v>
      </c>
      <c r="F100" s="174" t="s">
        <v>6172</v>
      </c>
      <c r="I100" s="151"/>
      <c r="L100" s="35"/>
      <c r="M100" s="152"/>
      <c r="T100" s="56"/>
      <c r="AT100" s="19" t="s">
        <v>562</v>
      </c>
      <c r="AU100" s="19" t="s">
        <v>91</v>
      </c>
    </row>
    <row r="101" spans="2:65" s="13" customFormat="1" ht="11.25">
      <c r="B101" s="160"/>
      <c r="D101" s="154" t="s">
        <v>169</v>
      </c>
      <c r="F101" s="162" t="s">
        <v>6644</v>
      </c>
      <c r="H101" s="163">
        <v>10.53</v>
      </c>
      <c r="I101" s="164"/>
      <c r="L101" s="160"/>
      <c r="M101" s="165"/>
      <c r="T101" s="166"/>
      <c r="AT101" s="161" t="s">
        <v>169</v>
      </c>
      <c r="AU101" s="161" t="s">
        <v>91</v>
      </c>
      <c r="AV101" s="13" t="s">
        <v>91</v>
      </c>
      <c r="AW101" s="13" t="s">
        <v>4</v>
      </c>
      <c r="AX101" s="13" t="s">
        <v>84</v>
      </c>
      <c r="AY101" s="161" t="s">
        <v>159</v>
      </c>
    </row>
    <row r="102" spans="2:65" s="1" customFormat="1" ht="37.9" customHeight="1">
      <c r="B102" s="35"/>
      <c r="C102" s="135" t="s">
        <v>99</v>
      </c>
      <c r="D102" s="135" t="s">
        <v>162</v>
      </c>
      <c r="E102" s="136" t="s">
        <v>6174</v>
      </c>
      <c r="F102" s="137" t="s">
        <v>6175</v>
      </c>
      <c r="G102" s="138" t="s">
        <v>165</v>
      </c>
      <c r="H102" s="139">
        <v>210.5</v>
      </c>
      <c r="I102" s="140"/>
      <c r="J102" s="141">
        <f>ROUND(I102*H102,2)</f>
        <v>0</v>
      </c>
      <c r="K102" s="142"/>
      <c r="L102" s="35"/>
      <c r="M102" s="143" t="s">
        <v>32</v>
      </c>
      <c r="N102" s="144" t="s">
        <v>48</v>
      </c>
      <c r="P102" s="145">
        <f>O102*H102</f>
        <v>0</v>
      </c>
      <c r="Q102" s="145">
        <v>8.5132000000000003E-4</v>
      </c>
      <c r="R102" s="145">
        <f>Q102*H102</f>
        <v>0.17920286000000002</v>
      </c>
      <c r="S102" s="145">
        <v>0</v>
      </c>
      <c r="T102" s="146">
        <f>S102*H102</f>
        <v>0</v>
      </c>
      <c r="AR102" s="147" t="s">
        <v>96</v>
      </c>
      <c r="AT102" s="147" t="s">
        <v>162</v>
      </c>
      <c r="AU102" s="147" t="s">
        <v>91</v>
      </c>
      <c r="AY102" s="19" t="s">
        <v>159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9" t="s">
        <v>91</v>
      </c>
      <c r="BK102" s="148">
        <f>ROUND(I102*H102,2)</f>
        <v>0</v>
      </c>
      <c r="BL102" s="19" t="s">
        <v>96</v>
      </c>
      <c r="BM102" s="147" t="s">
        <v>6645</v>
      </c>
    </row>
    <row r="103" spans="2:65" s="1" customFormat="1" ht="11.25">
      <c r="B103" s="35"/>
      <c r="D103" s="149" t="s">
        <v>167</v>
      </c>
      <c r="F103" s="150" t="s">
        <v>6177</v>
      </c>
      <c r="I103" s="151"/>
      <c r="L103" s="35"/>
      <c r="M103" s="152"/>
      <c r="T103" s="56"/>
      <c r="AT103" s="19" t="s">
        <v>167</v>
      </c>
      <c r="AU103" s="19" t="s">
        <v>91</v>
      </c>
    </row>
    <row r="104" spans="2:65" s="1" customFormat="1" ht="44.25" customHeight="1">
      <c r="B104" s="35"/>
      <c r="C104" s="135" t="s">
        <v>102</v>
      </c>
      <c r="D104" s="135" t="s">
        <v>162</v>
      </c>
      <c r="E104" s="136" t="s">
        <v>6178</v>
      </c>
      <c r="F104" s="137" t="s">
        <v>6179</v>
      </c>
      <c r="G104" s="138" t="s">
        <v>165</v>
      </c>
      <c r="H104" s="139">
        <v>210.5</v>
      </c>
      <c r="I104" s="140"/>
      <c r="J104" s="141">
        <f>ROUND(I104*H104,2)</f>
        <v>0</v>
      </c>
      <c r="K104" s="142"/>
      <c r="L104" s="35"/>
      <c r="M104" s="143" t="s">
        <v>32</v>
      </c>
      <c r="N104" s="144" t="s">
        <v>48</v>
      </c>
      <c r="P104" s="145">
        <f>O104*H104</f>
        <v>0</v>
      </c>
      <c r="Q104" s="145">
        <v>0</v>
      </c>
      <c r="R104" s="145">
        <f>Q104*H104</f>
        <v>0</v>
      </c>
      <c r="S104" s="145">
        <v>0</v>
      </c>
      <c r="T104" s="146">
        <f>S104*H104</f>
        <v>0</v>
      </c>
      <c r="AR104" s="147" t="s">
        <v>96</v>
      </c>
      <c r="AT104" s="147" t="s">
        <v>162</v>
      </c>
      <c r="AU104" s="147" t="s">
        <v>91</v>
      </c>
      <c r="AY104" s="19" t="s">
        <v>159</v>
      </c>
      <c r="BE104" s="148">
        <f>IF(N104="základní",J104,0)</f>
        <v>0</v>
      </c>
      <c r="BF104" s="148">
        <f>IF(N104="snížená",J104,0)</f>
        <v>0</v>
      </c>
      <c r="BG104" s="148">
        <f>IF(N104="zákl. přenesená",J104,0)</f>
        <v>0</v>
      </c>
      <c r="BH104" s="148">
        <f>IF(N104="sníž. přenesená",J104,0)</f>
        <v>0</v>
      </c>
      <c r="BI104" s="148">
        <f>IF(N104="nulová",J104,0)</f>
        <v>0</v>
      </c>
      <c r="BJ104" s="19" t="s">
        <v>91</v>
      </c>
      <c r="BK104" s="148">
        <f>ROUND(I104*H104,2)</f>
        <v>0</v>
      </c>
      <c r="BL104" s="19" t="s">
        <v>96</v>
      </c>
      <c r="BM104" s="147" t="s">
        <v>6646</v>
      </c>
    </row>
    <row r="105" spans="2:65" s="1" customFormat="1" ht="11.25">
      <c r="B105" s="35"/>
      <c r="D105" s="149" t="s">
        <v>167</v>
      </c>
      <c r="F105" s="150" t="s">
        <v>6181</v>
      </c>
      <c r="I105" s="151"/>
      <c r="L105" s="35"/>
      <c r="M105" s="152"/>
      <c r="T105" s="56"/>
      <c r="AT105" s="19" t="s">
        <v>167</v>
      </c>
      <c r="AU105" s="19" t="s">
        <v>91</v>
      </c>
    </row>
    <row r="106" spans="2:65" s="1" customFormat="1" ht="44.25" customHeight="1">
      <c r="B106" s="35"/>
      <c r="C106" s="135" t="s">
        <v>105</v>
      </c>
      <c r="D106" s="135" t="s">
        <v>162</v>
      </c>
      <c r="E106" s="136" t="s">
        <v>602</v>
      </c>
      <c r="F106" s="137" t="s">
        <v>603</v>
      </c>
      <c r="G106" s="138" t="s">
        <v>559</v>
      </c>
      <c r="H106" s="139">
        <v>87.3</v>
      </c>
      <c r="I106" s="140"/>
      <c r="J106" s="141">
        <f>ROUND(I106*H106,2)</f>
        <v>0</v>
      </c>
      <c r="K106" s="142"/>
      <c r="L106" s="35"/>
      <c r="M106" s="143" t="s">
        <v>32</v>
      </c>
      <c r="N106" s="144" t="s">
        <v>48</v>
      </c>
      <c r="P106" s="145">
        <f>O106*H106</f>
        <v>0</v>
      </c>
      <c r="Q106" s="145">
        <v>0</v>
      </c>
      <c r="R106" s="145">
        <f>Q106*H106</f>
        <v>0</v>
      </c>
      <c r="S106" s="145">
        <v>0</v>
      </c>
      <c r="T106" s="146">
        <f>S106*H106</f>
        <v>0</v>
      </c>
      <c r="AR106" s="147" t="s">
        <v>96</v>
      </c>
      <c r="AT106" s="147" t="s">
        <v>162</v>
      </c>
      <c r="AU106" s="147" t="s">
        <v>91</v>
      </c>
      <c r="AY106" s="19" t="s">
        <v>159</v>
      </c>
      <c r="BE106" s="148">
        <f>IF(N106="základní",J106,0)</f>
        <v>0</v>
      </c>
      <c r="BF106" s="148">
        <f>IF(N106="snížená",J106,0)</f>
        <v>0</v>
      </c>
      <c r="BG106" s="148">
        <f>IF(N106="zákl. přenesená",J106,0)</f>
        <v>0</v>
      </c>
      <c r="BH106" s="148">
        <f>IF(N106="sníž. přenesená",J106,0)</f>
        <v>0</v>
      </c>
      <c r="BI106" s="148">
        <f>IF(N106="nulová",J106,0)</f>
        <v>0</v>
      </c>
      <c r="BJ106" s="19" t="s">
        <v>91</v>
      </c>
      <c r="BK106" s="148">
        <f>ROUND(I106*H106,2)</f>
        <v>0</v>
      </c>
      <c r="BL106" s="19" t="s">
        <v>96</v>
      </c>
      <c r="BM106" s="147" t="s">
        <v>6647</v>
      </c>
    </row>
    <row r="107" spans="2:65" s="1" customFormat="1" ht="11.25">
      <c r="B107" s="35"/>
      <c r="D107" s="149" t="s">
        <v>167</v>
      </c>
      <c r="F107" s="150" t="s">
        <v>605</v>
      </c>
      <c r="I107" s="151"/>
      <c r="L107" s="35"/>
      <c r="M107" s="152"/>
      <c r="T107" s="56"/>
      <c r="AT107" s="19" t="s">
        <v>167</v>
      </c>
      <c r="AU107" s="19" t="s">
        <v>91</v>
      </c>
    </row>
    <row r="108" spans="2:65" s="1" customFormat="1" ht="66.75" customHeight="1">
      <c r="B108" s="35"/>
      <c r="C108" s="135" t="s">
        <v>108</v>
      </c>
      <c r="D108" s="135" t="s">
        <v>162</v>
      </c>
      <c r="E108" s="136" t="s">
        <v>769</v>
      </c>
      <c r="F108" s="137" t="s">
        <v>770</v>
      </c>
      <c r="G108" s="138" t="s">
        <v>559</v>
      </c>
      <c r="H108" s="139">
        <v>14.112</v>
      </c>
      <c r="I108" s="140"/>
      <c r="J108" s="141">
        <f>ROUND(I108*H108,2)</f>
        <v>0</v>
      </c>
      <c r="K108" s="142"/>
      <c r="L108" s="35"/>
      <c r="M108" s="143" t="s">
        <v>32</v>
      </c>
      <c r="N108" s="144" t="s">
        <v>48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96</v>
      </c>
      <c r="AT108" s="147" t="s">
        <v>162</v>
      </c>
      <c r="AU108" s="147" t="s">
        <v>91</v>
      </c>
      <c r="AY108" s="19" t="s">
        <v>159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9" t="s">
        <v>91</v>
      </c>
      <c r="BK108" s="148">
        <f>ROUND(I108*H108,2)</f>
        <v>0</v>
      </c>
      <c r="BL108" s="19" t="s">
        <v>96</v>
      </c>
      <c r="BM108" s="147" t="s">
        <v>6648</v>
      </c>
    </row>
    <row r="109" spans="2:65" s="1" customFormat="1" ht="11.25">
      <c r="B109" s="35"/>
      <c r="D109" s="149" t="s">
        <v>167</v>
      </c>
      <c r="F109" s="150" t="s">
        <v>772</v>
      </c>
      <c r="I109" s="151"/>
      <c r="L109" s="35"/>
      <c r="M109" s="152"/>
      <c r="T109" s="56"/>
      <c r="AT109" s="19" t="s">
        <v>167</v>
      </c>
      <c r="AU109" s="19" t="s">
        <v>91</v>
      </c>
    </row>
    <row r="110" spans="2:65" s="13" customFormat="1" ht="11.25">
      <c r="B110" s="160"/>
      <c r="D110" s="154" t="s">
        <v>169</v>
      </c>
      <c r="E110" s="161" t="s">
        <v>32</v>
      </c>
      <c r="F110" s="162" t="s">
        <v>6649</v>
      </c>
      <c r="H110" s="163">
        <v>14.112</v>
      </c>
      <c r="I110" s="164"/>
      <c r="L110" s="160"/>
      <c r="M110" s="165"/>
      <c r="T110" s="166"/>
      <c r="AT110" s="161" t="s">
        <v>169</v>
      </c>
      <c r="AU110" s="161" t="s">
        <v>91</v>
      </c>
      <c r="AV110" s="13" t="s">
        <v>91</v>
      </c>
      <c r="AW110" s="13" t="s">
        <v>38</v>
      </c>
      <c r="AX110" s="13" t="s">
        <v>84</v>
      </c>
      <c r="AY110" s="161" t="s">
        <v>159</v>
      </c>
    </row>
    <row r="111" spans="2:65" s="1" customFormat="1" ht="16.5" customHeight="1">
      <c r="B111" s="35"/>
      <c r="C111" s="182" t="s">
        <v>111</v>
      </c>
      <c r="D111" s="182" t="s">
        <v>668</v>
      </c>
      <c r="E111" s="183" t="s">
        <v>4929</v>
      </c>
      <c r="F111" s="184" t="s">
        <v>4930</v>
      </c>
      <c r="G111" s="185" t="s">
        <v>180</v>
      </c>
      <c r="H111" s="186">
        <v>25.402000000000001</v>
      </c>
      <c r="I111" s="187"/>
      <c r="J111" s="188">
        <f>ROUND(I111*H111,2)</f>
        <v>0</v>
      </c>
      <c r="K111" s="189"/>
      <c r="L111" s="190"/>
      <c r="M111" s="191" t="s">
        <v>32</v>
      </c>
      <c r="N111" s="192" t="s">
        <v>48</v>
      </c>
      <c r="P111" s="145">
        <f>O111*H111</f>
        <v>0</v>
      </c>
      <c r="Q111" s="145">
        <v>0</v>
      </c>
      <c r="R111" s="145">
        <f>Q111*H111</f>
        <v>0</v>
      </c>
      <c r="S111" s="145">
        <v>0</v>
      </c>
      <c r="T111" s="146">
        <f>S111*H111</f>
        <v>0</v>
      </c>
      <c r="AR111" s="147" t="s">
        <v>108</v>
      </c>
      <c r="AT111" s="147" t="s">
        <v>668</v>
      </c>
      <c r="AU111" s="147" t="s">
        <v>91</v>
      </c>
      <c r="AY111" s="19" t="s">
        <v>159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9" t="s">
        <v>91</v>
      </c>
      <c r="BK111" s="148">
        <f>ROUND(I111*H111,2)</f>
        <v>0</v>
      </c>
      <c r="BL111" s="19" t="s">
        <v>96</v>
      </c>
      <c r="BM111" s="147" t="s">
        <v>6650</v>
      </c>
    </row>
    <row r="112" spans="2:65" s="13" customFormat="1" ht="11.25">
      <c r="B112" s="160"/>
      <c r="D112" s="154" t="s">
        <v>169</v>
      </c>
      <c r="F112" s="162" t="s">
        <v>6651</v>
      </c>
      <c r="H112" s="163">
        <v>25.402000000000001</v>
      </c>
      <c r="I112" s="164"/>
      <c r="L112" s="160"/>
      <c r="M112" s="165"/>
      <c r="T112" s="166"/>
      <c r="AT112" s="161" t="s">
        <v>169</v>
      </c>
      <c r="AU112" s="161" t="s">
        <v>91</v>
      </c>
      <c r="AV112" s="13" t="s">
        <v>91</v>
      </c>
      <c r="AW112" s="13" t="s">
        <v>4</v>
      </c>
      <c r="AX112" s="13" t="s">
        <v>84</v>
      </c>
      <c r="AY112" s="161" t="s">
        <v>159</v>
      </c>
    </row>
    <row r="113" spans="2:65" s="11" customFormat="1" ht="20.85" customHeight="1">
      <c r="B113" s="123"/>
      <c r="D113" s="124" t="s">
        <v>75</v>
      </c>
      <c r="E113" s="133" t="s">
        <v>625</v>
      </c>
      <c r="F113" s="133" t="s">
        <v>626</v>
      </c>
      <c r="I113" s="126"/>
      <c r="J113" s="134">
        <f>BK113</f>
        <v>0</v>
      </c>
      <c r="L113" s="123"/>
      <c r="M113" s="128"/>
      <c r="P113" s="129">
        <f>SUM(P114:P123)</f>
        <v>0</v>
      </c>
      <c r="R113" s="129">
        <f>SUM(R114:R123)</f>
        <v>0</v>
      </c>
      <c r="T113" s="130">
        <f>SUM(T114:T123)</f>
        <v>0</v>
      </c>
      <c r="AR113" s="124" t="s">
        <v>84</v>
      </c>
      <c r="AT113" s="131" t="s">
        <v>75</v>
      </c>
      <c r="AU113" s="131" t="s">
        <v>91</v>
      </c>
      <c r="AY113" s="124" t="s">
        <v>159</v>
      </c>
      <c r="BK113" s="132">
        <f>SUM(BK114:BK123)</f>
        <v>0</v>
      </c>
    </row>
    <row r="114" spans="2:65" s="1" customFormat="1" ht="62.65" customHeight="1">
      <c r="B114" s="35"/>
      <c r="C114" s="135" t="s">
        <v>114</v>
      </c>
      <c r="D114" s="135" t="s">
        <v>162</v>
      </c>
      <c r="E114" s="136" t="s">
        <v>627</v>
      </c>
      <c r="F114" s="137" t="s">
        <v>628</v>
      </c>
      <c r="G114" s="138" t="s">
        <v>559</v>
      </c>
      <c r="H114" s="139">
        <v>17.899999999999999</v>
      </c>
      <c r="I114" s="140"/>
      <c r="J114" s="141">
        <f>ROUND(I114*H114,2)</f>
        <v>0</v>
      </c>
      <c r="K114" s="142"/>
      <c r="L114" s="35"/>
      <c r="M114" s="143" t="s">
        <v>32</v>
      </c>
      <c r="N114" s="144" t="s">
        <v>48</v>
      </c>
      <c r="P114" s="145">
        <f>O114*H114</f>
        <v>0</v>
      </c>
      <c r="Q114" s="145">
        <v>0</v>
      </c>
      <c r="R114" s="145">
        <f>Q114*H114</f>
        <v>0</v>
      </c>
      <c r="S114" s="145">
        <v>0</v>
      </c>
      <c r="T114" s="146">
        <f>S114*H114</f>
        <v>0</v>
      </c>
      <c r="AR114" s="147" t="s">
        <v>96</v>
      </c>
      <c r="AT114" s="147" t="s">
        <v>162</v>
      </c>
      <c r="AU114" s="147" t="s">
        <v>93</v>
      </c>
      <c r="AY114" s="19" t="s">
        <v>159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9" t="s">
        <v>91</v>
      </c>
      <c r="BK114" s="148">
        <f>ROUND(I114*H114,2)</f>
        <v>0</v>
      </c>
      <c r="BL114" s="19" t="s">
        <v>96</v>
      </c>
      <c r="BM114" s="147" t="s">
        <v>6652</v>
      </c>
    </row>
    <row r="115" spans="2:65" s="1" customFormat="1" ht="11.25">
      <c r="B115" s="35"/>
      <c r="D115" s="149" t="s">
        <v>167</v>
      </c>
      <c r="F115" s="150" t="s">
        <v>630</v>
      </c>
      <c r="I115" s="151"/>
      <c r="L115" s="35"/>
      <c r="M115" s="152"/>
      <c r="T115" s="56"/>
      <c r="AT115" s="19" t="s">
        <v>167</v>
      </c>
      <c r="AU115" s="19" t="s">
        <v>93</v>
      </c>
    </row>
    <row r="116" spans="2:65" s="1" customFormat="1" ht="66.75" customHeight="1">
      <c r="B116" s="35"/>
      <c r="C116" s="135" t="s">
        <v>218</v>
      </c>
      <c r="D116" s="135" t="s">
        <v>162</v>
      </c>
      <c r="E116" s="136" t="s">
        <v>635</v>
      </c>
      <c r="F116" s="137" t="s">
        <v>636</v>
      </c>
      <c r="G116" s="138" t="s">
        <v>559</v>
      </c>
      <c r="H116" s="139">
        <v>214.8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96</v>
      </c>
      <c r="AT116" s="147" t="s">
        <v>162</v>
      </c>
      <c r="AU116" s="147" t="s">
        <v>93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6653</v>
      </c>
    </row>
    <row r="117" spans="2:65" s="1" customFormat="1" ht="11.25">
      <c r="B117" s="35"/>
      <c r="D117" s="149" t="s">
        <v>167</v>
      </c>
      <c r="F117" s="150" t="s">
        <v>638</v>
      </c>
      <c r="I117" s="151"/>
      <c r="L117" s="35"/>
      <c r="M117" s="152"/>
      <c r="T117" s="56"/>
      <c r="AT117" s="19" t="s">
        <v>167</v>
      </c>
      <c r="AU117" s="19" t="s">
        <v>93</v>
      </c>
    </row>
    <row r="118" spans="2:65" s="1" customFormat="1" ht="29.25">
      <c r="B118" s="35"/>
      <c r="D118" s="154" t="s">
        <v>562</v>
      </c>
      <c r="F118" s="174" t="s">
        <v>4935</v>
      </c>
      <c r="I118" s="151"/>
      <c r="L118" s="35"/>
      <c r="M118" s="152"/>
      <c r="T118" s="56"/>
      <c r="AT118" s="19" t="s">
        <v>562</v>
      </c>
      <c r="AU118" s="19" t="s">
        <v>93</v>
      </c>
    </row>
    <row r="119" spans="2:65" s="13" customFormat="1" ht="11.25">
      <c r="B119" s="160"/>
      <c r="D119" s="154" t="s">
        <v>169</v>
      </c>
      <c r="F119" s="162" t="s">
        <v>6654</v>
      </c>
      <c r="H119" s="163">
        <v>214.8</v>
      </c>
      <c r="I119" s="164"/>
      <c r="L119" s="160"/>
      <c r="M119" s="165"/>
      <c r="T119" s="166"/>
      <c r="AT119" s="161" t="s">
        <v>169</v>
      </c>
      <c r="AU119" s="161" t="s">
        <v>93</v>
      </c>
      <c r="AV119" s="13" t="s">
        <v>91</v>
      </c>
      <c r="AW119" s="13" t="s">
        <v>4</v>
      </c>
      <c r="AX119" s="13" t="s">
        <v>84</v>
      </c>
      <c r="AY119" s="161" t="s">
        <v>159</v>
      </c>
    </row>
    <row r="120" spans="2:65" s="1" customFormat="1" ht="44.25" customHeight="1">
      <c r="B120" s="35"/>
      <c r="C120" s="135" t="s">
        <v>8</v>
      </c>
      <c r="D120" s="135" t="s">
        <v>162</v>
      </c>
      <c r="E120" s="136" t="s">
        <v>196</v>
      </c>
      <c r="F120" s="137" t="s">
        <v>197</v>
      </c>
      <c r="G120" s="138" t="s">
        <v>180</v>
      </c>
      <c r="H120" s="139">
        <v>32.22</v>
      </c>
      <c r="I120" s="140"/>
      <c r="J120" s="141">
        <f>ROUND(I120*H120,2)</f>
        <v>0</v>
      </c>
      <c r="K120" s="142"/>
      <c r="L120" s="35"/>
      <c r="M120" s="143" t="s">
        <v>32</v>
      </c>
      <c r="N120" s="144" t="s">
        <v>48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96</v>
      </c>
      <c r="AT120" s="147" t="s">
        <v>162</v>
      </c>
      <c r="AU120" s="147" t="s">
        <v>93</v>
      </c>
      <c r="AY120" s="19" t="s">
        <v>159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9" t="s">
        <v>91</v>
      </c>
      <c r="BK120" s="148">
        <f>ROUND(I120*H120,2)</f>
        <v>0</v>
      </c>
      <c r="BL120" s="19" t="s">
        <v>96</v>
      </c>
      <c r="BM120" s="147" t="s">
        <v>6655</v>
      </c>
    </row>
    <row r="121" spans="2:65" s="1" customFormat="1" ht="11.25">
      <c r="B121" s="35"/>
      <c r="D121" s="149" t="s">
        <v>167</v>
      </c>
      <c r="F121" s="150" t="s">
        <v>199</v>
      </c>
      <c r="I121" s="151"/>
      <c r="L121" s="35"/>
      <c r="M121" s="152"/>
      <c r="T121" s="56"/>
      <c r="AT121" s="19" t="s">
        <v>167</v>
      </c>
      <c r="AU121" s="19" t="s">
        <v>93</v>
      </c>
    </row>
    <row r="122" spans="2:65" s="1" customFormat="1" ht="29.25">
      <c r="B122" s="35"/>
      <c r="D122" s="154" t="s">
        <v>562</v>
      </c>
      <c r="F122" s="174" t="s">
        <v>4938</v>
      </c>
      <c r="I122" s="151"/>
      <c r="L122" s="35"/>
      <c r="M122" s="152"/>
      <c r="T122" s="56"/>
      <c r="AT122" s="19" t="s">
        <v>562</v>
      </c>
      <c r="AU122" s="19" t="s">
        <v>93</v>
      </c>
    </row>
    <row r="123" spans="2:65" s="13" customFormat="1" ht="11.25">
      <c r="B123" s="160"/>
      <c r="D123" s="154" t="s">
        <v>169</v>
      </c>
      <c r="F123" s="162" t="s">
        <v>6656</v>
      </c>
      <c r="H123" s="163">
        <v>32.22</v>
      </c>
      <c r="I123" s="164"/>
      <c r="L123" s="160"/>
      <c r="M123" s="165"/>
      <c r="T123" s="166"/>
      <c r="AT123" s="161" t="s">
        <v>169</v>
      </c>
      <c r="AU123" s="161" t="s">
        <v>93</v>
      </c>
      <c r="AV123" s="13" t="s">
        <v>91</v>
      </c>
      <c r="AW123" s="13" t="s">
        <v>4</v>
      </c>
      <c r="AX123" s="13" t="s">
        <v>84</v>
      </c>
      <c r="AY123" s="161" t="s">
        <v>159</v>
      </c>
    </row>
    <row r="124" spans="2:65" s="11" customFormat="1" ht="22.9" customHeight="1">
      <c r="B124" s="123"/>
      <c r="D124" s="124" t="s">
        <v>75</v>
      </c>
      <c r="E124" s="133" t="s">
        <v>96</v>
      </c>
      <c r="F124" s="133" t="s">
        <v>1040</v>
      </c>
      <c r="I124" s="126"/>
      <c r="J124" s="134">
        <f>BK124</f>
        <v>0</v>
      </c>
      <c r="L124" s="123"/>
      <c r="M124" s="128"/>
      <c r="P124" s="129">
        <f>SUM(P125:P127)</f>
        <v>0</v>
      </c>
      <c r="R124" s="129">
        <f>SUM(R125:R127)</f>
        <v>0</v>
      </c>
      <c r="T124" s="130">
        <f>SUM(T125:T127)</f>
        <v>0</v>
      </c>
      <c r="AR124" s="124" t="s">
        <v>84</v>
      </c>
      <c r="AT124" s="131" t="s">
        <v>75</v>
      </c>
      <c r="AU124" s="131" t="s">
        <v>84</v>
      </c>
      <c r="AY124" s="124" t="s">
        <v>159</v>
      </c>
      <c r="BK124" s="132">
        <f>SUM(BK125:BK127)</f>
        <v>0</v>
      </c>
    </row>
    <row r="125" spans="2:65" s="1" customFormat="1" ht="33" customHeight="1">
      <c r="B125" s="35"/>
      <c r="C125" s="135" t="s">
        <v>229</v>
      </c>
      <c r="D125" s="135" t="s">
        <v>162</v>
      </c>
      <c r="E125" s="136" t="s">
        <v>4922</v>
      </c>
      <c r="F125" s="137" t="s">
        <v>4923</v>
      </c>
      <c r="G125" s="138" t="s">
        <v>559</v>
      </c>
      <c r="H125" s="139">
        <v>3.0880000000000001</v>
      </c>
      <c r="I125" s="140"/>
      <c r="J125" s="141">
        <f>ROUND(I125*H125,2)</f>
        <v>0</v>
      </c>
      <c r="K125" s="142"/>
      <c r="L125" s="35"/>
      <c r="M125" s="143" t="s">
        <v>32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96</v>
      </c>
      <c r="AT125" s="147" t="s">
        <v>162</v>
      </c>
      <c r="AU125" s="147" t="s">
        <v>91</v>
      </c>
      <c r="AY125" s="19" t="s">
        <v>159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9" t="s">
        <v>91</v>
      </c>
      <c r="BK125" s="148">
        <f>ROUND(I125*H125,2)</f>
        <v>0</v>
      </c>
      <c r="BL125" s="19" t="s">
        <v>96</v>
      </c>
      <c r="BM125" s="147" t="s">
        <v>6657</v>
      </c>
    </row>
    <row r="126" spans="2:65" s="1" customFormat="1" ht="11.25">
      <c r="B126" s="35"/>
      <c r="D126" s="149" t="s">
        <v>167</v>
      </c>
      <c r="F126" s="150" t="s">
        <v>4925</v>
      </c>
      <c r="I126" s="151"/>
      <c r="L126" s="35"/>
      <c r="M126" s="152"/>
      <c r="T126" s="56"/>
      <c r="AT126" s="19" t="s">
        <v>167</v>
      </c>
      <c r="AU126" s="19" t="s">
        <v>91</v>
      </c>
    </row>
    <row r="127" spans="2:65" s="13" customFormat="1" ht="11.25">
      <c r="B127" s="160"/>
      <c r="D127" s="154" t="s">
        <v>169</v>
      </c>
      <c r="E127" s="161" t="s">
        <v>32</v>
      </c>
      <c r="F127" s="162" t="s">
        <v>6658</v>
      </c>
      <c r="H127" s="163">
        <v>3.0880000000000001</v>
      </c>
      <c r="I127" s="164"/>
      <c r="L127" s="160"/>
      <c r="M127" s="165"/>
      <c r="T127" s="166"/>
      <c r="AT127" s="161" t="s">
        <v>169</v>
      </c>
      <c r="AU127" s="161" t="s">
        <v>91</v>
      </c>
      <c r="AV127" s="13" t="s">
        <v>91</v>
      </c>
      <c r="AW127" s="13" t="s">
        <v>38</v>
      </c>
      <c r="AX127" s="13" t="s">
        <v>84</v>
      </c>
      <c r="AY127" s="161" t="s">
        <v>159</v>
      </c>
    </row>
    <row r="128" spans="2:65" s="11" customFormat="1" ht="22.9" customHeight="1">
      <c r="B128" s="123"/>
      <c r="D128" s="124" t="s">
        <v>75</v>
      </c>
      <c r="E128" s="133" t="s">
        <v>227</v>
      </c>
      <c r="F128" s="133" t="s">
        <v>228</v>
      </c>
      <c r="I128" s="126"/>
      <c r="J128" s="134">
        <f>BK128</f>
        <v>0</v>
      </c>
      <c r="L128" s="123"/>
      <c r="M128" s="128"/>
      <c r="P128" s="129">
        <f>SUM(P129:P130)</f>
        <v>0</v>
      </c>
      <c r="R128" s="129">
        <f>SUM(R129:R130)</f>
        <v>0</v>
      </c>
      <c r="T128" s="130">
        <f>SUM(T129:T130)</f>
        <v>0</v>
      </c>
      <c r="AR128" s="124" t="s">
        <v>84</v>
      </c>
      <c r="AT128" s="131" t="s">
        <v>75</v>
      </c>
      <c r="AU128" s="131" t="s">
        <v>84</v>
      </c>
      <c r="AY128" s="124" t="s">
        <v>159</v>
      </c>
      <c r="BK128" s="132">
        <f>SUM(BK129:BK130)</f>
        <v>0</v>
      </c>
    </row>
    <row r="129" spans="2:65" s="1" customFormat="1" ht="49.15" customHeight="1">
      <c r="B129" s="35"/>
      <c r="C129" s="135" t="s">
        <v>641</v>
      </c>
      <c r="D129" s="135" t="s">
        <v>162</v>
      </c>
      <c r="E129" s="136" t="s">
        <v>6206</v>
      </c>
      <c r="F129" s="137" t="s">
        <v>6207</v>
      </c>
      <c r="G129" s="138" t="s">
        <v>180</v>
      </c>
      <c r="H129" s="139">
        <v>2.5390000000000001</v>
      </c>
      <c r="I129" s="140"/>
      <c r="J129" s="141">
        <f>ROUND(I129*H129,2)</f>
        <v>0</v>
      </c>
      <c r="K129" s="142"/>
      <c r="L129" s="35"/>
      <c r="M129" s="143" t="s">
        <v>32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96</v>
      </c>
      <c r="AT129" s="147" t="s">
        <v>162</v>
      </c>
      <c r="AU129" s="147" t="s">
        <v>91</v>
      </c>
      <c r="AY129" s="19" t="s">
        <v>159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9" t="s">
        <v>91</v>
      </c>
      <c r="BK129" s="148">
        <f>ROUND(I129*H129,2)</f>
        <v>0</v>
      </c>
      <c r="BL129" s="19" t="s">
        <v>96</v>
      </c>
      <c r="BM129" s="147" t="s">
        <v>6659</v>
      </c>
    </row>
    <row r="130" spans="2:65" s="1" customFormat="1" ht="11.25">
      <c r="B130" s="35"/>
      <c r="D130" s="149" t="s">
        <v>167</v>
      </c>
      <c r="F130" s="150" t="s">
        <v>6209</v>
      </c>
      <c r="I130" s="151"/>
      <c r="L130" s="35"/>
      <c r="M130" s="152"/>
      <c r="T130" s="56"/>
      <c r="AT130" s="19" t="s">
        <v>167</v>
      </c>
      <c r="AU130" s="19" t="s">
        <v>91</v>
      </c>
    </row>
    <row r="131" spans="2:65" s="11" customFormat="1" ht="25.9" customHeight="1">
      <c r="B131" s="123"/>
      <c r="D131" s="124" t="s">
        <v>75</v>
      </c>
      <c r="E131" s="125" t="s">
        <v>1836</v>
      </c>
      <c r="F131" s="125" t="s">
        <v>1837</v>
      </c>
      <c r="I131" s="126"/>
      <c r="J131" s="127">
        <f>BK131</f>
        <v>0</v>
      </c>
      <c r="L131" s="123"/>
      <c r="M131" s="128"/>
      <c r="P131" s="129">
        <f>P132</f>
        <v>0</v>
      </c>
      <c r="R131" s="129">
        <f>R132</f>
        <v>2.1694651</v>
      </c>
      <c r="T131" s="130">
        <f>T132</f>
        <v>0</v>
      </c>
      <c r="AR131" s="124" t="s">
        <v>91</v>
      </c>
      <c r="AT131" s="131" t="s">
        <v>75</v>
      </c>
      <c r="AU131" s="131" t="s">
        <v>76</v>
      </c>
      <c r="AY131" s="124" t="s">
        <v>159</v>
      </c>
      <c r="BK131" s="132">
        <f>BK132</f>
        <v>0</v>
      </c>
    </row>
    <row r="132" spans="2:65" s="11" customFormat="1" ht="22.9" customHeight="1">
      <c r="B132" s="123"/>
      <c r="D132" s="124" t="s">
        <v>75</v>
      </c>
      <c r="E132" s="133" t="s">
        <v>6660</v>
      </c>
      <c r="F132" s="133" t="s">
        <v>6661</v>
      </c>
      <c r="I132" s="126"/>
      <c r="J132" s="134">
        <f>BK132</f>
        <v>0</v>
      </c>
      <c r="L132" s="123"/>
      <c r="M132" s="128"/>
      <c r="P132" s="129">
        <f>P133+P152</f>
        <v>0</v>
      </c>
      <c r="R132" s="129">
        <f>R133+R152</f>
        <v>2.1694651</v>
      </c>
      <c r="T132" s="130">
        <f>T133+T152</f>
        <v>0</v>
      </c>
      <c r="AR132" s="124" t="s">
        <v>91</v>
      </c>
      <c r="AT132" s="131" t="s">
        <v>75</v>
      </c>
      <c r="AU132" s="131" t="s">
        <v>84</v>
      </c>
      <c r="AY132" s="124" t="s">
        <v>159</v>
      </c>
      <c r="BK132" s="132">
        <f>BK133+BK152</f>
        <v>0</v>
      </c>
    </row>
    <row r="133" spans="2:65" s="11" customFormat="1" ht="20.85" customHeight="1">
      <c r="B133" s="123"/>
      <c r="D133" s="124" t="s">
        <v>75</v>
      </c>
      <c r="E133" s="133" t="s">
        <v>6662</v>
      </c>
      <c r="F133" s="133" t="s">
        <v>6663</v>
      </c>
      <c r="I133" s="126"/>
      <c r="J133" s="134">
        <f>BK133</f>
        <v>0</v>
      </c>
      <c r="L133" s="123"/>
      <c r="M133" s="128"/>
      <c r="P133" s="129">
        <f>SUM(P134:P151)</f>
        <v>0</v>
      </c>
      <c r="R133" s="129">
        <f>SUM(R134:R151)</f>
        <v>1.9960051000000001</v>
      </c>
      <c r="T133" s="130">
        <f>SUM(T134:T151)</f>
        <v>0</v>
      </c>
      <c r="AR133" s="124" t="s">
        <v>91</v>
      </c>
      <c r="AT133" s="131" t="s">
        <v>75</v>
      </c>
      <c r="AU133" s="131" t="s">
        <v>91</v>
      </c>
      <c r="AY133" s="124" t="s">
        <v>159</v>
      </c>
      <c r="BK133" s="132">
        <f>SUM(BK134:BK151)</f>
        <v>0</v>
      </c>
    </row>
    <row r="134" spans="2:65" s="1" customFormat="1" ht="24.2" customHeight="1">
      <c r="B134" s="35"/>
      <c r="C134" s="135" t="s">
        <v>625</v>
      </c>
      <c r="D134" s="135" t="s">
        <v>162</v>
      </c>
      <c r="E134" s="136" t="s">
        <v>6664</v>
      </c>
      <c r="F134" s="137" t="s">
        <v>6665</v>
      </c>
      <c r="G134" s="138" t="s">
        <v>783</v>
      </c>
      <c r="H134" s="139">
        <v>12.1</v>
      </c>
      <c r="I134" s="140"/>
      <c r="J134" s="141">
        <f>ROUND(I134*H134,2)</f>
        <v>0</v>
      </c>
      <c r="K134" s="142"/>
      <c r="L134" s="35"/>
      <c r="M134" s="143" t="s">
        <v>32</v>
      </c>
      <c r="N134" s="144" t="s">
        <v>48</v>
      </c>
      <c r="P134" s="145">
        <f>O134*H134</f>
        <v>0</v>
      </c>
      <c r="Q134" s="145">
        <v>1.0000000000000001E-5</v>
      </c>
      <c r="R134" s="145">
        <f>Q134*H134</f>
        <v>1.21E-4</v>
      </c>
      <c r="S134" s="145">
        <v>0</v>
      </c>
      <c r="T134" s="146">
        <f>S134*H134</f>
        <v>0</v>
      </c>
      <c r="AR134" s="147" t="s">
        <v>661</v>
      </c>
      <c r="AT134" s="147" t="s">
        <v>162</v>
      </c>
      <c r="AU134" s="147" t="s">
        <v>93</v>
      </c>
      <c r="AY134" s="19" t="s">
        <v>159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9" t="s">
        <v>91</v>
      </c>
      <c r="BK134" s="148">
        <f>ROUND(I134*H134,2)</f>
        <v>0</v>
      </c>
      <c r="BL134" s="19" t="s">
        <v>661</v>
      </c>
      <c r="BM134" s="147" t="s">
        <v>6666</v>
      </c>
    </row>
    <row r="135" spans="2:65" s="1" customFormat="1" ht="11.25">
      <c r="B135" s="35"/>
      <c r="D135" s="149" t="s">
        <v>167</v>
      </c>
      <c r="F135" s="150" t="s">
        <v>6667</v>
      </c>
      <c r="I135" s="151"/>
      <c r="L135" s="35"/>
      <c r="M135" s="152"/>
      <c r="T135" s="56"/>
      <c r="AT135" s="19" t="s">
        <v>167</v>
      </c>
      <c r="AU135" s="19" t="s">
        <v>93</v>
      </c>
    </row>
    <row r="136" spans="2:65" s="1" customFormat="1" ht="24.2" customHeight="1">
      <c r="B136" s="35"/>
      <c r="C136" s="182" t="s">
        <v>661</v>
      </c>
      <c r="D136" s="182" t="s">
        <v>668</v>
      </c>
      <c r="E136" s="183" t="s">
        <v>6668</v>
      </c>
      <c r="F136" s="184" t="s">
        <v>6669</v>
      </c>
      <c r="G136" s="185" t="s">
        <v>783</v>
      </c>
      <c r="H136" s="186">
        <v>13</v>
      </c>
      <c r="I136" s="187"/>
      <c r="J136" s="188">
        <f>ROUND(I136*H136,2)</f>
        <v>0</v>
      </c>
      <c r="K136" s="189"/>
      <c r="L136" s="190"/>
      <c r="M136" s="191" t="s">
        <v>32</v>
      </c>
      <c r="N136" s="192" t="s">
        <v>48</v>
      </c>
      <c r="P136" s="145">
        <f>O136*H136</f>
        <v>0</v>
      </c>
      <c r="Q136" s="145">
        <v>2.6700000000000001E-3</v>
      </c>
      <c r="R136" s="145">
        <f>Q136*H136</f>
        <v>3.4709999999999998E-2</v>
      </c>
      <c r="S136" s="145">
        <v>0</v>
      </c>
      <c r="T136" s="146">
        <f>S136*H136</f>
        <v>0</v>
      </c>
      <c r="AR136" s="147" t="s">
        <v>780</v>
      </c>
      <c r="AT136" s="147" t="s">
        <v>668</v>
      </c>
      <c r="AU136" s="147" t="s">
        <v>93</v>
      </c>
      <c r="AY136" s="19" t="s">
        <v>159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9" t="s">
        <v>91</v>
      </c>
      <c r="BK136" s="148">
        <f>ROUND(I136*H136,2)</f>
        <v>0</v>
      </c>
      <c r="BL136" s="19" t="s">
        <v>661</v>
      </c>
      <c r="BM136" s="147" t="s">
        <v>6670</v>
      </c>
    </row>
    <row r="137" spans="2:65" s="1" customFormat="1" ht="44.25" customHeight="1">
      <c r="B137" s="35"/>
      <c r="C137" s="135" t="s">
        <v>667</v>
      </c>
      <c r="D137" s="135" t="s">
        <v>162</v>
      </c>
      <c r="E137" s="136" t="s">
        <v>6671</v>
      </c>
      <c r="F137" s="137" t="s">
        <v>6672</v>
      </c>
      <c r="G137" s="138" t="s">
        <v>211</v>
      </c>
      <c r="H137" s="139">
        <v>2</v>
      </c>
      <c r="I137" s="140"/>
      <c r="J137" s="141">
        <f>ROUND(I137*H137,2)</f>
        <v>0</v>
      </c>
      <c r="K137" s="142"/>
      <c r="L137" s="35"/>
      <c r="M137" s="143" t="s">
        <v>32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661</v>
      </c>
      <c r="AT137" s="147" t="s">
        <v>162</v>
      </c>
      <c r="AU137" s="147" t="s">
        <v>93</v>
      </c>
      <c r="AY137" s="19" t="s">
        <v>159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9" t="s">
        <v>91</v>
      </c>
      <c r="BK137" s="148">
        <f>ROUND(I137*H137,2)</f>
        <v>0</v>
      </c>
      <c r="BL137" s="19" t="s">
        <v>661</v>
      </c>
      <c r="BM137" s="147" t="s">
        <v>6673</v>
      </c>
    </row>
    <row r="138" spans="2:65" s="1" customFormat="1" ht="11.25">
      <c r="B138" s="35"/>
      <c r="D138" s="149" t="s">
        <v>167</v>
      </c>
      <c r="F138" s="150" t="s">
        <v>6674</v>
      </c>
      <c r="I138" s="151"/>
      <c r="L138" s="35"/>
      <c r="M138" s="152"/>
      <c r="T138" s="56"/>
      <c r="AT138" s="19" t="s">
        <v>167</v>
      </c>
      <c r="AU138" s="19" t="s">
        <v>93</v>
      </c>
    </row>
    <row r="139" spans="2:65" s="1" customFormat="1" ht="16.5" customHeight="1">
      <c r="B139" s="35"/>
      <c r="C139" s="182" t="s">
        <v>675</v>
      </c>
      <c r="D139" s="182" t="s">
        <v>668</v>
      </c>
      <c r="E139" s="183" t="s">
        <v>5172</v>
      </c>
      <c r="F139" s="184" t="s">
        <v>5173</v>
      </c>
      <c r="G139" s="185" t="s">
        <v>211</v>
      </c>
      <c r="H139" s="186">
        <v>2</v>
      </c>
      <c r="I139" s="187"/>
      <c r="J139" s="188">
        <f>ROUND(I139*H139,2)</f>
        <v>0</v>
      </c>
      <c r="K139" s="189"/>
      <c r="L139" s="190"/>
      <c r="M139" s="191" t="s">
        <v>32</v>
      </c>
      <c r="N139" s="192" t="s">
        <v>48</v>
      </c>
      <c r="P139" s="145">
        <f>O139*H139</f>
        <v>0</v>
      </c>
      <c r="Q139" s="145">
        <v>6.4999999999999997E-4</v>
      </c>
      <c r="R139" s="145">
        <f>Q139*H139</f>
        <v>1.2999999999999999E-3</v>
      </c>
      <c r="S139" s="145">
        <v>0</v>
      </c>
      <c r="T139" s="146">
        <f>S139*H139</f>
        <v>0</v>
      </c>
      <c r="AR139" s="147" t="s">
        <v>780</v>
      </c>
      <c r="AT139" s="147" t="s">
        <v>668</v>
      </c>
      <c r="AU139" s="147" t="s">
        <v>93</v>
      </c>
      <c r="AY139" s="19" t="s">
        <v>159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9" t="s">
        <v>91</v>
      </c>
      <c r="BK139" s="148">
        <f>ROUND(I139*H139,2)</f>
        <v>0</v>
      </c>
      <c r="BL139" s="19" t="s">
        <v>661</v>
      </c>
      <c r="BM139" s="147" t="s">
        <v>6675</v>
      </c>
    </row>
    <row r="140" spans="2:65" s="1" customFormat="1" ht="24.2" customHeight="1">
      <c r="B140" s="35"/>
      <c r="C140" s="135" t="s">
        <v>701</v>
      </c>
      <c r="D140" s="135" t="s">
        <v>162</v>
      </c>
      <c r="E140" s="136" t="s">
        <v>6219</v>
      </c>
      <c r="F140" s="137" t="s">
        <v>6220</v>
      </c>
      <c r="G140" s="138" t="s">
        <v>783</v>
      </c>
      <c r="H140" s="139">
        <v>27.7</v>
      </c>
      <c r="I140" s="140"/>
      <c r="J140" s="141">
        <f>ROUND(I140*H140,2)</f>
        <v>0</v>
      </c>
      <c r="K140" s="142"/>
      <c r="L140" s="35"/>
      <c r="M140" s="143" t="s">
        <v>32</v>
      </c>
      <c r="N140" s="144" t="s">
        <v>48</v>
      </c>
      <c r="P140" s="145">
        <f>O140*H140</f>
        <v>0</v>
      </c>
      <c r="Q140" s="145">
        <v>1.0000000000000001E-5</v>
      </c>
      <c r="R140" s="145">
        <f>Q140*H140</f>
        <v>2.7700000000000001E-4</v>
      </c>
      <c r="S140" s="145">
        <v>0</v>
      </c>
      <c r="T140" s="146">
        <f>S140*H140</f>
        <v>0</v>
      </c>
      <c r="AR140" s="147" t="s">
        <v>661</v>
      </c>
      <c r="AT140" s="147" t="s">
        <v>162</v>
      </c>
      <c r="AU140" s="147" t="s">
        <v>93</v>
      </c>
      <c r="AY140" s="19" t="s">
        <v>159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9" t="s">
        <v>91</v>
      </c>
      <c r="BK140" s="148">
        <f>ROUND(I140*H140,2)</f>
        <v>0</v>
      </c>
      <c r="BL140" s="19" t="s">
        <v>661</v>
      </c>
      <c r="BM140" s="147" t="s">
        <v>6676</v>
      </c>
    </row>
    <row r="141" spans="2:65" s="1" customFormat="1" ht="11.25">
      <c r="B141" s="35"/>
      <c r="D141" s="149" t="s">
        <v>167</v>
      </c>
      <c r="F141" s="150" t="s">
        <v>6222</v>
      </c>
      <c r="I141" s="151"/>
      <c r="L141" s="35"/>
      <c r="M141" s="152"/>
      <c r="T141" s="56"/>
      <c r="AT141" s="19" t="s">
        <v>167</v>
      </c>
      <c r="AU141" s="19" t="s">
        <v>93</v>
      </c>
    </row>
    <row r="142" spans="2:65" s="1" customFormat="1" ht="24.2" customHeight="1">
      <c r="B142" s="35"/>
      <c r="C142" s="182" t="s">
        <v>713</v>
      </c>
      <c r="D142" s="182" t="s">
        <v>668</v>
      </c>
      <c r="E142" s="183" t="s">
        <v>6223</v>
      </c>
      <c r="F142" s="184" t="s">
        <v>6224</v>
      </c>
      <c r="G142" s="185" t="s">
        <v>783</v>
      </c>
      <c r="H142" s="186">
        <v>28</v>
      </c>
      <c r="I142" s="187"/>
      <c r="J142" s="188">
        <f>ROUND(I142*H142,2)</f>
        <v>0</v>
      </c>
      <c r="K142" s="189"/>
      <c r="L142" s="190"/>
      <c r="M142" s="191" t="s">
        <v>32</v>
      </c>
      <c r="N142" s="192" t="s">
        <v>48</v>
      </c>
      <c r="P142" s="145">
        <f>O142*H142</f>
        <v>0</v>
      </c>
      <c r="Q142" s="145">
        <v>4.2599999999999999E-3</v>
      </c>
      <c r="R142" s="145">
        <f>Q142*H142</f>
        <v>0.11928</v>
      </c>
      <c r="S142" s="145">
        <v>0</v>
      </c>
      <c r="T142" s="146">
        <f>S142*H142</f>
        <v>0</v>
      </c>
      <c r="AR142" s="147" t="s">
        <v>780</v>
      </c>
      <c r="AT142" s="147" t="s">
        <v>668</v>
      </c>
      <c r="AU142" s="147" t="s">
        <v>93</v>
      </c>
      <c r="AY142" s="19" t="s">
        <v>159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91</v>
      </c>
      <c r="BK142" s="148">
        <f>ROUND(I142*H142,2)</f>
        <v>0</v>
      </c>
      <c r="BL142" s="19" t="s">
        <v>661</v>
      </c>
      <c r="BM142" s="147" t="s">
        <v>6677</v>
      </c>
    </row>
    <row r="143" spans="2:65" s="13" customFormat="1" ht="11.25">
      <c r="B143" s="160"/>
      <c r="D143" s="154" t="s">
        <v>169</v>
      </c>
      <c r="F143" s="162" t="s">
        <v>6678</v>
      </c>
      <c r="H143" s="163">
        <v>28</v>
      </c>
      <c r="I143" s="164"/>
      <c r="L143" s="160"/>
      <c r="M143" s="165"/>
      <c r="T143" s="166"/>
      <c r="AT143" s="161" t="s">
        <v>169</v>
      </c>
      <c r="AU143" s="161" t="s">
        <v>93</v>
      </c>
      <c r="AV143" s="13" t="s">
        <v>91</v>
      </c>
      <c r="AW143" s="13" t="s">
        <v>4</v>
      </c>
      <c r="AX143" s="13" t="s">
        <v>84</v>
      </c>
      <c r="AY143" s="161" t="s">
        <v>159</v>
      </c>
    </row>
    <row r="144" spans="2:65" s="1" customFormat="1" ht="24.2" customHeight="1">
      <c r="B144" s="35"/>
      <c r="C144" s="135" t="s">
        <v>7</v>
      </c>
      <c r="D144" s="135" t="s">
        <v>162</v>
      </c>
      <c r="E144" s="136" t="s">
        <v>6245</v>
      </c>
      <c r="F144" s="137" t="s">
        <v>6246</v>
      </c>
      <c r="G144" s="138" t="s">
        <v>783</v>
      </c>
      <c r="H144" s="139">
        <v>38.6</v>
      </c>
      <c r="I144" s="140"/>
      <c r="J144" s="141">
        <f>ROUND(I144*H144,2)</f>
        <v>0</v>
      </c>
      <c r="K144" s="142"/>
      <c r="L144" s="35"/>
      <c r="M144" s="143" t="s">
        <v>32</v>
      </c>
      <c r="N144" s="144" t="s">
        <v>48</v>
      </c>
      <c r="P144" s="145">
        <f>O144*H144</f>
        <v>0</v>
      </c>
      <c r="Q144" s="145">
        <v>7.3499999999999998E-5</v>
      </c>
      <c r="R144" s="145">
        <f>Q144*H144</f>
        <v>2.8371E-3</v>
      </c>
      <c r="S144" s="145">
        <v>0</v>
      </c>
      <c r="T144" s="146">
        <f>S144*H144</f>
        <v>0</v>
      </c>
      <c r="AR144" s="147" t="s">
        <v>661</v>
      </c>
      <c r="AT144" s="147" t="s">
        <v>162</v>
      </c>
      <c r="AU144" s="147" t="s">
        <v>93</v>
      </c>
      <c r="AY144" s="19" t="s">
        <v>159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9" t="s">
        <v>91</v>
      </c>
      <c r="BK144" s="148">
        <f>ROUND(I144*H144,2)</f>
        <v>0</v>
      </c>
      <c r="BL144" s="19" t="s">
        <v>661</v>
      </c>
      <c r="BM144" s="147" t="s">
        <v>6679</v>
      </c>
    </row>
    <row r="145" spans="2:65" s="1" customFormat="1" ht="11.25">
      <c r="B145" s="35"/>
      <c r="D145" s="149" t="s">
        <v>167</v>
      </c>
      <c r="F145" s="150" t="s">
        <v>6248</v>
      </c>
      <c r="I145" s="151"/>
      <c r="L145" s="35"/>
      <c r="M145" s="152"/>
      <c r="T145" s="56"/>
      <c r="AT145" s="19" t="s">
        <v>167</v>
      </c>
      <c r="AU145" s="19" t="s">
        <v>93</v>
      </c>
    </row>
    <row r="146" spans="2:65" s="1" customFormat="1" ht="16.5" customHeight="1">
      <c r="B146" s="35"/>
      <c r="C146" s="135" t="s">
        <v>673</v>
      </c>
      <c r="D146" s="135" t="s">
        <v>162</v>
      </c>
      <c r="E146" s="136" t="s">
        <v>6680</v>
      </c>
      <c r="F146" s="137" t="s">
        <v>6681</v>
      </c>
      <c r="G146" s="138" t="s">
        <v>225</v>
      </c>
      <c r="H146" s="139">
        <v>1</v>
      </c>
      <c r="I146" s="140"/>
      <c r="J146" s="141">
        <f>ROUND(I146*H146,2)</f>
        <v>0</v>
      </c>
      <c r="K146" s="142"/>
      <c r="L146" s="35"/>
      <c r="M146" s="143" t="s">
        <v>32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661</v>
      </c>
      <c r="AT146" s="147" t="s">
        <v>162</v>
      </c>
      <c r="AU146" s="147" t="s">
        <v>93</v>
      </c>
      <c r="AY146" s="19" t="s">
        <v>159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9" t="s">
        <v>91</v>
      </c>
      <c r="BK146" s="148">
        <f>ROUND(I146*H146,2)</f>
        <v>0</v>
      </c>
      <c r="BL146" s="19" t="s">
        <v>661</v>
      </c>
      <c r="BM146" s="147" t="s">
        <v>6682</v>
      </c>
    </row>
    <row r="147" spans="2:65" s="1" customFormat="1" ht="21.75" customHeight="1">
      <c r="B147" s="35"/>
      <c r="C147" s="135" t="s">
        <v>732</v>
      </c>
      <c r="D147" s="135" t="s">
        <v>162</v>
      </c>
      <c r="E147" s="136" t="s">
        <v>6237</v>
      </c>
      <c r="F147" s="137" t="s">
        <v>6238</v>
      </c>
      <c r="G147" s="138" t="s">
        <v>783</v>
      </c>
      <c r="H147" s="139">
        <v>38.6</v>
      </c>
      <c r="I147" s="140"/>
      <c r="J147" s="141">
        <f>ROUND(I147*H147,2)</f>
        <v>0</v>
      </c>
      <c r="K147" s="142"/>
      <c r="L147" s="35"/>
      <c r="M147" s="143" t="s">
        <v>32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661</v>
      </c>
      <c r="AT147" s="147" t="s">
        <v>162</v>
      </c>
      <c r="AU147" s="147" t="s">
        <v>93</v>
      </c>
      <c r="AY147" s="19" t="s">
        <v>159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9" t="s">
        <v>91</v>
      </c>
      <c r="BK147" s="148">
        <f>ROUND(I147*H147,2)</f>
        <v>0</v>
      </c>
      <c r="BL147" s="19" t="s">
        <v>661</v>
      </c>
      <c r="BM147" s="147" t="s">
        <v>6683</v>
      </c>
    </row>
    <row r="148" spans="2:65" s="1" customFormat="1" ht="11.25">
      <c r="B148" s="35"/>
      <c r="D148" s="149" t="s">
        <v>167</v>
      </c>
      <c r="F148" s="150" t="s">
        <v>6240</v>
      </c>
      <c r="I148" s="151"/>
      <c r="L148" s="35"/>
      <c r="M148" s="152"/>
      <c r="T148" s="56"/>
      <c r="AT148" s="19" t="s">
        <v>167</v>
      </c>
      <c r="AU148" s="19" t="s">
        <v>93</v>
      </c>
    </row>
    <row r="149" spans="2:65" s="1" customFormat="1" ht="16.5" customHeight="1">
      <c r="B149" s="35"/>
      <c r="C149" s="135" t="s">
        <v>721</v>
      </c>
      <c r="D149" s="135" t="s">
        <v>162</v>
      </c>
      <c r="E149" s="136" t="s">
        <v>6249</v>
      </c>
      <c r="F149" s="137" t="s">
        <v>6250</v>
      </c>
      <c r="G149" s="138" t="s">
        <v>783</v>
      </c>
      <c r="H149" s="139">
        <v>38.6</v>
      </c>
      <c r="I149" s="140"/>
      <c r="J149" s="141">
        <f>ROUND(I149*H149,2)</f>
        <v>0</v>
      </c>
      <c r="K149" s="142"/>
      <c r="L149" s="35"/>
      <c r="M149" s="143" t="s">
        <v>32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661</v>
      </c>
      <c r="AT149" s="147" t="s">
        <v>162</v>
      </c>
      <c r="AU149" s="147" t="s">
        <v>93</v>
      </c>
      <c r="AY149" s="19" t="s">
        <v>159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9" t="s">
        <v>91</v>
      </c>
      <c r="BK149" s="148">
        <f>ROUND(I149*H149,2)</f>
        <v>0</v>
      </c>
      <c r="BL149" s="19" t="s">
        <v>661</v>
      </c>
      <c r="BM149" s="147" t="s">
        <v>6684</v>
      </c>
    </row>
    <row r="150" spans="2:65" s="1" customFormat="1" ht="24.2" customHeight="1">
      <c r="B150" s="35"/>
      <c r="C150" s="135" t="s">
        <v>742</v>
      </c>
      <c r="D150" s="135" t="s">
        <v>162</v>
      </c>
      <c r="E150" s="136" t="s">
        <v>6255</v>
      </c>
      <c r="F150" s="137" t="s">
        <v>6256</v>
      </c>
      <c r="G150" s="138" t="s">
        <v>211</v>
      </c>
      <c r="H150" s="139">
        <v>4</v>
      </c>
      <c r="I150" s="140"/>
      <c r="J150" s="141">
        <f>ROUND(I150*H150,2)</f>
        <v>0</v>
      </c>
      <c r="K150" s="142"/>
      <c r="L150" s="35"/>
      <c r="M150" s="143" t="s">
        <v>32</v>
      </c>
      <c r="N150" s="144" t="s">
        <v>48</v>
      </c>
      <c r="P150" s="145">
        <f>O150*H150</f>
        <v>0</v>
      </c>
      <c r="Q150" s="145">
        <v>0.45937</v>
      </c>
      <c r="R150" s="145">
        <f>Q150*H150</f>
        <v>1.83748</v>
      </c>
      <c r="S150" s="145">
        <v>0</v>
      </c>
      <c r="T150" s="146">
        <f>S150*H150</f>
        <v>0</v>
      </c>
      <c r="AR150" s="147" t="s">
        <v>661</v>
      </c>
      <c r="AT150" s="147" t="s">
        <v>162</v>
      </c>
      <c r="AU150" s="147" t="s">
        <v>93</v>
      </c>
      <c r="AY150" s="19" t="s">
        <v>159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9" t="s">
        <v>91</v>
      </c>
      <c r="BK150" s="148">
        <f>ROUND(I150*H150,2)</f>
        <v>0</v>
      </c>
      <c r="BL150" s="19" t="s">
        <v>661</v>
      </c>
      <c r="BM150" s="147" t="s">
        <v>6685</v>
      </c>
    </row>
    <row r="151" spans="2:65" s="1" customFormat="1" ht="11.25">
      <c r="B151" s="35"/>
      <c r="D151" s="149" t="s">
        <v>167</v>
      </c>
      <c r="F151" s="150" t="s">
        <v>6258</v>
      </c>
      <c r="I151" s="151"/>
      <c r="L151" s="35"/>
      <c r="M151" s="152"/>
      <c r="T151" s="56"/>
      <c r="AT151" s="19" t="s">
        <v>167</v>
      </c>
      <c r="AU151" s="19" t="s">
        <v>93</v>
      </c>
    </row>
    <row r="152" spans="2:65" s="11" customFormat="1" ht="20.85" customHeight="1">
      <c r="B152" s="123"/>
      <c r="D152" s="124" t="s">
        <v>75</v>
      </c>
      <c r="E152" s="133" t="s">
        <v>6686</v>
      </c>
      <c r="F152" s="133" t="s">
        <v>6687</v>
      </c>
      <c r="I152" s="126"/>
      <c r="J152" s="134">
        <f>BK152</f>
        <v>0</v>
      </c>
      <c r="L152" s="123"/>
      <c r="M152" s="128"/>
      <c r="P152" s="129">
        <f>SUM(P153:P160)</f>
        <v>0</v>
      </c>
      <c r="R152" s="129">
        <f>SUM(R153:R160)</f>
        <v>0.17346</v>
      </c>
      <c r="T152" s="130">
        <f>SUM(T153:T160)</f>
        <v>0</v>
      </c>
      <c r="AR152" s="124" t="s">
        <v>91</v>
      </c>
      <c r="AT152" s="131" t="s">
        <v>75</v>
      </c>
      <c r="AU152" s="131" t="s">
        <v>91</v>
      </c>
      <c r="AY152" s="124" t="s">
        <v>159</v>
      </c>
      <c r="BK152" s="132">
        <f>SUM(BK153:BK160)</f>
        <v>0</v>
      </c>
    </row>
    <row r="153" spans="2:65" s="1" customFormat="1" ht="37.9" customHeight="1">
      <c r="B153" s="35"/>
      <c r="C153" s="135" t="s">
        <v>747</v>
      </c>
      <c r="D153" s="135" t="s">
        <v>162</v>
      </c>
      <c r="E153" s="136" t="s">
        <v>6688</v>
      </c>
      <c r="F153" s="137" t="s">
        <v>6689</v>
      </c>
      <c r="G153" s="138" t="s">
        <v>211</v>
      </c>
      <c r="H153" s="139">
        <v>2</v>
      </c>
      <c r="I153" s="140"/>
      <c r="J153" s="141">
        <f>ROUND(I153*H153,2)</f>
        <v>0</v>
      </c>
      <c r="K153" s="142"/>
      <c r="L153" s="35"/>
      <c r="M153" s="143" t="s">
        <v>32</v>
      </c>
      <c r="N153" s="144" t="s">
        <v>48</v>
      </c>
      <c r="P153" s="145">
        <f>O153*H153</f>
        <v>0</v>
      </c>
      <c r="Q153" s="145">
        <v>1.189E-2</v>
      </c>
      <c r="R153" s="145">
        <f>Q153*H153</f>
        <v>2.3779999999999999E-2</v>
      </c>
      <c r="S153" s="145">
        <v>0</v>
      </c>
      <c r="T153" s="146">
        <f>S153*H153</f>
        <v>0</v>
      </c>
      <c r="AR153" s="147" t="s">
        <v>661</v>
      </c>
      <c r="AT153" s="147" t="s">
        <v>162</v>
      </c>
      <c r="AU153" s="147" t="s">
        <v>93</v>
      </c>
      <c r="AY153" s="19" t="s">
        <v>159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9" t="s">
        <v>91</v>
      </c>
      <c r="BK153" s="148">
        <f>ROUND(I153*H153,2)</f>
        <v>0</v>
      </c>
      <c r="BL153" s="19" t="s">
        <v>661</v>
      </c>
      <c r="BM153" s="147" t="s">
        <v>6690</v>
      </c>
    </row>
    <row r="154" spans="2:65" s="1" customFormat="1" ht="11.25">
      <c r="B154" s="35"/>
      <c r="D154" s="149" t="s">
        <v>167</v>
      </c>
      <c r="F154" s="150" t="s">
        <v>6691</v>
      </c>
      <c r="I154" s="151"/>
      <c r="L154" s="35"/>
      <c r="M154" s="152"/>
      <c r="T154" s="56"/>
      <c r="AT154" s="19" t="s">
        <v>167</v>
      </c>
      <c r="AU154" s="19" t="s">
        <v>93</v>
      </c>
    </row>
    <row r="155" spans="2:65" s="1" customFormat="1" ht="37.9" customHeight="1">
      <c r="B155" s="35"/>
      <c r="C155" s="135" t="s">
        <v>754</v>
      </c>
      <c r="D155" s="135" t="s">
        <v>162</v>
      </c>
      <c r="E155" s="136" t="s">
        <v>6692</v>
      </c>
      <c r="F155" s="137" t="s">
        <v>6693</v>
      </c>
      <c r="G155" s="138" t="s">
        <v>211</v>
      </c>
      <c r="H155" s="139">
        <v>1</v>
      </c>
      <c r="I155" s="140"/>
      <c r="J155" s="141">
        <f>ROUND(I155*H155,2)</f>
        <v>0</v>
      </c>
      <c r="K155" s="142"/>
      <c r="L155" s="35"/>
      <c r="M155" s="143" t="s">
        <v>32</v>
      </c>
      <c r="N155" s="144" t="s">
        <v>48</v>
      </c>
      <c r="P155" s="145">
        <f>O155*H155</f>
        <v>0</v>
      </c>
      <c r="Q155" s="145">
        <v>2.3709999999999998E-2</v>
      </c>
      <c r="R155" s="145">
        <f>Q155*H155</f>
        <v>2.3709999999999998E-2</v>
      </c>
      <c r="S155" s="145">
        <v>0</v>
      </c>
      <c r="T155" s="146">
        <f>S155*H155</f>
        <v>0</v>
      </c>
      <c r="AR155" s="147" t="s">
        <v>661</v>
      </c>
      <c r="AT155" s="147" t="s">
        <v>162</v>
      </c>
      <c r="AU155" s="147" t="s">
        <v>93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661</v>
      </c>
      <c r="BM155" s="147" t="s">
        <v>6694</v>
      </c>
    </row>
    <row r="156" spans="2:65" s="1" customFormat="1" ht="11.25">
      <c r="B156" s="35"/>
      <c r="D156" s="149" t="s">
        <v>167</v>
      </c>
      <c r="F156" s="150" t="s">
        <v>6695</v>
      </c>
      <c r="I156" s="151"/>
      <c r="L156" s="35"/>
      <c r="M156" s="152"/>
      <c r="T156" s="56"/>
      <c r="AT156" s="19" t="s">
        <v>167</v>
      </c>
      <c r="AU156" s="19" t="s">
        <v>93</v>
      </c>
    </row>
    <row r="157" spans="2:65" s="1" customFormat="1" ht="37.9" customHeight="1">
      <c r="B157" s="35"/>
      <c r="C157" s="135" t="s">
        <v>759</v>
      </c>
      <c r="D157" s="135" t="s">
        <v>162</v>
      </c>
      <c r="E157" s="136" t="s">
        <v>6696</v>
      </c>
      <c r="F157" s="137" t="s">
        <v>6697</v>
      </c>
      <c r="G157" s="138" t="s">
        <v>211</v>
      </c>
      <c r="H157" s="139">
        <v>3</v>
      </c>
      <c r="I157" s="140"/>
      <c r="J157" s="141">
        <f>ROUND(I157*H157,2)</f>
        <v>0</v>
      </c>
      <c r="K157" s="142"/>
      <c r="L157" s="35"/>
      <c r="M157" s="143" t="s">
        <v>32</v>
      </c>
      <c r="N157" s="144" t="s">
        <v>48</v>
      </c>
      <c r="P157" s="145">
        <f>O157*H157</f>
        <v>0</v>
      </c>
      <c r="Q157" s="145">
        <v>1.9400000000000001E-3</v>
      </c>
      <c r="R157" s="145">
        <f>Q157*H157</f>
        <v>5.8200000000000005E-3</v>
      </c>
      <c r="S157" s="145">
        <v>0</v>
      </c>
      <c r="T157" s="146">
        <f>S157*H157</f>
        <v>0</v>
      </c>
      <c r="AR157" s="147" t="s">
        <v>661</v>
      </c>
      <c r="AT157" s="147" t="s">
        <v>162</v>
      </c>
      <c r="AU157" s="147" t="s">
        <v>93</v>
      </c>
      <c r="AY157" s="19" t="s">
        <v>159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9" t="s">
        <v>91</v>
      </c>
      <c r="BK157" s="148">
        <f>ROUND(I157*H157,2)</f>
        <v>0</v>
      </c>
      <c r="BL157" s="19" t="s">
        <v>661</v>
      </c>
      <c r="BM157" s="147" t="s">
        <v>6698</v>
      </c>
    </row>
    <row r="158" spans="2:65" s="1" customFormat="1" ht="11.25">
      <c r="B158" s="35"/>
      <c r="D158" s="149" t="s">
        <v>167</v>
      </c>
      <c r="F158" s="150" t="s">
        <v>6699</v>
      </c>
      <c r="I158" s="151"/>
      <c r="L158" s="35"/>
      <c r="M158" s="152"/>
      <c r="T158" s="56"/>
      <c r="AT158" s="19" t="s">
        <v>167</v>
      </c>
      <c r="AU158" s="19" t="s">
        <v>93</v>
      </c>
    </row>
    <row r="159" spans="2:65" s="1" customFormat="1" ht="37.9" customHeight="1">
      <c r="B159" s="35"/>
      <c r="C159" s="135" t="s">
        <v>763</v>
      </c>
      <c r="D159" s="135" t="s">
        <v>162</v>
      </c>
      <c r="E159" s="136" t="s">
        <v>6700</v>
      </c>
      <c r="F159" s="137" t="s">
        <v>6701</v>
      </c>
      <c r="G159" s="138" t="s">
        <v>211</v>
      </c>
      <c r="H159" s="139">
        <v>3</v>
      </c>
      <c r="I159" s="140"/>
      <c r="J159" s="141">
        <f>ROUND(I159*H159,2)</f>
        <v>0</v>
      </c>
      <c r="K159" s="142"/>
      <c r="L159" s="35"/>
      <c r="M159" s="143" t="s">
        <v>32</v>
      </c>
      <c r="N159" s="144" t="s">
        <v>48</v>
      </c>
      <c r="P159" s="145">
        <f>O159*H159</f>
        <v>0</v>
      </c>
      <c r="Q159" s="145">
        <v>4.0050000000000002E-2</v>
      </c>
      <c r="R159" s="145">
        <f>Q159*H159</f>
        <v>0.12015000000000001</v>
      </c>
      <c r="S159" s="145">
        <v>0</v>
      </c>
      <c r="T159" s="146">
        <f>S159*H159</f>
        <v>0</v>
      </c>
      <c r="AR159" s="147" t="s">
        <v>661</v>
      </c>
      <c r="AT159" s="147" t="s">
        <v>162</v>
      </c>
      <c r="AU159" s="147" t="s">
        <v>93</v>
      </c>
      <c r="AY159" s="19" t="s">
        <v>159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9" t="s">
        <v>91</v>
      </c>
      <c r="BK159" s="148">
        <f>ROUND(I159*H159,2)</f>
        <v>0</v>
      </c>
      <c r="BL159" s="19" t="s">
        <v>661</v>
      </c>
      <c r="BM159" s="147" t="s">
        <v>6702</v>
      </c>
    </row>
    <row r="160" spans="2:65" s="1" customFormat="1" ht="11.25">
      <c r="B160" s="35"/>
      <c r="D160" s="149" t="s">
        <v>167</v>
      </c>
      <c r="F160" s="150" t="s">
        <v>6703</v>
      </c>
      <c r="I160" s="151"/>
      <c r="L160" s="35"/>
      <c r="M160" s="167"/>
      <c r="N160" s="168"/>
      <c r="O160" s="168"/>
      <c r="P160" s="168"/>
      <c r="Q160" s="168"/>
      <c r="R160" s="168"/>
      <c r="S160" s="168"/>
      <c r="T160" s="169"/>
      <c r="AT160" s="19" t="s">
        <v>167</v>
      </c>
      <c r="AU160" s="19" t="s">
        <v>93</v>
      </c>
    </row>
    <row r="161" spans="2:12" s="1" customFormat="1" ht="6.9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5"/>
    </row>
  </sheetData>
  <sheetProtection algorithmName="SHA-512" hashValue="OTahlwx3fHyUtu/F3Qfd9V1YqCqo3JmO3bjbG02wCBjzl4ncRn+nwihYGSfi/CpbLIFLXOjIdMqEtqrKT8E6kQ==" saltValue="6RZdv3Wh3JIKVYoiqgUxbk9k2RyaG6LX8YaGb83VH3zpv41QQ/+LHMexe0BwmCo9VQnqws/25Cdvtxcf2kpQ9Q==" spinCount="100000" sheet="1" objects="1" scenarios="1" formatColumns="0" formatRows="0" autoFilter="0"/>
  <autoFilter ref="C87:K160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D00-000000000000}"/>
    <hyperlink ref="F94" r:id="rId2" xr:uid="{00000000-0004-0000-0D00-000001000000}"/>
    <hyperlink ref="F96" r:id="rId3" xr:uid="{00000000-0004-0000-0D00-000002000000}"/>
    <hyperlink ref="F99" r:id="rId4" xr:uid="{00000000-0004-0000-0D00-000003000000}"/>
    <hyperlink ref="F103" r:id="rId5" xr:uid="{00000000-0004-0000-0D00-000004000000}"/>
    <hyperlink ref="F105" r:id="rId6" xr:uid="{00000000-0004-0000-0D00-000005000000}"/>
    <hyperlink ref="F107" r:id="rId7" xr:uid="{00000000-0004-0000-0D00-000006000000}"/>
    <hyperlink ref="F109" r:id="rId8" xr:uid="{00000000-0004-0000-0D00-000007000000}"/>
    <hyperlink ref="F115" r:id="rId9" xr:uid="{00000000-0004-0000-0D00-000008000000}"/>
    <hyperlink ref="F117" r:id="rId10" xr:uid="{00000000-0004-0000-0D00-000009000000}"/>
    <hyperlink ref="F121" r:id="rId11" xr:uid="{00000000-0004-0000-0D00-00000A000000}"/>
    <hyperlink ref="F126" r:id="rId12" xr:uid="{00000000-0004-0000-0D00-00000B000000}"/>
    <hyperlink ref="F130" r:id="rId13" xr:uid="{00000000-0004-0000-0D00-00000C000000}"/>
    <hyperlink ref="F135" r:id="rId14" xr:uid="{00000000-0004-0000-0D00-00000D000000}"/>
    <hyperlink ref="F138" r:id="rId15" xr:uid="{00000000-0004-0000-0D00-00000E000000}"/>
    <hyperlink ref="F141" r:id="rId16" xr:uid="{00000000-0004-0000-0D00-00000F000000}"/>
    <hyperlink ref="F145" r:id="rId17" xr:uid="{00000000-0004-0000-0D00-000010000000}"/>
    <hyperlink ref="F148" r:id="rId18" xr:uid="{00000000-0004-0000-0D00-000011000000}"/>
    <hyperlink ref="F151" r:id="rId19" xr:uid="{00000000-0004-0000-0D00-000012000000}"/>
    <hyperlink ref="F154" r:id="rId20" xr:uid="{00000000-0004-0000-0D00-000013000000}"/>
    <hyperlink ref="F156" r:id="rId21" xr:uid="{00000000-0004-0000-0D00-000014000000}"/>
    <hyperlink ref="F158" r:id="rId22" xr:uid="{00000000-0004-0000-0D00-000015000000}"/>
    <hyperlink ref="F160" r:id="rId23" xr:uid="{00000000-0004-0000-0D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128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s="1" customFormat="1" ht="12" customHeight="1">
      <c r="B8" s="35"/>
      <c r="D8" s="29" t="s">
        <v>132</v>
      </c>
      <c r="L8" s="35"/>
    </row>
    <row r="9" spans="2:46" s="1" customFormat="1" ht="16.5" customHeight="1">
      <c r="B9" s="35"/>
      <c r="E9" s="314" t="s">
        <v>6704</v>
      </c>
      <c r="F9" s="352"/>
      <c r="G9" s="352"/>
      <c r="H9" s="352"/>
      <c r="L9" s="35"/>
    </row>
    <row r="10" spans="2:46" s="1" customFormat="1" ht="11.25">
      <c r="B10" s="35"/>
      <c r="L10" s="35"/>
    </row>
    <row r="11" spans="2:4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4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46" s="1" customFormat="1" ht="10.9" customHeight="1">
      <c r="B13" s="35"/>
      <c r="L13" s="35"/>
    </row>
    <row r="14" spans="2:4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4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4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tr">
        <f>IF('Rekapitulace stavby'!AN19="","",'Rekapitulace stavby'!AN19)</f>
        <v/>
      </c>
      <c r="L23" s="35"/>
    </row>
    <row r="24" spans="2:12" s="1" customFormat="1" ht="18" customHeight="1">
      <c r="B24" s="35"/>
      <c r="E24" s="27" t="str">
        <f>IF('Rekapitulace stavby'!E20="","",'Rekapitulace stavby'!E20)</f>
        <v xml:space="preserve"> </v>
      </c>
      <c r="I24" s="29" t="s">
        <v>34</v>
      </c>
      <c r="J24" s="27" t="str">
        <f>IF('Rekapitulace stavby'!AN20="","",'Rekapitulace stavby'!AN20)</f>
        <v/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ROUND(J89,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ROUND((SUM(BE89:BE184)),  2)</f>
        <v>0</v>
      </c>
      <c r="I33" s="96">
        <v>0.21</v>
      </c>
      <c r="J33" s="86">
        <f>ROUND(((SUM(BE89:BE184))*I33),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ROUND((SUM(BF89:BF184)),  2)</f>
        <v>0</v>
      </c>
      <c r="I34" s="96">
        <v>0.12</v>
      </c>
      <c r="J34" s="86">
        <f>ROUND(((SUM(BF89:BF184))*I34),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ROUND((SUM(BG89:BG184)),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ROUND((SUM(BH89:BH184)),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ROUND((SUM(BI89:BI184)),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IO02 - Vodovodní přípojka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 xml:space="preserve"> 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J89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141</v>
      </c>
      <c r="E60" s="108"/>
      <c r="F60" s="108"/>
      <c r="G60" s="108"/>
      <c r="H60" s="108"/>
      <c r="I60" s="108"/>
      <c r="J60" s="109">
        <f>J90</f>
        <v>0</v>
      </c>
      <c r="L60" s="106"/>
    </row>
    <row r="61" spans="2:47" s="9" customFormat="1" ht="19.899999999999999" customHeight="1">
      <c r="B61" s="110"/>
      <c r="D61" s="111" t="s">
        <v>142</v>
      </c>
      <c r="E61" s="112"/>
      <c r="F61" s="112"/>
      <c r="G61" s="112"/>
      <c r="H61" s="112"/>
      <c r="I61" s="112"/>
      <c r="J61" s="113">
        <f>J91</f>
        <v>0</v>
      </c>
      <c r="L61" s="110"/>
    </row>
    <row r="62" spans="2:47" s="9" customFormat="1" ht="14.85" customHeight="1">
      <c r="B62" s="110"/>
      <c r="D62" s="111" t="s">
        <v>439</v>
      </c>
      <c r="E62" s="112"/>
      <c r="F62" s="112"/>
      <c r="G62" s="112"/>
      <c r="H62" s="112"/>
      <c r="I62" s="112"/>
      <c r="J62" s="113">
        <f>J121</f>
        <v>0</v>
      </c>
      <c r="L62" s="110"/>
    </row>
    <row r="63" spans="2:47" s="9" customFormat="1" ht="19.899999999999999" customHeight="1">
      <c r="B63" s="110"/>
      <c r="D63" s="111" t="s">
        <v>482</v>
      </c>
      <c r="E63" s="112"/>
      <c r="F63" s="112"/>
      <c r="G63" s="112"/>
      <c r="H63" s="112"/>
      <c r="I63" s="112"/>
      <c r="J63" s="113">
        <f>J132</f>
        <v>0</v>
      </c>
      <c r="L63" s="110"/>
    </row>
    <row r="64" spans="2:47" s="9" customFormat="1" ht="19.899999999999999" customHeight="1">
      <c r="B64" s="110"/>
      <c r="D64" s="111" t="s">
        <v>143</v>
      </c>
      <c r="E64" s="112"/>
      <c r="F64" s="112"/>
      <c r="G64" s="112"/>
      <c r="H64" s="112"/>
      <c r="I64" s="112"/>
      <c r="J64" s="113">
        <f>J136</f>
        <v>0</v>
      </c>
      <c r="L64" s="110"/>
    </row>
    <row r="65" spans="2:12" s="8" customFormat="1" ht="24.95" customHeight="1">
      <c r="B65" s="106"/>
      <c r="D65" s="107" t="s">
        <v>507</v>
      </c>
      <c r="E65" s="108"/>
      <c r="F65" s="108"/>
      <c r="G65" s="108"/>
      <c r="H65" s="108"/>
      <c r="I65" s="108"/>
      <c r="J65" s="109">
        <f>J139</f>
        <v>0</v>
      </c>
      <c r="L65" s="106"/>
    </row>
    <row r="66" spans="2:12" s="9" customFormat="1" ht="19.899999999999999" customHeight="1">
      <c r="B66" s="110"/>
      <c r="D66" s="111" t="s">
        <v>6705</v>
      </c>
      <c r="E66" s="112"/>
      <c r="F66" s="112"/>
      <c r="G66" s="112"/>
      <c r="H66" s="112"/>
      <c r="I66" s="112"/>
      <c r="J66" s="113">
        <f>J140</f>
        <v>0</v>
      </c>
      <c r="L66" s="110"/>
    </row>
    <row r="67" spans="2:12" s="9" customFormat="1" ht="14.85" customHeight="1">
      <c r="B67" s="110"/>
      <c r="D67" s="111" t="s">
        <v>6706</v>
      </c>
      <c r="E67" s="112"/>
      <c r="F67" s="112"/>
      <c r="G67" s="112"/>
      <c r="H67" s="112"/>
      <c r="I67" s="112"/>
      <c r="J67" s="113">
        <f>J141</f>
        <v>0</v>
      </c>
      <c r="L67" s="110"/>
    </row>
    <row r="68" spans="2:12" s="9" customFormat="1" ht="14.85" customHeight="1">
      <c r="B68" s="110"/>
      <c r="D68" s="111" t="s">
        <v>6707</v>
      </c>
      <c r="E68" s="112"/>
      <c r="F68" s="112"/>
      <c r="G68" s="112"/>
      <c r="H68" s="112"/>
      <c r="I68" s="112"/>
      <c r="J68" s="113">
        <f>J164</f>
        <v>0</v>
      </c>
      <c r="L68" s="110"/>
    </row>
    <row r="69" spans="2:12" s="9" customFormat="1" ht="14.85" customHeight="1">
      <c r="B69" s="110"/>
      <c r="D69" s="111" t="s">
        <v>6708</v>
      </c>
      <c r="E69" s="112"/>
      <c r="F69" s="112"/>
      <c r="G69" s="112"/>
      <c r="H69" s="112"/>
      <c r="I69" s="112"/>
      <c r="J69" s="113">
        <f>J178</f>
        <v>0</v>
      </c>
      <c r="L69" s="110"/>
    </row>
    <row r="70" spans="2:12" s="1" customFormat="1" ht="21.75" customHeight="1">
      <c r="B70" s="35"/>
      <c r="L70" s="35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5"/>
    </row>
    <row r="75" spans="2:12" s="1" customFormat="1" ht="6.95" customHeight="1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35"/>
    </row>
    <row r="76" spans="2:12" s="1" customFormat="1" ht="24.95" customHeight="1">
      <c r="B76" s="35"/>
      <c r="C76" s="23" t="s">
        <v>144</v>
      </c>
      <c r="L76" s="35"/>
    </row>
    <row r="77" spans="2:12" s="1" customFormat="1" ht="6.95" customHeight="1">
      <c r="B77" s="35"/>
      <c r="L77" s="35"/>
    </row>
    <row r="78" spans="2:12" s="1" customFormat="1" ht="12" customHeight="1">
      <c r="B78" s="35"/>
      <c r="C78" s="29" t="s">
        <v>16</v>
      </c>
      <c r="L78" s="35"/>
    </row>
    <row r="79" spans="2:12" s="1" customFormat="1" ht="26.25" customHeight="1">
      <c r="B79" s="35"/>
      <c r="E79" s="350" t="str">
        <f>E7</f>
        <v>Komunitní dům sociální služby Domova Na cestě – Hlinsko_rev DPS</v>
      </c>
      <c r="F79" s="351"/>
      <c r="G79" s="351"/>
      <c r="H79" s="351"/>
      <c r="L79" s="35"/>
    </row>
    <row r="80" spans="2:12" s="1" customFormat="1" ht="12" customHeight="1">
      <c r="B80" s="35"/>
      <c r="C80" s="29" t="s">
        <v>132</v>
      </c>
      <c r="L80" s="35"/>
    </row>
    <row r="81" spans="2:65" s="1" customFormat="1" ht="16.5" customHeight="1">
      <c r="B81" s="35"/>
      <c r="E81" s="314" t="str">
        <f>E9</f>
        <v>IO02 - Vodovodní přípojka</v>
      </c>
      <c r="F81" s="352"/>
      <c r="G81" s="352"/>
      <c r="H81" s="352"/>
      <c r="L81" s="35"/>
    </row>
    <row r="82" spans="2:65" s="1" customFormat="1" ht="6.95" customHeight="1">
      <c r="B82" s="35"/>
      <c r="L82" s="35"/>
    </row>
    <row r="83" spans="2:65" s="1" customFormat="1" ht="12" customHeight="1">
      <c r="B83" s="35"/>
      <c r="C83" s="29" t="s">
        <v>22</v>
      </c>
      <c r="F83" s="27" t="str">
        <f>F12</f>
        <v xml:space="preserve"> </v>
      </c>
      <c r="I83" s="29" t="s">
        <v>24</v>
      </c>
      <c r="J83" s="52" t="str">
        <f>IF(J12="","",J12)</f>
        <v>15. 7. 2024</v>
      </c>
      <c r="L83" s="35"/>
    </row>
    <row r="84" spans="2:65" s="1" customFormat="1" ht="6.95" customHeight="1">
      <c r="B84" s="35"/>
      <c r="L84" s="35"/>
    </row>
    <row r="85" spans="2:65" s="1" customFormat="1" ht="15.2" customHeight="1">
      <c r="B85" s="35"/>
      <c r="C85" s="29" t="s">
        <v>30</v>
      </c>
      <c r="F85" s="27" t="str">
        <f>E15</f>
        <v xml:space="preserve"> </v>
      </c>
      <c r="I85" s="29" t="s">
        <v>37</v>
      </c>
      <c r="J85" s="33" t="str">
        <f>E21</f>
        <v xml:space="preserve"> </v>
      </c>
      <c r="L85" s="35"/>
    </row>
    <row r="86" spans="2:65" s="1" customFormat="1" ht="15.2" customHeight="1">
      <c r="B86" s="35"/>
      <c r="C86" s="29" t="s">
        <v>35</v>
      </c>
      <c r="F86" s="27" t="str">
        <f>IF(E18="","",E18)</f>
        <v>Vyplň údaj</v>
      </c>
      <c r="I86" s="29" t="s">
        <v>39</v>
      </c>
      <c r="J86" s="33" t="str">
        <f>E24</f>
        <v xml:space="preserve"> </v>
      </c>
      <c r="L86" s="35"/>
    </row>
    <row r="87" spans="2:65" s="1" customFormat="1" ht="10.35" customHeight="1">
      <c r="B87" s="35"/>
      <c r="L87" s="35"/>
    </row>
    <row r="88" spans="2:65" s="10" customFormat="1" ht="29.25" customHeight="1">
      <c r="B88" s="114"/>
      <c r="C88" s="115" t="s">
        <v>145</v>
      </c>
      <c r="D88" s="116" t="s">
        <v>61</v>
      </c>
      <c r="E88" s="116" t="s">
        <v>57</v>
      </c>
      <c r="F88" s="116" t="s">
        <v>58</v>
      </c>
      <c r="G88" s="116" t="s">
        <v>146</v>
      </c>
      <c r="H88" s="116" t="s">
        <v>147</v>
      </c>
      <c r="I88" s="116" t="s">
        <v>148</v>
      </c>
      <c r="J88" s="117" t="s">
        <v>136</v>
      </c>
      <c r="K88" s="118" t="s">
        <v>149</v>
      </c>
      <c r="L88" s="114"/>
      <c r="M88" s="59" t="s">
        <v>32</v>
      </c>
      <c r="N88" s="60" t="s">
        <v>46</v>
      </c>
      <c r="O88" s="60" t="s">
        <v>150</v>
      </c>
      <c r="P88" s="60" t="s">
        <v>151</v>
      </c>
      <c r="Q88" s="60" t="s">
        <v>152</v>
      </c>
      <c r="R88" s="60" t="s">
        <v>153</v>
      </c>
      <c r="S88" s="60" t="s">
        <v>154</v>
      </c>
      <c r="T88" s="61" t="s">
        <v>155</v>
      </c>
    </row>
    <row r="89" spans="2:65" s="1" customFormat="1" ht="22.9" customHeight="1">
      <c r="B89" s="35"/>
      <c r="C89" s="64" t="s">
        <v>156</v>
      </c>
      <c r="J89" s="119">
        <f>BK89</f>
        <v>0</v>
      </c>
      <c r="L89" s="35"/>
      <c r="M89" s="62"/>
      <c r="N89" s="53"/>
      <c r="O89" s="53"/>
      <c r="P89" s="120">
        <f>P90+P139</f>
        <v>0</v>
      </c>
      <c r="Q89" s="53"/>
      <c r="R89" s="120">
        <f>R90+R139</f>
        <v>1.2175360999999998</v>
      </c>
      <c r="S89" s="53"/>
      <c r="T89" s="121">
        <f>T90+T139</f>
        <v>0</v>
      </c>
      <c r="AT89" s="19" t="s">
        <v>75</v>
      </c>
      <c r="AU89" s="19" t="s">
        <v>137</v>
      </c>
      <c r="BK89" s="122">
        <f>BK90+BK139</f>
        <v>0</v>
      </c>
    </row>
    <row r="90" spans="2:65" s="11" customFormat="1" ht="25.9" customHeight="1">
      <c r="B90" s="123"/>
      <c r="D90" s="124" t="s">
        <v>75</v>
      </c>
      <c r="E90" s="125" t="s">
        <v>200</v>
      </c>
      <c r="F90" s="125" t="s">
        <v>201</v>
      </c>
      <c r="I90" s="126"/>
      <c r="J90" s="127">
        <f>BK90</f>
        <v>0</v>
      </c>
      <c r="L90" s="123"/>
      <c r="M90" s="128"/>
      <c r="P90" s="129">
        <f>P91+P132+P136</f>
        <v>0</v>
      </c>
      <c r="R90" s="129">
        <f>R91+R132+R136</f>
        <v>0.50565611399999999</v>
      </c>
      <c r="T90" s="130">
        <f>T91+T132+T136</f>
        <v>0</v>
      </c>
      <c r="AR90" s="124" t="s">
        <v>84</v>
      </c>
      <c r="AT90" s="131" t="s">
        <v>75</v>
      </c>
      <c r="AU90" s="131" t="s">
        <v>76</v>
      </c>
      <c r="AY90" s="124" t="s">
        <v>159</v>
      </c>
      <c r="BK90" s="132">
        <f>BK91+BK132+BK136</f>
        <v>0</v>
      </c>
    </row>
    <row r="91" spans="2:65" s="11" customFormat="1" ht="22.9" customHeight="1">
      <c r="B91" s="123"/>
      <c r="D91" s="124" t="s">
        <v>75</v>
      </c>
      <c r="E91" s="133" t="s">
        <v>84</v>
      </c>
      <c r="F91" s="133" t="s">
        <v>202</v>
      </c>
      <c r="I91" s="126"/>
      <c r="J91" s="134">
        <f>BK91</f>
        <v>0</v>
      </c>
      <c r="L91" s="123"/>
      <c r="M91" s="128"/>
      <c r="P91" s="129">
        <f>P92+SUM(P93:P121)</f>
        <v>0</v>
      </c>
      <c r="R91" s="129">
        <f>R92+SUM(R93:R121)</f>
        <v>0.50565611399999999</v>
      </c>
      <c r="T91" s="130">
        <f>T92+SUM(T93:T121)</f>
        <v>0</v>
      </c>
      <c r="AR91" s="124" t="s">
        <v>84</v>
      </c>
      <c r="AT91" s="131" t="s">
        <v>75</v>
      </c>
      <c r="AU91" s="131" t="s">
        <v>84</v>
      </c>
      <c r="AY91" s="124" t="s">
        <v>159</v>
      </c>
      <c r="BK91" s="132">
        <f>BK92+SUM(BK93:BK121)</f>
        <v>0</v>
      </c>
    </row>
    <row r="92" spans="2:65" s="1" customFormat="1" ht="90" customHeight="1">
      <c r="B92" s="35"/>
      <c r="C92" s="135" t="s">
        <v>84</v>
      </c>
      <c r="D92" s="135" t="s">
        <v>162</v>
      </c>
      <c r="E92" s="136" t="s">
        <v>6152</v>
      </c>
      <c r="F92" s="137" t="s">
        <v>6153</v>
      </c>
      <c r="G92" s="138" t="s">
        <v>783</v>
      </c>
      <c r="H92" s="139">
        <v>2</v>
      </c>
      <c r="I92" s="140"/>
      <c r="J92" s="141">
        <f>ROUND(I92*H92,2)</f>
        <v>0</v>
      </c>
      <c r="K92" s="142"/>
      <c r="L92" s="35"/>
      <c r="M92" s="143" t="s">
        <v>32</v>
      </c>
      <c r="N92" s="144" t="s">
        <v>48</v>
      </c>
      <c r="P92" s="145">
        <f>O92*H92</f>
        <v>0</v>
      </c>
      <c r="Q92" s="145">
        <v>8.6800000000000002E-3</v>
      </c>
      <c r="R92" s="145">
        <f>Q92*H92</f>
        <v>1.736E-2</v>
      </c>
      <c r="S92" s="145">
        <v>0</v>
      </c>
      <c r="T92" s="146">
        <f>S92*H92</f>
        <v>0</v>
      </c>
      <c r="AR92" s="147" t="s">
        <v>96</v>
      </c>
      <c r="AT92" s="147" t="s">
        <v>162</v>
      </c>
      <c r="AU92" s="147" t="s">
        <v>91</v>
      </c>
      <c r="AY92" s="19" t="s">
        <v>159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9" t="s">
        <v>91</v>
      </c>
      <c r="BK92" s="148">
        <f>ROUND(I92*H92,2)</f>
        <v>0</v>
      </c>
      <c r="BL92" s="19" t="s">
        <v>96</v>
      </c>
      <c r="BM92" s="147" t="s">
        <v>6709</v>
      </c>
    </row>
    <row r="93" spans="2:65" s="1" customFormat="1" ht="11.25">
      <c r="B93" s="35"/>
      <c r="D93" s="149" t="s">
        <v>167</v>
      </c>
      <c r="F93" s="150" t="s">
        <v>6155</v>
      </c>
      <c r="I93" s="151"/>
      <c r="L93" s="35"/>
      <c r="M93" s="152"/>
      <c r="T93" s="56"/>
      <c r="AT93" s="19" t="s">
        <v>167</v>
      </c>
      <c r="AU93" s="19" t="s">
        <v>91</v>
      </c>
    </row>
    <row r="94" spans="2:65" s="1" customFormat="1" ht="100.5" customHeight="1">
      <c r="B94" s="35"/>
      <c r="C94" s="135" t="s">
        <v>91</v>
      </c>
      <c r="D94" s="135" t="s">
        <v>162</v>
      </c>
      <c r="E94" s="136" t="s">
        <v>6156</v>
      </c>
      <c r="F94" s="137" t="s">
        <v>6157</v>
      </c>
      <c r="G94" s="138" t="s">
        <v>783</v>
      </c>
      <c r="H94" s="139">
        <v>5</v>
      </c>
      <c r="I94" s="140"/>
      <c r="J94" s="141">
        <f>ROUND(I94*H94,2)</f>
        <v>0</v>
      </c>
      <c r="K94" s="142"/>
      <c r="L94" s="35"/>
      <c r="M94" s="143" t="s">
        <v>32</v>
      </c>
      <c r="N94" s="144" t="s">
        <v>48</v>
      </c>
      <c r="P94" s="145">
        <f>O94*H94</f>
        <v>0</v>
      </c>
      <c r="Q94" s="145">
        <v>6.053E-2</v>
      </c>
      <c r="R94" s="145">
        <f>Q94*H94</f>
        <v>0.30264999999999997</v>
      </c>
      <c r="S94" s="145">
        <v>0</v>
      </c>
      <c r="T94" s="146">
        <f>S94*H94</f>
        <v>0</v>
      </c>
      <c r="AR94" s="147" t="s">
        <v>96</v>
      </c>
      <c r="AT94" s="147" t="s">
        <v>162</v>
      </c>
      <c r="AU94" s="147" t="s">
        <v>91</v>
      </c>
      <c r="AY94" s="19" t="s">
        <v>159</v>
      </c>
      <c r="BE94" s="148">
        <f>IF(N94="základní",J94,0)</f>
        <v>0</v>
      </c>
      <c r="BF94" s="148">
        <f>IF(N94="snížená",J94,0)</f>
        <v>0</v>
      </c>
      <c r="BG94" s="148">
        <f>IF(N94="zákl. přenesená",J94,0)</f>
        <v>0</v>
      </c>
      <c r="BH94" s="148">
        <f>IF(N94="sníž. přenesená",J94,0)</f>
        <v>0</v>
      </c>
      <c r="BI94" s="148">
        <f>IF(N94="nulová",J94,0)</f>
        <v>0</v>
      </c>
      <c r="BJ94" s="19" t="s">
        <v>91</v>
      </c>
      <c r="BK94" s="148">
        <f>ROUND(I94*H94,2)</f>
        <v>0</v>
      </c>
      <c r="BL94" s="19" t="s">
        <v>96</v>
      </c>
      <c r="BM94" s="147" t="s">
        <v>6710</v>
      </c>
    </row>
    <row r="95" spans="2:65" s="1" customFormat="1" ht="11.25">
      <c r="B95" s="35"/>
      <c r="D95" s="149" t="s">
        <v>167</v>
      </c>
      <c r="F95" s="150" t="s">
        <v>6159</v>
      </c>
      <c r="I95" s="151"/>
      <c r="L95" s="35"/>
      <c r="M95" s="152"/>
      <c r="T95" s="56"/>
      <c r="AT95" s="19" t="s">
        <v>167</v>
      </c>
      <c r="AU95" s="19" t="s">
        <v>91</v>
      </c>
    </row>
    <row r="96" spans="2:65" s="1" customFormat="1" ht="49.15" customHeight="1">
      <c r="B96" s="35"/>
      <c r="C96" s="135" t="s">
        <v>93</v>
      </c>
      <c r="D96" s="135" t="s">
        <v>162</v>
      </c>
      <c r="E96" s="136" t="s">
        <v>6160</v>
      </c>
      <c r="F96" s="137" t="s">
        <v>6161</v>
      </c>
      <c r="G96" s="138" t="s">
        <v>559</v>
      </c>
      <c r="H96" s="139">
        <v>106.5</v>
      </c>
      <c r="I96" s="140"/>
      <c r="J96" s="141">
        <f>ROUND(I96*H96,2)</f>
        <v>0</v>
      </c>
      <c r="K96" s="142"/>
      <c r="L96" s="35"/>
      <c r="M96" s="143" t="s">
        <v>32</v>
      </c>
      <c r="N96" s="144" t="s">
        <v>48</v>
      </c>
      <c r="P96" s="145">
        <f>O96*H96</f>
        <v>0</v>
      </c>
      <c r="Q96" s="145">
        <v>0</v>
      </c>
      <c r="R96" s="145">
        <f>Q96*H96</f>
        <v>0</v>
      </c>
      <c r="S96" s="145">
        <v>0</v>
      </c>
      <c r="T96" s="146">
        <f>S96*H96</f>
        <v>0</v>
      </c>
      <c r="AR96" s="147" t="s">
        <v>96</v>
      </c>
      <c r="AT96" s="147" t="s">
        <v>162</v>
      </c>
      <c r="AU96" s="147" t="s">
        <v>91</v>
      </c>
      <c r="AY96" s="19" t="s">
        <v>159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9" t="s">
        <v>91</v>
      </c>
      <c r="BK96" s="148">
        <f>ROUND(I96*H96,2)</f>
        <v>0</v>
      </c>
      <c r="BL96" s="19" t="s">
        <v>96</v>
      </c>
      <c r="BM96" s="147" t="s">
        <v>6711</v>
      </c>
    </row>
    <row r="97" spans="2:65" s="1" customFormat="1" ht="11.25">
      <c r="B97" s="35"/>
      <c r="D97" s="149" t="s">
        <v>167</v>
      </c>
      <c r="F97" s="150" t="s">
        <v>6163</v>
      </c>
      <c r="I97" s="151"/>
      <c r="L97" s="35"/>
      <c r="M97" s="152"/>
      <c r="T97" s="56"/>
      <c r="AT97" s="19" t="s">
        <v>167</v>
      </c>
      <c r="AU97" s="19" t="s">
        <v>91</v>
      </c>
    </row>
    <row r="98" spans="2:65" s="13" customFormat="1" ht="11.25">
      <c r="B98" s="160"/>
      <c r="D98" s="154" t="s">
        <v>169</v>
      </c>
      <c r="E98" s="161" t="s">
        <v>32</v>
      </c>
      <c r="F98" s="162" t="s">
        <v>6712</v>
      </c>
      <c r="H98" s="163">
        <v>106.5</v>
      </c>
      <c r="I98" s="164"/>
      <c r="L98" s="160"/>
      <c r="M98" s="165"/>
      <c r="T98" s="166"/>
      <c r="AT98" s="161" t="s">
        <v>169</v>
      </c>
      <c r="AU98" s="161" t="s">
        <v>91</v>
      </c>
      <c r="AV98" s="13" t="s">
        <v>91</v>
      </c>
      <c r="AW98" s="13" t="s">
        <v>38</v>
      </c>
      <c r="AX98" s="13" t="s">
        <v>84</v>
      </c>
      <c r="AY98" s="161" t="s">
        <v>159</v>
      </c>
    </row>
    <row r="99" spans="2:65" s="1" customFormat="1" ht="44.25" customHeight="1">
      <c r="B99" s="35"/>
      <c r="C99" s="135" t="s">
        <v>96</v>
      </c>
      <c r="D99" s="135" t="s">
        <v>162</v>
      </c>
      <c r="E99" s="136" t="s">
        <v>6164</v>
      </c>
      <c r="F99" s="137" t="s">
        <v>6165</v>
      </c>
      <c r="G99" s="138" t="s">
        <v>559</v>
      </c>
      <c r="H99" s="139">
        <v>5.3</v>
      </c>
      <c r="I99" s="140"/>
      <c r="J99" s="141">
        <f>ROUND(I99*H99,2)</f>
        <v>0</v>
      </c>
      <c r="K99" s="142"/>
      <c r="L99" s="35"/>
      <c r="M99" s="143" t="s">
        <v>32</v>
      </c>
      <c r="N99" s="144" t="s">
        <v>48</v>
      </c>
      <c r="P99" s="145">
        <f>O99*H99</f>
        <v>0</v>
      </c>
      <c r="Q99" s="145">
        <v>0</v>
      </c>
      <c r="R99" s="145">
        <f>Q99*H99</f>
        <v>0</v>
      </c>
      <c r="S99" s="145">
        <v>0</v>
      </c>
      <c r="T99" s="146">
        <f>S99*H99</f>
        <v>0</v>
      </c>
      <c r="AR99" s="147" t="s">
        <v>96</v>
      </c>
      <c r="AT99" s="147" t="s">
        <v>162</v>
      </c>
      <c r="AU99" s="147" t="s">
        <v>91</v>
      </c>
      <c r="AY99" s="19" t="s">
        <v>159</v>
      </c>
      <c r="BE99" s="148">
        <f>IF(N99="základní",J99,0)</f>
        <v>0</v>
      </c>
      <c r="BF99" s="148">
        <f>IF(N99="snížená",J99,0)</f>
        <v>0</v>
      </c>
      <c r="BG99" s="148">
        <f>IF(N99="zákl. přenesená",J99,0)</f>
        <v>0</v>
      </c>
      <c r="BH99" s="148">
        <f>IF(N99="sníž. přenesená",J99,0)</f>
        <v>0</v>
      </c>
      <c r="BI99" s="148">
        <f>IF(N99="nulová",J99,0)</f>
        <v>0</v>
      </c>
      <c r="BJ99" s="19" t="s">
        <v>91</v>
      </c>
      <c r="BK99" s="148">
        <f>ROUND(I99*H99,2)</f>
        <v>0</v>
      </c>
      <c r="BL99" s="19" t="s">
        <v>96</v>
      </c>
      <c r="BM99" s="147" t="s">
        <v>6713</v>
      </c>
    </row>
    <row r="100" spans="2:65" s="1" customFormat="1" ht="11.25">
      <c r="B100" s="35"/>
      <c r="D100" s="149" t="s">
        <v>167</v>
      </c>
      <c r="F100" s="150" t="s">
        <v>6167</v>
      </c>
      <c r="I100" s="151"/>
      <c r="L100" s="35"/>
      <c r="M100" s="152"/>
      <c r="T100" s="56"/>
      <c r="AT100" s="19" t="s">
        <v>167</v>
      </c>
      <c r="AU100" s="19" t="s">
        <v>91</v>
      </c>
    </row>
    <row r="101" spans="2:65" s="1" customFormat="1" ht="37.9" customHeight="1">
      <c r="B101" s="35"/>
      <c r="C101" s="135" t="s">
        <v>99</v>
      </c>
      <c r="D101" s="135" t="s">
        <v>162</v>
      </c>
      <c r="E101" s="136" t="s">
        <v>6168</v>
      </c>
      <c r="F101" s="137" t="s">
        <v>6169</v>
      </c>
      <c r="G101" s="138" t="s">
        <v>559</v>
      </c>
      <c r="H101" s="139">
        <v>10.65</v>
      </c>
      <c r="I101" s="140"/>
      <c r="J101" s="141">
        <f>ROUND(I101*H101,2)</f>
        <v>0</v>
      </c>
      <c r="K101" s="142"/>
      <c r="L101" s="35"/>
      <c r="M101" s="143" t="s">
        <v>32</v>
      </c>
      <c r="N101" s="144" t="s">
        <v>48</v>
      </c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6">
        <f>S101*H101</f>
        <v>0</v>
      </c>
      <c r="AR101" s="147" t="s">
        <v>96</v>
      </c>
      <c r="AT101" s="147" t="s">
        <v>162</v>
      </c>
      <c r="AU101" s="147" t="s">
        <v>91</v>
      </c>
      <c r="AY101" s="19" t="s">
        <v>159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9" t="s">
        <v>91</v>
      </c>
      <c r="BK101" s="148">
        <f>ROUND(I101*H101,2)</f>
        <v>0</v>
      </c>
      <c r="BL101" s="19" t="s">
        <v>96</v>
      </c>
      <c r="BM101" s="147" t="s">
        <v>6714</v>
      </c>
    </row>
    <row r="102" spans="2:65" s="1" customFormat="1" ht="11.25">
      <c r="B102" s="35"/>
      <c r="D102" s="149" t="s">
        <v>167</v>
      </c>
      <c r="F102" s="150" t="s">
        <v>6171</v>
      </c>
      <c r="I102" s="151"/>
      <c r="L102" s="35"/>
      <c r="M102" s="152"/>
      <c r="T102" s="56"/>
      <c r="AT102" s="19" t="s">
        <v>167</v>
      </c>
      <c r="AU102" s="19" t="s">
        <v>91</v>
      </c>
    </row>
    <row r="103" spans="2:65" s="1" customFormat="1" ht="19.5">
      <c r="B103" s="35"/>
      <c r="D103" s="154" t="s">
        <v>562</v>
      </c>
      <c r="F103" s="174" t="s">
        <v>6172</v>
      </c>
      <c r="I103" s="151"/>
      <c r="L103" s="35"/>
      <c r="M103" s="152"/>
      <c r="T103" s="56"/>
      <c r="AT103" s="19" t="s">
        <v>562</v>
      </c>
      <c r="AU103" s="19" t="s">
        <v>91</v>
      </c>
    </row>
    <row r="104" spans="2:65" s="13" customFormat="1" ht="11.25">
      <c r="B104" s="160"/>
      <c r="D104" s="154" t="s">
        <v>169</v>
      </c>
      <c r="F104" s="162" t="s">
        <v>6715</v>
      </c>
      <c r="H104" s="163">
        <v>10.65</v>
      </c>
      <c r="I104" s="164"/>
      <c r="L104" s="160"/>
      <c r="M104" s="165"/>
      <c r="T104" s="166"/>
      <c r="AT104" s="161" t="s">
        <v>169</v>
      </c>
      <c r="AU104" s="161" t="s">
        <v>91</v>
      </c>
      <c r="AV104" s="13" t="s">
        <v>91</v>
      </c>
      <c r="AW104" s="13" t="s">
        <v>4</v>
      </c>
      <c r="AX104" s="13" t="s">
        <v>84</v>
      </c>
      <c r="AY104" s="161" t="s">
        <v>159</v>
      </c>
    </row>
    <row r="105" spans="2:65" s="1" customFormat="1" ht="37.9" customHeight="1">
      <c r="B105" s="35"/>
      <c r="C105" s="135" t="s">
        <v>102</v>
      </c>
      <c r="D105" s="135" t="s">
        <v>162</v>
      </c>
      <c r="E105" s="136" t="s">
        <v>6716</v>
      </c>
      <c r="F105" s="137" t="s">
        <v>6717</v>
      </c>
      <c r="G105" s="138" t="s">
        <v>165</v>
      </c>
      <c r="H105" s="139">
        <v>221.4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8.3850999999999999E-4</v>
      </c>
      <c r="R105" s="145">
        <f>Q105*H105</f>
        <v>0.185646114</v>
      </c>
      <c r="S105" s="145">
        <v>0</v>
      </c>
      <c r="T105" s="146">
        <f>S105*H105</f>
        <v>0</v>
      </c>
      <c r="AR105" s="147" t="s">
        <v>96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96</v>
      </c>
      <c r="BM105" s="147" t="s">
        <v>6718</v>
      </c>
    </row>
    <row r="106" spans="2:65" s="1" customFormat="1" ht="11.25">
      <c r="B106" s="35"/>
      <c r="D106" s="149" t="s">
        <v>167</v>
      </c>
      <c r="F106" s="150" t="s">
        <v>6719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3" customFormat="1" ht="11.25">
      <c r="B107" s="160"/>
      <c r="D107" s="154" t="s">
        <v>169</v>
      </c>
      <c r="E107" s="161" t="s">
        <v>32</v>
      </c>
      <c r="F107" s="162" t="s">
        <v>6720</v>
      </c>
      <c r="H107" s="163">
        <v>221.4</v>
      </c>
      <c r="I107" s="164"/>
      <c r="L107" s="160"/>
      <c r="M107" s="165"/>
      <c r="T107" s="166"/>
      <c r="AT107" s="161" t="s">
        <v>169</v>
      </c>
      <c r="AU107" s="161" t="s">
        <v>91</v>
      </c>
      <c r="AV107" s="13" t="s">
        <v>91</v>
      </c>
      <c r="AW107" s="13" t="s">
        <v>38</v>
      </c>
      <c r="AX107" s="13" t="s">
        <v>84</v>
      </c>
      <c r="AY107" s="161" t="s">
        <v>159</v>
      </c>
    </row>
    <row r="108" spans="2:65" s="1" customFormat="1" ht="44.25" customHeight="1">
      <c r="B108" s="35"/>
      <c r="C108" s="135" t="s">
        <v>105</v>
      </c>
      <c r="D108" s="135" t="s">
        <v>162</v>
      </c>
      <c r="E108" s="136" t="s">
        <v>6721</v>
      </c>
      <c r="F108" s="137" t="s">
        <v>6722</v>
      </c>
      <c r="G108" s="138" t="s">
        <v>165</v>
      </c>
      <c r="H108" s="139">
        <v>221.4</v>
      </c>
      <c r="I108" s="140"/>
      <c r="J108" s="141">
        <f>ROUND(I108*H108,2)</f>
        <v>0</v>
      </c>
      <c r="K108" s="142"/>
      <c r="L108" s="35"/>
      <c r="M108" s="143" t="s">
        <v>32</v>
      </c>
      <c r="N108" s="144" t="s">
        <v>48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96</v>
      </c>
      <c r="AT108" s="147" t="s">
        <v>162</v>
      </c>
      <c r="AU108" s="147" t="s">
        <v>91</v>
      </c>
      <c r="AY108" s="19" t="s">
        <v>159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9" t="s">
        <v>91</v>
      </c>
      <c r="BK108" s="148">
        <f>ROUND(I108*H108,2)</f>
        <v>0</v>
      </c>
      <c r="BL108" s="19" t="s">
        <v>96</v>
      </c>
      <c r="BM108" s="147" t="s">
        <v>6723</v>
      </c>
    </row>
    <row r="109" spans="2:65" s="1" customFormat="1" ht="11.25">
      <c r="B109" s="35"/>
      <c r="D109" s="149" t="s">
        <v>167</v>
      </c>
      <c r="F109" s="150" t="s">
        <v>6724</v>
      </c>
      <c r="I109" s="151"/>
      <c r="L109" s="35"/>
      <c r="M109" s="152"/>
      <c r="T109" s="56"/>
      <c r="AT109" s="19" t="s">
        <v>167</v>
      </c>
      <c r="AU109" s="19" t="s">
        <v>91</v>
      </c>
    </row>
    <row r="110" spans="2:65" s="1" customFormat="1" ht="44.25" customHeight="1">
      <c r="B110" s="35"/>
      <c r="C110" s="135" t="s">
        <v>108</v>
      </c>
      <c r="D110" s="135" t="s">
        <v>162</v>
      </c>
      <c r="E110" s="136" t="s">
        <v>602</v>
      </c>
      <c r="F110" s="137" t="s">
        <v>603</v>
      </c>
      <c r="G110" s="138" t="s">
        <v>559</v>
      </c>
      <c r="H110" s="139">
        <v>87.2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6725</v>
      </c>
    </row>
    <row r="111" spans="2:65" s="1" customFormat="1" ht="11.25">
      <c r="B111" s="35"/>
      <c r="D111" s="149" t="s">
        <v>167</v>
      </c>
      <c r="F111" s="150" t="s">
        <v>605</v>
      </c>
      <c r="I111" s="151"/>
      <c r="L111" s="35"/>
      <c r="M111" s="152"/>
      <c r="T111" s="56"/>
      <c r="AT111" s="19" t="s">
        <v>167</v>
      </c>
      <c r="AU111" s="19" t="s">
        <v>91</v>
      </c>
    </row>
    <row r="112" spans="2:65" s="1" customFormat="1" ht="44.25" customHeight="1">
      <c r="B112" s="35"/>
      <c r="C112" s="135" t="s">
        <v>111</v>
      </c>
      <c r="D112" s="135" t="s">
        <v>162</v>
      </c>
      <c r="E112" s="136" t="s">
        <v>6726</v>
      </c>
      <c r="F112" s="137" t="s">
        <v>6727</v>
      </c>
      <c r="G112" s="138" t="s">
        <v>559</v>
      </c>
      <c r="H112" s="139">
        <v>111.8</v>
      </c>
      <c r="I112" s="140"/>
      <c r="J112" s="141">
        <f>ROUND(I112*H112,2)</f>
        <v>0</v>
      </c>
      <c r="K112" s="142"/>
      <c r="L112" s="35"/>
      <c r="M112" s="143" t="s">
        <v>32</v>
      </c>
      <c r="N112" s="144" t="s">
        <v>48</v>
      </c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AR112" s="147" t="s">
        <v>96</v>
      </c>
      <c r="AT112" s="147" t="s">
        <v>162</v>
      </c>
      <c r="AU112" s="147" t="s">
        <v>91</v>
      </c>
      <c r="AY112" s="19" t="s">
        <v>159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9" t="s">
        <v>91</v>
      </c>
      <c r="BK112" s="148">
        <f>ROUND(I112*H112,2)</f>
        <v>0</v>
      </c>
      <c r="BL112" s="19" t="s">
        <v>96</v>
      </c>
      <c r="BM112" s="147" t="s">
        <v>6728</v>
      </c>
    </row>
    <row r="113" spans="2:65" s="1" customFormat="1" ht="11.25">
      <c r="B113" s="35"/>
      <c r="D113" s="149" t="s">
        <v>167</v>
      </c>
      <c r="F113" s="150" t="s">
        <v>6729</v>
      </c>
      <c r="I113" s="151"/>
      <c r="L113" s="35"/>
      <c r="M113" s="152"/>
      <c r="T113" s="56"/>
      <c r="AT113" s="19" t="s">
        <v>167</v>
      </c>
      <c r="AU113" s="19" t="s">
        <v>91</v>
      </c>
    </row>
    <row r="114" spans="2:65" s="1" customFormat="1" ht="62.65" customHeight="1">
      <c r="B114" s="35"/>
      <c r="C114" s="135" t="s">
        <v>114</v>
      </c>
      <c r="D114" s="135" t="s">
        <v>162</v>
      </c>
      <c r="E114" s="136" t="s">
        <v>557</v>
      </c>
      <c r="F114" s="137" t="s">
        <v>558</v>
      </c>
      <c r="G114" s="138" t="s">
        <v>559</v>
      </c>
      <c r="H114" s="139">
        <v>111.8</v>
      </c>
      <c r="I114" s="140"/>
      <c r="J114" s="141">
        <f>ROUND(I114*H114,2)</f>
        <v>0</v>
      </c>
      <c r="K114" s="142"/>
      <c r="L114" s="35"/>
      <c r="M114" s="143" t="s">
        <v>32</v>
      </c>
      <c r="N114" s="144" t="s">
        <v>48</v>
      </c>
      <c r="P114" s="145">
        <f>O114*H114</f>
        <v>0</v>
      </c>
      <c r="Q114" s="145">
        <v>0</v>
      </c>
      <c r="R114" s="145">
        <f>Q114*H114</f>
        <v>0</v>
      </c>
      <c r="S114" s="145">
        <v>0</v>
      </c>
      <c r="T114" s="146">
        <f>S114*H114</f>
        <v>0</v>
      </c>
      <c r="AR114" s="147" t="s">
        <v>96</v>
      </c>
      <c r="AT114" s="147" t="s">
        <v>162</v>
      </c>
      <c r="AU114" s="147" t="s">
        <v>91</v>
      </c>
      <c r="AY114" s="19" t="s">
        <v>159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9" t="s">
        <v>91</v>
      </c>
      <c r="BK114" s="148">
        <f>ROUND(I114*H114,2)</f>
        <v>0</v>
      </c>
      <c r="BL114" s="19" t="s">
        <v>96</v>
      </c>
      <c r="BM114" s="147" t="s">
        <v>6730</v>
      </c>
    </row>
    <row r="115" spans="2:65" s="1" customFormat="1" ht="11.25">
      <c r="B115" s="35"/>
      <c r="D115" s="149" t="s">
        <v>167</v>
      </c>
      <c r="F115" s="150" t="s">
        <v>561</v>
      </c>
      <c r="I115" s="151"/>
      <c r="L115" s="35"/>
      <c r="M115" s="152"/>
      <c r="T115" s="56"/>
      <c r="AT115" s="19" t="s">
        <v>167</v>
      </c>
      <c r="AU115" s="19" t="s">
        <v>91</v>
      </c>
    </row>
    <row r="116" spans="2:65" s="1" customFormat="1" ht="66.75" customHeight="1">
      <c r="B116" s="35"/>
      <c r="C116" s="135" t="s">
        <v>218</v>
      </c>
      <c r="D116" s="135" t="s">
        <v>162</v>
      </c>
      <c r="E116" s="136" t="s">
        <v>769</v>
      </c>
      <c r="F116" s="137" t="s">
        <v>770</v>
      </c>
      <c r="G116" s="138" t="s">
        <v>559</v>
      </c>
      <c r="H116" s="139">
        <v>18.463999999999999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96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96</v>
      </c>
      <c r="BM116" s="147" t="s">
        <v>6648</v>
      </c>
    </row>
    <row r="117" spans="2:65" s="1" customFormat="1" ht="11.25">
      <c r="B117" s="35"/>
      <c r="D117" s="149" t="s">
        <v>167</v>
      </c>
      <c r="F117" s="150" t="s">
        <v>772</v>
      </c>
      <c r="I117" s="151"/>
      <c r="L117" s="35"/>
      <c r="M117" s="152"/>
      <c r="T117" s="56"/>
      <c r="AT117" s="19" t="s">
        <v>167</v>
      </c>
      <c r="AU117" s="19" t="s">
        <v>91</v>
      </c>
    </row>
    <row r="118" spans="2:65" s="13" customFormat="1" ht="11.25">
      <c r="B118" s="160"/>
      <c r="D118" s="154" t="s">
        <v>169</v>
      </c>
      <c r="E118" s="161" t="s">
        <v>32</v>
      </c>
      <c r="F118" s="162" t="s">
        <v>6731</v>
      </c>
      <c r="H118" s="163">
        <v>18.463999999999999</v>
      </c>
      <c r="I118" s="164"/>
      <c r="L118" s="160"/>
      <c r="M118" s="165"/>
      <c r="T118" s="166"/>
      <c r="AT118" s="161" t="s">
        <v>169</v>
      </c>
      <c r="AU118" s="161" t="s">
        <v>91</v>
      </c>
      <c r="AV118" s="13" t="s">
        <v>91</v>
      </c>
      <c r="AW118" s="13" t="s">
        <v>38</v>
      </c>
      <c r="AX118" s="13" t="s">
        <v>84</v>
      </c>
      <c r="AY118" s="161" t="s">
        <v>159</v>
      </c>
    </row>
    <row r="119" spans="2:65" s="1" customFormat="1" ht="16.5" customHeight="1">
      <c r="B119" s="35"/>
      <c r="C119" s="182" t="s">
        <v>8</v>
      </c>
      <c r="D119" s="182" t="s">
        <v>668</v>
      </c>
      <c r="E119" s="183" t="s">
        <v>4929</v>
      </c>
      <c r="F119" s="184" t="s">
        <v>4930</v>
      </c>
      <c r="G119" s="185" t="s">
        <v>180</v>
      </c>
      <c r="H119" s="186">
        <v>33.234999999999999</v>
      </c>
      <c r="I119" s="187"/>
      <c r="J119" s="188">
        <f>ROUND(I119*H119,2)</f>
        <v>0</v>
      </c>
      <c r="K119" s="189"/>
      <c r="L119" s="190"/>
      <c r="M119" s="191" t="s">
        <v>32</v>
      </c>
      <c r="N119" s="192" t="s">
        <v>48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108</v>
      </c>
      <c r="AT119" s="147" t="s">
        <v>668</v>
      </c>
      <c r="AU119" s="147" t="s">
        <v>91</v>
      </c>
      <c r="AY119" s="19" t="s">
        <v>159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9" t="s">
        <v>91</v>
      </c>
      <c r="BK119" s="148">
        <f>ROUND(I119*H119,2)</f>
        <v>0</v>
      </c>
      <c r="BL119" s="19" t="s">
        <v>96</v>
      </c>
      <c r="BM119" s="147" t="s">
        <v>6650</v>
      </c>
    </row>
    <row r="120" spans="2:65" s="13" customFormat="1" ht="11.25">
      <c r="B120" s="160"/>
      <c r="D120" s="154" t="s">
        <v>169</v>
      </c>
      <c r="F120" s="162" t="s">
        <v>6732</v>
      </c>
      <c r="H120" s="163">
        <v>33.234999999999999</v>
      </c>
      <c r="I120" s="164"/>
      <c r="L120" s="160"/>
      <c r="M120" s="165"/>
      <c r="T120" s="166"/>
      <c r="AT120" s="161" t="s">
        <v>169</v>
      </c>
      <c r="AU120" s="161" t="s">
        <v>91</v>
      </c>
      <c r="AV120" s="13" t="s">
        <v>91</v>
      </c>
      <c r="AW120" s="13" t="s">
        <v>4</v>
      </c>
      <c r="AX120" s="13" t="s">
        <v>84</v>
      </c>
      <c r="AY120" s="161" t="s">
        <v>159</v>
      </c>
    </row>
    <row r="121" spans="2:65" s="11" customFormat="1" ht="20.85" customHeight="1">
      <c r="B121" s="123"/>
      <c r="D121" s="124" t="s">
        <v>75</v>
      </c>
      <c r="E121" s="133" t="s">
        <v>625</v>
      </c>
      <c r="F121" s="133" t="s">
        <v>626</v>
      </c>
      <c r="I121" s="126"/>
      <c r="J121" s="134">
        <f>BK121</f>
        <v>0</v>
      </c>
      <c r="L121" s="123"/>
      <c r="M121" s="128"/>
      <c r="P121" s="129">
        <f>SUM(P122:P131)</f>
        <v>0</v>
      </c>
      <c r="R121" s="129">
        <f>SUM(R122:R131)</f>
        <v>0</v>
      </c>
      <c r="T121" s="130">
        <f>SUM(T122:T131)</f>
        <v>0</v>
      </c>
      <c r="AR121" s="124" t="s">
        <v>84</v>
      </c>
      <c r="AT121" s="131" t="s">
        <v>75</v>
      </c>
      <c r="AU121" s="131" t="s">
        <v>91</v>
      </c>
      <c r="AY121" s="124" t="s">
        <v>159</v>
      </c>
      <c r="BK121" s="132">
        <f>SUM(BK122:BK131)</f>
        <v>0</v>
      </c>
    </row>
    <row r="122" spans="2:65" s="1" customFormat="1" ht="62.65" customHeight="1">
      <c r="B122" s="35"/>
      <c r="C122" s="135" t="s">
        <v>229</v>
      </c>
      <c r="D122" s="135" t="s">
        <v>162</v>
      </c>
      <c r="E122" s="136" t="s">
        <v>627</v>
      </c>
      <c r="F122" s="137" t="s">
        <v>628</v>
      </c>
      <c r="G122" s="138" t="s">
        <v>559</v>
      </c>
      <c r="H122" s="139">
        <v>24.6</v>
      </c>
      <c r="I122" s="140"/>
      <c r="J122" s="141">
        <f>ROUND(I122*H122,2)</f>
        <v>0</v>
      </c>
      <c r="K122" s="142"/>
      <c r="L122" s="35"/>
      <c r="M122" s="143" t="s">
        <v>32</v>
      </c>
      <c r="N122" s="144" t="s">
        <v>48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96</v>
      </c>
      <c r="AT122" s="147" t="s">
        <v>162</v>
      </c>
      <c r="AU122" s="147" t="s">
        <v>93</v>
      </c>
      <c r="AY122" s="19" t="s">
        <v>159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9" t="s">
        <v>91</v>
      </c>
      <c r="BK122" s="148">
        <f>ROUND(I122*H122,2)</f>
        <v>0</v>
      </c>
      <c r="BL122" s="19" t="s">
        <v>96</v>
      </c>
      <c r="BM122" s="147" t="s">
        <v>6652</v>
      </c>
    </row>
    <row r="123" spans="2:65" s="1" customFormat="1" ht="11.25">
      <c r="B123" s="35"/>
      <c r="D123" s="149" t="s">
        <v>167</v>
      </c>
      <c r="F123" s="150" t="s">
        <v>630</v>
      </c>
      <c r="I123" s="151"/>
      <c r="L123" s="35"/>
      <c r="M123" s="152"/>
      <c r="T123" s="56"/>
      <c r="AT123" s="19" t="s">
        <v>167</v>
      </c>
      <c r="AU123" s="19" t="s">
        <v>93</v>
      </c>
    </row>
    <row r="124" spans="2:65" s="1" customFormat="1" ht="66.75" customHeight="1">
      <c r="B124" s="35"/>
      <c r="C124" s="135" t="s">
        <v>641</v>
      </c>
      <c r="D124" s="135" t="s">
        <v>162</v>
      </c>
      <c r="E124" s="136" t="s">
        <v>635</v>
      </c>
      <c r="F124" s="137" t="s">
        <v>636</v>
      </c>
      <c r="G124" s="138" t="s">
        <v>559</v>
      </c>
      <c r="H124" s="139">
        <v>295.2</v>
      </c>
      <c r="I124" s="140"/>
      <c r="J124" s="141">
        <f>ROUND(I124*H124,2)</f>
        <v>0</v>
      </c>
      <c r="K124" s="142"/>
      <c r="L124" s="35"/>
      <c r="M124" s="143" t="s">
        <v>32</v>
      </c>
      <c r="N124" s="144" t="s">
        <v>48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96</v>
      </c>
      <c r="AT124" s="147" t="s">
        <v>162</v>
      </c>
      <c r="AU124" s="147" t="s">
        <v>93</v>
      </c>
      <c r="AY124" s="19" t="s">
        <v>159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9" t="s">
        <v>91</v>
      </c>
      <c r="BK124" s="148">
        <f>ROUND(I124*H124,2)</f>
        <v>0</v>
      </c>
      <c r="BL124" s="19" t="s">
        <v>96</v>
      </c>
      <c r="BM124" s="147" t="s">
        <v>6653</v>
      </c>
    </row>
    <row r="125" spans="2:65" s="1" customFormat="1" ht="11.25">
      <c r="B125" s="35"/>
      <c r="D125" s="149" t="s">
        <v>167</v>
      </c>
      <c r="F125" s="150" t="s">
        <v>638</v>
      </c>
      <c r="I125" s="151"/>
      <c r="L125" s="35"/>
      <c r="M125" s="152"/>
      <c r="T125" s="56"/>
      <c r="AT125" s="19" t="s">
        <v>167</v>
      </c>
      <c r="AU125" s="19" t="s">
        <v>93</v>
      </c>
    </row>
    <row r="126" spans="2:65" s="1" customFormat="1" ht="29.25">
      <c r="B126" s="35"/>
      <c r="D126" s="154" t="s">
        <v>562</v>
      </c>
      <c r="F126" s="174" t="s">
        <v>4935</v>
      </c>
      <c r="I126" s="151"/>
      <c r="L126" s="35"/>
      <c r="M126" s="152"/>
      <c r="T126" s="56"/>
      <c r="AT126" s="19" t="s">
        <v>562</v>
      </c>
      <c r="AU126" s="19" t="s">
        <v>93</v>
      </c>
    </row>
    <row r="127" spans="2:65" s="13" customFormat="1" ht="11.25">
      <c r="B127" s="160"/>
      <c r="D127" s="154" t="s">
        <v>169</v>
      </c>
      <c r="F127" s="162" t="s">
        <v>6733</v>
      </c>
      <c r="H127" s="163">
        <v>295.2</v>
      </c>
      <c r="I127" s="164"/>
      <c r="L127" s="160"/>
      <c r="M127" s="165"/>
      <c r="T127" s="166"/>
      <c r="AT127" s="161" t="s">
        <v>169</v>
      </c>
      <c r="AU127" s="161" t="s">
        <v>93</v>
      </c>
      <c r="AV127" s="13" t="s">
        <v>91</v>
      </c>
      <c r="AW127" s="13" t="s">
        <v>4</v>
      </c>
      <c r="AX127" s="13" t="s">
        <v>84</v>
      </c>
      <c r="AY127" s="161" t="s">
        <v>159</v>
      </c>
    </row>
    <row r="128" spans="2:65" s="1" customFormat="1" ht="44.25" customHeight="1">
      <c r="B128" s="35"/>
      <c r="C128" s="135" t="s">
        <v>625</v>
      </c>
      <c r="D128" s="135" t="s">
        <v>162</v>
      </c>
      <c r="E128" s="136" t="s">
        <v>196</v>
      </c>
      <c r="F128" s="137" t="s">
        <v>197</v>
      </c>
      <c r="G128" s="138" t="s">
        <v>180</v>
      </c>
      <c r="H128" s="139">
        <v>44.28</v>
      </c>
      <c r="I128" s="140"/>
      <c r="J128" s="141">
        <f>ROUND(I128*H128,2)</f>
        <v>0</v>
      </c>
      <c r="K128" s="142"/>
      <c r="L128" s="35"/>
      <c r="M128" s="143" t="s">
        <v>32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96</v>
      </c>
      <c r="AT128" s="147" t="s">
        <v>162</v>
      </c>
      <c r="AU128" s="147" t="s">
        <v>93</v>
      </c>
      <c r="AY128" s="19" t="s">
        <v>159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9" t="s">
        <v>91</v>
      </c>
      <c r="BK128" s="148">
        <f>ROUND(I128*H128,2)</f>
        <v>0</v>
      </c>
      <c r="BL128" s="19" t="s">
        <v>96</v>
      </c>
      <c r="BM128" s="147" t="s">
        <v>6655</v>
      </c>
    </row>
    <row r="129" spans="2:65" s="1" customFormat="1" ht="11.25">
      <c r="B129" s="35"/>
      <c r="D129" s="149" t="s">
        <v>167</v>
      </c>
      <c r="F129" s="150" t="s">
        <v>199</v>
      </c>
      <c r="I129" s="151"/>
      <c r="L129" s="35"/>
      <c r="M129" s="152"/>
      <c r="T129" s="56"/>
      <c r="AT129" s="19" t="s">
        <v>167</v>
      </c>
      <c r="AU129" s="19" t="s">
        <v>93</v>
      </c>
    </row>
    <row r="130" spans="2:65" s="1" customFormat="1" ht="29.25">
      <c r="B130" s="35"/>
      <c r="D130" s="154" t="s">
        <v>562</v>
      </c>
      <c r="F130" s="174" t="s">
        <v>4938</v>
      </c>
      <c r="I130" s="151"/>
      <c r="L130" s="35"/>
      <c r="M130" s="152"/>
      <c r="T130" s="56"/>
      <c r="AT130" s="19" t="s">
        <v>562</v>
      </c>
      <c r="AU130" s="19" t="s">
        <v>93</v>
      </c>
    </row>
    <row r="131" spans="2:65" s="13" customFormat="1" ht="11.25">
      <c r="B131" s="160"/>
      <c r="D131" s="154" t="s">
        <v>169</v>
      </c>
      <c r="F131" s="162" t="s">
        <v>6734</v>
      </c>
      <c r="H131" s="163">
        <v>44.28</v>
      </c>
      <c r="I131" s="164"/>
      <c r="L131" s="160"/>
      <c r="M131" s="165"/>
      <c r="T131" s="166"/>
      <c r="AT131" s="161" t="s">
        <v>169</v>
      </c>
      <c r="AU131" s="161" t="s">
        <v>93</v>
      </c>
      <c r="AV131" s="13" t="s">
        <v>91</v>
      </c>
      <c r="AW131" s="13" t="s">
        <v>4</v>
      </c>
      <c r="AX131" s="13" t="s">
        <v>84</v>
      </c>
      <c r="AY131" s="161" t="s">
        <v>159</v>
      </c>
    </row>
    <row r="132" spans="2:65" s="11" customFormat="1" ht="22.9" customHeight="1">
      <c r="B132" s="123"/>
      <c r="D132" s="124" t="s">
        <v>75</v>
      </c>
      <c r="E132" s="133" t="s">
        <v>96</v>
      </c>
      <c r="F132" s="133" t="s">
        <v>1040</v>
      </c>
      <c r="I132" s="126"/>
      <c r="J132" s="134">
        <f>BK132</f>
        <v>0</v>
      </c>
      <c r="L132" s="123"/>
      <c r="M132" s="128"/>
      <c r="P132" s="129">
        <f>SUM(P133:P135)</f>
        <v>0</v>
      </c>
      <c r="R132" s="129">
        <f>SUM(R133:R135)</f>
        <v>0</v>
      </c>
      <c r="T132" s="130">
        <f>SUM(T133:T135)</f>
        <v>0</v>
      </c>
      <c r="AR132" s="124" t="s">
        <v>84</v>
      </c>
      <c r="AT132" s="131" t="s">
        <v>75</v>
      </c>
      <c r="AU132" s="131" t="s">
        <v>84</v>
      </c>
      <c r="AY132" s="124" t="s">
        <v>159</v>
      </c>
      <c r="BK132" s="132">
        <f>SUM(BK133:BK135)</f>
        <v>0</v>
      </c>
    </row>
    <row r="133" spans="2:65" s="1" customFormat="1" ht="33" customHeight="1">
      <c r="B133" s="35"/>
      <c r="C133" s="135" t="s">
        <v>661</v>
      </c>
      <c r="D133" s="135" t="s">
        <v>162</v>
      </c>
      <c r="E133" s="136" t="s">
        <v>4922</v>
      </c>
      <c r="F133" s="137" t="s">
        <v>4923</v>
      </c>
      <c r="G133" s="138" t="s">
        <v>559</v>
      </c>
      <c r="H133" s="139">
        <v>5.5359999999999996</v>
      </c>
      <c r="I133" s="140"/>
      <c r="J133" s="141">
        <f>ROUND(I133*H133,2)</f>
        <v>0</v>
      </c>
      <c r="K133" s="142"/>
      <c r="L133" s="35"/>
      <c r="M133" s="143" t="s">
        <v>32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96</v>
      </c>
      <c r="AT133" s="147" t="s">
        <v>162</v>
      </c>
      <c r="AU133" s="147" t="s">
        <v>91</v>
      </c>
      <c r="AY133" s="19" t="s">
        <v>159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9" t="s">
        <v>91</v>
      </c>
      <c r="BK133" s="148">
        <f>ROUND(I133*H133,2)</f>
        <v>0</v>
      </c>
      <c r="BL133" s="19" t="s">
        <v>96</v>
      </c>
      <c r="BM133" s="147" t="s">
        <v>6657</v>
      </c>
    </row>
    <row r="134" spans="2:65" s="1" customFormat="1" ht="11.25">
      <c r="B134" s="35"/>
      <c r="D134" s="149" t="s">
        <v>167</v>
      </c>
      <c r="F134" s="150" t="s">
        <v>4925</v>
      </c>
      <c r="I134" s="151"/>
      <c r="L134" s="35"/>
      <c r="M134" s="152"/>
      <c r="T134" s="56"/>
      <c r="AT134" s="19" t="s">
        <v>167</v>
      </c>
      <c r="AU134" s="19" t="s">
        <v>91</v>
      </c>
    </row>
    <row r="135" spans="2:65" s="13" customFormat="1" ht="11.25">
      <c r="B135" s="160"/>
      <c r="D135" s="154" t="s">
        <v>169</v>
      </c>
      <c r="E135" s="161" t="s">
        <v>32</v>
      </c>
      <c r="F135" s="162" t="s">
        <v>6735</v>
      </c>
      <c r="H135" s="163">
        <v>5.5359999999999996</v>
      </c>
      <c r="I135" s="164"/>
      <c r="L135" s="160"/>
      <c r="M135" s="165"/>
      <c r="T135" s="166"/>
      <c r="AT135" s="161" t="s">
        <v>169</v>
      </c>
      <c r="AU135" s="161" t="s">
        <v>91</v>
      </c>
      <c r="AV135" s="13" t="s">
        <v>91</v>
      </c>
      <c r="AW135" s="13" t="s">
        <v>38</v>
      </c>
      <c r="AX135" s="13" t="s">
        <v>84</v>
      </c>
      <c r="AY135" s="161" t="s">
        <v>159</v>
      </c>
    </row>
    <row r="136" spans="2:65" s="11" customFormat="1" ht="22.9" customHeight="1">
      <c r="B136" s="123"/>
      <c r="D136" s="124" t="s">
        <v>75</v>
      </c>
      <c r="E136" s="133" t="s">
        <v>227</v>
      </c>
      <c r="F136" s="133" t="s">
        <v>228</v>
      </c>
      <c r="I136" s="126"/>
      <c r="J136" s="134">
        <f>BK136</f>
        <v>0</v>
      </c>
      <c r="L136" s="123"/>
      <c r="M136" s="128"/>
      <c r="P136" s="129">
        <f>SUM(P137:P138)</f>
        <v>0</v>
      </c>
      <c r="R136" s="129">
        <f>SUM(R137:R138)</f>
        <v>0</v>
      </c>
      <c r="T136" s="130">
        <f>SUM(T137:T138)</f>
        <v>0</v>
      </c>
      <c r="AR136" s="124" t="s">
        <v>84</v>
      </c>
      <c r="AT136" s="131" t="s">
        <v>75</v>
      </c>
      <c r="AU136" s="131" t="s">
        <v>84</v>
      </c>
      <c r="AY136" s="124" t="s">
        <v>159</v>
      </c>
      <c r="BK136" s="132">
        <f>SUM(BK137:BK138)</f>
        <v>0</v>
      </c>
    </row>
    <row r="137" spans="2:65" s="1" customFormat="1" ht="49.15" customHeight="1">
      <c r="B137" s="35"/>
      <c r="C137" s="135" t="s">
        <v>667</v>
      </c>
      <c r="D137" s="135" t="s">
        <v>162</v>
      </c>
      <c r="E137" s="136" t="s">
        <v>6206</v>
      </c>
      <c r="F137" s="137" t="s">
        <v>6207</v>
      </c>
      <c r="G137" s="138" t="s">
        <v>180</v>
      </c>
      <c r="H137" s="139">
        <v>1.218</v>
      </c>
      <c r="I137" s="140"/>
      <c r="J137" s="141">
        <f>ROUND(I137*H137,2)</f>
        <v>0</v>
      </c>
      <c r="K137" s="142"/>
      <c r="L137" s="35"/>
      <c r="M137" s="143" t="s">
        <v>32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96</v>
      </c>
      <c r="AT137" s="147" t="s">
        <v>162</v>
      </c>
      <c r="AU137" s="147" t="s">
        <v>91</v>
      </c>
      <c r="AY137" s="19" t="s">
        <v>159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9" t="s">
        <v>91</v>
      </c>
      <c r="BK137" s="148">
        <f>ROUND(I137*H137,2)</f>
        <v>0</v>
      </c>
      <c r="BL137" s="19" t="s">
        <v>96</v>
      </c>
      <c r="BM137" s="147" t="s">
        <v>6659</v>
      </c>
    </row>
    <row r="138" spans="2:65" s="1" customFormat="1" ht="11.25">
      <c r="B138" s="35"/>
      <c r="D138" s="149" t="s">
        <v>167</v>
      </c>
      <c r="F138" s="150" t="s">
        <v>6209</v>
      </c>
      <c r="I138" s="151"/>
      <c r="L138" s="35"/>
      <c r="M138" s="152"/>
      <c r="T138" s="56"/>
      <c r="AT138" s="19" t="s">
        <v>167</v>
      </c>
      <c r="AU138" s="19" t="s">
        <v>91</v>
      </c>
    </row>
    <row r="139" spans="2:65" s="11" customFormat="1" ht="25.9" customHeight="1">
      <c r="B139" s="123"/>
      <c r="D139" s="124" t="s">
        <v>75</v>
      </c>
      <c r="E139" s="125" t="s">
        <v>1836</v>
      </c>
      <c r="F139" s="125" t="s">
        <v>1837</v>
      </c>
      <c r="I139" s="126"/>
      <c r="J139" s="127">
        <f>BK139</f>
        <v>0</v>
      </c>
      <c r="L139" s="123"/>
      <c r="M139" s="128"/>
      <c r="P139" s="129">
        <f>P140</f>
        <v>0</v>
      </c>
      <c r="R139" s="129">
        <f>R140</f>
        <v>0.71187998599999991</v>
      </c>
      <c r="T139" s="130">
        <f>T140</f>
        <v>0</v>
      </c>
      <c r="AR139" s="124" t="s">
        <v>91</v>
      </c>
      <c r="AT139" s="131" t="s">
        <v>75</v>
      </c>
      <c r="AU139" s="131" t="s">
        <v>76</v>
      </c>
      <c r="AY139" s="124" t="s">
        <v>159</v>
      </c>
      <c r="BK139" s="132">
        <f>BK140</f>
        <v>0</v>
      </c>
    </row>
    <row r="140" spans="2:65" s="11" customFormat="1" ht="22.9" customHeight="1">
      <c r="B140" s="123"/>
      <c r="D140" s="124" t="s">
        <v>75</v>
      </c>
      <c r="E140" s="133" t="s">
        <v>6736</v>
      </c>
      <c r="F140" s="133" t="s">
        <v>127</v>
      </c>
      <c r="I140" s="126"/>
      <c r="J140" s="134">
        <f>BK140</f>
        <v>0</v>
      </c>
      <c r="L140" s="123"/>
      <c r="M140" s="128"/>
      <c r="P140" s="129">
        <f>P141+P164+P178</f>
        <v>0</v>
      </c>
      <c r="R140" s="129">
        <f>R141+R164+R178</f>
        <v>0.71187998599999991</v>
      </c>
      <c r="T140" s="130">
        <f>T141+T164+T178</f>
        <v>0</v>
      </c>
      <c r="AR140" s="124" t="s">
        <v>91</v>
      </c>
      <c r="AT140" s="131" t="s">
        <v>75</v>
      </c>
      <c r="AU140" s="131" t="s">
        <v>84</v>
      </c>
      <c r="AY140" s="124" t="s">
        <v>159</v>
      </c>
      <c r="BK140" s="132">
        <f>BK141+BK164+BK178</f>
        <v>0</v>
      </c>
    </row>
    <row r="141" spans="2:65" s="11" customFormat="1" ht="20.85" customHeight="1">
      <c r="B141" s="123"/>
      <c r="D141" s="124" t="s">
        <v>75</v>
      </c>
      <c r="E141" s="133" t="s">
        <v>6737</v>
      </c>
      <c r="F141" s="133" t="s">
        <v>6663</v>
      </c>
      <c r="I141" s="126"/>
      <c r="J141" s="134">
        <f>BK141</f>
        <v>0</v>
      </c>
      <c r="L141" s="123"/>
      <c r="M141" s="128"/>
      <c r="P141" s="129">
        <f>SUM(P142:P163)</f>
        <v>0</v>
      </c>
      <c r="R141" s="129">
        <f>SUM(R142:R163)</f>
        <v>0.127468736</v>
      </c>
      <c r="T141" s="130">
        <f>SUM(T142:T163)</f>
        <v>0</v>
      </c>
      <c r="AR141" s="124" t="s">
        <v>91</v>
      </c>
      <c r="AT141" s="131" t="s">
        <v>75</v>
      </c>
      <c r="AU141" s="131" t="s">
        <v>91</v>
      </c>
      <c r="AY141" s="124" t="s">
        <v>159</v>
      </c>
      <c r="BK141" s="132">
        <f>SUM(BK142:BK163)</f>
        <v>0</v>
      </c>
    </row>
    <row r="142" spans="2:65" s="1" customFormat="1" ht="24.2" customHeight="1">
      <c r="B142" s="35"/>
      <c r="C142" s="135" t="s">
        <v>675</v>
      </c>
      <c r="D142" s="135" t="s">
        <v>162</v>
      </c>
      <c r="E142" s="136" t="s">
        <v>6738</v>
      </c>
      <c r="F142" s="137" t="s">
        <v>6739</v>
      </c>
      <c r="G142" s="138" t="s">
        <v>211</v>
      </c>
      <c r="H142" s="139">
        <v>1</v>
      </c>
      <c r="I142" s="140"/>
      <c r="J142" s="141">
        <f>ROUND(I142*H142,2)</f>
        <v>0</v>
      </c>
      <c r="K142" s="142"/>
      <c r="L142" s="35"/>
      <c r="M142" s="143" t="s">
        <v>32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96</v>
      </c>
      <c r="AT142" s="147" t="s">
        <v>162</v>
      </c>
      <c r="AU142" s="147" t="s">
        <v>93</v>
      </c>
      <c r="AY142" s="19" t="s">
        <v>159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9" t="s">
        <v>91</v>
      </c>
      <c r="BK142" s="148">
        <f>ROUND(I142*H142,2)</f>
        <v>0</v>
      </c>
      <c r="BL142" s="19" t="s">
        <v>96</v>
      </c>
      <c r="BM142" s="147" t="s">
        <v>6740</v>
      </c>
    </row>
    <row r="143" spans="2:65" s="1" customFormat="1" ht="11.25">
      <c r="B143" s="35"/>
      <c r="D143" s="149" t="s">
        <v>167</v>
      </c>
      <c r="F143" s="150" t="s">
        <v>6741</v>
      </c>
      <c r="I143" s="151"/>
      <c r="L143" s="35"/>
      <c r="M143" s="152"/>
      <c r="T143" s="56"/>
      <c r="AT143" s="19" t="s">
        <v>167</v>
      </c>
      <c r="AU143" s="19" t="s">
        <v>93</v>
      </c>
    </row>
    <row r="144" spans="2:65" s="1" customFormat="1" ht="21.75" customHeight="1">
      <c r="B144" s="35"/>
      <c r="C144" s="182" t="s">
        <v>701</v>
      </c>
      <c r="D144" s="182" t="s">
        <v>668</v>
      </c>
      <c r="E144" s="183" t="s">
        <v>6742</v>
      </c>
      <c r="F144" s="184" t="s">
        <v>6743</v>
      </c>
      <c r="G144" s="185" t="s">
        <v>211</v>
      </c>
      <c r="H144" s="186">
        <v>1</v>
      </c>
      <c r="I144" s="187"/>
      <c r="J144" s="188">
        <f>ROUND(I144*H144,2)</f>
        <v>0</v>
      </c>
      <c r="K144" s="189"/>
      <c r="L144" s="190"/>
      <c r="M144" s="191" t="s">
        <v>32</v>
      </c>
      <c r="N144" s="192" t="s">
        <v>48</v>
      </c>
      <c r="P144" s="145">
        <f>O144*H144</f>
        <v>0</v>
      </c>
      <c r="Q144" s="145">
        <v>3.5000000000000001E-3</v>
      </c>
      <c r="R144" s="145">
        <f>Q144*H144</f>
        <v>3.5000000000000001E-3</v>
      </c>
      <c r="S144" s="145">
        <v>0</v>
      </c>
      <c r="T144" s="146">
        <f>S144*H144</f>
        <v>0</v>
      </c>
      <c r="AR144" s="147" t="s">
        <v>108</v>
      </c>
      <c r="AT144" s="147" t="s">
        <v>668</v>
      </c>
      <c r="AU144" s="147" t="s">
        <v>93</v>
      </c>
      <c r="AY144" s="19" t="s">
        <v>159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9" t="s">
        <v>91</v>
      </c>
      <c r="BK144" s="148">
        <f>ROUND(I144*H144,2)</f>
        <v>0</v>
      </c>
      <c r="BL144" s="19" t="s">
        <v>96</v>
      </c>
      <c r="BM144" s="147" t="s">
        <v>6744</v>
      </c>
    </row>
    <row r="145" spans="2:65" s="1" customFormat="1" ht="33" customHeight="1">
      <c r="B145" s="35"/>
      <c r="C145" s="135" t="s">
        <v>713</v>
      </c>
      <c r="D145" s="135" t="s">
        <v>162</v>
      </c>
      <c r="E145" s="136" t="s">
        <v>6745</v>
      </c>
      <c r="F145" s="137" t="s">
        <v>6746</v>
      </c>
      <c r="G145" s="138" t="s">
        <v>211</v>
      </c>
      <c r="H145" s="139">
        <v>1</v>
      </c>
      <c r="I145" s="140"/>
      <c r="J145" s="141">
        <f>ROUND(I145*H145,2)</f>
        <v>0</v>
      </c>
      <c r="K145" s="142"/>
      <c r="L145" s="35"/>
      <c r="M145" s="143" t="s">
        <v>32</v>
      </c>
      <c r="N145" s="144" t="s">
        <v>48</v>
      </c>
      <c r="P145" s="145">
        <f>O145*H145</f>
        <v>0</v>
      </c>
      <c r="Q145" s="145">
        <v>4.0000000000000002E-4</v>
      </c>
      <c r="R145" s="145">
        <f>Q145*H145</f>
        <v>4.0000000000000002E-4</v>
      </c>
      <c r="S145" s="145">
        <v>0</v>
      </c>
      <c r="T145" s="146">
        <f>S145*H145</f>
        <v>0</v>
      </c>
      <c r="AR145" s="147" t="s">
        <v>96</v>
      </c>
      <c r="AT145" s="147" t="s">
        <v>162</v>
      </c>
      <c r="AU145" s="147" t="s">
        <v>93</v>
      </c>
      <c r="AY145" s="19" t="s">
        <v>159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9" t="s">
        <v>91</v>
      </c>
      <c r="BK145" s="148">
        <f>ROUND(I145*H145,2)</f>
        <v>0</v>
      </c>
      <c r="BL145" s="19" t="s">
        <v>96</v>
      </c>
      <c r="BM145" s="147" t="s">
        <v>6747</v>
      </c>
    </row>
    <row r="146" spans="2:65" s="1" customFormat="1" ht="11.25">
      <c r="B146" s="35"/>
      <c r="D146" s="149" t="s">
        <v>167</v>
      </c>
      <c r="F146" s="150" t="s">
        <v>6748</v>
      </c>
      <c r="I146" s="151"/>
      <c r="L146" s="35"/>
      <c r="M146" s="152"/>
      <c r="T146" s="56"/>
      <c r="AT146" s="19" t="s">
        <v>167</v>
      </c>
      <c r="AU146" s="19" t="s">
        <v>93</v>
      </c>
    </row>
    <row r="147" spans="2:65" s="1" customFormat="1" ht="24.2" customHeight="1">
      <c r="B147" s="35"/>
      <c r="C147" s="182" t="s">
        <v>7</v>
      </c>
      <c r="D147" s="182" t="s">
        <v>668</v>
      </c>
      <c r="E147" s="183" t="s">
        <v>6749</v>
      </c>
      <c r="F147" s="184" t="s">
        <v>6750</v>
      </c>
      <c r="G147" s="185" t="s">
        <v>211</v>
      </c>
      <c r="H147" s="186">
        <v>1</v>
      </c>
      <c r="I147" s="187"/>
      <c r="J147" s="188">
        <f>ROUND(I147*H147,2)</f>
        <v>0</v>
      </c>
      <c r="K147" s="189"/>
      <c r="L147" s="190"/>
      <c r="M147" s="191" t="s">
        <v>32</v>
      </c>
      <c r="N147" s="192" t="s">
        <v>48</v>
      </c>
      <c r="P147" s="145">
        <f>O147*H147</f>
        <v>0</v>
      </c>
      <c r="Q147" s="145">
        <v>4.7999999999999996E-3</v>
      </c>
      <c r="R147" s="145">
        <f>Q147*H147</f>
        <v>4.7999999999999996E-3</v>
      </c>
      <c r="S147" s="145">
        <v>0</v>
      </c>
      <c r="T147" s="146">
        <f>S147*H147</f>
        <v>0</v>
      </c>
      <c r="AR147" s="147" t="s">
        <v>108</v>
      </c>
      <c r="AT147" s="147" t="s">
        <v>668</v>
      </c>
      <c r="AU147" s="147" t="s">
        <v>93</v>
      </c>
      <c r="AY147" s="19" t="s">
        <v>159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9" t="s">
        <v>91</v>
      </c>
      <c r="BK147" s="148">
        <f>ROUND(I147*H147,2)</f>
        <v>0</v>
      </c>
      <c r="BL147" s="19" t="s">
        <v>96</v>
      </c>
      <c r="BM147" s="147" t="s">
        <v>6751</v>
      </c>
    </row>
    <row r="148" spans="2:65" s="1" customFormat="1" ht="24.2" customHeight="1">
      <c r="B148" s="35"/>
      <c r="C148" s="135" t="s">
        <v>673</v>
      </c>
      <c r="D148" s="135" t="s">
        <v>162</v>
      </c>
      <c r="E148" s="136" t="s">
        <v>6752</v>
      </c>
      <c r="F148" s="137" t="s">
        <v>6753</v>
      </c>
      <c r="G148" s="138" t="s">
        <v>211</v>
      </c>
      <c r="H148" s="139">
        <v>1</v>
      </c>
      <c r="I148" s="140"/>
      <c r="J148" s="141">
        <f>ROUND(I148*H148,2)</f>
        <v>0</v>
      </c>
      <c r="K148" s="142"/>
      <c r="L148" s="35"/>
      <c r="M148" s="143" t="s">
        <v>32</v>
      </c>
      <c r="N148" s="144" t="s">
        <v>48</v>
      </c>
      <c r="P148" s="145">
        <f>O148*H148</f>
        <v>0</v>
      </c>
      <c r="Q148" s="145">
        <v>0.04</v>
      </c>
      <c r="R148" s="145">
        <f>Q148*H148</f>
        <v>0.04</v>
      </c>
      <c r="S148" s="145">
        <v>0</v>
      </c>
      <c r="T148" s="146">
        <f>S148*H148</f>
        <v>0</v>
      </c>
      <c r="AR148" s="147" t="s">
        <v>96</v>
      </c>
      <c r="AT148" s="147" t="s">
        <v>162</v>
      </c>
      <c r="AU148" s="147" t="s">
        <v>93</v>
      </c>
      <c r="AY148" s="19" t="s">
        <v>159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9" t="s">
        <v>91</v>
      </c>
      <c r="BK148" s="148">
        <f>ROUND(I148*H148,2)</f>
        <v>0</v>
      </c>
      <c r="BL148" s="19" t="s">
        <v>96</v>
      </c>
      <c r="BM148" s="147" t="s">
        <v>6754</v>
      </c>
    </row>
    <row r="149" spans="2:65" s="1" customFormat="1" ht="11.25">
      <c r="B149" s="35"/>
      <c r="D149" s="149" t="s">
        <v>167</v>
      </c>
      <c r="F149" s="150" t="s">
        <v>6755</v>
      </c>
      <c r="I149" s="151"/>
      <c r="L149" s="35"/>
      <c r="M149" s="152"/>
      <c r="T149" s="56"/>
      <c r="AT149" s="19" t="s">
        <v>167</v>
      </c>
      <c r="AU149" s="19" t="s">
        <v>93</v>
      </c>
    </row>
    <row r="150" spans="2:65" s="1" customFormat="1" ht="24.2" customHeight="1">
      <c r="B150" s="35"/>
      <c r="C150" s="182" t="s">
        <v>732</v>
      </c>
      <c r="D150" s="182" t="s">
        <v>668</v>
      </c>
      <c r="E150" s="183" t="s">
        <v>6756</v>
      </c>
      <c r="F150" s="184" t="s">
        <v>6757</v>
      </c>
      <c r="G150" s="185" t="s">
        <v>211</v>
      </c>
      <c r="H150" s="186">
        <v>1</v>
      </c>
      <c r="I150" s="187"/>
      <c r="J150" s="188">
        <f>ROUND(I150*H150,2)</f>
        <v>0</v>
      </c>
      <c r="K150" s="189"/>
      <c r="L150" s="190"/>
      <c r="M150" s="191" t="s">
        <v>32</v>
      </c>
      <c r="N150" s="192" t="s">
        <v>48</v>
      </c>
      <c r="P150" s="145">
        <f>O150*H150</f>
        <v>0</v>
      </c>
      <c r="Q150" s="145">
        <v>1.3299999999999999E-2</v>
      </c>
      <c r="R150" s="145">
        <f>Q150*H150</f>
        <v>1.3299999999999999E-2</v>
      </c>
      <c r="S150" s="145">
        <v>0</v>
      </c>
      <c r="T150" s="146">
        <f>S150*H150</f>
        <v>0</v>
      </c>
      <c r="AR150" s="147" t="s">
        <v>108</v>
      </c>
      <c r="AT150" s="147" t="s">
        <v>668</v>
      </c>
      <c r="AU150" s="147" t="s">
        <v>93</v>
      </c>
      <c r="AY150" s="19" t="s">
        <v>159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9" t="s">
        <v>91</v>
      </c>
      <c r="BK150" s="148">
        <f>ROUND(I150*H150,2)</f>
        <v>0</v>
      </c>
      <c r="BL150" s="19" t="s">
        <v>96</v>
      </c>
      <c r="BM150" s="147" t="s">
        <v>6758</v>
      </c>
    </row>
    <row r="151" spans="2:65" s="1" customFormat="1" ht="37.9" customHeight="1">
      <c r="B151" s="35"/>
      <c r="C151" s="135" t="s">
        <v>721</v>
      </c>
      <c r="D151" s="135" t="s">
        <v>162</v>
      </c>
      <c r="E151" s="136" t="s">
        <v>6759</v>
      </c>
      <c r="F151" s="137" t="s">
        <v>6760</v>
      </c>
      <c r="G151" s="138" t="s">
        <v>783</v>
      </c>
      <c r="H151" s="139">
        <v>69.2</v>
      </c>
      <c r="I151" s="140"/>
      <c r="J151" s="141">
        <f>ROUND(I151*H151,2)</f>
        <v>0</v>
      </c>
      <c r="K151" s="142"/>
      <c r="L151" s="35"/>
      <c r="M151" s="143" t="s">
        <v>32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96</v>
      </c>
      <c r="AT151" s="147" t="s">
        <v>162</v>
      </c>
      <c r="AU151" s="147" t="s">
        <v>93</v>
      </c>
      <c r="AY151" s="19" t="s">
        <v>159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9" t="s">
        <v>91</v>
      </c>
      <c r="BK151" s="148">
        <f>ROUND(I151*H151,2)</f>
        <v>0</v>
      </c>
      <c r="BL151" s="19" t="s">
        <v>96</v>
      </c>
      <c r="BM151" s="147" t="s">
        <v>6761</v>
      </c>
    </row>
    <row r="152" spans="2:65" s="1" customFormat="1" ht="11.25">
      <c r="B152" s="35"/>
      <c r="D152" s="149" t="s">
        <v>167</v>
      </c>
      <c r="F152" s="150" t="s">
        <v>6762</v>
      </c>
      <c r="I152" s="151"/>
      <c r="L152" s="35"/>
      <c r="M152" s="152"/>
      <c r="T152" s="56"/>
      <c r="AT152" s="19" t="s">
        <v>167</v>
      </c>
      <c r="AU152" s="19" t="s">
        <v>93</v>
      </c>
    </row>
    <row r="153" spans="2:65" s="1" customFormat="1" ht="24.2" customHeight="1">
      <c r="B153" s="35"/>
      <c r="C153" s="182" t="s">
        <v>742</v>
      </c>
      <c r="D153" s="182" t="s">
        <v>668</v>
      </c>
      <c r="E153" s="183" t="s">
        <v>6763</v>
      </c>
      <c r="F153" s="184" t="s">
        <v>6764</v>
      </c>
      <c r="G153" s="185" t="s">
        <v>783</v>
      </c>
      <c r="H153" s="186">
        <v>70.238</v>
      </c>
      <c r="I153" s="187"/>
      <c r="J153" s="188">
        <f>ROUND(I153*H153,2)</f>
        <v>0</v>
      </c>
      <c r="K153" s="189"/>
      <c r="L153" s="190"/>
      <c r="M153" s="191" t="s">
        <v>32</v>
      </c>
      <c r="N153" s="192" t="s">
        <v>48</v>
      </c>
      <c r="P153" s="145">
        <f>O153*H153</f>
        <v>0</v>
      </c>
      <c r="Q153" s="145">
        <v>6.7000000000000002E-4</v>
      </c>
      <c r="R153" s="145">
        <f>Q153*H153</f>
        <v>4.7059460000000004E-2</v>
      </c>
      <c r="S153" s="145">
        <v>0</v>
      </c>
      <c r="T153" s="146">
        <f>S153*H153</f>
        <v>0</v>
      </c>
      <c r="AR153" s="147" t="s">
        <v>108</v>
      </c>
      <c r="AT153" s="147" t="s">
        <v>668</v>
      </c>
      <c r="AU153" s="147" t="s">
        <v>93</v>
      </c>
      <c r="AY153" s="19" t="s">
        <v>159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9" t="s">
        <v>91</v>
      </c>
      <c r="BK153" s="148">
        <f>ROUND(I153*H153,2)</f>
        <v>0</v>
      </c>
      <c r="BL153" s="19" t="s">
        <v>96</v>
      </c>
      <c r="BM153" s="147" t="s">
        <v>6765</v>
      </c>
    </row>
    <row r="154" spans="2:65" s="13" customFormat="1" ht="11.25">
      <c r="B154" s="160"/>
      <c r="D154" s="154" t="s">
        <v>169</v>
      </c>
      <c r="F154" s="162" t="s">
        <v>6766</v>
      </c>
      <c r="H154" s="163">
        <v>70.238</v>
      </c>
      <c r="I154" s="164"/>
      <c r="L154" s="160"/>
      <c r="M154" s="165"/>
      <c r="T154" s="166"/>
      <c r="AT154" s="161" t="s">
        <v>169</v>
      </c>
      <c r="AU154" s="161" t="s">
        <v>93</v>
      </c>
      <c r="AV154" s="13" t="s">
        <v>91</v>
      </c>
      <c r="AW154" s="13" t="s">
        <v>4</v>
      </c>
      <c r="AX154" s="13" t="s">
        <v>84</v>
      </c>
      <c r="AY154" s="161" t="s">
        <v>159</v>
      </c>
    </row>
    <row r="155" spans="2:65" s="1" customFormat="1" ht="16.5" customHeight="1">
      <c r="B155" s="35"/>
      <c r="C155" s="135" t="s">
        <v>747</v>
      </c>
      <c r="D155" s="135" t="s">
        <v>162</v>
      </c>
      <c r="E155" s="136" t="s">
        <v>6767</v>
      </c>
      <c r="F155" s="137" t="s">
        <v>6768</v>
      </c>
      <c r="G155" s="138" t="s">
        <v>225</v>
      </c>
      <c r="H155" s="139">
        <v>1</v>
      </c>
      <c r="I155" s="140"/>
      <c r="J155" s="141">
        <f>ROUND(I155*H155,2)</f>
        <v>0</v>
      </c>
      <c r="K155" s="142"/>
      <c r="L155" s="35"/>
      <c r="M155" s="143" t="s">
        <v>32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96</v>
      </c>
      <c r="AT155" s="147" t="s">
        <v>162</v>
      </c>
      <c r="AU155" s="147" t="s">
        <v>93</v>
      </c>
      <c r="AY155" s="19" t="s">
        <v>159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9" t="s">
        <v>91</v>
      </c>
      <c r="BK155" s="148">
        <f>ROUND(I155*H155,2)</f>
        <v>0</v>
      </c>
      <c r="BL155" s="19" t="s">
        <v>96</v>
      </c>
      <c r="BM155" s="147" t="s">
        <v>6769</v>
      </c>
    </row>
    <row r="156" spans="2:65" s="1" customFormat="1" ht="24.2" customHeight="1">
      <c r="B156" s="35"/>
      <c r="C156" s="135" t="s">
        <v>754</v>
      </c>
      <c r="D156" s="135" t="s">
        <v>162</v>
      </c>
      <c r="E156" s="136" t="s">
        <v>6770</v>
      </c>
      <c r="F156" s="137" t="s">
        <v>6771</v>
      </c>
      <c r="G156" s="138" t="s">
        <v>783</v>
      </c>
      <c r="H156" s="139">
        <v>69.2</v>
      </c>
      <c r="I156" s="140"/>
      <c r="J156" s="141">
        <f>ROUND(I156*H156,2)</f>
        <v>0</v>
      </c>
      <c r="K156" s="142"/>
      <c r="L156" s="35"/>
      <c r="M156" s="143" t="s">
        <v>32</v>
      </c>
      <c r="N156" s="144" t="s">
        <v>48</v>
      </c>
      <c r="P156" s="145">
        <f>O156*H156</f>
        <v>0</v>
      </c>
      <c r="Q156" s="145">
        <v>1.6999999999999999E-7</v>
      </c>
      <c r="R156" s="145">
        <f>Q156*H156</f>
        <v>1.1764E-5</v>
      </c>
      <c r="S156" s="145">
        <v>0</v>
      </c>
      <c r="T156" s="146">
        <f>S156*H156</f>
        <v>0</v>
      </c>
      <c r="AR156" s="147" t="s">
        <v>96</v>
      </c>
      <c r="AT156" s="147" t="s">
        <v>162</v>
      </c>
      <c r="AU156" s="147" t="s">
        <v>93</v>
      </c>
      <c r="AY156" s="19" t="s">
        <v>159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9" t="s">
        <v>91</v>
      </c>
      <c r="BK156" s="148">
        <f>ROUND(I156*H156,2)</f>
        <v>0</v>
      </c>
      <c r="BL156" s="19" t="s">
        <v>96</v>
      </c>
      <c r="BM156" s="147" t="s">
        <v>6772</v>
      </c>
    </row>
    <row r="157" spans="2:65" s="1" customFormat="1" ht="11.25">
      <c r="B157" s="35"/>
      <c r="D157" s="149" t="s">
        <v>167</v>
      </c>
      <c r="F157" s="150" t="s">
        <v>6773</v>
      </c>
      <c r="I157" s="151"/>
      <c r="L157" s="35"/>
      <c r="M157" s="152"/>
      <c r="T157" s="56"/>
      <c r="AT157" s="19" t="s">
        <v>167</v>
      </c>
      <c r="AU157" s="19" t="s">
        <v>93</v>
      </c>
    </row>
    <row r="158" spans="2:65" s="1" customFormat="1" ht="16.5" customHeight="1">
      <c r="B158" s="35"/>
      <c r="C158" s="135" t="s">
        <v>759</v>
      </c>
      <c r="D158" s="135" t="s">
        <v>162</v>
      </c>
      <c r="E158" s="136" t="s">
        <v>6774</v>
      </c>
      <c r="F158" s="137" t="s">
        <v>6775</v>
      </c>
      <c r="G158" s="138" t="s">
        <v>783</v>
      </c>
      <c r="H158" s="139">
        <v>69.2</v>
      </c>
      <c r="I158" s="140"/>
      <c r="J158" s="141">
        <f>ROUND(I158*H158,2)</f>
        <v>0</v>
      </c>
      <c r="K158" s="142"/>
      <c r="L158" s="35"/>
      <c r="M158" s="143" t="s">
        <v>32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661</v>
      </c>
      <c r="AT158" s="147" t="s">
        <v>162</v>
      </c>
      <c r="AU158" s="147" t="s">
        <v>93</v>
      </c>
      <c r="AY158" s="19" t="s">
        <v>159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9" t="s">
        <v>91</v>
      </c>
      <c r="BK158" s="148">
        <f>ROUND(I158*H158,2)</f>
        <v>0</v>
      </c>
      <c r="BL158" s="19" t="s">
        <v>661</v>
      </c>
      <c r="BM158" s="147" t="s">
        <v>6776</v>
      </c>
    </row>
    <row r="159" spans="2:65" s="1" customFormat="1" ht="11.25">
      <c r="B159" s="35"/>
      <c r="D159" s="149" t="s">
        <v>167</v>
      </c>
      <c r="F159" s="150" t="s">
        <v>6777</v>
      </c>
      <c r="I159" s="151"/>
      <c r="L159" s="35"/>
      <c r="M159" s="152"/>
      <c r="T159" s="56"/>
      <c r="AT159" s="19" t="s">
        <v>167</v>
      </c>
      <c r="AU159" s="19" t="s">
        <v>93</v>
      </c>
    </row>
    <row r="160" spans="2:65" s="1" customFormat="1" ht="16.5" customHeight="1">
      <c r="B160" s="35"/>
      <c r="C160" s="135" t="s">
        <v>763</v>
      </c>
      <c r="D160" s="135" t="s">
        <v>162</v>
      </c>
      <c r="E160" s="136" t="s">
        <v>6778</v>
      </c>
      <c r="F160" s="137" t="s">
        <v>6779</v>
      </c>
      <c r="G160" s="138" t="s">
        <v>783</v>
      </c>
      <c r="H160" s="139">
        <v>69.2</v>
      </c>
      <c r="I160" s="140"/>
      <c r="J160" s="141">
        <f>ROUND(I160*H160,2)</f>
        <v>0</v>
      </c>
      <c r="K160" s="142"/>
      <c r="L160" s="35"/>
      <c r="M160" s="143" t="s">
        <v>32</v>
      </c>
      <c r="N160" s="144" t="s">
        <v>48</v>
      </c>
      <c r="P160" s="145">
        <f>O160*H160</f>
        <v>0</v>
      </c>
      <c r="Q160" s="145">
        <v>1.9236000000000001E-4</v>
      </c>
      <c r="R160" s="145">
        <f>Q160*H160</f>
        <v>1.3311312E-2</v>
      </c>
      <c r="S160" s="145">
        <v>0</v>
      </c>
      <c r="T160" s="146">
        <f>S160*H160</f>
        <v>0</v>
      </c>
      <c r="AR160" s="147" t="s">
        <v>96</v>
      </c>
      <c r="AT160" s="147" t="s">
        <v>162</v>
      </c>
      <c r="AU160" s="147" t="s">
        <v>93</v>
      </c>
      <c r="AY160" s="19" t="s">
        <v>159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9" t="s">
        <v>91</v>
      </c>
      <c r="BK160" s="148">
        <f>ROUND(I160*H160,2)</f>
        <v>0</v>
      </c>
      <c r="BL160" s="19" t="s">
        <v>96</v>
      </c>
      <c r="BM160" s="147" t="s">
        <v>6780</v>
      </c>
    </row>
    <row r="161" spans="2:65" s="1" customFormat="1" ht="11.25">
      <c r="B161" s="35"/>
      <c r="D161" s="149" t="s">
        <v>167</v>
      </c>
      <c r="F161" s="150" t="s">
        <v>6781</v>
      </c>
      <c r="I161" s="151"/>
      <c r="L161" s="35"/>
      <c r="M161" s="152"/>
      <c r="T161" s="56"/>
      <c r="AT161" s="19" t="s">
        <v>167</v>
      </c>
      <c r="AU161" s="19" t="s">
        <v>93</v>
      </c>
    </row>
    <row r="162" spans="2:65" s="1" customFormat="1" ht="24.2" customHeight="1">
      <c r="B162" s="35"/>
      <c r="C162" s="135" t="s">
        <v>768</v>
      </c>
      <c r="D162" s="135" t="s">
        <v>162</v>
      </c>
      <c r="E162" s="136" t="s">
        <v>6245</v>
      </c>
      <c r="F162" s="137" t="s">
        <v>6246</v>
      </c>
      <c r="G162" s="138" t="s">
        <v>783</v>
      </c>
      <c r="H162" s="139">
        <v>69.2</v>
      </c>
      <c r="I162" s="140"/>
      <c r="J162" s="141">
        <f>ROUND(I162*H162,2)</f>
        <v>0</v>
      </c>
      <c r="K162" s="142"/>
      <c r="L162" s="35"/>
      <c r="M162" s="143" t="s">
        <v>32</v>
      </c>
      <c r="N162" s="144" t="s">
        <v>48</v>
      </c>
      <c r="P162" s="145">
        <f>O162*H162</f>
        <v>0</v>
      </c>
      <c r="Q162" s="145">
        <v>7.3499999999999998E-5</v>
      </c>
      <c r="R162" s="145">
        <f>Q162*H162</f>
        <v>5.0861999999999999E-3</v>
      </c>
      <c r="S162" s="145">
        <v>0</v>
      </c>
      <c r="T162" s="146">
        <f>S162*H162</f>
        <v>0</v>
      </c>
      <c r="AR162" s="147" t="s">
        <v>96</v>
      </c>
      <c r="AT162" s="147" t="s">
        <v>162</v>
      </c>
      <c r="AU162" s="147" t="s">
        <v>93</v>
      </c>
      <c r="AY162" s="19" t="s">
        <v>159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9" t="s">
        <v>91</v>
      </c>
      <c r="BK162" s="148">
        <f>ROUND(I162*H162,2)</f>
        <v>0</v>
      </c>
      <c r="BL162" s="19" t="s">
        <v>96</v>
      </c>
      <c r="BM162" s="147" t="s">
        <v>6782</v>
      </c>
    </row>
    <row r="163" spans="2:65" s="1" customFormat="1" ht="11.25">
      <c r="B163" s="35"/>
      <c r="D163" s="149" t="s">
        <v>167</v>
      </c>
      <c r="F163" s="150" t="s">
        <v>6248</v>
      </c>
      <c r="I163" s="151"/>
      <c r="L163" s="35"/>
      <c r="M163" s="152"/>
      <c r="T163" s="56"/>
      <c r="AT163" s="19" t="s">
        <v>167</v>
      </c>
      <c r="AU163" s="19" t="s">
        <v>93</v>
      </c>
    </row>
    <row r="164" spans="2:65" s="11" customFormat="1" ht="20.85" customHeight="1">
      <c r="B164" s="123"/>
      <c r="D164" s="124" t="s">
        <v>75</v>
      </c>
      <c r="E164" s="133" t="s">
        <v>6783</v>
      </c>
      <c r="F164" s="133" t="s">
        <v>6784</v>
      </c>
      <c r="I164" s="126"/>
      <c r="J164" s="134">
        <f>BK164</f>
        <v>0</v>
      </c>
      <c r="L164" s="123"/>
      <c r="M164" s="128"/>
      <c r="P164" s="129">
        <f>SUM(P165:P177)</f>
        <v>0</v>
      </c>
      <c r="R164" s="129">
        <f>SUM(R165:R177)</f>
        <v>0.57967124999999997</v>
      </c>
      <c r="T164" s="130">
        <f>SUM(T165:T177)</f>
        <v>0</v>
      </c>
      <c r="AR164" s="124" t="s">
        <v>91</v>
      </c>
      <c r="AT164" s="131" t="s">
        <v>75</v>
      </c>
      <c r="AU164" s="131" t="s">
        <v>91</v>
      </c>
      <c r="AY164" s="124" t="s">
        <v>159</v>
      </c>
      <c r="BK164" s="132">
        <f>SUM(BK165:BK177)</f>
        <v>0</v>
      </c>
    </row>
    <row r="165" spans="2:65" s="1" customFormat="1" ht="44.25" customHeight="1">
      <c r="B165" s="35"/>
      <c r="C165" s="135" t="s">
        <v>775</v>
      </c>
      <c r="D165" s="135" t="s">
        <v>162</v>
      </c>
      <c r="E165" s="136" t="s">
        <v>6785</v>
      </c>
      <c r="F165" s="137" t="s">
        <v>6786</v>
      </c>
      <c r="G165" s="138" t="s">
        <v>211</v>
      </c>
      <c r="H165" s="139">
        <v>1</v>
      </c>
      <c r="I165" s="140"/>
      <c r="J165" s="141">
        <f>ROUND(I165*H165,2)</f>
        <v>0</v>
      </c>
      <c r="K165" s="142"/>
      <c r="L165" s="35"/>
      <c r="M165" s="143" t="s">
        <v>32</v>
      </c>
      <c r="N165" s="144" t="s">
        <v>48</v>
      </c>
      <c r="P165" s="145">
        <f>O165*H165</f>
        <v>0</v>
      </c>
      <c r="Q165" s="145">
        <v>0.43786399999999998</v>
      </c>
      <c r="R165" s="145">
        <f>Q165*H165</f>
        <v>0.43786399999999998</v>
      </c>
      <c r="S165" s="145">
        <v>0</v>
      </c>
      <c r="T165" s="146">
        <f>S165*H165</f>
        <v>0</v>
      </c>
      <c r="AR165" s="147" t="s">
        <v>96</v>
      </c>
      <c r="AT165" s="147" t="s">
        <v>162</v>
      </c>
      <c r="AU165" s="147" t="s">
        <v>93</v>
      </c>
      <c r="AY165" s="19" t="s">
        <v>159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9" t="s">
        <v>91</v>
      </c>
      <c r="BK165" s="148">
        <f>ROUND(I165*H165,2)</f>
        <v>0</v>
      </c>
      <c r="BL165" s="19" t="s">
        <v>96</v>
      </c>
      <c r="BM165" s="147" t="s">
        <v>6787</v>
      </c>
    </row>
    <row r="166" spans="2:65" s="1" customFormat="1" ht="11.25">
      <c r="B166" s="35"/>
      <c r="D166" s="149" t="s">
        <v>167</v>
      </c>
      <c r="F166" s="150" t="s">
        <v>6788</v>
      </c>
      <c r="I166" s="151"/>
      <c r="L166" s="35"/>
      <c r="M166" s="152"/>
      <c r="T166" s="56"/>
      <c r="AT166" s="19" t="s">
        <v>167</v>
      </c>
      <c r="AU166" s="19" t="s">
        <v>93</v>
      </c>
    </row>
    <row r="167" spans="2:65" s="1" customFormat="1" ht="24.2" customHeight="1">
      <c r="B167" s="35"/>
      <c r="C167" s="182" t="s">
        <v>780</v>
      </c>
      <c r="D167" s="182" t="s">
        <v>668</v>
      </c>
      <c r="E167" s="183" t="s">
        <v>6789</v>
      </c>
      <c r="F167" s="184" t="s">
        <v>6790</v>
      </c>
      <c r="G167" s="185" t="s">
        <v>211</v>
      </c>
      <c r="H167" s="186">
        <v>1</v>
      </c>
      <c r="I167" s="187"/>
      <c r="J167" s="188">
        <f>ROUND(I167*H167,2)</f>
        <v>0</v>
      </c>
      <c r="K167" s="189"/>
      <c r="L167" s="190"/>
      <c r="M167" s="191" t="s">
        <v>32</v>
      </c>
      <c r="N167" s="192" t="s">
        <v>48</v>
      </c>
      <c r="P167" s="145">
        <f>O167*H167</f>
        <v>0</v>
      </c>
      <c r="Q167" s="145">
        <v>8.4000000000000005E-2</v>
      </c>
      <c r="R167" s="145">
        <f>Q167*H167</f>
        <v>8.4000000000000005E-2</v>
      </c>
      <c r="S167" s="145">
        <v>0</v>
      </c>
      <c r="T167" s="146">
        <f>S167*H167</f>
        <v>0</v>
      </c>
      <c r="AR167" s="147" t="s">
        <v>108</v>
      </c>
      <c r="AT167" s="147" t="s">
        <v>668</v>
      </c>
      <c r="AU167" s="147" t="s">
        <v>93</v>
      </c>
      <c r="AY167" s="19" t="s">
        <v>159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9" t="s">
        <v>91</v>
      </c>
      <c r="BK167" s="148">
        <f>ROUND(I167*H167,2)</f>
        <v>0</v>
      </c>
      <c r="BL167" s="19" t="s">
        <v>96</v>
      </c>
      <c r="BM167" s="147" t="s">
        <v>6791</v>
      </c>
    </row>
    <row r="168" spans="2:65" s="1" customFormat="1" ht="44.25" customHeight="1">
      <c r="B168" s="35"/>
      <c r="C168" s="135" t="s">
        <v>786</v>
      </c>
      <c r="D168" s="135" t="s">
        <v>162</v>
      </c>
      <c r="E168" s="136" t="s">
        <v>6792</v>
      </c>
      <c r="F168" s="137" t="s">
        <v>6793</v>
      </c>
      <c r="G168" s="138" t="s">
        <v>559</v>
      </c>
      <c r="H168" s="139">
        <v>0.35299999999999998</v>
      </c>
      <c r="I168" s="140"/>
      <c r="J168" s="141">
        <f>ROUND(I168*H168,2)</f>
        <v>0</v>
      </c>
      <c r="K168" s="142"/>
      <c r="L168" s="35"/>
      <c r="M168" s="143" t="s">
        <v>32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96</v>
      </c>
      <c r="AT168" s="147" t="s">
        <v>162</v>
      </c>
      <c r="AU168" s="147" t="s">
        <v>93</v>
      </c>
      <c r="AY168" s="19" t="s">
        <v>159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9" t="s">
        <v>91</v>
      </c>
      <c r="BK168" s="148">
        <f>ROUND(I168*H168,2)</f>
        <v>0</v>
      </c>
      <c r="BL168" s="19" t="s">
        <v>96</v>
      </c>
      <c r="BM168" s="147" t="s">
        <v>6794</v>
      </c>
    </row>
    <row r="169" spans="2:65" s="1" customFormat="1" ht="11.25">
      <c r="B169" s="35"/>
      <c r="D169" s="149" t="s">
        <v>167</v>
      </c>
      <c r="F169" s="150" t="s">
        <v>6795</v>
      </c>
      <c r="I169" s="151"/>
      <c r="L169" s="35"/>
      <c r="M169" s="152"/>
      <c r="T169" s="56"/>
      <c r="AT169" s="19" t="s">
        <v>167</v>
      </c>
      <c r="AU169" s="19" t="s">
        <v>93</v>
      </c>
    </row>
    <row r="170" spans="2:65" s="1" customFormat="1" ht="37.9" customHeight="1">
      <c r="B170" s="35"/>
      <c r="C170" s="135" t="s">
        <v>791</v>
      </c>
      <c r="D170" s="135" t="s">
        <v>162</v>
      </c>
      <c r="E170" s="136" t="s">
        <v>6796</v>
      </c>
      <c r="F170" s="137" t="s">
        <v>6797</v>
      </c>
      <c r="G170" s="138" t="s">
        <v>559</v>
      </c>
      <c r="H170" s="139">
        <v>0.35299999999999998</v>
      </c>
      <c r="I170" s="140"/>
      <c r="J170" s="141">
        <f>ROUND(I170*H170,2)</f>
        <v>0</v>
      </c>
      <c r="K170" s="142"/>
      <c r="L170" s="35"/>
      <c r="M170" s="143" t="s">
        <v>32</v>
      </c>
      <c r="N170" s="144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96</v>
      </c>
      <c r="AT170" s="147" t="s">
        <v>162</v>
      </c>
      <c r="AU170" s="147" t="s">
        <v>93</v>
      </c>
      <c r="AY170" s="19" t="s">
        <v>159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9" t="s">
        <v>91</v>
      </c>
      <c r="BK170" s="148">
        <f>ROUND(I170*H170,2)</f>
        <v>0</v>
      </c>
      <c r="BL170" s="19" t="s">
        <v>96</v>
      </c>
      <c r="BM170" s="147" t="s">
        <v>6798</v>
      </c>
    </row>
    <row r="171" spans="2:65" s="1" customFormat="1" ht="11.25">
      <c r="B171" s="35"/>
      <c r="D171" s="149" t="s">
        <v>167</v>
      </c>
      <c r="F171" s="150" t="s">
        <v>6799</v>
      </c>
      <c r="I171" s="151"/>
      <c r="L171" s="35"/>
      <c r="M171" s="152"/>
      <c r="T171" s="56"/>
      <c r="AT171" s="19" t="s">
        <v>167</v>
      </c>
      <c r="AU171" s="19" t="s">
        <v>93</v>
      </c>
    </row>
    <row r="172" spans="2:65" s="13" customFormat="1" ht="11.25">
      <c r="B172" s="160"/>
      <c r="D172" s="154" t="s">
        <v>169</v>
      </c>
      <c r="E172" s="161" t="s">
        <v>32</v>
      </c>
      <c r="F172" s="162" t="s">
        <v>6800</v>
      </c>
      <c r="H172" s="163">
        <v>0.35299999999999998</v>
      </c>
      <c r="I172" s="164"/>
      <c r="L172" s="160"/>
      <c r="M172" s="165"/>
      <c r="T172" s="166"/>
      <c r="AT172" s="161" t="s">
        <v>169</v>
      </c>
      <c r="AU172" s="161" t="s">
        <v>93</v>
      </c>
      <c r="AV172" s="13" t="s">
        <v>91</v>
      </c>
      <c r="AW172" s="13" t="s">
        <v>38</v>
      </c>
      <c r="AX172" s="13" t="s">
        <v>84</v>
      </c>
      <c r="AY172" s="161" t="s">
        <v>159</v>
      </c>
    </row>
    <row r="173" spans="2:65" s="1" customFormat="1" ht="16.5" customHeight="1">
      <c r="B173" s="35"/>
      <c r="C173" s="135" t="s">
        <v>798</v>
      </c>
      <c r="D173" s="135" t="s">
        <v>162</v>
      </c>
      <c r="E173" s="136" t="s">
        <v>6801</v>
      </c>
      <c r="F173" s="137" t="s">
        <v>6802</v>
      </c>
      <c r="G173" s="138" t="s">
        <v>180</v>
      </c>
      <c r="H173" s="139">
        <v>3.5000000000000003E-2</v>
      </c>
      <c r="I173" s="140"/>
      <c r="J173" s="141">
        <f>ROUND(I173*H173,2)</f>
        <v>0</v>
      </c>
      <c r="K173" s="142"/>
      <c r="L173" s="35"/>
      <c r="M173" s="143" t="s">
        <v>32</v>
      </c>
      <c r="N173" s="144" t="s">
        <v>48</v>
      </c>
      <c r="P173" s="145">
        <f>O173*H173</f>
        <v>0</v>
      </c>
      <c r="Q173" s="145">
        <v>0.99734999999999996</v>
      </c>
      <c r="R173" s="145">
        <f>Q173*H173</f>
        <v>3.4907250000000001E-2</v>
      </c>
      <c r="S173" s="145">
        <v>0</v>
      </c>
      <c r="T173" s="146">
        <f>S173*H173</f>
        <v>0</v>
      </c>
      <c r="AR173" s="147" t="s">
        <v>96</v>
      </c>
      <c r="AT173" s="147" t="s">
        <v>162</v>
      </c>
      <c r="AU173" s="147" t="s">
        <v>93</v>
      </c>
      <c r="AY173" s="19" t="s">
        <v>159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9" t="s">
        <v>91</v>
      </c>
      <c r="BK173" s="148">
        <f>ROUND(I173*H173,2)</f>
        <v>0</v>
      </c>
      <c r="BL173" s="19" t="s">
        <v>96</v>
      </c>
      <c r="BM173" s="147" t="s">
        <v>6803</v>
      </c>
    </row>
    <row r="174" spans="2:65" s="1" customFormat="1" ht="11.25">
      <c r="B174" s="35"/>
      <c r="D174" s="149" t="s">
        <v>167</v>
      </c>
      <c r="F174" s="150" t="s">
        <v>6804</v>
      </c>
      <c r="I174" s="151"/>
      <c r="L174" s="35"/>
      <c r="M174" s="152"/>
      <c r="T174" s="56"/>
      <c r="AT174" s="19" t="s">
        <v>167</v>
      </c>
      <c r="AU174" s="19" t="s">
        <v>93</v>
      </c>
    </row>
    <row r="175" spans="2:65" s="1" customFormat="1" ht="33" customHeight="1">
      <c r="B175" s="35"/>
      <c r="C175" s="135" t="s">
        <v>814</v>
      </c>
      <c r="D175" s="135" t="s">
        <v>162</v>
      </c>
      <c r="E175" s="136" t="s">
        <v>6805</v>
      </c>
      <c r="F175" s="137" t="s">
        <v>6806</v>
      </c>
      <c r="G175" s="138" t="s">
        <v>211</v>
      </c>
      <c r="H175" s="139">
        <v>1</v>
      </c>
      <c r="I175" s="140"/>
      <c r="J175" s="141">
        <f>ROUND(I175*H175,2)</f>
        <v>0</v>
      </c>
      <c r="K175" s="142"/>
      <c r="L175" s="35"/>
      <c r="M175" s="143" t="s">
        <v>32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96</v>
      </c>
      <c r="AT175" s="147" t="s">
        <v>162</v>
      </c>
      <c r="AU175" s="147" t="s">
        <v>93</v>
      </c>
      <c r="AY175" s="19" t="s">
        <v>159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9" t="s">
        <v>91</v>
      </c>
      <c r="BK175" s="148">
        <f>ROUND(I175*H175,2)</f>
        <v>0</v>
      </c>
      <c r="BL175" s="19" t="s">
        <v>96</v>
      </c>
      <c r="BM175" s="147" t="s">
        <v>6807</v>
      </c>
    </row>
    <row r="176" spans="2:65" s="1" customFormat="1" ht="11.25">
      <c r="B176" s="35"/>
      <c r="D176" s="149" t="s">
        <v>167</v>
      </c>
      <c r="F176" s="150" t="s">
        <v>6808</v>
      </c>
      <c r="I176" s="151"/>
      <c r="L176" s="35"/>
      <c r="M176" s="152"/>
      <c r="T176" s="56"/>
      <c r="AT176" s="19" t="s">
        <v>167</v>
      </c>
      <c r="AU176" s="19" t="s">
        <v>93</v>
      </c>
    </row>
    <row r="177" spans="2:65" s="1" customFormat="1" ht="16.5" customHeight="1">
      <c r="B177" s="35"/>
      <c r="C177" s="182" t="s">
        <v>823</v>
      </c>
      <c r="D177" s="182" t="s">
        <v>668</v>
      </c>
      <c r="E177" s="183" t="s">
        <v>6809</v>
      </c>
      <c r="F177" s="184" t="s">
        <v>6810</v>
      </c>
      <c r="G177" s="185" t="s">
        <v>211</v>
      </c>
      <c r="H177" s="186">
        <v>1</v>
      </c>
      <c r="I177" s="187"/>
      <c r="J177" s="188">
        <f>ROUND(I177*H177,2)</f>
        <v>0</v>
      </c>
      <c r="K177" s="189"/>
      <c r="L177" s="190"/>
      <c r="M177" s="191" t="s">
        <v>32</v>
      </c>
      <c r="N177" s="192" t="s">
        <v>48</v>
      </c>
      <c r="P177" s="145">
        <f>O177*H177</f>
        <v>0</v>
      </c>
      <c r="Q177" s="145">
        <v>2.29E-2</v>
      </c>
      <c r="R177" s="145">
        <f>Q177*H177</f>
        <v>2.29E-2</v>
      </c>
      <c r="S177" s="145">
        <v>0</v>
      </c>
      <c r="T177" s="146">
        <f>S177*H177</f>
        <v>0</v>
      </c>
      <c r="AR177" s="147" t="s">
        <v>108</v>
      </c>
      <c r="AT177" s="147" t="s">
        <v>668</v>
      </c>
      <c r="AU177" s="147" t="s">
        <v>93</v>
      </c>
      <c r="AY177" s="19" t="s">
        <v>159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9" t="s">
        <v>91</v>
      </c>
      <c r="BK177" s="148">
        <f>ROUND(I177*H177,2)</f>
        <v>0</v>
      </c>
      <c r="BL177" s="19" t="s">
        <v>96</v>
      </c>
      <c r="BM177" s="147" t="s">
        <v>6811</v>
      </c>
    </row>
    <row r="178" spans="2:65" s="11" customFormat="1" ht="20.85" customHeight="1">
      <c r="B178" s="123"/>
      <c r="D178" s="124" t="s">
        <v>75</v>
      </c>
      <c r="E178" s="133" t="s">
        <v>6812</v>
      </c>
      <c r="F178" s="133" t="s">
        <v>6813</v>
      </c>
      <c r="I178" s="126"/>
      <c r="J178" s="134">
        <f>BK178</f>
        <v>0</v>
      </c>
      <c r="L178" s="123"/>
      <c r="M178" s="128"/>
      <c r="P178" s="129">
        <f>SUM(P179:P184)</f>
        <v>0</v>
      </c>
      <c r="R178" s="129">
        <f>SUM(R179:R184)</f>
        <v>4.7399999999999994E-3</v>
      </c>
      <c r="T178" s="130">
        <f>SUM(T179:T184)</f>
        <v>0</v>
      </c>
      <c r="AR178" s="124" t="s">
        <v>91</v>
      </c>
      <c r="AT178" s="131" t="s">
        <v>75</v>
      </c>
      <c r="AU178" s="131" t="s">
        <v>91</v>
      </c>
      <c r="AY178" s="124" t="s">
        <v>159</v>
      </c>
      <c r="BK178" s="132">
        <f>SUM(BK179:BK184)</f>
        <v>0</v>
      </c>
    </row>
    <row r="179" spans="2:65" s="1" customFormat="1" ht="37.9" customHeight="1">
      <c r="B179" s="35"/>
      <c r="C179" s="135" t="s">
        <v>840</v>
      </c>
      <c r="D179" s="135" t="s">
        <v>162</v>
      </c>
      <c r="E179" s="136" t="s">
        <v>6814</v>
      </c>
      <c r="F179" s="137" t="s">
        <v>6815</v>
      </c>
      <c r="G179" s="138" t="s">
        <v>211</v>
      </c>
      <c r="H179" s="139">
        <v>2</v>
      </c>
      <c r="I179" s="140"/>
      <c r="J179" s="141">
        <f>ROUND(I179*H179,2)</f>
        <v>0</v>
      </c>
      <c r="K179" s="142"/>
      <c r="L179" s="35"/>
      <c r="M179" s="143" t="s">
        <v>32</v>
      </c>
      <c r="N179" s="144" t="s">
        <v>48</v>
      </c>
      <c r="P179" s="145">
        <f>O179*H179</f>
        <v>0</v>
      </c>
      <c r="Q179" s="145">
        <v>2.9999999999999997E-4</v>
      </c>
      <c r="R179" s="145">
        <f>Q179*H179</f>
        <v>5.9999999999999995E-4</v>
      </c>
      <c r="S179" s="145">
        <v>0</v>
      </c>
      <c r="T179" s="146">
        <f>S179*H179</f>
        <v>0</v>
      </c>
      <c r="AR179" s="147" t="s">
        <v>96</v>
      </c>
      <c r="AT179" s="147" t="s">
        <v>162</v>
      </c>
      <c r="AU179" s="147" t="s">
        <v>93</v>
      </c>
      <c r="AY179" s="19" t="s">
        <v>159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9" t="s">
        <v>91</v>
      </c>
      <c r="BK179" s="148">
        <f>ROUND(I179*H179,2)</f>
        <v>0</v>
      </c>
      <c r="BL179" s="19" t="s">
        <v>96</v>
      </c>
      <c r="BM179" s="147" t="s">
        <v>6816</v>
      </c>
    </row>
    <row r="180" spans="2:65" s="1" customFormat="1" ht="11.25">
      <c r="B180" s="35"/>
      <c r="D180" s="149" t="s">
        <v>167</v>
      </c>
      <c r="F180" s="150" t="s">
        <v>6817</v>
      </c>
      <c r="I180" s="151"/>
      <c r="L180" s="35"/>
      <c r="M180" s="152"/>
      <c r="T180" s="56"/>
      <c r="AT180" s="19" t="s">
        <v>167</v>
      </c>
      <c r="AU180" s="19" t="s">
        <v>93</v>
      </c>
    </row>
    <row r="181" spans="2:65" s="1" customFormat="1" ht="24.2" customHeight="1">
      <c r="B181" s="35"/>
      <c r="C181" s="135" t="s">
        <v>856</v>
      </c>
      <c r="D181" s="135" t="s">
        <v>162</v>
      </c>
      <c r="E181" s="136" t="s">
        <v>6818</v>
      </c>
      <c r="F181" s="137" t="s">
        <v>6819</v>
      </c>
      <c r="G181" s="138" t="s">
        <v>211</v>
      </c>
      <c r="H181" s="139">
        <v>2</v>
      </c>
      <c r="I181" s="140"/>
      <c r="J181" s="141">
        <f>ROUND(I181*H181,2)</f>
        <v>0</v>
      </c>
      <c r="K181" s="142"/>
      <c r="L181" s="35"/>
      <c r="M181" s="143" t="s">
        <v>32</v>
      </c>
      <c r="N181" s="144" t="s">
        <v>48</v>
      </c>
      <c r="P181" s="145">
        <f>O181*H181</f>
        <v>0</v>
      </c>
      <c r="Q181" s="145">
        <v>1.07E-3</v>
      </c>
      <c r="R181" s="145">
        <f>Q181*H181</f>
        <v>2.14E-3</v>
      </c>
      <c r="S181" s="145">
        <v>0</v>
      </c>
      <c r="T181" s="146">
        <f>S181*H181</f>
        <v>0</v>
      </c>
      <c r="AR181" s="147" t="s">
        <v>96</v>
      </c>
      <c r="AT181" s="147" t="s">
        <v>162</v>
      </c>
      <c r="AU181" s="147" t="s">
        <v>93</v>
      </c>
      <c r="AY181" s="19" t="s">
        <v>159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9" t="s">
        <v>91</v>
      </c>
      <c r="BK181" s="148">
        <f>ROUND(I181*H181,2)</f>
        <v>0</v>
      </c>
      <c r="BL181" s="19" t="s">
        <v>96</v>
      </c>
      <c r="BM181" s="147" t="s">
        <v>6820</v>
      </c>
    </row>
    <row r="182" spans="2:65" s="1" customFormat="1" ht="11.25">
      <c r="B182" s="35"/>
      <c r="D182" s="149" t="s">
        <v>167</v>
      </c>
      <c r="F182" s="150" t="s">
        <v>6821</v>
      </c>
      <c r="I182" s="151"/>
      <c r="L182" s="35"/>
      <c r="M182" s="152"/>
      <c r="T182" s="56"/>
      <c r="AT182" s="19" t="s">
        <v>167</v>
      </c>
      <c r="AU182" s="19" t="s">
        <v>93</v>
      </c>
    </row>
    <row r="183" spans="2:65" s="1" customFormat="1" ht="16.5" customHeight="1">
      <c r="B183" s="35"/>
      <c r="C183" s="135" t="s">
        <v>864</v>
      </c>
      <c r="D183" s="135" t="s">
        <v>162</v>
      </c>
      <c r="E183" s="136" t="s">
        <v>6822</v>
      </c>
      <c r="F183" s="137" t="s">
        <v>6823</v>
      </c>
      <c r="G183" s="138" t="s">
        <v>5355</v>
      </c>
      <c r="H183" s="139">
        <v>1</v>
      </c>
      <c r="I183" s="140"/>
      <c r="J183" s="141">
        <f>ROUND(I183*H183,2)</f>
        <v>0</v>
      </c>
      <c r="K183" s="142"/>
      <c r="L183" s="35"/>
      <c r="M183" s="143" t="s">
        <v>32</v>
      </c>
      <c r="N183" s="144" t="s">
        <v>48</v>
      </c>
      <c r="P183" s="145">
        <f>O183*H183</f>
        <v>0</v>
      </c>
      <c r="Q183" s="145">
        <v>2E-3</v>
      </c>
      <c r="R183" s="145">
        <f>Q183*H183</f>
        <v>2E-3</v>
      </c>
      <c r="S183" s="145">
        <v>0</v>
      </c>
      <c r="T183" s="146">
        <f>S183*H183</f>
        <v>0</v>
      </c>
      <c r="AR183" s="147" t="s">
        <v>96</v>
      </c>
      <c r="AT183" s="147" t="s">
        <v>162</v>
      </c>
      <c r="AU183" s="147" t="s">
        <v>93</v>
      </c>
      <c r="AY183" s="19" t="s">
        <v>159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9" t="s">
        <v>91</v>
      </c>
      <c r="BK183" s="148">
        <f>ROUND(I183*H183,2)</f>
        <v>0</v>
      </c>
      <c r="BL183" s="19" t="s">
        <v>96</v>
      </c>
      <c r="BM183" s="147" t="s">
        <v>6824</v>
      </c>
    </row>
    <row r="184" spans="2:65" s="1" customFormat="1" ht="11.25">
      <c r="B184" s="35"/>
      <c r="D184" s="149" t="s">
        <v>167</v>
      </c>
      <c r="F184" s="150" t="s">
        <v>6825</v>
      </c>
      <c r="I184" s="151"/>
      <c r="L184" s="35"/>
      <c r="M184" s="167"/>
      <c r="N184" s="168"/>
      <c r="O184" s="168"/>
      <c r="P184" s="168"/>
      <c r="Q184" s="168"/>
      <c r="R184" s="168"/>
      <c r="S184" s="168"/>
      <c r="T184" s="169"/>
      <c r="AT184" s="19" t="s">
        <v>167</v>
      </c>
      <c r="AU184" s="19" t="s">
        <v>93</v>
      </c>
    </row>
    <row r="185" spans="2:65" s="1" customFormat="1" ht="6.95" customHeight="1"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5"/>
    </row>
  </sheetData>
  <sheetProtection algorithmName="SHA-512" hashValue="5hoImkjm56DqhXjrxwScrJAkUhYsW1YK07mkpV6imKs3Pg9w6OywA7JcR7w6uJFWj1kAtuX7U3+eDPKBThspQQ==" saltValue="fmu3FgHjVqKbAQgjASlcRxyxUzlF5LWuO9D7yQKSo5Y9NHx5D2mRppSpGJDDdgmrelqgR649ulryS5agiD4GTw==" spinCount="100000" sheet="1" objects="1" scenarios="1" formatColumns="0" formatRows="0" autoFilter="0"/>
  <autoFilter ref="C88:K184" xr:uid="{00000000-0009-0000-0000-00000E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E00-000000000000}"/>
    <hyperlink ref="F95" r:id="rId2" xr:uid="{00000000-0004-0000-0E00-000001000000}"/>
    <hyperlink ref="F97" r:id="rId3" xr:uid="{00000000-0004-0000-0E00-000002000000}"/>
    <hyperlink ref="F100" r:id="rId4" xr:uid="{00000000-0004-0000-0E00-000003000000}"/>
    <hyperlink ref="F102" r:id="rId5" xr:uid="{00000000-0004-0000-0E00-000004000000}"/>
    <hyperlink ref="F106" r:id="rId6" xr:uid="{00000000-0004-0000-0E00-000005000000}"/>
    <hyperlink ref="F109" r:id="rId7" xr:uid="{00000000-0004-0000-0E00-000006000000}"/>
    <hyperlink ref="F111" r:id="rId8" xr:uid="{00000000-0004-0000-0E00-000007000000}"/>
    <hyperlink ref="F113" r:id="rId9" xr:uid="{00000000-0004-0000-0E00-000008000000}"/>
    <hyperlink ref="F115" r:id="rId10" xr:uid="{00000000-0004-0000-0E00-000009000000}"/>
    <hyperlink ref="F117" r:id="rId11" xr:uid="{00000000-0004-0000-0E00-00000A000000}"/>
    <hyperlink ref="F123" r:id="rId12" xr:uid="{00000000-0004-0000-0E00-00000B000000}"/>
    <hyperlink ref="F125" r:id="rId13" xr:uid="{00000000-0004-0000-0E00-00000C000000}"/>
    <hyperlink ref="F129" r:id="rId14" xr:uid="{00000000-0004-0000-0E00-00000D000000}"/>
    <hyperlink ref="F134" r:id="rId15" xr:uid="{00000000-0004-0000-0E00-00000E000000}"/>
    <hyperlink ref="F138" r:id="rId16" xr:uid="{00000000-0004-0000-0E00-00000F000000}"/>
    <hyperlink ref="F143" r:id="rId17" xr:uid="{00000000-0004-0000-0E00-000010000000}"/>
    <hyperlink ref="F146" r:id="rId18" xr:uid="{00000000-0004-0000-0E00-000011000000}"/>
    <hyperlink ref="F149" r:id="rId19" xr:uid="{00000000-0004-0000-0E00-000012000000}"/>
    <hyperlink ref="F152" r:id="rId20" xr:uid="{00000000-0004-0000-0E00-000013000000}"/>
    <hyperlink ref="F157" r:id="rId21" xr:uid="{00000000-0004-0000-0E00-000014000000}"/>
    <hyperlink ref="F159" r:id="rId22" xr:uid="{00000000-0004-0000-0E00-000015000000}"/>
    <hyperlink ref="F161" r:id="rId23" xr:uid="{00000000-0004-0000-0E00-000016000000}"/>
    <hyperlink ref="F163" r:id="rId24" xr:uid="{00000000-0004-0000-0E00-000017000000}"/>
    <hyperlink ref="F166" r:id="rId25" xr:uid="{00000000-0004-0000-0E00-000018000000}"/>
    <hyperlink ref="F169" r:id="rId26" xr:uid="{00000000-0004-0000-0E00-000019000000}"/>
    <hyperlink ref="F171" r:id="rId27" xr:uid="{00000000-0004-0000-0E00-00001A000000}"/>
    <hyperlink ref="F174" r:id="rId28" xr:uid="{00000000-0004-0000-0E00-00001B000000}"/>
    <hyperlink ref="F176" r:id="rId29" xr:uid="{00000000-0004-0000-0E00-00001C000000}"/>
    <hyperlink ref="F180" r:id="rId30" xr:uid="{00000000-0004-0000-0E00-00001D000000}"/>
    <hyperlink ref="F182" r:id="rId31" xr:uid="{00000000-0004-0000-0E00-00001E000000}"/>
    <hyperlink ref="F184" r:id="rId32" xr:uid="{00000000-0004-0000-0E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130</v>
      </c>
    </row>
    <row r="3" spans="2:4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pans="2:46" ht="24.95" customHeight="1">
      <c r="B4" s="22"/>
      <c r="D4" s="23" t="s">
        <v>131</v>
      </c>
      <c r="L4" s="22"/>
      <c r="M4" s="93" t="s">
        <v>10</v>
      </c>
      <c r="AT4" s="19" t="s">
        <v>4</v>
      </c>
    </row>
    <row r="5" spans="2:46" ht="6.95" customHeight="1">
      <c r="B5" s="22"/>
      <c r="L5" s="22"/>
    </row>
    <row r="6" spans="2:46" ht="12" customHeight="1">
      <c r="B6" s="22"/>
      <c r="D6" s="29" t="s">
        <v>16</v>
      </c>
      <c r="L6" s="22"/>
    </row>
    <row r="7" spans="2:46" ht="26.25" customHeight="1">
      <c r="B7" s="22"/>
      <c r="E7" s="350" t="str">
        <f>'Rekapitulace stavby'!K6</f>
        <v>Komunitní dům sociální služby Domova Na cestě – Hlinsko_rev DPS</v>
      </c>
      <c r="F7" s="351"/>
      <c r="G7" s="351"/>
      <c r="H7" s="351"/>
      <c r="L7" s="22"/>
    </row>
    <row r="8" spans="2:46" s="1" customFormat="1" ht="12" customHeight="1">
      <c r="B8" s="35"/>
      <c r="D8" s="29" t="s">
        <v>132</v>
      </c>
      <c r="L8" s="35"/>
    </row>
    <row r="9" spans="2:46" s="1" customFormat="1" ht="16.5" customHeight="1">
      <c r="B9" s="35"/>
      <c r="E9" s="314" t="s">
        <v>6826</v>
      </c>
      <c r="F9" s="352"/>
      <c r="G9" s="352"/>
      <c r="H9" s="352"/>
      <c r="L9" s="35"/>
    </row>
    <row r="10" spans="2:46" s="1" customFormat="1" ht="11.25">
      <c r="B10" s="35"/>
      <c r="L10" s="35"/>
    </row>
    <row r="11" spans="2:46" s="1" customFormat="1" ht="12" customHeight="1">
      <c r="B11" s="35"/>
      <c r="D11" s="29" t="s">
        <v>18</v>
      </c>
      <c r="F11" s="27" t="s">
        <v>32</v>
      </c>
      <c r="I11" s="29" t="s">
        <v>20</v>
      </c>
      <c r="J11" s="27" t="s">
        <v>32</v>
      </c>
      <c r="L11" s="35"/>
    </row>
    <row r="12" spans="2:46" s="1" customFormat="1" ht="12" customHeight="1">
      <c r="B12" s="35"/>
      <c r="D12" s="29" t="s">
        <v>22</v>
      </c>
      <c r="F12" s="27" t="s">
        <v>33</v>
      </c>
      <c r="I12" s="29" t="s">
        <v>24</v>
      </c>
      <c r="J12" s="52" t="str">
        <f>'Rekapitulace stavby'!AN8</f>
        <v>15. 7. 2024</v>
      </c>
      <c r="L12" s="35"/>
    </row>
    <row r="13" spans="2:46" s="1" customFormat="1" ht="10.9" customHeight="1">
      <c r="B13" s="35"/>
      <c r="L13" s="35"/>
    </row>
    <row r="14" spans="2:46" s="1" customFormat="1" ht="12" customHeight="1">
      <c r="B14" s="35"/>
      <c r="D14" s="29" t="s">
        <v>30</v>
      </c>
      <c r="I14" s="29" t="s">
        <v>31</v>
      </c>
      <c r="J14" s="27" t="str">
        <f>IF('Rekapitulace stavby'!AN10="","",'Rekapitulace stavby'!AN10)</f>
        <v/>
      </c>
      <c r="L14" s="35"/>
    </row>
    <row r="15" spans="2:46" s="1" customFormat="1" ht="18" customHeight="1">
      <c r="B15" s="35"/>
      <c r="E15" s="27" t="str">
        <f>IF('Rekapitulace stavby'!E11="","",'Rekapitulace stavby'!E11)</f>
        <v xml:space="preserve"> </v>
      </c>
      <c r="I15" s="29" t="s">
        <v>34</v>
      </c>
      <c r="J15" s="27" t="str">
        <f>IF('Rekapitulace stavby'!AN11="","",'Rekapitulace stavby'!AN11)</f>
        <v/>
      </c>
      <c r="L15" s="35"/>
    </row>
    <row r="16" spans="2:46" s="1" customFormat="1" ht="6.95" customHeight="1">
      <c r="B16" s="35"/>
      <c r="L16" s="35"/>
    </row>
    <row r="17" spans="2:12" s="1" customFormat="1" ht="12" customHeight="1">
      <c r="B17" s="35"/>
      <c r="D17" s="29" t="s">
        <v>35</v>
      </c>
      <c r="I17" s="29" t="s">
        <v>31</v>
      </c>
      <c r="J17" s="30" t="str">
        <f>'Rekapitulace stavby'!AN13</f>
        <v>Vyplň údaj</v>
      </c>
      <c r="L17" s="35"/>
    </row>
    <row r="18" spans="2:12" s="1" customFormat="1" ht="18" customHeight="1">
      <c r="B18" s="35"/>
      <c r="E18" s="353" t="str">
        <f>'Rekapitulace stavby'!E14</f>
        <v>Vyplň údaj</v>
      </c>
      <c r="F18" s="320"/>
      <c r="G18" s="320"/>
      <c r="H18" s="320"/>
      <c r="I18" s="29" t="s">
        <v>34</v>
      </c>
      <c r="J18" s="30" t="str">
        <f>'Rekapitulace stavby'!AN14</f>
        <v>Vyplň údaj</v>
      </c>
      <c r="L18" s="35"/>
    </row>
    <row r="19" spans="2:12" s="1" customFormat="1" ht="6.95" customHeight="1">
      <c r="B19" s="35"/>
      <c r="L19" s="35"/>
    </row>
    <row r="20" spans="2:12" s="1" customFormat="1" ht="12" customHeight="1">
      <c r="B20" s="35"/>
      <c r="D20" s="29" t="s">
        <v>37</v>
      </c>
      <c r="I20" s="29" t="s">
        <v>31</v>
      </c>
      <c r="J20" s="27" t="str">
        <f>IF('Rekapitulace stavby'!AN16="","",'Rekapitulace stavby'!AN16)</f>
        <v/>
      </c>
      <c r="L20" s="35"/>
    </row>
    <row r="21" spans="2:12" s="1" customFormat="1" ht="18" customHeight="1">
      <c r="B21" s="35"/>
      <c r="E21" s="27" t="str">
        <f>IF('Rekapitulace stavby'!E17="","",'Rekapitulace stavby'!E17)</f>
        <v xml:space="preserve"> </v>
      </c>
      <c r="I21" s="29" t="s">
        <v>34</v>
      </c>
      <c r="J21" s="27" t="str">
        <f>IF('Rekapitulace stavby'!AN17="","",'Rekapitulace stavby'!AN17)</f>
        <v/>
      </c>
      <c r="L21" s="35"/>
    </row>
    <row r="22" spans="2:12" s="1" customFormat="1" ht="6.95" customHeight="1">
      <c r="B22" s="35"/>
      <c r="L22" s="35"/>
    </row>
    <row r="23" spans="2:12" s="1" customFormat="1" ht="12" customHeight="1">
      <c r="B23" s="35"/>
      <c r="D23" s="29" t="s">
        <v>39</v>
      </c>
      <c r="I23" s="29" t="s">
        <v>31</v>
      </c>
      <c r="J23" s="27" t="s">
        <v>32</v>
      </c>
      <c r="L23" s="35"/>
    </row>
    <row r="24" spans="2:12" s="1" customFormat="1" ht="18" customHeight="1">
      <c r="B24" s="35"/>
      <c r="E24" s="27" t="s">
        <v>6827</v>
      </c>
      <c r="I24" s="29" t="s">
        <v>34</v>
      </c>
      <c r="J24" s="27" t="s">
        <v>32</v>
      </c>
      <c r="L24" s="35"/>
    </row>
    <row r="25" spans="2:12" s="1" customFormat="1" ht="6.95" customHeight="1">
      <c r="B25" s="35"/>
      <c r="L25" s="35"/>
    </row>
    <row r="26" spans="2:12" s="1" customFormat="1" ht="12" customHeight="1">
      <c r="B26" s="35"/>
      <c r="D26" s="29" t="s">
        <v>40</v>
      </c>
      <c r="L26" s="35"/>
    </row>
    <row r="27" spans="2:12" s="7" customFormat="1" ht="16.5" customHeight="1">
      <c r="B27" s="94"/>
      <c r="E27" s="325" t="s">
        <v>32</v>
      </c>
      <c r="F27" s="325"/>
      <c r="G27" s="325"/>
      <c r="H27" s="325"/>
      <c r="L27" s="94"/>
    </row>
    <row r="28" spans="2:12" s="1" customFormat="1" ht="6.95" customHeight="1">
      <c r="B28" s="35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53"/>
      <c r="J29" s="53"/>
      <c r="K29" s="53"/>
      <c r="L29" s="35"/>
    </row>
    <row r="30" spans="2:12" s="1" customFormat="1" ht="25.35" customHeight="1">
      <c r="B30" s="35"/>
      <c r="D30" s="95" t="s">
        <v>42</v>
      </c>
      <c r="J30" s="66">
        <f>ROUND(J85,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53"/>
      <c r="J31" s="53"/>
      <c r="K31" s="53"/>
      <c r="L31" s="35"/>
    </row>
    <row r="32" spans="2:12" s="1" customFormat="1" ht="14.45" customHeight="1">
      <c r="B32" s="35"/>
      <c r="F32" s="38" t="s">
        <v>44</v>
      </c>
      <c r="I32" s="38" t="s">
        <v>43</v>
      </c>
      <c r="J32" s="38" t="s">
        <v>45</v>
      </c>
      <c r="L32" s="35"/>
    </row>
    <row r="33" spans="2:12" s="1" customFormat="1" ht="14.45" customHeight="1">
      <c r="B33" s="35"/>
      <c r="D33" s="55" t="s">
        <v>46</v>
      </c>
      <c r="E33" s="29" t="s">
        <v>47</v>
      </c>
      <c r="F33" s="86">
        <f>ROUND((SUM(BE85:BE127)),  2)</f>
        <v>0</v>
      </c>
      <c r="I33" s="96">
        <v>0.21</v>
      </c>
      <c r="J33" s="86">
        <f>ROUND(((SUM(BE85:BE127))*I33),  2)</f>
        <v>0</v>
      </c>
      <c r="L33" s="35"/>
    </row>
    <row r="34" spans="2:12" s="1" customFormat="1" ht="14.45" customHeight="1">
      <c r="B34" s="35"/>
      <c r="E34" s="29" t="s">
        <v>48</v>
      </c>
      <c r="F34" s="86">
        <f>ROUND((SUM(BF85:BF127)),  2)</f>
        <v>0</v>
      </c>
      <c r="I34" s="96">
        <v>0.12</v>
      </c>
      <c r="J34" s="86">
        <f>ROUND(((SUM(BF85:BF127))*I34),  2)</f>
        <v>0</v>
      </c>
      <c r="L34" s="35"/>
    </row>
    <row r="35" spans="2:12" s="1" customFormat="1" ht="14.45" hidden="1" customHeight="1">
      <c r="B35" s="35"/>
      <c r="E35" s="29" t="s">
        <v>49</v>
      </c>
      <c r="F35" s="86">
        <f>ROUND((SUM(BG85:BG127)),  2)</f>
        <v>0</v>
      </c>
      <c r="I35" s="96">
        <v>0.21</v>
      </c>
      <c r="J35" s="86">
        <f>0</f>
        <v>0</v>
      </c>
      <c r="L35" s="35"/>
    </row>
    <row r="36" spans="2:12" s="1" customFormat="1" ht="14.45" hidden="1" customHeight="1">
      <c r="B36" s="35"/>
      <c r="E36" s="29" t="s">
        <v>50</v>
      </c>
      <c r="F36" s="86">
        <f>ROUND((SUM(BH85:BH127)),  2)</f>
        <v>0</v>
      </c>
      <c r="I36" s="96">
        <v>0.12</v>
      </c>
      <c r="J36" s="86">
        <f>0</f>
        <v>0</v>
      </c>
      <c r="L36" s="35"/>
    </row>
    <row r="37" spans="2:12" s="1" customFormat="1" ht="14.45" hidden="1" customHeight="1">
      <c r="B37" s="35"/>
      <c r="E37" s="29" t="s">
        <v>51</v>
      </c>
      <c r="F37" s="86">
        <f>ROUND((SUM(BI85:BI127)),  2)</f>
        <v>0</v>
      </c>
      <c r="I37" s="96">
        <v>0</v>
      </c>
      <c r="J37" s="86">
        <f>0</f>
        <v>0</v>
      </c>
      <c r="L37" s="35"/>
    </row>
    <row r="38" spans="2:12" s="1" customFormat="1" ht="6.95" customHeight="1">
      <c r="B38" s="35"/>
      <c r="L38" s="35"/>
    </row>
    <row r="39" spans="2:12" s="1" customFormat="1" ht="25.35" customHeight="1">
      <c r="B39" s="35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5"/>
    </row>
    <row r="40" spans="2:12" s="1" customFormat="1" ht="14.45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35"/>
    </row>
    <row r="44" spans="2:12" s="1" customFormat="1" ht="6.9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35"/>
    </row>
    <row r="45" spans="2:12" s="1" customFormat="1" ht="24.95" customHeight="1">
      <c r="B45" s="35"/>
      <c r="C45" s="23" t="s">
        <v>134</v>
      </c>
      <c r="L45" s="35"/>
    </row>
    <row r="46" spans="2:12" s="1" customFormat="1" ht="6.95" customHeight="1">
      <c r="B46" s="35"/>
      <c r="L46" s="35"/>
    </row>
    <row r="47" spans="2:12" s="1" customFormat="1" ht="12" customHeight="1">
      <c r="B47" s="35"/>
      <c r="C47" s="29" t="s">
        <v>16</v>
      </c>
      <c r="L47" s="35"/>
    </row>
    <row r="48" spans="2:12" s="1" customFormat="1" ht="26.25" customHeight="1">
      <c r="B48" s="35"/>
      <c r="E48" s="350" t="str">
        <f>E7</f>
        <v>Komunitní dům sociální služby Domova Na cestě – Hlinsko_rev DPS</v>
      </c>
      <c r="F48" s="351"/>
      <c r="G48" s="351"/>
      <c r="H48" s="351"/>
      <c r="L48" s="35"/>
    </row>
    <row r="49" spans="2:47" s="1" customFormat="1" ht="12" customHeight="1">
      <c r="B49" s="35"/>
      <c r="C49" s="29" t="s">
        <v>132</v>
      </c>
      <c r="L49" s="35"/>
    </row>
    <row r="50" spans="2:47" s="1" customFormat="1" ht="16.5" customHeight="1">
      <c r="B50" s="35"/>
      <c r="E50" s="314" t="str">
        <f>E9</f>
        <v>9 - Vedlejší náklady</v>
      </c>
      <c r="F50" s="352"/>
      <c r="G50" s="352"/>
      <c r="H50" s="352"/>
      <c r="L50" s="35"/>
    </row>
    <row r="51" spans="2:47" s="1" customFormat="1" ht="6.95" customHeight="1">
      <c r="B51" s="35"/>
      <c r="L51" s="35"/>
    </row>
    <row r="52" spans="2:47" s="1" customFormat="1" ht="12" customHeight="1">
      <c r="B52" s="35"/>
      <c r="C52" s="29" t="s">
        <v>22</v>
      </c>
      <c r="F52" s="27" t="str">
        <f>F12</f>
        <v xml:space="preserve"> </v>
      </c>
      <c r="I52" s="29" t="s">
        <v>24</v>
      </c>
      <c r="J52" s="52" t="str">
        <f>IF(J12="","",J12)</f>
        <v>15. 7. 2024</v>
      </c>
      <c r="L52" s="35"/>
    </row>
    <row r="53" spans="2:47" s="1" customFormat="1" ht="6.95" customHeight="1">
      <c r="B53" s="35"/>
      <c r="L53" s="35"/>
    </row>
    <row r="54" spans="2:47" s="1" customFormat="1" ht="15.2" customHeight="1">
      <c r="B54" s="35"/>
      <c r="C54" s="29" t="s">
        <v>30</v>
      </c>
      <c r="F54" s="27" t="str">
        <f>E15</f>
        <v xml:space="preserve"> </v>
      </c>
      <c r="I54" s="29" t="s">
        <v>37</v>
      </c>
      <c r="J54" s="33" t="str">
        <f>E21</f>
        <v xml:space="preserve"> </v>
      </c>
      <c r="L54" s="35"/>
    </row>
    <row r="55" spans="2:47" s="1" customFormat="1" ht="15.2" customHeight="1">
      <c r="B55" s="35"/>
      <c r="C55" s="29" t="s">
        <v>35</v>
      </c>
      <c r="F55" s="27" t="str">
        <f>IF(E18="","",E18)</f>
        <v>Vyplň údaj</v>
      </c>
      <c r="I55" s="29" t="s">
        <v>39</v>
      </c>
      <c r="J55" s="33" t="str">
        <f>E24</f>
        <v>Tomáš Hrdlička</v>
      </c>
      <c r="L55" s="35"/>
    </row>
    <row r="56" spans="2:47" s="1" customFormat="1" ht="10.35" customHeight="1">
      <c r="B56" s="35"/>
      <c r="L56" s="35"/>
    </row>
    <row r="57" spans="2:47" s="1" customFormat="1" ht="29.25" customHeight="1">
      <c r="B57" s="35"/>
      <c r="C57" s="103" t="s">
        <v>135</v>
      </c>
      <c r="D57" s="97"/>
      <c r="E57" s="97"/>
      <c r="F57" s="97"/>
      <c r="G57" s="97"/>
      <c r="H57" s="97"/>
      <c r="I57" s="97"/>
      <c r="J57" s="104" t="s">
        <v>136</v>
      </c>
      <c r="K57" s="97"/>
      <c r="L57" s="35"/>
    </row>
    <row r="58" spans="2:47" s="1" customFormat="1" ht="10.35" customHeight="1">
      <c r="B58" s="35"/>
      <c r="L58" s="35"/>
    </row>
    <row r="59" spans="2:47" s="1" customFormat="1" ht="22.9" customHeight="1">
      <c r="B59" s="35"/>
      <c r="C59" s="105" t="s">
        <v>74</v>
      </c>
      <c r="J59" s="66">
        <f>J85</f>
        <v>0</v>
      </c>
      <c r="L59" s="35"/>
      <c r="AU59" s="19" t="s">
        <v>137</v>
      </c>
    </row>
    <row r="60" spans="2:47" s="8" customFormat="1" ht="24.95" customHeight="1">
      <c r="B60" s="106"/>
      <c r="D60" s="107" t="s">
        <v>6828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2:47" s="9" customFormat="1" ht="19.899999999999999" customHeight="1">
      <c r="B61" s="110"/>
      <c r="D61" s="111" t="s">
        <v>6829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2:47" s="9" customFormat="1" ht="19.899999999999999" customHeight="1">
      <c r="B62" s="110"/>
      <c r="D62" s="111" t="s">
        <v>6830</v>
      </c>
      <c r="E62" s="112"/>
      <c r="F62" s="112"/>
      <c r="G62" s="112"/>
      <c r="H62" s="112"/>
      <c r="I62" s="112"/>
      <c r="J62" s="113">
        <f>J99</f>
        <v>0</v>
      </c>
      <c r="L62" s="110"/>
    </row>
    <row r="63" spans="2:47" s="9" customFormat="1" ht="19.899999999999999" customHeight="1">
      <c r="B63" s="110"/>
      <c r="D63" s="111" t="s">
        <v>6831</v>
      </c>
      <c r="E63" s="112"/>
      <c r="F63" s="112"/>
      <c r="G63" s="112"/>
      <c r="H63" s="112"/>
      <c r="I63" s="112"/>
      <c r="J63" s="113">
        <f>J107</f>
        <v>0</v>
      </c>
      <c r="L63" s="110"/>
    </row>
    <row r="64" spans="2:47" s="9" customFormat="1" ht="19.899999999999999" customHeight="1">
      <c r="B64" s="110"/>
      <c r="D64" s="111" t="s">
        <v>6832</v>
      </c>
      <c r="E64" s="112"/>
      <c r="F64" s="112"/>
      <c r="G64" s="112"/>
      <c r="H64" s="112"/>
      <c r="I64" s="112"/>
      <c r="J64" s="113">
        <f>J119</f>
        <v>0</v>
      </c>
      <c r="L64" s="110"/>
    </row>
    <row r="65" spans="2:12" s="9" customFormat="1" ht="19.899999999999999" customHeight="1">
      <c r="B65" s="110"/>
      <c r="D65" s="111" t="s">
        <v>6833</v>
      </c>
      <c r="E65" s="112"/>
      <c r="F65" s="112"/>
      <c r="G65" s="112"/>
      <c r="H65" s="112"/>
      <c r="I65" s="112"/>
      <c r="J65" s="113">
        <f>J125</f>
        <v>0</v>
      </c>
      <c r="L65" s="110"/>
    </row>
    <row r="66" spans="2:12" s="1" customFormat="1" ht="21.75" customHeight="1">
      <c r="B66" s="35"/>
      <c r="L66" s="35"/>
    </row>
    <row r="67" spans="2:12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5"/>
    </row>
    <row r="71" spans="2:12" s="1" customFormat="1" ht="6.95" customHeight="1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35"/>
    </row>
    <row r="72" spans="2:12" s="1" customFormat="1" ht="24.95" customHeight="1">
      <c r="B72" s="35"/>
      <c r="C72" s="23" t="s">
        <v>144</v>
      </c>
      <c r="L72" s="35"/>
    </row>
    <row r="73" spans="2:12" s="1" customFormat="1" ht="6.95" customHeight="1">
      <c r="B73" s="35"/>
      <c r="L73" s="35"/>
    </row>
    <row r="74" spans="2:12" s="1" customFormat="1" ht="12" customHeight="1">
      <c r="B74" s="35"/>
      <c r="C74" s="29" t="s">
        <v>16</v>
      </c>
      <c r="L74" s="35"/>
    </row>
    <row r="75" spans="2:12" s="1" customFormat="1" ht="26.25" customHeight="1">
      <c r="B75" s="35"/>
      <c r="E75" s="350" t="str">
        <f>E7</f>
        <v>Komunitní dům sociální služby Domova Na cestě – Hlinsko_rev DPS</v>
      </c>
      <c r="F75" s="351"/>
      <c r="G75" s="351"/>
      <c r="H75" s="351"/>
      <c r="L75" s="35"/>
    </row>
    <row r="76" spans="2:12" s="1" customFormat="1" ht="12" customHeight="1">
      <c r="B76" s="35"/>
      <c r="C76" s="29" t="s">
        <v>132</v>
      </c>
      <c r="L76" s="35"/>
    </row>
    <row r="77" spans="2:12" s="1" customFormat="1" ht="16.5" customHeight="1">
      <c r="B77" s="35"/>
      <c r="E77" s="314" t="str">
        <f>E9</f>
        <v>9 - Vedlejší náklady</v>
      </c>
      <c r="F77" s="352"/>
      <c r="G77" s="352"/>
      <c r="H77" s="352"/>
      <c r="L77" s="35"/>
    </row>
    <row r="78" spans="2:12" s="1" customFormat="1" ht="6.95" customHeight="1">
      <c r="B78" s="35"/>
      <c r="L78" s="35"/>
    </row>
    <row r="79" spans="2:12" s="1" customFormat="1" ht="12" customHeight="1">
      <c r="B79" s="35"/>
      <c r="C79" s="29" t="s">
        <v>22</v>
      </c>
      <c r="F79" s="27" t="str">
        <f>F12</f>
        <v xml:space="preserve"> </v>
      </c>
      <c r="I79" s="29" t="s">
        <v>24</v>
      </c>
      <c r="J79" s="52" t="str">
        <f>IF(J12="","",J12)</f>
        <v>15. 7. 2024</v>
      </c>
      <c r="L79" s="35"/>
    </row>
    <row r="80" spans="2:12" s="1" customFormat="1" ht="6.95" customHeight="1">
      <c r="B80" s="35"/>
      <c r="L80" s="35"/>
    </row>
    <row r="81" spans="2:65" s="1" customFormat="1" ht="15.2" customHeight="1">
      <c r="B81" s="35"/>
      <c r="C81" s="29" t="s">
        <v>30</v>
      </c>
      <c r="F81" s="27" t="str">
        <f>E15</f>
        <v xml:space="preserve"> </v>
      </c>
      <c r="I81" s="29" t="s">
        <v>37</v>
      </c>
      <c r="J81" s="33" t="str">
        <f>E21</f>
        <v xml:space="preserve"> </v>
      </c>
      <c r="L81" s="35"/>
    </row>
    <row r="82" spans="2:65" s="1" customFormat="1" ht="15.2" customHeight="1">
      <c r="B82" s="35"/>
      <c r="C82" s="29" t="s">
        <v>35</v>
      </c>
      <c r="F82" s="27" t="str">
        <f>IF(E18="","",E18)</f>
        <v>Vyplň údaj</v>
      </c>
      <c r="I82" s="29" t="s">
        <v>39</v>
      </c>
      <c r="J82" s="33" t="str">
        <f>E24</f>
        <v>Tomáš Hrdlička</v>
      </c>
      <c r="L82" s="35"/>
    </row>
    <row r="83" spans="2:65" s="1" customFormat="1" ht="10.35" customHeight="1">
      <c r="B83" s="35"/>
      <c r="L83" s="35"/>
    </row>
    <row r="84" spans="2:65" s="10" customFormat="1" ht="29.25" customHeight="1">
      <c r="B84" s="114"/>
      <c r="C84" s="115" t="s">
        <v>145</v>
      </c>
      <c r="D84" s="116" t="s">
        <v>61</v>
      </c>
      <c r="E84" s="116" t="s">
        <v>57</v>
      </c>
      <c r="F84" s="116" t="s">
        <v>58</v>
      </c>
      <c r="G84" s="116" t="s">
        <v>146</v>
      </c>
      <c r="H84" s="116" t="s">
        <v>147</v>
      </c>
      <c r="I84" s="116" t="s">
        <v>148</v>
      </c>
      <c r="J84" s="117" t="s">
        <v>136</v>
      </c>
      <c r="K84" s="118" t="s">
        <v>149</v>
      </c>
      <c r="L84" s="114"/>
      <c r="M84" s="59" t="s">
        <v>32</v>
      </c>
      <c r="N84" s="60" t="s">
        <v>46</v>
      </c>
      <c r="O84" s="60" t="s">
        <v>150</v>
      </c>
      <c r="P84" s="60" t="s">
        <v>151</v>
      </c>
      <c r="Q84" s="60" t="s">
        <v>152</v>
      </c>
      <c r="R84" s="60" t="s">
        <v>153</v>
      </c>
      <c r="S84" s="60" t="s">
        <v>154</v>
      </c>
      <c r="T84" s="61" t="s">
        <v>155</v>
      </c>
    </row>
    <row r="85" spans="2:65" s="1" customFormat="1" ht="22.9" customHeight="1">
      <c r="B85" s="35"/>
      <c r="C85" s="64" t="s">
        <v>156</v>
      </c>
      <c r="J85" s="119">
        <f>BK85</f>
        <v>0</v>
      </c>
      <c r="L85" s="35"/>
      <c r="M85" s="62"/>
      <c r="N85" s="53"/>
      <c r="O85" s="53"/>
      <c r="P85" s="120">
        <f>P86</f>
        <v>0</v>
      </c>
      <c r="Q85" s="53"/>
      <c r="R85" s="120">
        <f>R86</f>
        <v>0</v>
      </c>
      <c r="S85" s="53"/>
      <c r="T85" s="121">
        <f>T86</f>
        <v>0</v>
      </c>
      <c r="AT85" s="19" t="s">
        <v>75</v>
      </c>
      <c r="AU85" s="19" t="s">
        <v>137</v>
      </c>
      <c r="BK85" s="122">
        <f>BK86</f>
        <v>0</v>
      </c>
    </row>
    <row r="86" spans="2:65" s="11" customFormat="1" ht="25.9" customHeight="1">
      <c r="B86" s="123"/>
      <c r="D86" s="124" t="s">
        <v>75</v>
      </c>
      <c r="E86" s="125" t="s">
        <v>6834</v>
      </c>
      <c r="F86" s="125" t="s">
        <v>6835</v>
      </c>
      <c r="I86" s="126"/>
      <c r="J86" s="127">
        <f>BK86</f>
        <v>0</v>
      </c>
      <c r="L86" s="123"/>
      <c r="M86" s="128"/>
      <c r="P86" s="129">
        <f>P87+P99+P107+P119+P125</f>
        <v>0</v>
      </c>
      <c r="R86" s="129">
        <f>R87+R99+R107+R119+R125</f>
        <v>0</v>
      </c>
      <c r="T86" s="130">
        <f>T87+T99+T107+T119+T125</f>
        <v>0</v>
      </c>
      <c r="AR86" s="124" t="s">
        <v>99</v>
      </c>
      <c r="AT86" s="131" t="s">
        <v>75</v>
      </c>
      <c r="AU86" s="131" t="s">
        <v>76</v>
      </c>
      <c r="AY86" s="124" t="s">
        <v>159</v>
      </c>
      <c r="BK86" s="132">
        <f>BK87+BK99+BK107+BK119+BK125</f>
        <v>0</v>
      </c>
    </row>
    <row r="87" spans="2:65" s="11" customFormat="1" ht="22.9" customHeight="1">
      <c r="B87" s="123"/>
      <c r="D87" s="124" t="s">
        <v>75</v>
      </c>
      <c r="E87" s="133" t="s">
        <v>6836</v>
      </c>
      <c r="F87" s="133" t="s">
        <v>6837</v>
      </c>
      <c r="I87" s="126"/>
      <c r="J87" s="134">
        <f>BK87</f>
        <v>0</v>
      </c>
      <c r="L87" s="123"/>
      <c r="M87" s="128"/>
      <c r="P87" s="129">
        <f>SUM(P88:P98)</f>
        <v>0</v>
      </c>
      <c r="R87" s="129">
        <f>SUM(R88:R98)</f>
        <v>0</v>
      </c>
      <c r="T87" s="130">
        <f>SUM(T88:T98)</f>
        <v>0</v>
      </c>
      <c r="AR87" s="124" t="s">
        <v>99</v>
      </c>
      <c r="AT87" s="131" t="s">
        <v>75</v>
      </c>
      <c r="AU87" s="131" t="s">
        <v>84</v>
      </c>
      <c r="AY87" s="124" t="s">
        <v>159</v>
      </c>
      <c r="BK87" s="132">
        <f>SUM(BK88:BK98)</f>
        <v>0</v>
      </c>
    </row>
    <row r="88" spans="2:65" s="1" customFormat="1" ht="16.5" customHeight="1">
      <c r="B88" s="35"/>
      <c r="C88" s="135" t="s">
        <v>84</v>
      </c>
      <c r="D88" s="135" t="s">
        <v>162</v>
      </c>
      <c r="E88" s="136" t="s">
        <v>6838</v>
      </c>
      <c r="F88" s="137" t="s">
        <v>6839</v>
      </c>
      <c r="G88" s="138" t="s">
        <v>5355</v>
      </c>
      <c r="H88" s="139">
        <v>1</v>
      </c>
      <c r="I88" s="140"/>
      <c r="J88" s="141">
        <f>ROUND(I88*H88,2)</f>
        <v>0</v>
      </c>
      <c r="K88" s="142"/>
      <c r="L88" s="35"/>
      <c r="M88" s="143" t="s">
        <v>32</v>
      </c>
      <c r="N88" s="144" t="s">
        <v>48</v>
      </c>
      <c r="P88" s="145">
        <f>O88*H88</f>
        <v>0</v>
      </c>
      <c r="Q88" s="145">
        <v>0</v>
      </c>
      <c r="R88" s="145">
        <f>Q88*H88</f>
        <v>0</v>
      </c>
      <c r="S88" s="145">
        <v>0</v>
      </c>
      <c r="T88" s="146">
        <f>S88*H88</f>
        <v>0</v>
      </c>
      <c r="AR88" s="147" t="s">
        <v>6840</v>
      </c>
      <c r="AT88" s="147" t="s">
        <v>162</v>
      </c>
      <c r="AU88" s="147" t="s">
        <v>91</v>
      </c>
      <c r="AY88" s="19" t="s">
        <v>159</v>
      </c>
      <c r="BE88" s="148">
        <f>IF(N88="základní",J88,0)</f>
        <v>0</v>
      </c>
      <c r="BF88" s="148">
        <f>IF(N88="snížená",J88,0)</f>
        <v>0</v>
      </c>
      <c r="BG88" s="148">
        <f>IF(N88="zákl. přenesená",J88,0)</f>
        <v>0</v>
      </c>
      <c r="BH88" s="148">
        <f>IF(N88="sníž. přenesená",J88,0)</f>
        <v>0</v>
      </c>
      <c r="BI88" s="148">
        <f>IF(N88="nulová",J88,0)</f>
        <v>0</v>
      </c>
      <c r="BJ88" s="19" t="s">
        <v>91</v>
      </c>
      <c r="BK88" s="148">
        <f>ROUND(I88*H88,2)</f>
        <v>0</v>
      </c>
      <c r="BL88" s="19" t="s">
        <v>6840</v>
      </c>
      <c r="BM88" s="147" t="s">
        <v>6841</v>
      </c>
    </row>
    <row r="89" spans="2:65" s="1" customFormat="1" ht="11.25">
      <c r="B89" s="35"/>
      <c r="D89" s="149" t="s">
        <v>167</v>
      </c>
      <c r="F89" s="150" t="s">
        <v>6842</v>
      </c>
      <c r="I89" s="151"/>
      <c r="L89" s="35"/>
      <c r="M89" s="152"/>
      <c r="T89" s="56"/>
      <c r="AT89" s="19" t="s">
        <v>167</v>
      </c>
      <c r="AU89" s="19" t="s">
        <v>91</v>
      </c>
    </row>
    <row r="90" spans="2:65" s="1" customFormat="1" ht="16.5" customHeight="1">
      <c r="B90" s="35"/>
      <c r="C90" s="135" t="s">
        <v>91</v>
      </c>
      <c r="D90" s="135" t="s">
        <v>162</v>
      </c>
      <c r="E90" s="136" t="s">
        <v>6843</v>
      </c>
      <c r="F90" s="137" t="s">
        <v>6844</v>
      </c>
      <c r="G90" s="138" t="s">
        <v>5355</v>
      </c>
      <c r="H90" s="139">
        <v>1</v>
      </c>
      <c r="I90" s="140"/>
      <c r="J90" s="141">
        <f>ROUND(I90*H90,2)</f>
        <v>0</v>
      </c>
      <c r="K90" s="142"/>
      <c r="L90" s="35"/>
      <c r="M90" s="143" t="s">
        <v>32</v>
      </c>
      <c r="N90" s="144" t="s">
        <v>48</v>
      </c>
      <c r="P90" s="145">
        <f>O90*H90</f>
        <v>0</v>
      </c>
      <c r="Q90" s="145">
        <v>0</v>
      </c>
      <c r="R90" s="145">
        <f>Q90*H90</f>
        <v>0</v>
      </c>
      <c r="S90" s="145">
        <v>0</v>
      </c>
      <c r="T90" s="146">
        <f>S90*H90</f>
        <v>0</v>
      </c>
      <c r="AR90" s="147" t="s">
        <v>6840</v>
      </c>
      <c r="AT90" s="147" t="s">
        <v>162</v>
      </c>
      <c r="AU90" s="147" t="s">
        <v>91</v>
      </c>
      <c r="AY90" s="19" t="s">
        <v>159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9" t="s">
        <v>91</v>
      </c>
      <c r="BK90" s="148">
        <f>ROUND(I90*H90,2)</f>
        <v>0</v>
      </c>
      <c r="BL90" s="19" t="s">
        <v>6840</v>
      </c>
      <c r="BM90" s="147" t="s">
        <v>6845</v>
      </c>
    </row>
    <row r="91" spans="2:65" s="1" customFormat="1" ht="11.25">
      <c r="B91" s="35"/>
      <c r="D91" s="149" t="s">
        <v>167</v>
      </c>
      <c r="F91" s="150" t="s">
        <v>6846</v>
      </c>
      <c r="I91" s="151"/>
      <c r="L91" s="35"/>
      <c r="M91" s="152"/>
      <c r="T91" s="56"/>
      <c r="AT91" s="19" t="s">
        <v>167</v>
      </c>
      <c r="AU91" s="19" t="s">
        <v>91</v>
      </c>
    </row>
    <row r="92" spans="2:65" s="1" customFormat="1" ht="117">
      <c r="B92" s="35"/>
      <c r="D92" s="154" t="s">
        <v>562</v>
      </c>
      <c r="F92" s="174" t="s">
        <v>6847</v>
      </c>
      <c r="I92" s="151"/>
      <c r="L92" s="35"/>
      <c r="M92" s="152"/>
      <c r="T92" s="56"/>
      <c r="AT92" s="19" t="s">
        <v>562</v>
      </c>
      <c r="AU92" s="19" t="s">
        <v>91</v>
      </c>
    </row>
    <row r="93" spans="2:65" s="1" customFormat="1" ht="37.9" customHeight="1">
      <c r="B93" s="35"/>
      <c r="C93" s="135" t="s">
        <v>93</v>
      </c>
      <c r="D93" s="135" t="s">
        <v>162</v>
      </c>
      <c r="E93" s="136" t="s">
        <v>6848</v>
      </c>
      <c r="F93" s="137" t="s">
        <v>6849</v>
      </c>
      <c r="G93" s="138" t="s">
        <v>5355</v>
      </c>
      <c r="H93" s="139">
        <v>1</v>
      </c>
      <c r="I93" s="140"/>
      <c r="J93" s="141">
        <f>ROUND(I93*H93,2)</f>
        <v>0</v>
      </c>
      <c r="K93" s="142"/>
      <c r="L93" s="35"/>
      <c r="M93" s="143" t="s">
        <v>32</v>
      </c>
      <c r="N93" s="144" t="s">
        <v>48</v>
      </c>
      <c r="P93" s="145">
        <f>O93*H93</f>
        <v>0</v>
      </c>
      <c r="Q93" s="145">
        <v>0</v>
      </c>
      <c r="R93" s="145">
        <f>Q93*H93</f>
        <v>0</v>
      </c>
      <c r="S93" s="145">
        <v>0</v>
      </c>
      <c r="T93" s="146">
        <f>S93*H93</f>
        <v>0</v>
      </c>
      <c r="AR93" s="147" t="s">
        <v>6840</v>
      </c>
      <c r="AT93" s="147" t="s">
        <v>162</v>
      </c>
      <c r="AU93" s="147" t="s">
        <v>91</v>
      </c>
      <c r="AY93" s="19" t="s">
        <v>159</v>
      </c>
      <c r="BE93" s="148">
        <f>IF(N93="základní",J93,0)</f>
        <v>0</v>
      </c>
      <c r="BF93" s="148">
        <f>IF(N93="snížená",J93,0)</f>
        <v>0</v>
      </c>
      <c r="BG93" s="148">
        <f>IF(N93="zákl. přenesená",J93,0)</f>
        <v>0</v>
      </c>
      <c r="BH93" s="148">
        <f>IF(N93="sníž. přenesená",J93,0)</f>
        <v>0</v>
      </c>
      <c r="BI93" s="148">
        <f>IF(N93="nulová",J93,0)</f>
        <v>0</v>
      </c>
      <c r="BJ93" s="19" t="s">
        <v>91</v>
      </c>
      <c r="BK93" s="148">
        <f>ROUND(I93*H93,2)</f>
        <v>0</v>
      </c>
      <c r="BL93" s="19" t="s">
        <v>6840</v>
      </c>
      <c r="BM93" s="147" t="s">
        <v>6850</v>
      </c>
    </row>
    <row r="94" spans="2:65" s="1" customFormat="1" ht="11.25">
      <c r="B94" s="35"/>
      <c r="D94" s="149" t="s">
        <v>167</v>
      </c>
      <c r="F94" s="150" t="s">
        <v>6851</v>
      </c>
      <c r="I94" s="151"/>
      <c r="L94" s="35"/>
      <c r="M94" s="152"/>
      <c r="T94" s="56"/>
      <c r="AT94" s="19" t="s">
        <v>167</v>
      </c>
      <c r="AU94" s="19" t="s">
        <v>91</v>
      </c>
    </row>
    <row r="95" spans="2:65" s="1" customFormat="1" ht="16.5" customHeight="1">
      <c r="B95" s="35"/>
      <c r="C95" s="135" t="s">
        <v>96</v>
      </c>
      <c r="D95" s="135" t="s">
        <v>162</v>
      </c>
      <c r="E95" s="136" t="s">
        <v>6852</v>
      </c>
      <c r="F95" s="137" t="s">
        <v>6853</v>
      </c>
      <c r="G95" s="138" t="s">
        <v>757</v>
      </c>
      <c r="H95" s="139">
        <v>1</v>
      </c>
      <c r="I95" s="140"/>
      <c r="J95" s="141">
        <f>ROUND(I95*H95,2)</f>
        <v>0</v>
      </c>
      <c r="K95" s="142"/>
      <c r="L95" s="35"/>
      <c r="M95" s="143" t="s">
        <v>32</v>
      </c>
      <c r="N95" s="144" t="s">
        <v>48</v>
      </c>
      <c r="P95" s="145">
        <f>O95*H95</f>
        <v>0</v>
      </c>
      <c r="Q95" s="145">
        <v>0</v>
      </c>
      <c r="R95" s="145">
        <f>Q95*H95</f>
        <v>0</v>
      </c>
      <c r="S95" s="145">
        <v>0</v>
      </c>
      <c r="T95" s="146">
        <f>S95*H95</f>
        <v>0</v>
      </c>
      <c r="AR95" s="147" t="s">
        <v>6840</v>
      </c>
      <c r="AT95" s="147" t="s">
        <v>162</v>
      </c>
      <c r="AU95" s="147" t="s">
        <v>91</v>
      </c>
      <c r="AY95" s="19" t="s">
        <v>159</v>
      </c>
      <c r="BE95" s="148">
        <f>IF(N95="základní",J95,0)</f>
        <v>0</v>
      </c>
      <c r="BF95" s="148">
        <f>IF(N95="snížená",J95,0)</f>
        <v>0</v>
      </c>
      <c r="BG95" s="148">
        <f>IF(N95="zákl. přenesená",J95,0)</f>
        <v>0</v>
      </c>
      <c r="BH95" s="148">
        <f>IF(N95="sníž. přenesená",J95,0)</f>
        <v>0</v>
      </c>
      <c r="BI95" s="148">
        <f>IF(N95="nulová",J95,0)</f>
        <v>0</v>
      </c>
      <c r="BJ95" s="19" t="s">
        <v>91</v>
      </c>
      <c r="BK95" s="148">
        <f>ROUND(I95*H95,2)</f>
        <v>0</v>
      </c>
      <c r="BL95" s="19" t="s">
        <v>6840</v>
      </c>
      <c r="BM95" s="147" t="s">
        <v>6854</v>
      </c>
    </row>
    <row r="96" spans="2:65" s="1" customFormat="1" ht="11.25">
      <c r="B96" s="35"/>
      <c r="D96" s="149" t="s">
        <v>167</v>
      </c>
      <c r="F96" s="150" t="s">
        <v>6855</v>
      </c>
      <c r="I96" s="151"/>
      <c r="L96" s="35"/>
      <c r="M96" s="152"/>
      <c r="T96" s="56"/>
      <c r="AT96" s="19" t="s">
        <v>167</v>
      </c>
      <c r="AU96" s="19" t="s">
        <v>91</v>
      </c>
    </row>
    <row r="97" spans="2:65" s="1" customFormat="1" ht="16.5" customHeight="1">
      <c r="B97" s="35"/>
      <c r="C97" s="135" t="s">
        <v>99</v>
      </c>
      <c r="D97" s="135" t="s">
        <v>162</v>
      </c>
      <c r="E97" s="136" t="s">
        <v>6856</v>
      </c>
      <c r="F97" s="137" t="s">
        <v>6857</v>
      </c>
      <c r="G97" s="138" t="s">
        <v>757</v>
      </c>
      <c r="H97" s="139">
        <v>1</v>
      </c>
      <c r="I97" s="140"/>
      <c r="J97" s="141">
        <f>ROUND(I97*H97,2)</f>
        <v>0</v>
      </c>
      <c r="K97" s="142"/>
      <c r="L97" s="35"/>
      <c r="M97" s="143" t="s">
        <v>32</v>
      </c>
      <c r="N97" s="144" t="s">
        <v>48</v>
      </c>
      <c r="P97" s="145">
        <f>O97*H97</f>
        <v>0</v>
      </c>
      <c r="Q97" s="145">
        <v>0</v>
      </c>
      <c r="R97" s="145">
        <f>Q97*H97</f>
        <v>0</v>
      </c>
      <c r="S97" s="145">
        <v>0</v>
      </c>
      <c r="T97" s="146">
        <f>S97*H97</f>
        <v>0</v>
      </c>
      <c r="AR97" s="147" t="s">
        <v>96</v>
      </c>
      <c r="AT97" s="147" t="s">
        <v>162</v>
      </c>
      <c r="AU97" s="147" t="s">
        <v>91</v>
      </c>
      <c r="AY97" s="19" t="s">
        <v>159</v>
      </c>
      <c r="BE97" s="148">
        <f>IF(N97="základní",J97,0)</f>
        <v>0</v>
      </c>
      <c r="BF97" s="148">
        <f>IF(N97="snížená",J97,0)</f>
        <v>0</v>
      </c>
      <c r="BG97" s="148">
        <f>IF(N97="zákl. přenesená",J97,0)</f>
        <v>0</v>
      </c>
      <c r="BH97" s="148">
        <f>IF(N97="sníž. přenesená",J97,0)</f>
        <v>0</v>
      </c>
      <c r="BI97" s="148">
        <f>IF(N97="nulová",J97,0)</f>
        <v>0</v>
      </c>
      <c r="BJ97" s="19" t="s">
        <v>91</v>
      </c>
      <c r="BK97" s="148">
        <f>ROUND(I97*H97,2)</f>
        <v>0</v>
      </c>
      <c r="BL97" s="19" t="s">
        <v>96</v>
      </c>
      <c r="BM97" s="147" t="s">
        <v>6858</v>
      </c>
    </row>
    <row r="98" spans="2:65" s="1" customFormat="1" ht="11.25">
      <c r="B98" s="35"/>
      <c r="D98" s="149" t="s">
        <v>167</v>
      </c>
      <c r="F98" s="150" t="s">
        <v>6859</v>
      </c>
      <c r="I98" s="151"/>
      <c r="L98" s="35"/>
      <c r="M98" s="152"/>
      <c r="T98" s="56"/>
      <c r="AT98" s="19" t="s">
        <v>167</v>
      </c>
      <c r="AU98" s="19" t="s">
        <v>91</v>
      </c>
    </row>
    <row r="99" spans="2:65" s="11" customFormat="1" ht="22.9" customHeight="1">
      <c r="B99" s="123"/>
      <c r="D99" s="124" t="s">
        <v>75</v>
      </c>
      <c r="E99" s="133" t="s">
        <v>6860</v>
      </c>
      <c r="F99" s="133" t="s">
        <v>6861</v>
      </c>
      <c r="I99" s="126"/>
      <c r="J99" s="134">
        <f>BK99</f>
        <v>0</v>
      </c>
      <c r="L99" s="123"/>
      <c r="M99" s="128"/>
      <c r="P99" s="129">
        <f>SUM(P100:P106)</f>
        <v>0</v>
      </c>
      <c r="R99" s="129">
        <f>SUM(R100:R106)</f>
        <v>0</v>
      </c>
      <c r="T99" s="130">
        <f>SUM(T100:T106)</f>
        <v>0</v>
      </c>
      <c r="AR99" s="124" t="s">
        <v>99</v>
      </c>
      <c r="AT99" s="131" t="s">
        <v>75</v>
      </c>
      <c r="AU99" s="131" t="s">
        <v>84</v>
      </c>
      <c r="AY99" s="124" t="s">
        <v>159</v>
      </c>
      <c r="BK99" s="132">
        <f>SUM(BK100:BK106)</f>
        <v>0</v>
      </c>
    </row>
    <row r="100" spans="2:65" s="1" customFormat="1" ht="44.25" customHeight="1">
      <c r="B100" s="35"/>
      <c r="C100" s="135" t="s">
        <v>102</v>
      </c>
      <c r="D100" s="135" t="s">
        <v>162</v>
      </c>
      <c r="E100" s="136" t="s">
        <v>6862</v>
      </c>
      <c r="F100" s="137" t="s">
        <v>6863</v>
      </c>
      <c r="G100" s="138" t="s">
        <v>5355</v>
      </c>
      <c r="H100" s="139">
        <v>1</v>
      </c>
      <c r="I100" s="140"/>
      <c r="J100" s="141">
        <f>ROUND(I100*H100,2)</f>
        <v>0</v>
      </c>
      <c r="K100" s="142"/>
      <c r="L100" s="35"/>
      <c r="M100" s="143" t="s">
        <v>32</v>
      </c>
      <c r="N100" s="144" t="s">
        <v>48</v>
      </c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AR100" s="147" t="s">
        <v>6840</v>
      </c>
      <c r="AT100" s="147" t="s">
        <v>162</v>
      </c>
      <c r="AU100" s="147" t="s">
        <v>91</v>
      </c>
      <c r="AY100" s="19" t="s">
        <v>159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9" t="s">
        <v>91</v>
      </c>
      <c r="BK100" s="148">
        <f>ROUND(I100*H100,2)</f>
        <v>0</v>
      </c>
      <c r="BL100" s="19" t="s">
        <v>6840</v>
      </c>
      <c r="BM100" s="147" t="s">
        <v>6864</v>
      </c>
    </row>
    <row r="101" spans="2:65" s="1" customFormat="1" ht="11.25">
      <c r="B101" s="35"/>
      <c r="D101" s="149" t="s">
        <v>167</v>
      </c>
      <c r="F101" s="150" t="s">
        <v>6865</v>
      </c>
      <c r="I101" s="151"/>
      <c r="L101" s="35"/>
      <c r="M101" s="152"/>
      <c r="T101" s="56"/>
      <c r="AT101" s="19" t="s">
        <v>167</v>
      </c>
      <c r="AU101" s="19" t="s">
        <v>91</v>
      </c>
    </row>
    <row r="102" spans="2:65" s="1" customFormat="1" ht="39">
      <c r="B102" s="35"/>
      <c r="D102" s="154" t="s">
        <v>562</v>
      </c>
      <c r="F102" s="174" t="s">
        <v>6866</v>
      </c>
      <c r="I102" s="151"/>
      <c r="L102" s="35"/>
      <c r="M102" s="152"/>
      <c r="T102" s="56"/>
      <c r="AT102" s="19" t="s">
        <v>562</v>
      </c>
      <c r="AU102" s="19" t="s">
        <v>91</v>
      </c>
    </row>
    <row r="103" spans="2:65" s="1" customFormat="1" ht="16.5" customHeight="1">
      <c r="B103" s="35"/>
      <c r="C103" s="135" t="s">
        <v>105</v>
      </c>
      <c r="D103" s="135" t="s">
        <v>162</v>
      </c>
      <c r="E103" s="136" t="s">
        <v>6867</v>
      </c>
      <c r="F103" s="137" t="s">
        <v>6868</v>
      </c>
      <c r="G103" s="138" t="s">
        <v>5355</v>
      </c>
      <c r="H103" s="139">
        <v>1</v>
      </c>
      <c r="I103" s="140"/>
      <c r="J103" s="141">
        <f>ROUND(I103*H103,2)</f>
        <v>0</v>
      </c>
      <c r="K103" s="142"/>
      <c r="L103" s="35"/>
      <c r="M103" s="143" t="s">
        <v>32</v>
      </c>
      <c r="N103" s="144" t="s">
        <v>48</v>
      </c>
      <c r="P103" s="145">
        <f>O103*H103</f>
        <v>0</v>
      </c>
      <c r="Q103" s="145">
        <v>0</v>
      </c>
      <c r="R103" s="145">
        <f>Q103*H103</f>
        <v>0</v>
      </c>
      <c r="S103" s="145">
        <v>0</v>
      </c>
      <c r="T103" s="146">
        <f>S103*H103</f>
        <v>0</v>
      </c>
      <c r="AR103" s="147" t="s">
        <v>6840</v>
      </c>
      <c r="AT103" s="147" t="s">
        <v>162</v>
      </c>
      <c r="AU103" s="147" t="s">
        <v>91</v>
      </c>
      <c r="AY103" s="19" t="s">
        <v>159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9" t="s">
        <v>91</v>
      </c>
      <c r="BK103" s="148">
        <f>ROUND(I103*H103,2)</f>
        <v>0</v>
      </c>
      <c r="BL103" s="19" t="s">
        <v>6840</v>
      </c>
      <c r="BM103" s="147" t="s">
        <v>6869</v>
      </c>
    </row>
    <row r="104" spans="2:65" s="1" customFormat="1" ht="11.25">
      <c r="B104" s="35"/>
      <c r="D104" s="149" t="s">
        <v>167</v>
      </c>
      <c r="F104" s="150" t="s">
        <v>6870</v>
      </c>
      <c r="I104" s="151"/>
      <c r="L104" s="35"/>
      <c r="M104" s="152"/>
      <c r="T104" s="56"/>
      <c r="AT104" s="19" t="s">
        <v>167</v>
      </c>
      <c r="AU104" s="19" t="s">
        <v>91</v>
      </c>
    </row>
    <row r="105" spans="2:65" s="1" customFormat="1" ht="16.5" customHeight="1">
      <c r="B105" s="35"/>
      <c r="C105" s="135" t="s">
        <v>108</v>
      </c>
      <c r="D105" s="135" t="s">
        <v>162</v>
      </c>
      <c r="E105" s="136" t="s">
        <v>6871</v>
      </c>
      <c r="F105" s="137" t="s">
        <v>6872</v>
      </c>
      <c r="G105" s="138" t="s">
        <v>5355</v>
      </c>
      <c r="H105" s="139">
        <v>1</v>
      </c>
      <c r="I105" s="140"/>
      <c r="J105" s="141">
        <f>ROUND(I105*H105,2)</f>
        <v>0</v>
      </c>
      <c r="K105" s="142"/>
      <c r="L105" s="35"/>
      <c r="M105" s="143" t="s">
        <v>32</v>
      </c>
      <c r="N105" s="144" t="s">
        <v>48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6840</v>
      </c>
      <c r="AT105" s="147" t="s">
        <v>162</v>
      </c>
      <c r="AU105" s="147" t="s">
        <v>91</v>
      </c>
      <c r="AY105" s="19" t="s">
        <v>159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9" t="s">
        <v>91</v>
      </c>
      <c r="BK105" s="148">
        <f>ROUND(I105*H105,2)</f>
        <v>0</v>
      </c>
      <c r="BL105" s="19" t="s">
        <v>6840</v>
      </c>
      <c r="BM105" s="147" t="s">
        <v>6873</v>
      </c>
    </row>
    <row r="106" spans="2:65" s="1" customFormat="1" ht="11.25">
      <c r="B106" s="35"/>
      <c r="D106" s="149" t="s">
        <v>167</v>
      </c>
      <c r="F106" s="150" t="s">
        <v>6874</v>
      </c>
      <c r="I106" s="151"/>
      <c r="L106" s="35"/>
      <c r="M106" s="152"/>
      <c r="T106" s="56"/>
      <c r="AT106" s="19" t="s">
        <v>167</v>
      </c>
      <c r="AU106" s="19" t="s">
        <v>91</v>
      </c>
    </row>
    <row r="107" spans="2:65" s="11" customFormat="1" ht="22.9" customHeight="1">
      <c r="B107" s="123"/>
      <c r="D107" s="124" t="s">
        <v>75</v>
      </c>
      <c r="E107" s="133" t="s">
        <v>6875</v>
      </c>
      <c r="F107" s="133" t="s">
        <v>6876</v>
      </c>
      <c r="I107" s="126"/>
      <c r="J107" s="134">
        <f>BK107</f>
        <v>0</v>
      </c>
      <c r="L107" s="123"/>
      <c r="M107" s="128"/>
      <c r="P107" s="129">
        <f>SUM(P108:P118)</f>
        <v>0</v>
      </c>
      <c r="R107" s="129">
        <f>SUM(R108:R118)</f>
        <v>0</v>
      </c>
      <c r="T107" s="130">
        <f>SUM(T108:T118)</f>
        <v>0</v>
      </c>
      <c r="AR107" s="124" t="s">
        <v>99</v>
      </c>
      <c r="AT107" s="131" t="s">
        <v>75</v>
      </c>
      <c r="AU107" s="131" t="s">
        <v>84</v>
      </c>
      <c r="AY107" s="124" t="s">
        <v>159</v>
      </c>
      <c r="BK107" s="132">
        <f>SUM(BK108:BK118)</f>
        <v>0</v>
      </c>
    </row>
    <row r="108" spans="2:65" s="1" customFormat="1" ht="16.5" customHeight="1">
      <c r="B108" s="35"/>
      <c r="C108" s="135" t="s">
        <v>111</v>
      </c>
      <c r="D108" s="135" t="s">
        <v>162</v>
      </c>
      <c r="E108" s="136" t="s">
        <v>6877</v>
      </c>
      <c r="F108" s="137" t="s">
        <v>6878</v>
      </c>
      <c r="G108" s="138" t="s">
        <v>757</v>
      </c>
      <c r="H108" s="139">
        <v>1</v>
      </c>
      <c r="I108" s="140"/>
      <c r="J108" s="141">
        <f>ROUND(I108*H108,2)</f>
        <v>0</v>
      </c>
      <c r="K108" s="142"/>
      <c r="L108" s="35"/>
      <c r="M108" s="143" t="s">
        <v>32</v>
      </c>
      <c r="N108" s="144" t="s">
        <v>48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6840</v>
      </c>
      <c r="AT108" s="147" t="s">
        <v>162</v>
      </c>
      <c r="AU108" s="147" t="s">
        <v>91</v>
      </c>
      <c r="AY108" s="19" t="s">
        <v>159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9" t="s">
        <v>91</v>
      </c>
      <c r="BK108" s="148">
        <f>ROUND(I108*H108,2)</f>
        <v>0</v>
      </c>
      <c r="BL108" s="19" t="s">
        <v>6840</v>
      </c>
      <c r="BM108" s="147" t="s">
        <v>6879</v>
      </c>
    </row>
    <row r="109" spans="2:65" s="1" customFormat="1" ht="11.25">
      <c r="B109" s="35"/>
      <c r="D109" s="149" t="s">
        <v>167</v>
      </c>
      <c r="F109" s="150" t="s">
        <v>6880</v>
      </c>
      <c r="I109" s="151"/>
      <c r="L109" s="35"/>
      <c r="M109" s="152"/>
      <c r="T109" s="56"/>
      <c r="AT109" s="19" t="s">
        <v>167</v>
      </c>
      <c r="AU109" s="19" t="s">
        <v>91</v>
      </c>
    </row>
    <row r="110" spans="2:65" s="1" customFormat="1" ht="24.2" customHeight="1">
      <c r="B110" s="35"/>
      <c r="C110" s="135" t="s">
        <v>667</v>
      </c>
      <c r="D110" s="135" t="s">
        <v>162</v>
      </c>
      <c r="E110" s="136" t="s">
        <v>6881</v>
      </c>
      <c r="F110" s="137" t="s">
        <v>6882</v>
      </c>
      <c r="G110" s="138" t="s">
        <v>757</v>
      </c>
      <c r="H110" s="139">
        <v>1</v>
      </c>
      <c r="I110" s="140"/>
      <c r="J110" s="141">
        <f>ROUND(I110*H110,2)</f>
        <v>0</v>
      </c>
      <c r="K110" s="142"/>
      <c r="L110" s="35"/>
      <c r="M110" s="143" t="s">
        <v>32</v>
      </c>
      <c r="N110" s="144" t="s">
        <v>48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96</v>
      </c>
      <c r="AT110" s="147" t="s">
        <v>162</v>
      </c>
      <c r="AU110" s="147" t="s">
        <v>91</v>
      </c>
      <c r="AY110" s="19" t="s">
        <v>159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9" t="s">
        <v>91</v>
      </c>
      <c r="BK110" s="148">
        <f>ROUND(I110*H110,2)</f>
        <v>0</v>
      </c>
      <c r="BL110" s="19" t="s">
        <v>96</v>
      </c>
      <c r="BM110" s="147" t="s">
        <v>6883</v>
      </c>
    </row>
    <row r="111" spans="2:65" s="1" customFormat="1" ht="16.5" customHeight="1">
      <c r="B111" s="35"/>
      <c r="C111" s="135" t="s">
        <v>114</v>
      </c>
      <c r="D111" s="135" t="s">
        <v>162</v>
      </c>
      <c r="E111" s="136" t="s">
        <v>6884</v>
      </c>
      <c r="F111" s="137" t="s">
        <v>6885</v>
      </c>
      <c r="G111" s="138" t="s">
        <v>3762</v>
      </c>
      <c r="H111" s="139">
        <v>150</v>
      </c>
      <c r="I111" s="140"/>
      <c r="J111" s="141">
        <f>ROUND(I111*H111,2)</f>
        <v>0</v>
      </c>
      <c r="K111" s="142"/>
      <c r="L111" s="35"/>
      <c r="M111" s="143" t="s">
        <v>32</v>
      </c>
      <c r="N111" s="144" t="s">
        <v>48</v>
      </c>
      <c r="P111" s="145">
        <f>O111*H111</f>
        <v>0</v>
      </c>
      <c r="Q111" s="145">
        <v>0</v>
      </c>
      <c r="R111" s="145">
        <f>Q111*H111</f>
        <v>0</v>
      </c>
      <c r="S111" s="145">
        <v>0</v>
      </c>
      <c r="T111" s="146">
        <f>S111*H111</f>
        <v>0</v>
      </c>
      <c r="AR111" s="147" t="s">
        <v>6840</v>
      </c>
      <c r="AT111" s="147" t="s">
        <v>162</v>
      </c>
      <c r="AU111" s="147" t="s">
        <v>91</v>
      </c>
      <c r="AY111" s="19" t="s">
        <v>159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9" t="s">
        <v>91</v>
      </c>
      <c r="BK111" s="148">
        <f>ROUND(I111*H111,2)</f>
        <v>0</v>
      </c>
      <c r="BL111" s="19" t="s">
        <v>6840</v>
      </c>
      <c r="BM111" s="147" t="s">
        <v>6886</v>
      </c>
    </row>
    <row r="112" spans="2:65" s="1" customFormat="1" ht="11.25">
      <c r="B112" s="35"/>
      <c r="D112" s="149" t="s">
        <v>167</v>
      </c>
      <c r="F112" s="150" t="s">
        <v>6887</v>
      </c>
      <c r="I112" s="151"/>
      <c r="L112" s="35"/>
      <c r="M112" s="152"/>
      <c r="T112" s="56"/>
      <c r="AT112" s="19" t="s">
        <v>167</v>
      </c>
      <c r="AU112" s="19" t="s">
        <v>91</v>
      </c>
    </row>
    <row r="113" spans="2:65" s="1" customFormat="1" ht="24.2" customHeight="1">
      <c r="B113" s="35"/>
      <c r="C113" s="135" t="s">
        <v>218</v>
      </c>
      <c r="D113" s="135" t="s">
        <v>162</v>
      </c>
      <c r="E113" s="136" t="s">
        <v>6888</v>
      </c>
      <c r="F113" s="137" t="s">
        <v>6889</v>
      </c>
      <c r="G113" s="138" t="s">
        <v>757</v>
      </c>
      <c r="H113" s="139">
        <v>1</v>
      </c>
      <c r="I113" s="140"/>
      <c r="J113" s="141">
        <f>ROUND(I113*H113,2)</f>
        <v>0</v>
      </c>
      <c r="K113" s="142"/>
      <c r="L113" s="35"/>
      <c r="M113" s="143" t="s">
        <v>32</v>
      </c>
      <c r="N113" s="144" t="s">
        <v>48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96</v>
      </c>
      <c r="AT113" s="147" t="s">
        <v>162</v>
      </c>
      <c r="AU113" s="147" t="s">
        <v>91</v>
      </c>
      <c r="AY113" s="19" t="s">
        <v>159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9" t="s">
        <v>91</v>
      </c>
      <c r="BK113" s="148">
        <f>ROUND(I113*H113,2)</f>
        <v>0</v>
      </c>
      <c r="BL113" s="19" t="s">
        <v>96</v>
      </c>
      <c r="BM113" s="147" t="s">
        <v>6890</v>
      </c>
    </row>
    <row r="114" spans="2:65" s="1" customFormat="1" ht="11.25">
      <c r="B114" s="35"/>
      <c r="D114" s="149" t="s">
        <v>167</v>
      </c>
      <c r="F114" s="150" t="s">
        <v>6891</v>
      </c>
      <c r="I114" s="151"/>
      <c r="L114" s="35"/>
      <c r="M114" s="152"/>
      <c r="T114" s="56"/>
      <c r="AT114" s="19" t="s">
        <v>167</v>
      </c>
      <c r="AU114" s="19" t="s">
        <v>91</v>
      </c>
    </row>
    <row r="115" spans="2:65" s="1" customFormat="1" ht="68.25">
      <c r="B115" s="35"/>
      <c r="D115" s="154" t="s">
        <v>562</v>
      </c>
      <c r="F115" s="174" t="s">
        <v>6892</v>
      </c>
      <c r="I115" s="151"/>
      <c r="L115" s="35"/>
      <c r="M115" s="152"/>
      <c r="T115" s="56"/>
      <c r="AT115" s="19" t="s">
        <v>562</v>
      </c>
      <c r="AU115" s="19" t="s">
        <v>91</v>
      </c>
    </row>
    <row r="116" spans="2:65" s="1" customFormat="1" ht="24.2" customHeight="1">
      <c r="B116" s="35"/>
      <c r="C116" s="135" t="s">
        <v>8</v>
      </c>
      <c r="D116" s="135" t="s">
        <v>162</v>
      </c>
      <c r="E116" s="136" t="s">
        <v>6893</v>
      </c>
      <c r="F116" s="137" t="s">
        <v>6894</v>
      </c>
      <c r="G116" s="138" t="s">
        <v>1696</v>
      </c>
      <c r="H116" s="139">
        <v>1</v>
      </c>
      <c r="I116" s="140"/>
      <c r="J116" s="141">
        <f>ROUND(I116*H116,2)</f>
        <v>0</v>
      </c>
      <c r="K116" s="142"/>
      <c r="L116" s="35"/>
      <c r="M116" s="143" t="s">
        <v>32</v>
      </c>
      <c r="N116" s="144" t="s">
        <v>48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6840</v>
      </c>
      <c r="AT116" s="147" t="s">
        <v>162</v>
      </c>
      <c r="AU116" s="147" t="s">
        <v>91</v>
      </c>
      <c r="AY116" s="19" t="s">
        <v>159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9" t="s">
        <v>91</v>
      </c>
      <c r="BK116" s="148">
        <f>ROUND(I116*H116,2)</f>
        <v>0</v>
      </c>
      <c r="BL116" s="19" t="s">
        <v>6840</v>
      </c>
      <c r="BM116" s="147" t="s">
        <v>6895</v>
      </c>
    </row>
    <row r="117" spans="2:65" s="1" customFormat="1" ht="11.25">
      <c r="B117" s="35"/>
      <c r="D117" s="149" t="s">
        <v>167</v>
      </c>
      <c r="F117" s="150" t="s">
        <v>6896</v>
      </c>
      <c r="I117" s="151"/>
      <c r="L117" s="35"/>
      <c r="M117" s="152"/>
      <c r="T117" s="56"/>
      <c r="AT117" s="19" t="s">
        <v>167</v>
      </c>
      <c r="AU117" s="19" t="s">
        <v>91</v>
      </c>
    </row>
    <row r="118" spans="2:65" s="1" customFormat="1" ht="78">
      <c r="B118" s="35"/>
      <c r="D118" s="154" t="s">
        <v>562</v>
      </c>
      <c r="F118" s="174" t="s">
        <v>6897</v>
      </c>
      <c r="I118" s="151"/>
      <c r="L118" s="35"/>
      <c r="M118" s="152"/>
      <c r="T118" s="56"/>
      <c r="AT118" s="19" t="s">
        <v>562</v>
      </c>
      <c r="AU118" s="19" t="s">
        <v>91</v>
      </c>
    </row>
    <row r="119" spans="2:65" s="11" customFormat="1" ht="22.9" customHeight="1">
      <c r="B119" s="123"/>
      <c r="D119" s="124" t="s">
        <v>75</v>
      </c>
      <c r="E119" s="133" t="s">
        <v>6898</v>
      </c>
      <c r="F119" s="133" t="s">
        <v>6899</v>
      </c>
      <c r="I119" s="126"/>
      <c r="J119" s="134">
        <f>BK119</f>
        <v>0</v>
      </c>
      <c r="L119" s="123"/>
      <c r="M119" s="128"/>
      <c r="P119" s="129">
        <f>SUM(P120:P124)</f>
        <v>0</v>
      </c>
      <c r="R119" s="129">
        <f>SUM(R120:R124)</f>
        <v>0</v>
      </c>
      <c r="T119" s="130">
        <f>SUM(T120:T124)</f>
        <v>0</v>
      </c>
      <c r="AR119" s="124" t="s">
        <v>99</v>
      </c>
      <c r="AT119" s="131" t="s">
        <v>75</v>
      </c>
      <c r="AU119" s="131" t="s">
        <v>84</v>
      </c>
      <c r="AY119" s="124" t="s">
        <v>159</v>
      </c>
      <c r="BK119" s="132">
        <f>SUM(BK120:BK124)</f>
        <v>0</v>
      </c>
    </row>
    <row r="120" spans="2:65" s="1" customFormat="1" ht="44.25" customHeight="1">
      <c r="B120" s="35"/>
      <c r="C120" s="135" t="s">
        <v>229</v>
      </c>
      <c r="D120" s="135" t="s">
        <v>162</v>
      </c>
      <c r="E120" s="136" t="s">
        <v>6900</v>
      </c>
      <c r="F120" s="137" t="s">
        <v>6901</v>
      </c>
      <c r="G120" s="138" t="s">
        <v>5355</v>
      </c>
      <c r="H120" s="139">
        <v>1</v>
      </c>
      <c r="I120" s="140"/>
      <c r="J120" s="141">
        <f>ROUND(I120*H120,2)</f>
        <v>0</v>
      </c>
      <c r="K120" s="142"/>
      <c r="L120" s="35"/>
      <c r="M120" s="143" t="s">
        <v>32</v>
      </c>
      <c r="N120" s="144" t="s">
        <v>48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6840</v>
      </c>
      <c r="AT120" s="147" t="s">
        <v>162</v>
      </c>
      <c r="AU120" s="147" t="s">
        <v>91</v>
      </c>
      <c r="AY120" s="19" t="s">
        <v>159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9" t="s">
        <v>91</v>
      </c>
      <c r="BK120" s="148">
        <f>ROUND(I120*H120,2)</f>
        <v>0</v>
      </c>
      <c r="BL120" s="19" t="s">
        <v>6840</v>
      </c>
      <c r="BM120" s="147" t="s">
        <v>6902</v>
      </c>
    </row>
    <row r="121" spans="2:65" s="1" customFormat="1" ht="33" customHeight="1">
      <c r="B121" s="35"/>
      <c r="C121" s="135" t="s">
        <v>641</v>
      </c>
      <c r="D121" s="135" t="s">
        <v>162</v>
      </c>
      <c r="E121" s="136" t="s">
        <v>6903</v>
      </c>
      <c r="F121" s="137" t="s">
        <v>6904</v>
      </c>
      <c r="G121" s="138" t="s">
        <v>6905</v>
      </c>
      <c r="H121" s="139">
        <v>1</v>
      </c>
      <c r="I121" s="140"/>
      <c r="J121" s="141">
        <f>ROUND(I121*H121,2)</f>
        <v>0</v>
      </c>
      <c r="K121" s="142"/>
      <c r="L121" s="35"/>
      <c r="M121" s="143" t="s">
        <v>32</v>
      </c>
      <c r="N121" s="144" t="s">
        <v>48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6840</v>
      </c>
      <c r="AT121" s="147" t="s">
        <v>162</v>
      </c>
      <c r="AU121" s="147" t="s">
        <v>91</v>
      </c>
      <c r="AY121" s="19" t="s">
        <v>159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9" t="s">
        <v>91</v>
      </c>
      <c r="BK121" s="148">
        <f>ROUND(I121*H121,2)</f>
        <v>0</v>
      </c>
      <c r="BL121" s="19" t="s">
        <v>6840</v>
      </c>
      <c r="BM121" s="147" t="s">
        <v>6906</v>
      </c>
    </row>
    <row r="122" spans="2:65" s="1" customFormat="1" ht="11.25">
      <c r="B122" s="35"/>
      <c r="D122" s="149" t="s">
        <v>167</v>
      </c>
      <c r="F122" s="150" t="s">
        <v>6907</v>
      </c>
      <c r="I122" s="151"/>
      <c r="L122" s="35"/>
      <c r="M122" s="152"/>
      <c r="T122" s="56"/>
      <c r="AT122" s="19" t="s">
        <v>167</v>
      </c>
      <c r="AU122" s="19" t="s">
        <v>91</v>
      </c>
    </row>
    <row r="123" spans="2:65" s="1" customFormat="1" ht="33" customHeight="1">
      <c r="B123" s="35"/>
      <c r="C123" s="135" t="s">
        <v>625</v>
      </c>
      <c r="D123" s="135" t="s">
        <v>162</v>
      </c>
      <c r="E123" s="136" t="s">
        <v>6908</v>
      </c>
      <c r="F123" s="137" t="s">
        <v>6909</v>
      </c>
      <c r="G123" s="138" t="s">
        <v>5355</v>
      </c>
      <c r="H123" s="139">
        <v>1</v>
      </c>
      <c r="I123" s="140"/>
      <c r="J123" s="141">
        <f>ROUND(I123*H123,2)</f>
        <v>0</v>
      </c>
      <c r="K123" s="142"/>
      <c r="L123" s="35"/>
      <c r="M123" s="143" t="s">
        <v>32</v>
      </c>
      <c r="N123" s="144" t="s">
        <v>48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6840</v>
      </c>
      <c r="AT123" s="147" t="s">
        <v>162</v>
      </c>
      <c r="AU123" s="147" t="s">
        <v>91</v>
      </c>
      <c r="AY123" s="19" t="s">
        <v>159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9" t="s">
        <v>91</v>
      </c>
      <c r="BK123" s="148">
        <f>ROUND(I123*H123,2)</f>
        <v>0</v>
      </c>
      <c r="BL123" s="19" t="s">
        <v>6840</v>
      </c>
      <c r="BM123" s="147" t="s">
        <v>6910</v>
      </c>
    </row>
    <row r="124" spans="2:65" s="1" customFormat="1" ht="11.25">
      <c r="B124" s="35"/>
      <c r="D124" s="149" t="s">
        <v>167</v>
      </c>
      <c r="F124" s="150" t="s">
        <v>6911</v>
      </c>
      <c r="I124" s="151"/>
      <c r="L124" s="35"/>
      <c r="M124" s="152"/>
      <c r="T124" s="56"/>
      <c r="AT124" s="19" t="s">
        <v>167</v>
      </c>
      <c r="AU124" s="19" t="s">
        <v>91</v>
      </c>
    </row>
    <row r="125" spans="2:65" s="11" customFormat="1" ht="22.9" customHeight="1">
      <c r="B125" s="123"/>
      <c r="D125" s="124" t="s">
        <v>75</v>
      </c>
      <c r="E125" s="133" t="s">
        <v>6912</v>
      </c>
      <c r="F125" s="133" t="s">
        <v>6913</v>
      </c>
      <c r="I125" s="126"/>
      <c r="J125" s="134">
        <f>BK125</f>
        <v>0</v>
      </c>
      <c r="L125" s="123"/>
      <c r="M125" s="128"/>
      <c r="P125" s="129">
        <f>SUM(P126:P127)</f>
        <v>0</v>
      </c>
      <c r="R125" s="129">
        <f>SUM(R126:R127)</f>
        <v>0</v>
      </c>
      <c r="T125" s="130">
        <f>SUM(T126:T127)</f>
        <v>0</v>
      </c>
      <c r="AR125" s="124" t="s">
        <v>99</v>
      </c>
      <c r="AT125" s="131" t="s">
        <v>75</v>
      </c>
      <c r="AU125" s="131" t="s">
        <v>84</v>
      </c>
      <c r="AY125" s="124" t="s">
        <v>159</v>
      </c>
      <c r="BK125" s="132">
        <f>SUM(BK126:BK127)</f>
        <v>0</v>
      </c>
    </row>
    <row r="126" spans="2:65" s="1" customFormat="1" ht="16.5" customHeight="1">
      <c r="B126" s="35"/>
      <c r="C126" s="135" t="s">
        <v>661</v>
      </c>
      <c r="D126" s="135" t="s">
        <v>162</v>
      </c>
      <c r="E126" s="136" t="s">
        <v>6914</v>
      </c>
      <c r="F126" s="137" t="s">
        <v>6915</v>
      </c>
      <c r="G126" s="138" t="s">
        <v>84</v>
      </c>
      <c r="H126" s="139">
        <v>1</v>
      </c>
      <c r="I126" s="140"/>
      <c r="J126" s="141">
        <f>ROUND(I126*H126,2)</f>
        <v>0</v>
      </c>
      <c r="K126" s="142"/>
      <c r="L126" s="35"/>
      <c r="M126" s="143" t="s">
        <v>32</v>
      </c>
      <c r="N126" s="144" t="s">
        <v>48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6840</v>
      </c>
      <c r="AT126" s="147" t="s">
        <v>162</v>
      </c>
      <c r="AU126" s="147" t="s">
        <v>91</v>
      </c>
      <c r="AY126" s="19" t="s">
        <v>159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9" t="s">
        <v>91</v>
      </c>
      <c r="BK126" s="148">
        <f>ROUND(I126*H126,2)</f>
        <v>0</v>
      </c>
      <c r="BL126" s="19" t="s">
        <v>6840</v>
      </c>
      <c r="BM126" s="147" t="s">
        <v>6916</v>
      </c>
    </row>
    <row r="127" spans="2:65" s="1" customFormat="1" ht="11.25">
      <c r="B127" s="35"/>
      <c r="D127" s="149" t="s">
        <v>167</v>
      </c>
      <c r="F127" s="150" t="s">
        <v>6917</v>
      </c>
      <c r="I127" s="151"/>
      <c r="L127" s="35"/>
      <c r="M127" s="167"/>
      <c r="N127" s="168"/>
      <c r="O127" s="168"/>
      <c r="P127" s="168"/>
      <c r="Q127" s="168"/>
      <c r="R127" s="168"/>
      <c r="S127" s="168"/>
      <c r="T127" s="169"/>
      <c r="AT127" s="19" t="s">
        <v>167</v>
      </c>
      <c r="AU127" s="19" t="s">
        <v>91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5"/>
    </row>
  </sheetData>
  <sheetProtection algorithmName="SHA-512" hashValue="iSMMAfmlTSuf1kKuDcvKBNRzO6sv2nq9aGPGFkJMD5oYMGWRMH/lAfVOIFXyq1Q7Mw6ByzcSkA9cpwrvX2JFSw==" saltValue="B+x7Y2LgNVC4LEOI6TN9MsCLNS4fqZgLcGxRrJHFj+QDg3PIxQlYymiFYFgLZE1+RPeQ/t806U86TdN9iAvmRA==" spinCount="100000" sheet="1" objects="1" scenarios="1" formatColumns="0" formatRows="0" autoFilter="0"/>
  <autoFilter ref="C84:K127" xr:uid="{00000000-0009-0000-0000-00000F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F00-000000000000}"/>
    <hyperlink ref="F91" r:id="rId2" xr:uid="{00000000-0004-0000-0F00-000001000000}"/>
    <hyperlink ref="F94" r:id="rId3" xr:uid="{00000000-0004-0000-0F00-000002000000}"/>
    <hyperlink ref="F96" r:id="rId4" xr:uid="{00000000-0004-0000-0F00-000003000000}"/>
    <hyperlink ref="F98" r:id="rId5" xr:uid="{00000000-0004-0000-0F00-000004000000}"/>
    <hyperlink ref="F101" r:id="rId6" xr:uid="{00000000-0004-0000-0F00-000005000000}"/>
    <hyperlink ref="F104" r:id="rId7" xr:uid="{00000000-0004-0000-0F00-000006000000}"/>
    <hyperlink ref="F106" r:id="rId8" xr:uid="{00000000-0004-0000-0F00-000007000000}"/>
    <hyperlink ref="F109" r:id="rId9" xr:uid="{00000000-0004-0000-0F00-000008000000}"/>
    <hyperlink ref="F112" r:id="rId10" xr:uid="{00000000-0004-0000-0F00-000009000000}"/>
    <hyperlink ref="F114" r:id="rId11" xr:uid="{00000000-0004-0000-0F00-00000A000000}"/>
    <hyperlink ref="F117" r:id="rId12" xr:uid="{00000000-0004-0000-0F00-00000B000000}"/>
    <hyperlink ref="F122" r:id="rId13" xr:uid="{00000000-0004-0000-0F00-00000C000000}"/>
    <hyperlink ref="F124" r:id="rId14" xr:uid="{00000000-0004-0000-0F00-00000D000000}"/>
    <hyperlink ref="F127" r:id="rId15" xr:uid="{00000000-0004-0000-0F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H13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20"/>
      <c r="C3" s="21"/>
      <c r="D3" s="21"/>
      <c r="E3" s="21"/>
      <c r="F3" s="21"/>
      <c r="G3" s="21"/>
      <c r="H3" s="22"/>
    </row>
    <row r="4" spans="2:8" ht="24.95" customHeight="1">
      <c r="B4" s="22"/>
      <c r="C4" s="23" t="s">
        <v>6918</v>
      </c>
      <c r="H4" s="22"/>
    </row>
    <row r="5" spans="2:8" ht="12" customHeight="1">
      <c r="B5" s="22"/>
      <c r="C5" s="26" t="s">
        <v>13</v>
      </c>
      <c r="D5" s="325" t="s">
        <v>14</v>
      </c>
      <c r="E5" s="321"/>
      <c r="F5" s="321"/>
      <c r="H5" s="22"/>
    </row>
    <row r="6" spans="2:8" ht="36.950000000000003" customHeight="1">
      <c r="B6" s="22"/>
      <c r="C6" s="28" t="s">
        <v>16</v>
      </c>
      <c r="D6" s="322" t="s">
        <v>17</v>
      </c>
      <c r="E6" s="321"/>
      <c r="F6" s="321"/>
      <c r="H6" s="22"/>
    </row>
    <row r="7" spans="2:8" ht="16.5" customHeight="1">
      <c r="B7" s="22"/>
      <c r="C7" s="29" t="s">
        <v>24</v>
      </c>
      <c r="D7" s="52" t="str">
        <f>'Rekapitulace stavby'!AN8</f>
        <v>15. 7. 2024</v>
      </c>
      <c r="H7" s="22"/>
    </row>
    <row r="8" spans="2:8" s="1" customFormat="1" ht="10.9" customHeight="1">
      <c r="B8" s="35"/>
      <c r="H8" s="35"/>
    </row>
    <row r="9" spans="2:8" s="10" customFormat="1" ht="29.25" customHeight="1">
      <c r="B9" s="114"/>
      <c r="C9" s="115" t="s">
        <v>57</v>
      </c>
      <c r="D9" s="116" t="s">
        <v>58</v>
      </c>
      <c r="E9" s="116" t="s">
        <v>146</v>
      </c>
      <c r="F9" s="117" t="s">
        <v>6919</v>
      </c>
      <c r="H9" s="114"/>
    </row>
    <row r="10" spans="2:8" s="1" customFormat="1" ht="26.45" customHeight="1">
      <c r="B10" s="35"/>
      <c r="C10" s="216" t="s">
        <v>6920</v>
      </c>
      <c r="D10" s="216" t="s">
        <v>89</v>
      </c>
      <c r="H10" s="35"/>
    </row>
    <row r="11" spans="2:8" s="1" customFormat="1" ht="16.899999999999999" customHeight="1">
      <c r="B11" s="35"/>
      <c r="C11" s="217" t="s">
        <v>234</v>
      </c>
      <c r="D11" s="218" t="s">
        <v>235</v>
      </c>
      <c r="E11" s="219" t="s">
        <v>165</v>
      </c>
      <c r="F11" s="220">
        <v>339.44</v>
      </c>
      <c r="H11" s="35"/>
    </row>
    <row r="12" spans="2:8" s="1" customFormat="1" ht="16.899999999999999" customHeight="1">
      <c r="B12" s="35"/>
      <c r="C12" s="221" t="s">
        <v>32</v>
      </c>
      <c r="D12" s="221" t="s">
        <v>6921</v>
      </c>
      <c r="E12" s="19" t="s">
        <v>32</v>
      </c>
      <c r="F12" s="222">
        <v>9.4</v>
      </c>
      <c r="H12" s="35"/>
    </row>
    <row r="13" spans="2:8" s="1" customFormat="1" ht="16.899999999999999" customHeight="1">
      <c r="B13" s="35"/>
      <c r="C13" s="221" t="s">
        <v>32</v>
      </c>
      <c r="D13" s="221" t="s">
        <v>6922</v>
      </c>
      <c r="E13" s="19" t="s">
        <v>32</v>
      </c>
      <c r="F13" s="222">
        <v>6.7</v>
      </c>
      <c r="H13" s="35"/>
    </row>
    <row r="14" spans="2:8" s="1" customFormat="1" ht="16.899999999999999" customHeight="1">
      <c r="B14" s="35"/>
      <c r="C14" s="221" t="s">
        <v>32</v>
      </c>
      <c r="D14" s="221" t="s">
        <v>6923</v>
      </c>
      <c r="E14" s="19" t="s">
        <v>32</v>
      </c>
      <c r="F14" s="222">
        <v>11.7</v>
      </c>
      <c r="H14" s="35"/>
    </row>
    <row r="15" spans="2:8" s="1" customFormat="1" ht="16.899999999999999" customHeight="1">
      <c r="B15" s="35"/>
      <c r="C15" s="221" t="s">
        <v>32</v>
      </c>
      <c r="D15" s="221" t="s">
        <v>6924</v>
      </c>
      <c r="E15" s="19" t="s">
        <v>32</v>
      </c>
      <c r="F15" s="222">
        <v>11.7</v>
      </c>
      <c r="H15" s="35"/>
    </row>
    <row r="16" spans="2:8" s="1" customFormat="1" ht="16.899999999999999" customHeight="1">
      <c r="B16" s="35"/>
      <c r="C16" s="221" t="s">
        <v>32</v>
      </c>
      <c r="D16" s="221" t="s">
        <v>6925</v>
      </c>
      <c r="E16" s="19" t="s">
        <v>32</v>
      </c>
      <c r="F16" s="222">
        <v>2.4</v>
      </c>
      <c r="H16" s="35"/>
    </row>
    <row r="17" spans="2:8" s="1" customFormat="1" ht="16.899999999999999" customHeight="1">
      <c r="B17" s="35"/>
      <c r="C17" s="221" t="s">
        <v>32</v>
      </c>
      <c r="D17" s="221" t="s">
        <v>6926</v>
      </c>
      <c r="E17" s="19" t="s">
        <v>32</v>
      </c>
      <c r="F17" s="222">
        <v>7.6</v>
      </c>
      <c r="H17" s="35"/>
    </row>
    <row r="18" spans="2:8" s="1" customFormat="1" ht="16.899999999999999" customHeight="1">
      <c r="B18" s="35"/>
      <c r="C18" s="221" t="s">
        <v>32</v>
      </c>
      <c r="D18" s="221" t="s">
        <v>6927</v>
      </c>
      <c r="E18" s="19" t="s">
        <v>32</v>
      </c>
      <c r="F18" s="222">
        <v>12</v>
      </c>
      <c r="H18" s="35"/>
    </row>
    <row r="19" spans="2:8" s="1" customFormat="1" ht="16.899999999999999" customHeight="1">
      <c r="B19" s="35"/>
      <c r="C19" s="221" t="s">
        <v>32</v>
      </c>
      <c r="D19" s="221" t="s">
        <v>6928</v>
      </c>
      <c r="E19" s="19" t="s">
        <v>32</v>
      </c>
      <c r="F19" s="222">
        <v>15.8</v>
      </c>
      <c r="H19" s="35"/>
    </row>
    <row r="20" spans="2:8" s="1" customFormat="1" ht="16.899999999999999" customHeight="1">
      <c r="B20" s="35"/>
      <c r="C20" s="221" t="s">
        <v>32</v>
      </c>
      <c r="D20" s="221" t="s">
        <v>6929</v>
      </c>
      <c r="E20" s="19" t="s">
        <v>32</v>
      </c>
      <c r="F20" s="222">
        <v>4.0999999999999996</v>
      </c>
      <c r="H20" s="35"/>
    </row>
    <row r="21" spans="2:8" s="1" customFormat="1" ht="16.899999999999999" customHeight="1">
      <c r="B21" s="35"/>
      <c r="C21" s="221" t="s">
        <v>32</v>
      </c>
      <c r="D21" s="221" t="s">
        <v>6930</v>
      </c>
      <c r="E21" s="19" t="s">
        <v>32</v>
      </c>
      <c r="F21" s="222">
        <v>11.1</v>
      </c>
      <c r="H21" s="35"/>
    </row>
    <row r="22" spans="2:8" s="1" customFormat="1" ht="16.899999999999999" customHeight="1">
      <c r="B22" s="35"/>
      <c r="C22" s="221" t="s">
        <v>32</v>
      </c>
      <c r="D22" s="221" t="s">
        <v>6931</v>
      </c>
      <c r="E22" s="19" t="s">
        <v>32</v>
      </c>
      <c r="F22" s="222">
        <v>10.9</v>
      </c>
      <c r="H22" s="35"/>
    </row>
    <row r="23" spans="2:8" s="1" customFormat="1" ht="16.899999999999999" customHeight="1">
      <c r="B23" s="35"/>
      <c r="C23" s="221" t="s">
        <v>32</v>
      </c>
      <c r="D23" s="221" t="s">
        <v>6932</v>
      </c>
      <c r="E23" s="19" t="s">
        <v>32</v>
      </c>
      <c r="F23" s="222">
        <v>6.1</v>
      </c>
      <c r="H23" s="35"/>
    </row>
    <row r="24" spans="2:8" s="1" customFormat="1" ht="16.899999999999999" customHeight="1">
      <c r="B24" s="35"/>
      <c r="C24" s="221" t="s">
        <v>32</v>
      </c>
      <c r="D24" s="221" t="s">
        <v>6933</v>
      </c>
      <c r="E24" s="19" t="s">
        <v>32</v>
      </c>
      <c r="F24" s="222">
        <v>15.7</v>
      </c>
      <c r="H24" s="35"/>
    </row>
    <row r="25" spans="2:8" s="1" customFormat="1" ht="16.899999999999999" customHeight="1">
      <c r="B25" s="35"/>
      <c r="C25" s="221" t="s">
        <v>32</v>
      </c>
      <c r="D25" s="221" t="s">
        <v>6934</v>
      </c>
      <c r="E25" s="19" t="s">
        <v>32</v>
      </c>
      <c r="F25" s="222">
        <v>10.24</v>
      </c>
      <c r="H25" s="35"/>
    </row>
    <row r="26" spans="2:8" s="1" customFormat="1" ht="16.899999999999999" customHeight="1">
      <c r="B26" s="35"/>
      <c r="C26" s="221" t="s">
        <v>32</v>
      </c>
      <c r="D26" s="221" t="s">
        <v>6935</v>
      </c>
      <c r="E26" s="19" t="s">
        <v>32</v>
      </c>
      <c r="F26" s="222">
        <v>10.14</v>
      </c>
      <c r="H26" s="35"/>
    </row>
    <row r="27" spans="2:8" s="1" customFormat="1" ht="16.899999999999999" customHeight="1">
      <c r="B27" s="35"/>
      <c r="C27" s="221" t="s">
        <v>32</v>
      </c>
      <c r="D27" s="221" t="s">
        <v>6936</v>
      </c>
      <c r="E27" s="19" t="s">
        <v>32</v>
      </c>
      <c r="F27" s="222">
        <v>10.14</v>
      </c>
      <c r="H27" s="35"/>
    </row>
    <row r="28" spans="2:8" s="1" customFormat="1" ht="16.899999999999999" customHeight="1">
      <c r="B28" s="35"/>
      <c r="C28" s="221" t="s">
        <v>32</v>
      </c>
      <c r="D28" s="221" t="s">
        <v>6937</v>
      </c>
      <c r="E28" s="19" t="s">
        <v>32</v>
      </c>
      <c r="F28" s="222">
        <v>10.14</v>
      </c>
      <c r="H28" s="35"/>
    </row>
    <row r="29" spans="2:8" s="1" customFormat="1" ht="16.899999999999999" customHeight="1">
      <c r="B29" s="35"/>
      <c r="C29" s="221" t="s">
        <v>32</v>
      </c>
      <c r="D29" s="221" t="s">
        <v>6938</v>
      </c>
      <c r="E29" s="19" t="s">
        <v>32</v>
      </c>
      <c r="F29" s="222">
        <v>10.14</v>
      </c>
      <c r="H29" s="35"/>
    </row>
    <row r="30" spans="2:8" s="1" customFormat="1" ht="16.899999999999999" customHeight="1">
      <c r="B30" s="35"/>
      <c r="C30" s="221" t="s">
        <v>32</v>
      </c>
      <c r="D30" s="221" t="s">
        <v>6939</v>
      </c>
      <c r="E30" s="19" t="s">
        <v>32</v>
      </c>
      <c r="F30" s="222">
        <v>10.6</v>
      </c>
      <c r="H30" s="35"/>
    </row>
    <row r="31" spans="2:8" s="1" customFormat="1" ht="16.899999999999999" customHeight="1">
      <c r="B31" s="35"/>
      <c r="C31" s="221" t="s">
        <v>32</v>
      </c>
      <c r="D31" s="221" t="s">
        <v>808</v>
      </c>
      <c r="E31" s="19" t="s">
        <v>32</v>
      </c>
      <c r="F31" s="222">
        <v>186.6</v>
      </c>
      <c r="H31" s="35"/>
    </row>
    <row r="32" spans="2:8" s="1" customFormat="1" ht="16.899999999999999" customHeight="1">
      <c r="B32" s="35"/>
      <c r="C32" s="221" t="s">
        <v>32</v>
      </c>
      <c r="D32" s="221" t="s">
        <v>6940</v>
      </c>
      <c r="E32" s="19" t="s">
        <v>32</v>
      </c>
      <c r="F32" s="222">
        <v>5.9</v>
      </c>
      <c r="H32" s="35"/>
    </row>
    <row r="33" spans="2:8" s="1" customFormat="1" ht="16.899999999999999" customHeight="1">
      <c r="B33" s="35"/>
      <c r="C33" s="221" t="s">
        <v>32</v>
      </c>
      <c r="D33" s="221" t="s">
        <v>6941</v>
      </c>
      <c r="E33" s="19" t="s">
        <v>32</v>
      </c>
      <c r="F33" s="222">
        <v>28.5</v>
      </c>
      <c r="H33" s="35"/>
    </row>
    <row r="34" spans="2:8" s="1" customFormat="1" ht="16.899999999999999" customHeight="1">
      <c r="B34" s="35"/>
      <c r="C34" s="221" t="s">
        <v>32</v>
      </c>
      <c r="D34" s="221" t="s">
        <v>6942</v>
      </c>
      <c r="E34" s="19" t="s">
        <v>32</v>
      </c>
      <c r="F34" s="222">
        <v>23</v>
      </c>
      <c r="H34" s="35"/>
    </row>
    <row r="35" spans="2:8" s="1" customFormat="1" ht="16.899999999999999" customHeight="1">
      <c r="B35" s="35"/>
      <c r="C35" s="221" t="s">
        <v>32</v>
      </c>
      <c r="D35" s="221" t="s">
        <v>3367</v>
      </c>
      <c r="E35" s="19" t="s">
        <v>32</v>
      </c>
      <c r="F35" s="222">
        <v>3.9</v>
      </c>
      <c r="H35" s="35"/>
    </row>
    <row r="36" spans="2:8" s="1" customFormat="1" ht="16.899999999999999" customHeight="1">
      <c r="B36" s="35"/>
      <c r="C36" s="221" t="s">
        <v>32</v>
      </c>
      <c r="D36" s="221" t="s">
        <v>6943</v>
      </c>
      <c r="E36" s="19" t="s">
        <v>32</v>
      </c>
      <c r="F36" s="222">
        <v>11.7</v>
      </c>
      <c r="H36" s="35"/>
    </row>
    <row r="37" spans="2:8" s="1" customFormat="1" ht="16.899999999999999" customHeight="1">
      <c r="B37" s="35"/>
      <c r="C37" s="221" t="s">
        <v>32</v>
      </c>
      <c r="D37" s="221" t="s">
        <v>6944</v>
      </c>
      <c r="E37" s="19" t="s">
        <v>32</v>
      </c>
      <c r="F37" s="222">
        <v>39.700000000000003</v>
      </c>
      <c r="H37" s="35"/>
    </row>
    <row r="38" spans="2:8" s="1" customFormat="1" ht="16.899999999999999" customHeight="1">
      <c r="B38" s="35"/>
      <c r="C38" s="221" t="s">
        <v>32</v>
      </c>
      <c r="D38" s="221" t="s">
        <v>6945</v>
      </c>
      <c r="E38" s="19" t="s">
        <v>32</v>
      </c>
      <c r="F38" s="222">
        <v>10.035</v>
      </c>
      <c r="H38" s="35"/>
    </row>
    <row r="39" spans="2:8" s="1" customFormat="1" ht="16.899999999999999" customHeight="1">
      <c r="B39" s="35"/>
      <c r="C39" s="221" t="s">
        <v>32</v>
      </c>
      <c r="D39" s="221" t="s">
        <v>6946</v>
      </c>
      <c r="E39" s="19" t="s">
        <v>32</v>
      </c>
      <c r="F39" s="222">
        <v>10.035</v>
      </c>
      <c r="H39" s="35"/>
    </row>
    <row r="40" spans="2:8" s="1" customFormat="1" ht="16.899999999999999" customHeight="1">
      <c r="B40" s="35"/>
      <c r="C40" s="221" t="s">
        <v>32</v>
      </c>
      <c r="D40" s="221" t="s">
        <v>6947</v>
      </c>
      <c r="E40" s="19" t="s">
        <v>32</v>
      </c>
      <c r="F40" s="222">
        <v>10.035</v>
      </c>
      <c r="H40" s="35"/>
    </row>
    <row r="41" spans="2:8" s="1" customFormat="1" ht="16.899999999999999" customHeight="1">
      <c r="B41" s="35"/>
      <c r="C41" s="221" t="s">
        <v>32</v>
      </c>
      <c r="D41" s="221" t="s">
        <v>6948</v>
      </c>
      <c r="E41" s="19" t="s">
        <v>32</v>
      </c>
      <c r="F41" s="222">
        <v>10.035</v>
      </c>
      <c r="H41" s="35"/>
    </row>
    <row r="42" spans="2:8" s="1" customFormat="1" ht="16.899999999999999" customHeight="1">
      <c r="B42" s="35"/>
      <c r="C42" s="221" t="s">
        <v>32</v>
      </c>
      <c r="D42" s="221" t="s">
        <v>808</v>
      </c>
      <c r="E42" s="19" t="s">
        <v>32</v>
      </c>
      <c r="F42" s="222">
        <v>152.84</v>
      </c>
      <c r="H42" s="35"/>
    </row>
    <row r="43" spans="2:8" s="1" customFormat="1" ht="16.899999999999999" customHeight="1">
      <c r="B43" s="35"/>
      <c r="C43" s="221" t="s">
        <v>32</v>
      </c>
      <c r="D43" s="221" t="s">
        <v>581</v>
      </c>
      <c r="E43" s="19" t="s">
        <v>32</v>
      </c>
      <c r="F43" s="222">
        <v>339.44</v>
      </c>
      <c r="H43" s="35"/>
    </row>
    <row r="44" spans="2:8" s="1" customFormat="1" ht="16.899999999999999" customHeight="1">
      <c r="B44" s="35"/>
      <c r="C44" s="223" t="s">
        <v>6949</v>
      </c>
      <c r="H44" s="35"/>
    </row>
    <row r="45" spans="2:8" s="1" customFormat="1" ht="16.899999999999999" customHeight="1">
      <c r="B45" s="35"/>
      <c r="C45" s="221" t="s">
        <v>1194</v>
      </c>
      <c r="D45" s="221" t="s">
        <v>6950</v>
      </c>
      <c r="E45" s="19" t="s">
        <v>165</v>
      </c>
      <c r="F45" s="222">
        <v>595.23699999999997</v>
      </c>
      <c r="H45" s="35"/>
    </row>
    <row r="46" spans="2:8" s="1" customFormat="1" ht="16.899999999999999" customHeight="1">
      <c r="B46" s="35"/>
      <c r="C46" s="221" t="s">
        <v>3705</v>
      </c>
      <c r="D46" s="221" t="s">
        <v>6951</v>
      </c>
      <c r="E46" s="19" t="s">
        <v>165</v>
      </c>
      <c r="F46" s="222">
        <v>921.04399999999998</v>
      </c>
      <c r="H46" s="35"/>
    </row>
    <row r="47" spans="2:8" s="1" customFormat="1" ht="16.899999999999999" customHeight="1">
      <c r="B47" s="35"/>
      <c r="C47" s="217" t="s">
        <v>6952</v>
      </c>
      <c r="D47" s="218" t="s">
        <v>6953</v>
      </c>
      <c r="E47" s="219" t="s">
        <v>258</v>
      </c>
      <c r="F47" s="220">
        <v>213.6</v>
      </c>
      <c r="H47" s="35"/>
    </row>
    <row r="48" spans="2:8" s="1" customFormat="1" ht="16.899999999999999" customHeight="1">
      <c r="B48" s="35"/>
      <c r="C48" s="221" t="s">
        <v>32</v>
      </c>
      <c r="D48" s="221" t="s">
        <v>6954</v>
      </c>
      <c r="E48" s="19" t="s">
        <v>32</v>
      </c>
      <c r="F48" s="222">
        <v>0</v>
      </c>
      <c r="H48" s="35"/>
    </row>
    <row r="49" spans="2:8" s="1" customFormat="1" ht="16.899999999999999" customHeight="1">
      <c r="B49" s="35"/>
      <c r="C49" s="221" t="s">
        <v>32</v>
      </c>
      <c r="D49" s="221" t="s">
        <v>6955</v>
      </c>
      <c r="E49" s="19" t="s">
        <v>32</v>
      </c>
      <c r="F49" s="222">
        <v>67.2</v>
      </c>
      <c r="H49" s="35"/>
    </row>
    <row r="50" spans="2:8" s="1" customFormat="1" ht="16.899999999999999" customHeight="1">
      <c r="B50" s="35"/>
      <c r="C50" s="221" t="s">
        <v>32</v>
      </c>
      <c r="D50" s="221" t="s">
        <v>6956</v>
      </c>
      <c r="E50" s="19" t="s">
        <v>32</v>
      </c>
      <c r="F50" s="222">
        <v>21.9</v>
      </c>
      <c r="H50" s="35"/>
    </row>
    <row r="51" spans="2:8" s="1" customFormat="1" ht="16.899999999999999" customHeight="1">
      <c r="B51" s="35"/>
      <c r="C51" s="221" t="s">
        <v>32</v>
      </c>
      <c r="D51" s="221" t="s">
        <v>6957</v>
      </c>
      <c r="E51" s="19" t="s">
        <v>32</v>
      </c>
      <c r="F51" s="222">
        <v>41.5</v>
      </c>
      <c r="H51" s="35"/>
    </row>
    <row r="52" spans="2:8" s="1" customFormat="1" ht="16.899999999999999" customHeight="1">
      <c r="B52" s="35"/>
      <c r="C52" s="221" t="s">
        <v>32</v>
      </c>
      <c r="D52" s="221" t="s">
        <v>6958</v>
      </c>
      <c r="E52" s="19" t="s">
        <v>32</v>
      </c>
      <c r="F52" s="222">
        <v>83</v>
      </c>
      <c r="H52" s="35"/>
    </row>
    <row r="53" spans="2:8" s="1" customFormat="1" ht="16.899999999999999" customHeight="1">
      <c r="B53" s="35"/>
      <c r="C53" s="221" t="s">
        <v>32</v>
      </c>
      <c r="D53" s="221" t="s">
        <v>581</v>
      </c>
      <c r="E53" s="19" t="s">
        <v>32</v>
      </c>
      <c r="F53" s="222">
        <v>213.6</v>
      </c>
      <c r="H53" s="35"/>
    </row>
    <row r="54" spans="2:8" s="1" customFormat="1" ht="16.899999999999999" customHeight="1">
      <c r="B54" s="35"/>
      <c r="C54" s="217" t="s">
        <v>237</v>
      </c>
      <c r="D54" s="218" t="s">
        <v>238</v>
      </c>
      <c r="E54" s="219" t="s">
        <v>165</v>
      </c>
      <c r="F54" s="220">
        <v>61.734000000000002</v>
      </c>
      <c r="H54" s="35"/>
    </row>
    <row r="55" spans="2:8" s="1" customFormat="1" ht="16.899999999999999" customHeight="1">
      <c r="B55" s="35"/>
      <c r="C55" s="221" t="s">
        <v>32</v>
      </c>
      <c r="D55" s="221" t="s">
        <v>6959</v>
      </c>
      <c r="E55" s="19" t="s">
        <v>32</v>
      </c>
      <c r="F55" s="222">
        <v>61.734000000000002</v>
      </c>
      <c r="H55" s="35"/>
    </row>
    <row r="56" spans="2:8" s="1" customFormat="1" ht="16.899999999999999" customHeight="1">
      <c r="B56" s="35"/>
      <c r="C56" s="223" t="s">
        <v>6949</v>
      </c>
      <c r="H56" s="35"/>
    </row>
    <row r="57" spans="2:8" s="1" customFormat="1" ht="16.899999999999999" customHeight="1">
      <c r="B57" s="35"/>
      <c r="C57" s="221" t="s">
        <v>3676</v>
      </c>
      <c r="D57" s="221" t="s">
        <v>6960</v>
      </c>
      <c r="E57" s="19" t="s">
        <v>783</v>
      </c>
      <c r="F57" s="222">
        <v>1459.385</v>
      </c>
      <c r="H57" s="35"/>
    </row>
    <row r="58" spans="2:8" s="1" customFormat="1" ht="16.899999999999999" customHeight="1">
      <c r="B58" s="35"/>
      <c r="C58" s="221" t="s">
        <v>3705</v>
      </c>
      <c r="D58" s="221" t="s">
        <v>6951</v>
      </c>
      <c r="E58" s="19" t="s">
        <v>165</v>
      </c>
      <c r="F58" s="222">
        <v>921.04399999999998</v>
      </c>
      <c r="H58" s="35"/>
    </row>
    <row r="59" spans="2:8" s="1" customFormat="1" ht="16.899999999999999" customHeight="1">
      <c r="B59" s="35"/>
      <c r="C59" s="217" t="s">
        <v>240</v>
      </c>
      <c r="D59" s="218" t="s">
        <v>241</v>
      </c>
      <c r="E59" s="219" t="s">
        <v>165</v>
      </c>
      <c r="F59" s="220">
        <v>19.649999999999999</v>
      </c>
      <c r="H59" s="35"/>
    </row>
    <row r="60" spans="2:8" s="1" customFormat="1" ht="16.899999999999999" customHeight="1">
      <c r="B60" s="35"/>
      <c r="C60" s="221" t="s">
        <v>32</v>
      </c>
      <c r="D60" s="221" t="s">
        <v>6961</v>
      </c>
      <c r="E60" s="19" t="s">
        <v>32</v>
      </c>
      <c r="F60" s="222">
        <v>4.9000000000000004</v>
      </c>
      <c r="H60" s="35"/>
    </row>
    <row r="61" spans="2:8" s="1" customFormat="1" ht="16.899999999999999" customHeight="1">
      <c r="B61" s="35"/>
      <c r="C61" s="221" t="s">
        <v>32</v>
      </c>
      <c r="D61" s="221" t="s">
        <v>6962</v>
      </c>
      <c r="E61" s="19" t="s">
        <v>32</v>
      </c>
      <c r="F61" s="222">
        <v>2.25</v>
      </c>
      <c r="H61" s="35"/>
    </row>
    <row r="62" spans="2:8" s="1" customFormat="1" ht="16.899999999999999" customHeight="1">
      <c r="B62" s="35"/>
      <c r="C62" s="221" t="s">
        <v>32</v>
      </c>
      <c r="D62" s="221" t="s">
        <v>6963</v>
      </c>
      <c r="E62" s="19" t="s">
        <v>32</v>
      </c>
      <c r="F62" s="222">
        <v>2.5</v>
      </c>
      <c r="H62" s="35"/>
    </row>
    <row r="63" spans="2:8" s="1" customFormat="1" ht="16.899999999999999" customHeight="1">
      <c r="B63" s="35"/>
      <c r="C63" s="221" t="s">
        <v>32</v>
      </c>
      <c r="D63" s="221" t="s">
        <v>6964</v>
      </c>
      <c r="E63" s="19" t="s">
        <v>32</v>
      </c>
      <c r="F63" s="222">
        <v>2.5</v>
      </c>
      <c r="H63" s="35"/>
    </row>
    <row r="64" spans="2:8" s="1" customFormat="1" ht="16.899999999999999" customHeight="1">
      <c r="B64" s="35"/>
      <c r="C64" s="221" t="s">
        <v>32</v>
      </c>
      <c r="D64" s="221" t="s">
        <v>6965</v>
      </c>
      <c r="E64" s="19" t="s">
        <v>32</v>
      </c>
      <c r="F64" s="222">
        <v>2.5</v>
      </c>
      <c r="H64" s="35"/>
    </row>
    <row r="65" spans="2:8" s="1" customFormat="1" ht="16.899999999999999" customHeight="1">
      <c r="B65" s="35"/>
      <c r="C65" s="221" t="s">
        <v>32</v>
      </c>
      <c r="D65" s="221" t="s">
        <v>6966</v>
      </c>
      <c r="E65" s="19" t="s">
        <v>32</v>
      </c>
      <c r="F65" s="222">
        <v>2.5</v>
      </c>
      <c r="H65" s="35"/>
    </row>
    <row r="66" spans="2:8" s="1" customFormat="1" ht="16.899999999999999" customHeight="1">
      <c r="B66" s="35"/>
      <c r="C66" s="221" t="s">
        <v>32</v>
      </c>
      <c r="D66" s="221" t="s">
        <v>6967</v>
      </c>
      <c r="E66" s="19" t="s">
        <v>32</v>
      </c>
      <c r="F66" s="222">
        <v>2.5</v>
      </c>
      <c r="H66" s="35"/>
    </row>
    <row r="67" spans="2:8" s="1" customFormat="1" ht="16.899999999999999" customHeight="1">
      <c r="B67" s="35"/>
      <c r="C67" s="221" t="s">
        <v>32</v>
      </c>
      <c r="D67" s="221" t="s">
        <v>581</v>
      </c>
      <c r="E67" s="19" t="s">
        <v>32</v>
      </c>
      <c r="F67" s="222">
        <v>19.649999999999999</v>
      </c>
      <c r="H67" s="35"/>
    </row>
    <row r="68" spans="2:8" s="1" customFormat="1" ht="16.899999999999999" customHeight="1">
      <c r="B68" s="35"/>
      <c r="C68" s="223" t="s">
        <v>6949</v>
      </c>
      <c r="H68" s="35"/>
    </row>
    <row r="69" spans="2:8" s="1" customFormat="1" ht="16.899999999999999" customHeight="1">
      <c r="B69" s="35"/>
      <c r="C69" s="221" t="s">
        <v>824</v>
      </c>
      <c r="D69" s="221" t="s">
        <v>6968</v>
      </c>
      <c r="E69" s="19" t="s">
        <v>165</v>
      </c>
      <c r="F69" s="222">
        <v>766.17</v>
      </c>
      <c r="H69" s="35"/>
    </row>
    <row r="70" spans="2:8" s="1" customFormat="1" ht="16.899999999999999" customHeight="1">
      <c r="B70" s="35"/>
      <c r="C70" s="217" t="s">
        <v>243</v>
      </c>
      <c r="D70" s="218" t="s">
        <v>244</v>
      </c>
      <c r="E70" s="219" t="s">
        <v>165</v>
      </c>
      <c r="F70" s="220">
        <v>39.834000000000003</v>
      </c>
      <c r="H70" s="35"/>
    </row>
    <row r="71" spans="2:8" s="1" customFormat="1" ht="16.899999999999999" customHeight="1">
      <c r="B71" s="35"/>
      <c r="C71" s="221" t="s">
        <v>32</v>
      </c>
      <c r="D71" s="221" t="s">
        <v>6969</v>
      </c>
      <c r="E71" s="19" t="s">
        <v>32</v>
      </c>
      <c r="F71" s="222">
        <v>5.5039999999999996</v>
      </c>
      <c r="H71" s="35"/>
    </row>
    <row r="72" spans="2:8" s="1" customFormat="1" ht="16.899999999999999" customHeight="1">
      <c r="B72" s="35"/>
      <c r="C72" s="221" t="s">
        <v>32</v>
      </c>
      <c r="D72" s="221" t="s">
        <v>6970</v>
      </c>
      <c r="E72" s="19" t="s">
        <v>32</v>
      </c>
      <c r="F72" s="222">
        <v>5.5039999999999996</v>
      </c>
      <c r="H72" s="35"/>
    </row>
    <row r="73" spans="2:8" s="1" customFormat="1" ht="16.899999999999999" customHeight="1">
      <c r="B73" s="35"/>
      <c r="C73" s="221" t="s">
        <v>32</v>
      </c>
      <c r="D73" s="221" t="s">
        <v>6971</v>
      </c>
      <c r="E73" s="19" t="s">
        <v>32</v>
      </c>
      <c r="F73" s="222">
        <v>5.5039999999999996</v>
      </c>
      <c r="H73" s="35"/>
    </row>
    <row r="74" spans="2:8" s="1" customFormat="1" ht="16.899999999999999" customHeight="1">
      <c r="B74" s="35"/>
      <c r="C74" s="221" t="s">
        <v>32</v>
      </c>
      <c r="D74" s="221" t="s">
        <v>6972</v>
      </c>
      <c r="E74" s="19" t="s">
        <v>32</v>
      </c>
      <c r="F74" s="222">
        <v>5.5039999999999996</v>
      </c>
      <c r="H74" s="35"/>
    </row>
    <row r="75" spans="2:8" s="1" customFormat="1" ht="16.899999999999999" customHeight="1">
      <c r="B75" s="35"/>
      <c r="C75" s="221" t="s">
        <v>32</v>
      </c>
      <c r="D75" s="221" t="s">
        <v>6973</v>
      </c>
      <c r="E75" s="19" t="s">
        <v>32</v>
      </c>
      <c r="F75" s="222">
        <v>4.992</v>
      </c>
      <c r="H75" s="35"/>
    </row>
    <row r="76" spans="2:8" s="1" customFormat="1" ht="16.899999999999999" customHeight="1">
      <c r="B76" s="35"/>
      <c r="C76" s="221" t="s">
        <v>32</v>
      </c>
      <c r="D76" s="221" t="s">
        <v>6974</v>
      </c>
      <c r="E76" s="19" t="s">
        <v>32</v>
      </c>
      <c r="F76" s="222">
        <v>4.992</v>
      </c>
      <c r="H76" s="35"/>
    </row>
    <row r="77" spans="2:8" s="1" customFormat="1" ht="16.899999999999999" customHeight="1">
      <c r="B77" s="35"/>
      <c r="C77" s="221" t="s">
        <v>32</v>
      </c>
      <c r="D77" s="221" t="s">
        <v>6975</v>
      </c>
      <c r="E77" s="19" t="s">
        <v>32</v>
      </c>
      <c r="F77" s="222">
        <v>2.25</v>
      </c>
      <c r="H77" s="35"/>
    </row>
    <row r="78" spans="2:8" s="1" customFormat="1" ht="16.899999999999999" customHeight="1">
      <c r="B78" s="35"/>
      <c r="C78" s="221" t="s">
        <v>32</v>
      </c>
      <c r="D78" s="221" t="s">
        <v>6976</v>
      </c>
      <c r="E78" s="19" t="s">
        <v>32</v>
      </c>
      <c r="F78" s="222">
        <v>5.5039999999999996</v>
      </c>
      <c r="H78" s="35"/>
    </row>
    <row r="79" spans="2:8" s="1" customFormat="1" ht="16.899999999999999" customHeight="1">
      <c r="B79" s="35"/>
      <c r="C79" s="221" t="s">
        <v>32</v>
      </c>
      <c r="D79" s="221" t="s">
        <v>6977</v>
      </c>
      <c r="E79" s="19" t="s">
        <v>32</v>
      </c>
      <c r="F79" s="222">
        <v>6.25</v>
      </c>
      <c r="H79" s="35"/>
    </row>
    <row r="80" spans="2:8" s="1" customFormat="1" ht="16.899999999999999" customHeight="1">
      <c r="B80" s="35"/>
      <c r="C80" s="221" t="s">
        <v>32</v>
      </c>
      <c r="D80" s="221" t="s">
        <v>6978</v>
      </c>
      <c r="E80" s="19" t="s">
        <v>32</v>
      </c>
      <c r="F80" s="222">
        <v>2.25</v>
      </c>
      <c r="H80" s="35"/>
    </row>
    <row r="81" spans="2:8" s="1" customFormat="1" ht="16.899999999999999" customHeight="1">
      <c r="B81" s="35"/>
      <c r="C81" s="221" t="s">
        <v>32</v>
      </c>
      <c r="D81" s="221" t="s">
        <v>6979</v>
      </c>
      <c r="E81" s="19" t="s">
        <v>32</v>
      </c>
      <c r="F81" s="222">
        <v>2.25</v>
      </c>
      <c r="H81" s="35"/>
    </row>
    <row r="82" spans="2:8" s="1" customFormat="1" ht="16.899999999999999" customHeight="1">
      <c r="B82" s="35"/>
      <c r="C82" s="221" t="s">
        <v>32</v>
      </c>
      <c r="D82" s="221" t="s">
        <v>6980</v>
      </c>
      <c r="E82" s="19" t="s">
        <v>32</v>
      </c>
      <c r="F82" s="222">
        <v>2.25</v>
      </c>
      <c r="H82" s="35"/>
    </row>
    <row r="83" spans="2:8" s="1" customFormat="1" ht="16.899999999999999" customHeight="1">
      <c r="B83" s="35"/>
      <c r="C83" s="221" t="s">
        <v>32</v>
      </c>
      <c r="D83" s="221" t="s">
        <v>6967</v>
      </c>
      <c r="E83" s="19" t="s">
        <v>32</v>
      </c>
      <c r="F83" s="222">
        <v>2.5</v>
      </c>
      <c r="H83" s="35"/>
    </row>
    <row r="84" spans="2:8" s="1" customFormat="1" ht="16.899999999999999" customHeight="1">
      <c r="B84" s="35"/>
      <c r="C84" s="221" t="s">
        <v>32</v>
      </c>
      <c r="D84" s="221" t="s">
        <v>6981</v>
      </c>
      <c r="E84" s="19" t="s">
        <v>32</v>
      </c>
      <c r="F84" s="222">
        <v>2.5</v>
      </c>
      <c r="H84" s="35"/>
    </row>
    <row r="85" spans="2:8" s="1" customFormat="1" ht="16.899999999999999" customHeight="1">
      <c r="B85" s="35"/>
      <c r="C85" s="221" t="s">
        <v>32</v>
      </c>
      <c r="D85" s="221" t="s">
        <v>6982</v>
      </c>
      <c r="E85" s="19" t="s">
        <v>32</v>
      </c>
      <c r="F85" s="222">
        <v>-17.920000000000002</v>
      </c>
      <c r="H85" s="35"/>
    </row>
    <row r="86" spans="2:8" s="1" customFormat="1" ht="16.899999999999999" customHeight="1">
      <c r="B86" s="35"/>
      <c r="C86" s="221" t="s">
        <v>32</v>
      </c>
      <c r="D86" s="221" t="s">
        <v>581</v>
      </c>
      <c r="E86" s="19" t="s">
        <v>32</v>
      </c>
      <c r="F86" s="222">
        <v>39.834000000000003</v>
      </c>
      <c r="H86" s="35"/>
    </row>
    <row r="87" spans="2:8" s="1" customFormat="1" ht="16.899999999999999" customHeight="1">
      <c r="B87" s="35"/>
      <c r="C87" s="223" t="s">
        <v>6949</v>
      </c>
      <c r="H87" s="35"/>
    </row>
    <row r="88" spans="2:8" s="1" customFormat="1" ht="16.899999999999999" customHeight="1">
      <c r="B88" s="35"/>
      <c r="C88" s="221" t="s">
        <v>946</v>
      </c>
      <c r="D88" s="221" t="s">
        <v>6983</v>
      </c>
      <c r="E88" s="19" t="s">
        <v>165</v>
      </c>
      <c r="F88" s="222">
        <v>370.548</v>
      </c>
      <c r="H88" s="35"/>
    </row>
    <row r="89" spans="2:8" s="1" customFormat="1" ht="16.899999999999999" customHeight="1">
      <c r="B89" s="35"/>
      <c r="C89" s="217" t="s">
        <v>261</v>
      </c>
      <c r="D89" s="218" t="s">
        <v>262</v>
      </c>
      <c r="E89" s="219" t="s">
        <v>165</v>
      </c>
      <c r="F89" s="220">
        <v>2.25</v>
      </c>
      <c r="H89" s="35"/>
    </row>
    <row r="90" spans="2:8" s="1" customFormat="1" ht="16.899999999999999" customHeight="1">
      <c r="B90" s="35"/>
      <c r="C90" s="221" t="s">
        <v>32</v>
      </c>
      <c r="D90" s="221" t="s">
        <v>6984</v>
      </c>
      <c r="E90" s="19" t="s">
        <v>32</v>
      </c>
      <c r="F90" s="222">
        <v>2.25</v>
      </c>
      <c r="H90" s="35"/>
    </row>
    <row r="91" spans="2:8" s="1" customFormat="1" ht="16.899999999999999" customHeight="1">
      <c r="B91" s="35"/>
      <c r="C91" s="221" t="s">
        <v>32</v>
      </c>
      <c r="D91" s="221" t="s">
        <v>581</v>
      </c>
      <c r="E91" s="19" t="s">
        <v>32</v>
      </c>
      <c r="F91" s="222">
        <v>2.25</v>
      </c>
      <c r="H91" s="35"/>
    </row>
    <row r="92" spans="2:8" s="1" customFormat="1" ht="16.899999999999999" customHeight="1">
      <c r="B92" s="35"/>
      <c r="C92" s="223" t="s">
        <v>6949</v>
      </c>
      <c r="H92" s="35"/>
    </row>
    <row r="93" spans="2:8" s="1" customFormat="1" ht="16.899999999999999" customHeight="1">
      <c r="B93" s="35"/>
      <c r="C93" s="221" t="s">
        <v>799</v>
      </c>
      <c r="D93" s="221" t="s">
        <v>6985</v>
      </c>
      <c r="E93" s="19" t="s">
        <v>165</v>
      </c>
      <c r="F93" s="222">
        <v>177.91900000000001</v>
      </c>
      <c r="H93" s="35"/>
    </row>
    <row r="94" spans="2:8" s="1" customFormat="1" ht="16.899999999999999" customHeight="1">
      <c r="B94" s="35"/>
      <c r="C94" s="217" t="s">
        <v>265</v>
      </c>
      <c r="D94" s="218" t="s">
        <v>266</v>
      </c>
      <c r="E94" s="219" t="s">
        <v>165</v>
      </c>
      <c r="F94" s="220">
        <v>28.475999999999999</v>
      </c>
      <c r="H94" s="35"/>
    </row>
    <row r="95" spans="2:8" s="1" customFormat="1" ht="16.899999999999999" customHeight="1">
      <c r="B95" s="35"/>
      <c r="C95" s="221" t="s">
        <v>32</v>
      </c>
      <c r="D95" s="221" t="s">
        <v>6986</v>
      </c>
      <c r="E95" s="19" t="s">
        <v>32</v>
      </c>
      <c r="F95" s="222">
        <v>28.475999999999999</v>
      </c>
      <c r="H95" s="35"/>
    </row>
    <row r="96" spans="2:8" s="1" customFormat="1" ht="16.899999999999999" customHeight="1">
      <c r="B96" s="35"/>
      <c r="C96" s="223" t="s">
        <v>6949</v>
      </c>
      <c r="H96" s="35"/>
    </row>
    <row r="97" spans="2:8" s="1" customFormat="1" ht="16.899999999999999" customHeight="1">
      <c r="B97" s="35"/>
      <c r="C97" s="221" t="s">
        <v>3676</v>
      </c>
      <c r="D97" s="221" t="s">
        <v>6960</v>
      </c>
      <c r="E97" s="19" t="s">
        <v>783</v>
      </c>
      <c r="F97" s="222">
        <v>1459.385</v>
      </c>
      <c r="H97" s="35"/>
    </row>
    <row r="98" spans="2:8" s="1" customFormat="1" ht="16.899999999999999" customHeight="1">
      <c r="B98" s="35"/>
      <c r="C98" s="221" t="s">
        <v>3705</v>
      </c>
      <c r="D98" s="221" t="s">
        <v>6951</v>
      </c>
      <c r="E98" s="19" t="s">
        <v>165</v>
      </c>
      <c r="F98" s="222">
        <v>921.04399999999998</v>
      </c>
      <c r="H98" s="35"/>
    </row>
    <row r="99" spans="2:8" s="1" customFormat="1" ht="16.899999999999999" customHeight="1">
      <c r="B99" s="35"/>
      <c r="C99" s="217" t="s">
        <v>268</v>
      </c>
      <c r="D99" s="218" t="s">
        <v>269</v>
      </c>
      <c r="E99" s="219" t="s">
        <v>165</v>
      </c>
      <c r="F99" s="220">
        <v>25.256</v>
      </c>
      <c r="H99" s="35"/>
    </row>
    <row r="100" spans="2:8" s="1" customFormat="1" ht="16.899999999999999" customHeight="1">
      <c r="B100" s="35"/>
      <c r="C100" s="221" t="s">
        <v>32</v>
      </c>
      <c r="D100" s="221" t="s">
        <v>6987</v>
      </c>
      <c r="E100" s="19" t="s">
        <v>32</v>
      </c>
      <c r="F100" s="222">
        <v>5.0739999999999998</v>
      </c>
      <c r="H100" s="35"/>
    </row>
    <row r="101" spans="2:8" s="1" customFormat="1" ht="16.899999999999999" customHeight="1">
      <c r="B101" s="35"/>
      <c r="C101" s="221" t="s">
        <v>32</v>
      </c>
      <c r="D101" s="221" t="s">
        <v>6988</v>
      </c>
      <c r="E101" s="19" t="s">
        <v>32</v>
      </c>
      <c r="F101" s="222">
        <v>5.0739999999999998</v>
      </c>
      <c r="H101" s="35"/>
    </row>
    <row r="102" spans="2:8" s="1" customFormat="1" ht="16.899999999999999" customHeight="1">
      <c r="B102" s="35"/>
      <c r="C102" s="221" t="s">
        <v>32</v>
      </c>
      <c r="D102" s="221" t="s">
        <v>6989</v>
      </c>
      <c r="E102" s="19" t="s">
        <v>32</v>
      </c>
      <c r="F102" s="222">
        <v>5.0739999999999998</v>
      </c>
      <c r="H102" s="35"/>
    </row>
    <row r="103" spans="2:8" s="1" customFormat="1" ht="16.899999999999999" customHeight="1">
      <c r="B103" s="35"/>
      <c r="C103" s="221" t="s">
        <v>32</v>
      </c>
      <c r="D103" s="221" t="s">
        <v>6990</v>
      </c>
      <c r="E103" s="19" t="s">
        <v>32</v>
      </c>
      <c r="F103" s="222">
        <v>5.0739999999999998</v>
      </c>
      <c r="H103" s="35"/>
    </row>
    <row r="104" spans="2:8" s="1" customFormat="1" ht="16.899999999999999" customHeight="1">
      <c r="B104" s="35"/>
      <c r="C104" s="221" t="s">
        <v>32</v>
      </c>
      <c r="D104" s="221" t="s">
        <v>6991</v>
      </c>
      <c r="E104" s="19" t="s">
        <v>32</v>
      </c>
      <c r="F104" s="222">
        <v>2.0699999999999998</v>
      </c>
      <c r="H104" s="35"/>
    </row>
    <row r="105" spans="2:8" s="1" customFormat="1" ht="16.899999999999999" customHeight="1">
      <c r="B105" s="35"/>
      <c r="C105" s="221" t="s">
        <v>32</v>
      </c>
      <c r="D105" s="221" t="s">
        <v>6992</v>
      </c>
      <c r="E105" s="19" t="s">
        <v>32</v>
      </c>
      <c r="F105" s="222">
        <v>3.45</v>
      </c>
      <c r="H105" s="35"/>
    </row>
    <row r="106" spans="2:8" s="1" customFormat="1" ht="16.899999999999999" customHeight="1">
      <c r="B106" s="35"/>
      <c r="C106" s="221" t="s">
        <v>32</v>
      </c>
      <c r="D106" s="221" t="s">
        <v>6993</v>
      </c>
      <c r="E106" s="19" t="s">
        <v>32</v>
      </c>
      <c r="F106" s="222">
        <v>2.0699999999999998</v>
      </c>
      <c r="H106" s="35"/>
    </row>
    <row r="107" spans="2:8" s="1" customFormat="1" ht="16.899999999999999" customHeight="1">
      <c r="B107" s="35"/>
      <c r="C107" s="221" t="s">
        <v>32</v>
      </c>
      <c r="D107" s="221" t="s">
        <v>6994</v>
      </c>
      <c r="E107" s="19" t="s">
        <v>32</v>
      </c>
      <c r="F107" s="222">
        <v>2.0699999999999998</v>
      </c>
      <c r="H107" s="35"/>
    </row>
    <row r="108" spans="2:8" s="1" customFormat="1" ht="16.899999999999999" customHeight="1">
      <c r="B108" s="35"/>
      <c r="C108" s="221" t="s">
        <v>32</v>
      </c>
      <c r="D108" s="221" t="s">
        <v>6995</v>
      </c>
      <c r="E108" s="19" t="s">
        <v>32</v>
      </c>
      <c r="F108" s="222">
        <v>2.0699999999999998</v>
      </c>
      <c r="H108" s="35"/>
    </row>
    <row r="109" spans="2:8" s="1" customFormat="1" ht="16.899999999999999" customHeight="1">
      <c r="B109" s="35"/>
      <c r="C109" s="221" t="s">
        <v>32</v>
      </c>
      <c r="D109" s="221" t="s">
        <v>6996</v>
      </c>
      <c r="E109" s="19" t="s">
        <v>32</v>
      </c>
      <c r="F109" s="222">
        <v>2.0699999999999998</v>
      </c>
      <c r="H109" s="35"/>
    </row>
    <row r="110" spans="2:8" s="1" customFormat="1" ht="16.899999999999999" customHeight="1">
      <c r="B110" s="35"/>
      <c r="C110" s="221" t="s">
        <v>32</v>
      </c>
      <c r="D110" s="221" t="s">
        <v>6997</v>
      </c>
      <c r="E110" s="19" t="s">
        <v>32</v>
      </c>
      <c r="F110" s="222">
        <v>-8.84</v>
      </c>
      <c r="H110" s="35"/>
    </row>
    <row r="111" spans="2:8" s="1" customFormat="1" ht="16.899999999999999" customHeight="1">
      <c r="B111" s="35"/>
      <c r="C111" s="221" t="s">
        <v>32</v>
      </c>
      <c r="D111" s="221" t="s">
        <v>581</v>
      </c>
      <c r="E111" s="19" t="s">
        <v>32</v>
      </c>
      <c r="F111" s="222">
        <v>25.256</v>
      </c>
      <c r="H111" s="35"/>
    </row>
    <row r="112" spans="2:8" s="1" customFormat="1" ht="16.899999999999999" customHeight="1">
      <c r="B112" s="35"/>
      <c r="C112" s="223" t="s">
        <v>6949</v>
      </c>
      <c r="H112" s="35"/>
    </row>
    <row r="113" spans="2:8" s="1" customFormat="1" ht="16.899999999999999" customHeight="1">
      <c r="B113" s="35"/>
      <c r="C113" s="221" t="s">
        <v>946</v>
      </c>
      <c r="D113" s="221" t="s">
        <v>6983</v>
      </c>
      <c r="E113" s="19" t="s">
        <v>165</v>
      </c>
      <c r="F113" s="222">
        <v>370.548</v>
      </c>
      <c r="H113" s="35"/>
    </row>
    <row r="114" spans="2:8" s="1" customFormat="1" ht="16.899999999999999" customHeight="1">
      <c r="B114" s="35"/>
      <c r="C114" s="217" t="s">
        <v>271</v>
      </c>
      <c r="D114" s="218" t="s">
        <v>272</v>
      </c>
      <c r="E114" s="219" t="s">
        <v>165</v>
      </c>
      <c r="F114" s="220">
        <v>3.22</v>
      </c>
      <c r="H114" s="35"/>
    </row>
    <row r="115" spans="2:8" s="1" customFormat="1" ht="16.899999999999999" customHeight="1">
      <c r="B115" s="35"/>
      <c r="C115" s="221" t="s">
        <v>32</v>
      </c>
      <c r="D115" s="221" t="s">
        <v>6998</v>
      </c>
      <c r="E115" s="19" t="s">
        <v>32</v>
      </c>
      <c r="F115" s="222">
        <v>3.22</v>
      </c>
      <c r="H115" s="35"/>
    </row>
    <row r="116" spans="2:8" s="1" customFormat="1" ht="16.899999999999999" customHeight="1">
      <c r="B116" s="35"/>
      <c r="C116" s="221" t="s">
        <v>32</v>
      </c>
      <c r="D116" s="221" t="s">
        <v>581</v>
      </c>
      <c r="E116" s="19" t="s">
        <v>32</v>
      </c>
      <c r="F116" s="222">
        <v>3.22</v>
      </c>
      <c r="H116" s="35"/>
    </row>
    <row r="117" spans="2:8" s="1" customFormat="1" ht="16.899999999999999" customHeight="1">
      <c r="B117" s="35"/>
      <c r="C117" s="223" t="s">
        <v>6949</v>
      </c>
      <c r="H117" s="35"/>
    </row>
    <row r="118" spans="2:8" s="1" customFormat="1" ht="16.899999999999999" customHeight="1">
      <c r="B118" s="35"/>
      <c r="C118" s="221" t="s">
        <v>1000</v>
      </c>
      <c r="D118" s="221" t="s">
        <v>6999</v>
      </c>
      <c r="E118" s="19" t="s">
        <v>165</v>
      </c>
      <c r="F118" s="222">
        <v>13.923</v>
      </c>
      <c r="H118" s="35"/>
    </row>
    <row r="119" spans="2:8" s="1" customFormat="1" ht="16.899999999999999" customHeight="1">
      <c r="B119" s="35"/>
      <c r="C119" s="217" t="s">
        <v>274</v>
      </c>
      <c r="D119" s="218" t="s">
        <v>275</v>
      </c>
      <c r="E119" s="219" t="s">
        <v>165</v>
      </c>
      <c r="F119" s="220">
        <v>420</v>
      </c>
      <c r="H119" s="35"/>
    </row>
    <row r="120" spans="2:8" s="1" customFormat="1" ht="16.899999999999999" customHeight="1">
      <c r="B120" s="35"/>
      <c r="C120" s="221" t="s">
        <v>32</v>
      </c>
      <c r="D120" s="221" t="s">
        <v>7000</v>
      </c>
      <c r="E120" s="19" t="s">
        <v>32</v>
      </c>
      <c r="F120" s="222">
        <v>14.9</v>
      </c>
      <c r="H120" s="35"/>
    </row>
    <row r="121" spans="2:8" s="1" customFormat="1" ht="16.899999999999999" customHeight="1">
      <c r="B121" s="35"/>
      <c r="C121" s="221" t="s">
        <v>32</v>
      </c>
      <c r="D121" s="221" t="s">
        <v>6921</v>
      </c>
      <c r="E121" s="19" t="s">
        <v>32</v>
      </c>
      <c r="F121" s="222">
        <v>9.4</v>
      </c>
      <c r="H121" s="35"/>
    </row>
    <row r="122" spans="2:8" s="1" customFormat="1" ht="16.899999999999999" customHeight="1">
      <c r="B122" s="35"/>
      <c r="C122" s="221" t="s">
        <v>32</v>
      </c>
      <c r="D122" s="221" t="s">
        <v>6922</v>
      </c>
      <c r="E122" s="19" t="s">
        <v>32</v>
      </c>
      <c r="F122" s="222">
        <v>6.7</v>
      </c>
      <c r="H122" s="35"/>
    </row>
    <row r="123" spans="2:8" s="1" customFormat="1" ht="16.899999999999999" customHeight="1">
      <c r="B123" s="35"/>
      <c r="C123" s="221" t="s">
        <v>32</v>
      </c>
      <c r="D123" s="221" t="s">
        <v>2660</v>
      </c>
      <c r="E123" s="19" t="s">
        <v>32</v>
      </c>
      <c r="F123" s="222">
        <v>1.9</v>
      </c>
      <c r="H123" s="35"/>
    </row>
    <row r="124" spans="2:8" s="1" customFormat="1" ht="16.899999999999999" customHeight="1">
      <c r="B124" s="35"/>
      <c r="C124" s="221" t="s">
        <v>32</v>
      </c>
      <c r="D124" s="221" t="s">
        <v>7001</v>
      </c>
      <c r="E124" s="19" t="s">
        <v>32</v>
      </c>
      <c r="F124" s="222">
        <v>5.9</v>
      </c>
      <c r="H124" s="35"/>
    </row>
    <row r="125" spans="2:8" s="1" customFormat="1" ht="16.899999999999999" customHeight="1">
      <c r="B125" s="35"/>
      <c r="C125" s="221" t="s">
        <v>32</v>
      </c>
      <c r="D125" s="221" t="s">
        <v>3354</v>
      </c>
      <c r="E125" s="19" t="s">
        <v>32</v>
      </c>
      <c r="F125" s="222">
        <v>3.9</v>
      </c>
      <c r="H125" s="35"/>
    </row>
    <row r="126" spans="2:8" s="1" customFormat="1" ht="16.899999999999999" customHeight="1">
      <c r="B126" s="35"/>
      <c r="C126" s="221" t="s">
        <v>32</v>
      </c>
      <c r="D126" s="221" t="s">
        <v>3355</v>
      </c>
      <c r="E126" s="19" t="s">
        <v>32</v>
      </c>
      <c r="F126" s="222">
        <v>3.4</v>
      </c>
      <c r="H126" s="35"/>
    </row>
    <row r="127" spans="2:8" s="1" customFormat="1" ht="16.899999999999999" customHeight="1">
      <c r="B127" s="35"/>
      <c r="C127" s="221" t="s">
        <v>32</v>
      </c>
      <c r="D127" s="221" t="s">
        <v>7002</v>
      </c>
      <c r="E127" s="19" t="s">
        <v>32</v>
      </c>
      <c r="F127" s="222">
        <v>8.6</v>
      </c>
      <c r="H127" s="35"/>
    </row>
    <row r="128" spans="2:8" s="1" customFormat="1" ht="16.899999999999999" customHeight="1">
      <c r="B128" s="35"/>
      <c r="C128" s="221" t="s">
        <v>32</v>
      </c>
      <c r="D128" s="221" t="s">
        <v>6923</v>
      </c>
      <c r="E128" s="19" t="s">
        <v>32</v>
      </c>
      <c r="F128" s="222">
        <v>11.7</v>
      </c>
      <c r="H128" s="35"/>
    </row>
    <row r="129" spans="2:8" s="1" customFormat="1" ht="16.899999999999999" customHeight="1">
      <c r="B129" s="35"/>
      <c r="C129" s="221" t="s">
        <v>32</v>
      </c>
      <c r="D129" s="221" t="s">
        <v>6924</v>
      </c>
      <c r="E129" s="19" t="s">
        <v>32</v>
      </c>
      <c r="F129" s="222">
        <v>11.7</v>
      </c>
      <c r="H129" s="35"/>
    </row>
    <row r="130" spans="2:8" s="1" customFormat="1" ht="16.899999999999999" customHeight="1">
      <c r="B130" s="35"/>
      <c r="C130" s="221" t="s">
        <v>32</v>
      </c>
      <c r="D130" s="221" t="s">
        <v>6925</v>
      </c>
      <c r="E130" s="19" t="s">
        <v>32</v>
      </c>
      <c r="F130" s="222">
        <v>2.4</v>
      </c>
      <c r="H130" s="35"/>
    </row>
    <row r="131" spans="2:8" s="1" customFormat="1" ht="16.899999999999999" customHeight="1">
      <c r="B131" s="35"/>
      <c r="C131" s="221" t="s">
        <v>32</v>
      </c>
      <c r="D131" s="221" t="s">
        <v>6926</v>
      </c>
      <c r="E131" s="19" t="s">
        <v>32</v>
      </c>
      <c r="F131" s="222">
        <v>7.6</v>
      </c>
      <c r="H131" s="35"/>
    </row>
    <row r="132" spans="2:8" s="1" customFormat="1" ht="16.899999999999999" customHeight="1">
      <c r="B132" s="35"/>
      <c r="C132" s="221" t="s">
        <v>32</v>
      </c>
      <c r="D132" s="221" t="s">
        <v>6927</v>
      </c>
      <c r="E132" s="19" t="s">
        <v>32</v>
      </c>
      <c r="F132" s="222">
        <v>12</v>
      </c>
      <c r="H132" s="35"/>
    </row>
    <row r="133" spans="2:8" s="1" customFormat="1" ht="16.899999999999999" customHeight="1">
      <c r="B133" s="35"/>
      <c r="C133" s="221" t="s">
        <v>32</v>
      </c>
      <c r="D133" s="221" t="s">
        <v>6928</v>
      </c>
      <c r="E133" s="19" t="s">
        <v>32</v>
      </c>
      <c r="F133" s="222">
        <v>15.8</v>
      </c>
      <c r="H133" s="35"/>
    </row>
    <row r="134" spans="2:8" s="1" customFormat="1" ht="16.899999999999999" customHeight="1">
      <c r="B134" s="35"/>
      <c r="C134" s="221" t="s">
        <v>32</v>
      </c>
      <c r="D134" s="221" t="s">
        <v>6929</v>
      </c>
      <c r="E134" s="19" t="s">
        <v>32</v>
      </c>
      <c r="F134" s="222">
        <v>4.0999999999999996</v>
      </c>
      <c r="H134" s="35"/>
    </row>
    <row r="135" spans="2:8" s="1" customFormat="1" ht="16.899999999999999" customHeight="1">
      <c r="B135" s="35"/>
      <c r="C135" s="221" t="s">
        <v>32</v>
      </c>
      <c r="D135" s="221" t="s">
        <v>7003</v>
      </c>
      <c r="E135" s="19" t="s">
        <v>32</v>
      </c>
      <c r="F135" s="222">
        <v>4.5</v>
      </c>
      <c r="H135" s="35"/>
    </row>
    <row r="136" spans="2:8" s="1" customFormat="1" ht="16.899999999999999" customHeight="1">
      <c r="B136" s="35"/>
      <c r="C136" s="221" t="s">
        <v>32</v>
      </c>
      <c r="D136" s="221" t="s">
        <v>6930</v>
      </c>
      <c r="E136" s="19" t="s">
        <v>32</v>
      </c>
      <c r="F136" s="222">
        <v>11.1</v>
      </c>
      <c r="H136" s="35"/>
    </row>
    <row r="137" spans="2:8" s="1" customFormat="1" ht="16.899999999999999" customHeight="1">
      <c r="B137" s="35"/>
      <c r="C137" s="221" t="s">
        <v>32</v>
      </c>
      <c r="D137" s="221" t="s">
        <v>7004</v>
      </c>
      <c r="E137" s="19" t="s">
        <v>32</v>
      </c>
      <c r="F137" s="222">
        <v>30.7</v>
      </c>
      <c r="H137" s="35"/>
    </row>
    <row r="138" spans="2:8" s="1" customFormat="1" ht="16.899999999999999" customHeight="1">
      <c r="B138" s="35"/>
      <c r="C138" s="221" t="s">
        <v>32</v>
      </c>
      <c r="D138" s="221" t="s">
        <v>6931</v>
      </c>
      <c r="E138" s="19" t="s">
        <v>32</v>
      </c>
      <c r="F138" s="222">
        <v>10.9</v>
      </c>
      <c r="H138" s="35"/>
    </row>
    <row r="139" spans="2:8" s="1" customFormat="1" ht="16.899999999999999" customHeight="1">
      <c r="B139" s="35"/>
      <c r="C139" s="221" t="s">
        <v>32</v>
      </c>
      <c r="D139" s="221" t="s">
        <v>6932</v>
      </c>
      <c r="E139" s="19" t="s">
        <v>32</v>
      </c>
      <c r="F139" s="222">
        <v>6.1</v>
      </c>
      <c r="H139" s="35"/>
    </row>
    <row r="140" spans="2:8" s="1" customFormat="1" ht="16.899999999999999" customHeight="1">
      <c r="B140" s="35"/>
      <c r="C140" s="221" t="s">
        <v>32</v>
      </c>
      <c r="D140" s="221" t="s">
        <v>7005</v>
      </c>
      <c r="E140" s="19" t="s">
        <v>32</v>
      </c>
      <c r="F140" s="222">
        <v>66.3</v>
      </c>
      <c r="H140" s="35"/>
    </row>
    <row r="141" spans="2:8" s="1" customFormat="1" ht="16.899999999999999" customHeight="1">
      <c r="B141" s="35"/>
      <c r="C141" s="221" t="s">
        <v>32</v>
      </c>
      <c r="D141" s="221" t="s">
        <v>7006</v>
      </c>
      <c r="E141" s="19" t="s">
        <v>32</v>
      </c>
      <c r="F141" s="222">
        <v>5.4</v>
      </c>
      <c r="H141" s="35"/>
    </row>
    <row r="142" spans="2:8" s="1" customFormat="1" ht="16.899999999999999" customHeight="1">
      <c r="B142" s="35"/>
      <c r="C142" s="221" t="s">
        <v>32</v>
      </c>
      <c r="D142" s="221" t="s">
        <v>7007</v>
      </c>
      <c r="E142" s="19" t="s">
        <v>32</v>
      </c>
      <c r="F142" s="222">
        <v>5.6</v>
      </c>
      <c r="H142" s="35"/>
    </row>
    <row r="143" spans="2:8" s="1" customFormat="1" ht="16.899999999999999" customHeight="1">
      <c r="B143" s="35"/>
      <c r="C143" s="221" t="s">
        <v>32</v>
      </c>
      <c r="D143" s="221" t="s">
        <v>6933</v>
      </c>
      <c r="E143" s="19" t="s">
        <v>32</v>
      </c>
      <c r="F143" s="222">
        <v>15.7</v>
      </c>
      <c r="H143" s="35"/>
    </row>
    <row r="144" spans="2:8" s="1" customFormat="1" ht="16.899999999999999" customHeight="1">
      <c r="B144" s="35"/>
      <c r="C144" s="221" t="s">
        <v>32</v>
      </c>
      <c r="D144" s="221" t="s">
        <v>7008</v>
      </c>
      <c r="E144" s="19" t="s">
        <v>32</v>
      </c>
      <c r="F144" s="222">
        <v>5.4</v>
      </c>
      <c r="H144" s="35"/>
    </row>
    <row r="145" spans="2:8" s="1" customFormat="1" ht="16.899999999999999" customHeight="1">
      <c r="B145" s="35"/>
      <c r="C145" s="221" t="s">
        <v>32</v>
      </c>
      <c r="D145" s="221" t="s">
        <v>7009</v>
      </c>
      <c r="E145" s="19" t="s">
        <v>32</v>
      </c>
      <c r="F145" s="222">
        <v>5.6</v>
      </c>
      <c r="H145" s="35"/>
    </row>
    <row r="146" spans="2:8" s="1" customFormat="1" ht="16.899999999999999" customHeight="1">
      <c r="B146" s="35"/>
      <c r="C146" s="221" t="s">
        <v>32</v>
      </c>
      <c r="D146" s="221" t="s">
        <v>7010</v>
      </c>
      <c r="E146" s="19" t="s">
        <v>32</v>
      </c>
      <c r="F146" s="222">
        <v>15.7</v>
      </c>
      <c r="H146" s="35"/>
    </row>
    <row r="147" spans="2:8" s="1" customFormat="1" ht="16.899999999999999" customHeight="1">
      <c r="B147" s="35"/>
      <c r="C147" s="221" t="s">
        <v>32</v>
      </c>
      <c r="D147" s="221" t="s">
        <v>7011</v>
      </c>
      <c r="E147" s="19" t="s">
        <v>32</v>
      </c>
      <c r="F147" s="222">
        <v>5.5</v>
      </c>
      <c r="H147" s="35"/>
    </row>
    <row r="148" spans="2:8" s="1" customFormat="1" ht="16.899999999999999" customHeight="1">
      <c r="B148" s="35"/>
      <c r="C148" s="221" t="s">
        <v>32</v>
      </c>
      <c r="D148" s="221" t="s">
        <v>7012</v>
      </c>
      <c r="E148" s="19" t="s">
        <v>32</v>
      </c>
      <c r="F148" s="222">
        <v>5.5</v>
      </c>
      <c r="H148" s="35"/>
    </row>
    <row r="149" spans="2:8" s="1" customFormat="1" ht="16.899999999999999" customHeight="1">
      <c r="B149" s="35"/>
      <c r="C149" s="221" t="s">
        <v>32</v>
      </c>
      <c r="D149" s="221" t="s">
        <v>7013</v>
      </c>
      <c r="E149" s="19" t="s">
        <v>32</v>
      </c>
      <c r="F149" s="222">
        <v>15.6</v>
      </c>
      <c r="H149" s="35"/>
    </row>
    <row r="150" spans="2:8" s="1" customFormat="1" ht="16.899999999999999" customHeight="1">
      <c r="B150" s="35"/>
      <c r="C150" s="221" t="s">
        <v>32</v>
      </c>
      <c r="D150" s="221" t="s">
        <v>7014</v>
      </c>
      <c r="E150" s="19" t="s">
        <v>32</v>
      </c>
      <c r="F150" s="222">
        <v>5.5</v>
      </c>
      <c r="H150" s="35"/>
    </row>
    <row r="151" spans="2:8" s="1" customFormat="1" ht="16.899999999999999" customHeight="1">
      <c r="B151" s="35"/>
      <c r="C151" s="221" t="s">
        <v>32</v>
      </c>
      <c r="D151" s="221" t="s">
        <v>7015</v>
      </c>
      <c r="E151" s="19" t="s">
        <v>32</v>
      </c>
      <c r="F151" s="222">
        <v>5.5</v>
      </c>
      <c r="H151" s="35"/>
    </row>
    <row r="152" spans="2:8" s="1" customFormat="1" ht="16.899999999999999" customHeight="1">
      <c r="B152" s="35"/>
      <c r="C152" s="221" t="s">
        <v>32</v>
      </c>
      <c r="D152" s="221" t="s">
        <v>7016</v>
      </c>
      <c r="E152" s="19" t="s">
        <v>32</v>
      </c>
      <c r="F152" s="222">
        <v>15.6</v>
      </c>
      <c r="H152" s="35"/>
    </row>
    <row r="153" spans="2:8" s="1" customFormat="1" ht="16.899999999999999" customHeight="1">
      <c r="B153" s="35"/>
      <c r="C153" s="221" t="s">
        <v>32</v>
      </c>
      <c r="D153" s="221" t="s">
        <v>7017</v>
      </c>
      <c r="E153" s="19" t="s">
        <v>32</v>
      </c>
      <c r="F153" s="222">
        <v>5.5</v>
      </c>
      <c r="H153" s="35"/>
    </row>
    <row r="154" spans="2:8" s="1" customFormat="1" ht="16.899999999999999" customHeight="1">
      <c r="B154" s="35"/>
      <c r="C154" s="221" t="s">
        <v>32</v>
      </c>
      <c r="D154" s="221" t="s">
        <v>7018</v>
      </c>
      <c r="E154" s="19" t="s">
        <v>32</v>
      </c>
      <c r="F154" s="222">
        <v>5.5</v>
      </c>
      <c r="H154" s="35"/>
    </row>
    <row r="155" spans="2:8" s="1" customFormat="1" ht="16.899999999999999" customHeight="1">
      <c r="B155" s="35"/>
      <c r="C155" s="221" t="s">
        <v>32</v>
      </c>
      <c r="D155" s="221" t="s">
        <v>7019</v>
      </c>
      <c r="E155" s="19" t="s">
        <v>32</v>
      </c>
      <c r="F155" s="222">
        <v>15.6</v>
      </c>
      <c r="H155" s="35"/>
    </row>
    <row r="156" spans="2:8" s="1" customFormat="1" ht="16.899999999999999" customHeight="1">
      <c r="B156" s="35"/>
      <c r="C156" s="221" t="s">
        <v>32</v>
      </c>
      <c r="D156" s="221" t="s">
        <v>7020</v>
      </c>
      <c r="E156" s="19" t="s">
        <v>32</v>
      </c>
      <c r="F156" s="222">
        <v>5.5</v>
      </c>
      <c r="H156" s="35"/>
    </row>
    <row r="157" spans="2:8" s="1" customFormat="1" ht="16.899999999999999" customHeight="1">
      <c r="B157" s="35"/>
      <c r="C157" s="221" t="s">
        <v>32</v>
      </c>
      <c r="D157" s="221" t="s">
        <v>7021</v>
      </c>
      <c r="E157" s="19" t="s">
        <v>32</v>
      </c>
      <c r="F157" s="222">
        <v>5.5</v>
      </c>
      <c r="H157" s="35"/>
    </row>
    <row r="158" spans="2:8" s="1" customFormat="1" ht="16.899999999999999" customHeight="1">
      <c r="B158" s="35"/>
      <c r="C158" s="221" t="s">
        <v>32</v>
      </c>
      <c r="D158" s="221" t="s">
        <v>7022</v>
      </c>
      <c r="E158" s="19" t="s">
        <v>32</v>
      </c>
      <c r="F158" s="222">
        <v>15.6</v>
      </c>
      <c r="H158" s="35"/>
    </row>
    <row r="159" spans="2:8" s="1" customFormat="1" ht="16.899999999999999" customHeight="1">
      <c r="B159" s="35"/>
      <c r="C159" s="221" t="s">
        <v>32</v>
      </c>
      <c r="D159" s="221" t="s">
        <v>6939</v>
      </c>
      <c r="E159" s="19" t="s">
        <v>32</v>
      </c>
      <c r="F159" s="222">
        <v>10.6</v>
      </c>
      <c r="H159" s="35"/>
    </row>
    <row r="160" spans="2:8" s="1" customFormat="1" ht="16.899999999999999" customHeight="1">
      <c r="B160" s="35"/>
      <c r="C160" s="221" t="s">
        <v>32</v>
      </c>
      <c r="D160" s="221" t="s">
        <v>581</v>
      </c>
      <c r="E160" s="19" t="s">
        <v>32</v>
      </c>
      <c r="F160" s="222">
        <v>420</v>
      </c>
      <c r="H160" s="35"/>
    </row>
    <row r="161" spans="2:8" s="1" customFormat="1" ht="16.899999999999999" customHeight="1">
      <c r="B161" s="35"/>
      <c r="C161" s="223" t="s">
        <v>6949</v>
      </c>
      <c r="H161" s="35"/>
    </row>
    <row r="162" spans="2:8" s="1" customFormat="1" ht="16.899999999999999" customHeight="1">
      <c r="B162" s="35"/>
      <c r="C162" s="221" t="s">
        <v>3676</v>
      </c>
      <c r="D162" s="221" t="s">
        <v>6960</v>
      </c>
      <c r="E162" s="19" t="s">
        <v>783</v>
      </c>
      <c r="F162" s="222">
        <v>1459.385</v>
      </c>
      <c r="H162" s="35"/>
    </row>
    <row r="163" spans="2:8" s="1" customFormat="1" ht="16.899999999999999" customHeight="1">
      <c r="B163" s="35"/>
      <c r="C163" s="221" t="s">
        <v>3684</v>
      </c>
      <c r="D163" s="221" t="s">
        <v>7023</v>
      </c>
      <c r="E163" s="19" t="s">
        <v>783</v>
      </c>
      <c r="F163" s="222">
        <v>168.72499999999999</v>
      </c>
      <c r="H163" s="35"/>
    </row>
    <row r="164" spans="2:8" s="1" customFormat="1" ht="16.899999999999999" customHeight="1">
      <c r="B164" s="35"/>
      <c r="C164" s="221" t="s">
        <v>3695</v>
      </c>
      <c r="D164" s="221" t="s">
        <v>7024</v>
      </c>
      <c r="E164" s="19" t="s">
        <v>165</v>
      </c>
      <c r="F164" s="222">
        <v>674.9</v>
      </c>
      <c r="H164" s="35"/>
    </row>
    <row r="165" spans="2:8" s="1" customFormat="1" ht="16.899999999999999" customHeight="1">
      <c r="B165" s="35"/>
      <c r="C165" s="221" t="s">
        <v>3705</v>
      </c>
      <c r="D165" s="221" t="s">
        <v>6951</v>
      </c>
      <c r="E165" s="19" t="s">
        <v>165</v>
      </c>
      <c r="F165" s="222">
        <v>921.04399999999998</v>
      </c>
      <c r="H165" s="35"/>
    </row>
    <row r="166" spans="2:8" s="1" customFormat="1" ht="22.5">
      <c r="B166" s="35"/>
      <c r="C166" s="221" t="s">
        <v>1816</v>
      </c>
      <c r="D166" s="221" t="s">
        <v>7025</v>
      </c>
      <c r="E166" s="19" t="s">
        <v>165</v>
      </c>
      <c r="F166" s="222">
        <v>674.9</v>
      </c>
      <c r="H166" s="35"/>
    </row>
    <row r="167" spans="2:8" s="1" customFormat="1" ht="16.899999999999999" customHeight="1">
      <c r="B167" s="35"/>
      <c r="C167" s="217" t="s">
        <v>277</v>
      </c>
      <c r="D167" s="218" t="s">
        <v>278</v>
      </c>
      <c r="E167" s="219" t="s">
        <v>165</v>
      </c>
      <c r="F167" s="220">
        <v>427.29500000000002</v>
      </c>
      <c r="H167" s="35"/>
    </row>
    <row r="168" spans="2:8" s="1" customFormat="1" ht="16.899999999999999" customHeight="1">
      <c r="B168" s="35"/>
      <c r="C168" s="221" t="s">
        <v>32</v>
      </c>
      <c r="D168" s="221" t="s">
        <v>280</v>
      </c>
      <c r="E168" s="19" t="s">
        <v>32</v>
      </c>
      <c r="F168" s="222">
        <v>137.358</v>
      </c>
      <c r="H168" s="35"/>
    </row>
    <row r="169" spans="2:8" s="1" customFormat="1" ht="16.899999999999999" customHeight="1">
      <c r="B169" s="35"/>
      <c r="C169" s="221" t="s">
        <v>32</v>
      </c>
      <c r="D169" s="221" t="s">
        <v>283</v>
      </c>
      <c r="E169" s="19" t="s">
        <v>32</v>
      </c>
      <c r="F169" s="222">
        <v>278.83699999999999</v>
      </c>
      <c r="H169" s="35"/>
    </row>
    <row r="170" spans="2:8" s="1" customFormat="1" ht="16.899999999999999" customHeight="1">
      <c r="B170" s="35"/>
      <c r="C170" s="221" t="s">
        <v>32</v>
      </c>
      <c r="D170" s="221" t="s">
        <v>252</v>
      </c>
      <c r="E170" s="19" t="s">
        <v>32</v>
      </c>
      <c r="F170" s="222">
        <v>11.1</v>
      </c>
      <c r="H170" s="35"/>
    </row>
    <row r="171" spans="2:8" s="1" customFormat="1" ht="16.899999999999999" customHeight="1">
      <c r="B171" s="35"/>
      <c r="C171" s="221" t="s">
        <v>32</v>
      </c>
      <c r="D171" s="221" t="s">
        <v>581</v>
      </c>
      <c r="E171" s="19" t="s">
        <v>32</v>
      </c>
      <c r="F171" s="222">
        <v>427.29500000000002</v>
      </c>
      <c r="H171" s="35"/>
    </row>
    <row r="172" spans="2:8" s="1" customFormat="1" ht="16.899999999999999" customHeight="1">
      <c r="B172" s="35"/>
      <c r="C172" s="223" t="s">
        <v>6949</v>
      </c>
      <c r="H172" s="35"/>
    </row>
    <row r="173" spans="2:8" s="1" customFormat="1" ht="16.899999999999999" customHeight="1">
      <c r="B173" s="35"/>
      <c r="C173" s="221" t="s">
        <v>1529</v>
      </c>
      <c r="D173" s="221" t="s">
        <v>7026</v>
      </c>
      <c r="E173" s="19" t="s">
        <v>165</v>
      </c>
      <c r="F173" s="222">
        <v>697.274</v>
      </c>
      <c r="H173" s="35"/>
    </row>
    <row r="174" spans="2:8" s="1" customFormat="1" ht="16.899999999999999" customHeight="1">
      <c r="B174" s="35"/>
      <c r="C174" s="221" t="s">
        <v>1567</v>
      </c>
      <c r="D174" s="221" t="s">
        <v>7027</v>
      </c>
      <c r="E174" s="19" t="s">
        <v>165</v>
      </c>
      <c r="F174" s="222">
        <v>427.29500000000002</v>
      </c>
      <c r="H174" s="35"/>
    </row>
    <row r="175" spans="2:8" s="1" customFormat="1" ht="16.899999999999999" customHeight="1">
      <c r="B175" s="35"/>
      <c r="C175" s="221" t="s">
        <v>2269</v>
      </c>
      <c r="D175" s="221" t="s">
        <v>2270</v>
      </c>
      <c r="E175" s="19" t="s">
        <v>165</v>
      </c>
      <c r="F175" s="222">
        <v>448.66</v>
      </c>
      <c r="H175" s="35"/>
    </row>
    <row r="176" spans="2:8" s="1" customFormat="1" ht="16.899999999999999" customHeight="1">
      <c r="B176" s="35"/>
      <c r="C176" s="221" t="s">
        <v>2275</v>
      </c>
      <c r="D176" s="221" t="s">
        <v>2276</v>
      </c>
      <c r="E176" s="19" t="s">
        <v>165</v>
      </c>
      <c r="F176" s="222">
        <v>448.66</v>
      </c>
      <c r="H176" s="35"/>
    </row>
    <row r="177" spans="2:8" s="1" customFormat="1" ht="16.899999999999999" customHeight="1">
      <c r="B177" s="35"/>
      <c r="C177" s="217" t="s">
        <v>280</v>
      </c>
      <c r="D177" s="218" t="s">
        <v>281</v>
      </c>
      <c r="E177" s="219" t="s">
        <v>165</v>
      </c>
      <c r="F177" s="220">
        <v>137.358</v>
      </c>
      <c r="H177" s="35"/>
    </row>
    <row r="178" spans="2:8" s="1" customFormat="1" ht="16.899999999999999" customHeight="1">
      <c r="B178" s="35"/>
      <c r="C178" s="221" t="s">
        <v>32</v>
      </c>
      <c r="D178" s="221" t="s">
        <v>7028</v>
      </c>
      <c r="E178" s="19" t="s">
        <v>32</v>
      </c>
      <c r="F178" s="222">
        <v>2.5299999999999998</v>
      </c>
      <c r="H178" s="35"/>
    </row>
    <row r="179" spans="2:8" s="1" customFormat="1" ht="16.899999999999999" customHeight="1">
      <c r="B179" s="35"/>
      <c r="C179" s="221" t="s">
        <v>32</v>
      </c>
      <c r="D179" s="221" t="s">
        <v>7029</v>
      </c>
      <c r="E179" s="19" t="s">
        <v>32</v>
      </c>
      <c r="F179" s="222">
        <v>6.0350000000000001</v>
      </c>
      <c r="H179" s="35"/>
    </row>
    <row r="180" spans="2:8" s="1" customFormat="1" ht="16.899999999999999" customHeight="1">
      <c r="B180" s="35"/>
      <c r="C180" s="221" t="s">
        <v>32</v>
      </c>
      <c r="D180" s="221" t="s">
        <v>3354</v>
      </c>
      <c r="E180" s="19" t="s">
        <v>32</v>
      </c>
      <c r="F180" s="222">
        <v>3.9</v>
      </c>
      <c r="H180" s="35"/>
    </row>
    <row r="181" spans="2:8" s="1" customFormat="1" ht="16.899999999999999" customHeight="1">
      <c r="B181" s="35"/>
      <c r="C181" s="221" t="s">
        <v>32</v>
      </c>
      <c r="D181" s="221" t="s">
        <v>3355</v>
      </c>
      <c r="E181" s="19" t="s">
        <v>32</v>
      </c>
      <c r="F181" s="222">
        <v>3.4</v>
      </c>
      <c r="H181" s="35"/>
    </row>
    <row r="182" spans="2:8" s="1" customFormat="1" ht="16.899999999999999" customHeight="1">
      <c r="B182" s="35"/>
      <c r="C182" s="221" t="s">
        <v>32</v>
      </c>
      <c r="D182" s="221" t="s">
        <v>3356</v>
      </c>
      <c r="E182" s="19" t="s">
        <v>32</v>
      </c>
      <c r="F182" s="222">
        <v>8.84</v>
      </c>
      <c r="H182" s="35"/>
    </row>
    <row r="183" spans="2:8" s="1" customFormat="1" ht="16.899999999999999" customHeight="1">
      <c r="B183" s="35"/>
      <c r="C183" s="221" t="s">
        <v>32</v>
      </c>
      <c r="D183" s="221" t="s">
        <v>7030</v>
      </c>
      <c r="E183" s="19" t="s">
        <v>32</v>
      </c>
      <c r="F183" s="222">
        <v>11.975</v>
      </c>
      <c r="H183" s="35"/>
    </row>
    <row r="184" spans="2:8" s="1" customFormat="1" ht="16.899999999999999" customHeight="1">
      <c r="B184" s="35"/>
      <c r="C184" s="221" t="s">
        <v>32</v>
      </c>
      <c r="D184" s="221" t="s">
        <v>7031</v>
      </c>
      <c r="E184" s="19" t="s">
        <v>32</v>
      </c>
      <c r="F184" s="222">
        <v>11.975</v>
      </c>
      <c r="H184" s="35"/>
    </row>
    <row r="185" spans="2:8" s="1" customFormat="1" ht="16.899999999999999" customHeight="1">
      <c r="B185" s="35"/>
      <c r="C185" s="221" t="s">
        <v>32</v>
      </c>
      <c r="D185" s="221" t="s">
        <v>7032</v>
      </c>
      <c r="E185" s="19" t="s">
        <v>32</v>
      </c>
      <c r="F185" s="222">
        <v>2.6749999999999998</v>
      </c>
      <c r="H185" s="35"/>
    </row>
    <row r="186" spans="2:8" s="1" customFormat="1" ht="16.899999999999999" customHeight="1">
      <c r="B186" s="35"/>
      <c r="C186" s="221" t="s">
        <v>32</v>
      </c>
      <c r="D186" s="221" t="s">
        <v>7033</v>
      </c>
      <c r="E186" s="19" t="s">
        <v>32</v>
      </c>
      <c r="F186" s="222">
        <v>14.475</v>
      </c>
      <c r="H186" s="35"/>
    </row>
    <row r="187" spans="2:8" s="1" customFormat="1" ht="16.899999999999999" customHeight="1">
      <c r="B187" s="35"/>
      <c r="C187" s="221" t="s">
        <v>32</v>
      </c>
      <c r="D187" s="221" t="s">
        <v>6927</v>
      </c>
      <c r="E187" s="19" t="s">
        <v>32</v>
      </c>
      <c r="F187" s="222">
        <v>12</v>
      </c>
      <c r="H187" s="35"/>
    </row>
    <row r="188" spans="2:8" s="1" customFormat="1" ht="16.899999999999999" customHeight="1">
      <c r="B188" s="35"/>
      <c r="C188" s="221" t="s">
        <v>32</v>
      </c>
      <c r="D188" s="221" t="s">
        <v>3357</v>
      </c>
      <c r="E188" s="19" t="s">
        <v>32</v>
      </c>
      <c r="F188" s="222">
        <v>16.542999999999999</v>
      </c>
      <c r="H188" s="35"/>
    </row>
    <row r="189" spans="2:8" s="1" customFormat="1" ht="16.899999999999999" customHeight="1">
      <c r="B189" s="35"/>
      <c r="C189" s="221" t="s">
        <v>32</v>
      </c>
      <c r="D189" s="221" t="s">
        <v>6929</v>
      </c>
      <c r="E189" s="19" t="s">
        <v>32</v>
      </c>
      <c r="F189" s="222">
        <v>4.0999999999999996</v>
      </c>
      <c r="H189" s="35"/>
    </row>
    <row r="190" spans="2:8" s="1" customFormat="1" ht="16.899999999999999" customHeight="1">
      <c r="B190" s="35"/>
      <c r="C190" s="221" t="s">
        <v>32</v>
      </c>
      <c r="D190" s="221" t="s">
        <v>3358</v>
      </c>
      <c r="E190" s="19" t="s">
        <v>32</v>
      </c>
      <c r="F190" s="222">
        <v>4.75</v>
      </c>
      <c r="H190" s="35"/>
    </row>
    <row r="191" spans="2:8" s="1" customFormat="1" ht="16.899999999999999" customHeight="1">
      <c r="B191" s="35"/>
      <c r="C191" s="221" t="s">
        <v>32</v>
      </c>
      <c r="D191" s="221" t="s">
        <v>3359</v>
      </c>
      <c r="E191" s="19" t="s">
        <v>32</v>
      </c>
      <c r="F191" s="222">
        <v>5.75</v>
      </c>
      <c r="H191" s="35"/>
    </row>
    <row r="192" spans="2:8" s="1" customFormat="1" ht="16.899999999999999" customHeight="1">
      <c r="B192" s="35"/>
      <c r="C192" s="221" t="s">
        <v>32</v>
      </c>
      <c r="D192" s="221" t="s">
        <v>3360</v>
      </c>
      <c r="E192" s="19" t="s">
        <v>32</v>
      </c>
      <c r="F192" s="222">
        <v>5.75</v>
      </c>
      <c r="H192" s="35"/>
    </row>
    <row r="193" spans="2:8" s="1" customFormat="1" ht="16.899999999999999" customHeight="1">
      <c r="B193" s="35"/>
      <c r="C193" s="221" t="s">
        <v>32</v>
      </c>
      <c r="D193" s="221" t="s">
        <v>3361</v>
      </c>
      <c r="E193" s="19" t="s">
        <v>32</v>
      </c>
      <c r="F193" s="222">
        <v>5.665</v>
      </c>
      <c r="H193" s="35"/>
    </row>
    <row r="194" spans="2:8" s="1" customFormat="1" ht="16.899999999999999" customHeight="1">
      <c r="B194" s="35"/>
      <c r="C194" s="221" t="s">
        <v>32</v>
      </c>
      <c r="D194" s="221" t="s">
        <v>3362</v>
      </c>
      <c r="E194" s="19" t="s">
        <v>32</v>
      </c>
      <c r="F194" s="222">
        <v>5.665</v>
      </c>
      <c r="H194" s="35"/>
    </row>
    <row r="195" spans="2:8" s="1" customFormat="1" ht="16.899999999999999" customHeight="1">
      <c r="B195" s="35"/>
      <c r="C195" s="221" t="s">
        <v>32</v>
      </c>
      <c r="D195" s="221" t="s">
        <v>3363</v>
      </c>
      <c r="E195" s="19" t="s">
        <v>32</v>
      </c>
      <c r="F195" s="222">
        <v>5.665</v>
      </c>
      <c r="H195" s="35"/>
    </row>
    <row r="196" spans="2:8" s="1" customFormat="1" ht="16.899999999999999" customHeight="1">
      <c r="B196" s="35"/>
      <c r="C196" s="221" t="s">
        <v>32</v>
      </c>
      <c r="D196" s="221" t="s">
        <v>3364</v>
      </c>
      <c r="E196" s="19" t="s">
        <v>32</v>
      </c>
      <c r="F196" s="222">
        <v>5.665</v>
      </c>
      <c r="H196" s="35"/>
    </row>
    <row r="197" spans="2:8" s="1" customFormat="1" ht="16.899999999999999" customHeight="1">
      <c r="B197" s="35"/>
      <c r="C197" s="221" t="s">
        <v>32</v>
      </c>
      <c r="D197" s="221" t="s">
        <v>581</v>
      </c>
      <c r="E197" s="19" t="s">
        <v>32</v>
      </c>
      <c r="F197" s="222">
        <v>137.358</v>
      </c>
      <c r="H197" s="35"/>
    </row>
    <row r="198" spans="2:8" s="1" customFormat="1" ht="16.899999999999999" customHeight="1">
      <c r="B198" s="35"/>
      <c r="C198" s="223" t="s">
        <v>6949</v>
      </c>
      <c r="H198" s="35"/>
    </row>
    <row r="199" spans="2:8" s="1" customFormat="1" ht="16.899999999999999" customHeight="1">
      <c r="B199" s="35"/>
      <c r="C199" s="221" t="s">
        <v>1574</v>
      </c>
      <c r="D199" s="221" t="s">
        <v>7034</v>
      </c>
      <c r="E199" s="19" t="s">
        <v>165</v>
      </c>
      <c r="F199" s="222">
        <v>696.774</v>
      </c>
      <c r="H199" s="35"/>
    </row>
    <row r="200" spans="2:8" s="1" customFormat="1" ht="16.899999999999999" customHeight="1">
      <c r="B200" s="35"/>
      <c r="C200" s="221" t="s">
        <v>3276</v>
      </c>
      <c r="D200" s="221" t="s">
        <v>7035</v>
      </c>
      <c r="E200" s="19" t="s">
        <v>165</v>
      </c>
      <c r="F200" s="222">
        <v>175.25</v>
      </c>
      <c r="H200" s="35"/>
    </row>
    <row r="201" spans="2:8" s="1" customFormat="1" ht="16.899999999999999" customHeight="1">
      <c r="B201" s="35"/>
      <c r="C201" s="221" t="s">
        <v>1679</v>
      </c>
      <c r="D201" s="221" t="s">
        <v>7036</v>
      </c>
      <c r="E201" s="19" t="s">
        <v>165</v>
      </c>
      <c r="F201" s="222">
        <v>185.86</v>
      </c>
      <c r="H201" s="35"/>
    </row>
    <row r="202" spans="2:8" s="1" customFormat="1" ht="22.5">
      <c r="B202" s="35"/>
      <c r="C202" s="221" t="s">
        <v>3282</v>
      </c>
      <c r="D202" s="221" t="s">
        <v>7037</v>
      </c>
      <c r="E202" s="19" t="s">
        <v>165</v>
      </c>
      <c r="F202" s="222">
        <v>175.25</v>
      </c>
      <c r="H202" s="35"/>
    </row>
    <row r="203" spans="2:8" s="1" customFormat="1" ht="16.899999999999999" customHeight="1">
      <c r="B203" s="35"/>
      <c r="C203" s="217" t="s">
        <v>283</v>
      </c>
      <c r="D203" s="218" t="s">
        <v>284</v>
      </c>
      <c r="E203" s="219" t="s">
        <v>165</v>
      </c>
      <c r="F203" s="220">
        <v>278.83699999999999</v>
      </c>
      <c r="H203" s="35"/>
    </row>
    <row r="204" spans="2:8" s="1" customFormat="1" ht="16.899999999999999" customHeight="1">
      <c r="B204" s="35"/>
      <c r="C204" s="221" t="s">
        <v>32</v>
      </c>
      <c r="D204" s="221" t="s">
        <v>7038</v>
      </c>
      <c r="E204" s="19" t="s">
        <v>32</v>
      </c>
      <c r="F204" s="222">
        <v>15.65</v>
      </c>
      <c r="H204" s="35"/>
    </row>
    <row r="205" spans="2:8" s="1" customFormat="1" ht="16.899999999999999" customHeight="1">
      <c r="B205" s="35"/>
      <c r="C205" s="221" t="s">
        <v>32</v>
      </c>
      <c r="D205" s="221" t="s">
        <v>7039</v>
      </c>
      <c r="E205" s="19" t="s">
        <v>32</v>
      </c>
      <c r="F205" s="222">
        <v>10.15</v>
      </c>
      <c r="H205" s="35"/>
    </row>
    <row r="206" spans="2:8" s="1" customFormat="1" ht="16.899999999999999" customHeight="1">
      <c r="B206" s="35"/>
      <c r="C206" s="221" t="s">
        <v>32</v>
      </c>
      <c r="D206" s="221" t="s">
        <v>6922</v>
      </c>
      <c r="E206" s="19" t="s">
        <v>32</v>
      </c>
      <c r="F206" s="222">
        <v>6.7</v>
      </c>
      <c r="H206" s="35"/>
    </row>
    <row r="207" spans="2:8" s="1" customFormat="1" ht="16.899999999999999" customHeight="1">
      <c r="B207" s="35"/>
      <c r="C207" s="221" t="s">
        <v>32</v>
      </c>
      <c r="D207" s="221" t="s">
        <v>7040</v>
      </c>
      <c r="E207" s="19" t="s">
        <v>32</v>
      </c>
      <c r="F207" s="222">
        <v>31</v>
      </c>
      <c r="H207" s="35"/>
    </row>
    <row r="208" spans="2:8" s="1" customFormat="1" ht="16.899999999999999" customHeight="1">
      <c r="B208" s="35"/>
      <c r="C208" s="221" t="s">
        <v>32</v>
      </c>
      <c r="D208" s="221" t="s">
        <v>6931</v>
      </c>
      <c r="E208" s="19" t="s">
        <v>32</v>
      </c>
      <c r="F208" s="222">
        <v>10.9</v>
      </c>
      <c r="H208" s="35"/>
    </row>
    <row r="209" spans="2:8" s="1" customFormat="1" ht="16.899999999999999" customHeight="1">
      <c r="B209" s="35"/>
      <c r="C209" s="221" t="s">
        <v>32</v>
      </c>
      <c r="D209" s="221" t="s">
        <v>6932</v>
      </c>
      <c r="E209" s="19" t="s">
        <v>32</v>
      </c>
      <c r="F209" s="222">
        <v>6.1</v>
      </c>
      <c r="H209" s="35"/>
    </row>
    <row r="210" spans="2:8" s="1" customFormat="1" ht="16.899999999999999" customHeight="1">
      <c r="B210" s="35"/>
      <c r="C210" s="221" t="s">
        <v>32</v>
      </c>
      <c r="D210" s="221" t="s">
        <v>7041</v>
      </c>
      <c r="E210" s="19" t="s">
        <v>32</v>
      </c>
      <c r="F210" s="222">
        <v>69.863</v>
      </c>
      <c r="H210" s="35"/>
    </row>
    <row r="211" spans="2:8" s="1" customFormat="1" ht="16.899999999999999" customHeight="1">
      <c r="B211" s="35"/>
      <c r="C211" s="221" t="s">
        <v>32</v>
      </c>
      <c r="D211" s="221" t="s">
        <v>7042</v>
      </c>
      <c r="E211" s="19" t="s">
        <v>32</v>
      </c>
      <c r="F211" s="222">
        <v>5.7249999999999996</v>
      </c>
      <c r="H211" s="35"/>
    </row>
    <row r="212" spans="2:8" s="1" customFormat="1" ht="16.899999999999999" customHeight="1">
      <c r="B212" s="35"/>
      <c r="C212" s="221" t="s">
        <v>32</v>
      </c>
      <c r="D212" s="221" t="s">
        <v>6933</v>
      </c>
      <c r="E212" s="19" t="s">
        <v>32</v>
      </c>
      <c r="F212" s="222">
        <v>15.7</v>
      </c>
      <c r="H212" s="35"/>
    </row>
    <row r="213" spans="2:8" s="1" customFormat="1" ht="16.899999999999999" customHeight="1">
      <c r="B213" s="35"/>
      <c r="C213" s="221" t="s">
        <v>32</v>
      </c>
      <c r="D213" s="221" t="s">
        <v>7043</v>
      </c>
      <c r="E213" s="19" t="s">
        <v>32</v>
      </c>
      <c r="F213" s="222">
        <v>5.7249999999999996</v>
      </c>
      <c r="H213" s="35"/>
    </row>
    <row r="214" spans="2:8" s="1" customFormat="1" ht="16.899999999999999" customHeight="1">
      <c r="B214" s="35"/>
      <c r="C214" s="221" t="s">
        <v>32</v>
      </c>
      <c r="D214" s="221" t="s">
        <v>7010</v>
      </c>
      <c r="E214" s="19" t="s">
        <v>32</v>
      </c>
      <c r="F214" s="222">
        <v>15.7</v>
      </c>
      <c r="H214" s="35"/>
    </row>
    <row r="215" spans="2:8" s="1" customFormat="1" ht="16.899999999999999" customHeight="1">
      <c r="B215" s="35"/>
      <c r="C215" s="221" t="s">
        <v>32</v>
      </c>
      <c r="D215" s="221" t="s">
        <v>7044</v>
      </c>
      <c r="E215" s="19" t="s">
        <v>32</v>
      </c>
      <c r="F215" s="222">
        <v>5.7249999999999996</v>
      </c>
      <c r="H215" s="35"/>
    </row>
    <row r="216" spans="2:8" s="1" customFormat="1" ht="16.899999999999999" customHeight="1">
      <c r="B216" s="35"/>
      <c r="C216" s="221" t="s">
        <v>32</v>
      </c>
      <c r="D216" s="221" t="s">
        <v>7013</v>
      </c>
      <c r="E216" s="19" t="s">
        <v>32</v>
      </c>
      <c r="F216" s="222">
        <v>15.6</v>
      </c>
      <c r="H216" s="35"/>
    </row>
    <row r="217" spans="2:8" s="1" customFormat="1" ht="16.899999999999999" customHeight="1">
      <c r="B217" s="35"/>
      <c r="C217" s="221" t="s">
        <v>32</v>
      </c>
      <c r="D217" s="221" t="s">
        <v>7045</v>
      </c>
      <c r="E217" s="19" t="s">
        <v>32</v>
      </c>
      <c r="F217" s="222">
        <v>5.8330000000000002</v>
      </c>
      <c r="H217" s="35"/>
    </row>
    <row r="218" spans="2:8" s="1" customFormat="1" ht="16.899999999999999" customHeight="1">
      <c r="B218" s="35"/>
      <c r="C218" s="221" t="s">
        <v>32</v>
      </c>
      <c r="D218" s="221" t="s">
        <v>7016</v>
      </c>
      <c r="E218" s="19" t="s">
        <v>32</v>
      </c>
      <c r="F218" s="222">
        <v>15.6</v>
      </c>
      <c r="H218" s="35"/>
    </row>
    <row r="219" spans="2:8" s="1" customFormat="1" ht="16.899999999999999" customHeight="1">
      <c r="B219" s="35"/>
      <c r="C219" s="221" t="s">
        <v>32</v>
      </c>
      <c r="D219" s="221" t="s">
        <v>7046</v>
      </c>
      <c r="E219" s="19" t="s">
        <v>32</v>
      </c>
      <c r="F219" s="222">
        <v>5.8330000000000002</v>
      </c>
      <c r="H219" s="35"/>
    </row>
    <row r="220" spans="2:8" s="1" customFormat="1" ht="16.899999999999999" customHeight="1">
      <c r="B220" s="35"/>
      <c r="C220" s="221" t="s">
        <v>32</v>
      </c>
      <c r="D220" s="221" t="s">
        <v>7019</v>
      </c>
      <c r="E220" s="19" t="s">
        <v>32</v>
      </c>
      <c r="F220" s="222">
        <v>15.6</v>
      </c>
      <c r="H220" s="35"/>
    </row>
    <row r="221" spans="2:8" s="1" customFormat="1" ht="16.899999999999999" customHeight="1">
      <c r="B221" s="35"/>
      <c r="C221" s="221" t="s">
        <v>32</v>
      </c>
      <c r="D221" s="221" t="s">
        <v>7047</v>
      </c>
      <c r="E221" s="19" t="s">
        <v>32</v>
      </c>
      <c r="F221" s="222">
        <v>5.8330000000000002</v>
      </c>
      <c r="H221" s="35"/>
    </row>
    <row r="222" spans="2:8" s="1" customFormat="1" ht="16.899999999999999" customHeight="1">
      <c r="B222" s="35"/>
      <c r="C222" s="221" t="s">
        <v>32</v>
      </c>
      <c r="D222" s="221" t="s">
        <v>7022</v>
      </c>
      <c r="E222" s="19" t="s">
        <v>32</v>
      </c>
      <c r="F222" s="222">
        <v>15.6</v>
      </c>
      <c r="H222" s="35"/>
    </row>
    <row r="223" spans="2:8" s="1" customFormat="1" ht="16.899999999999999" customHeight="1">
      <c r="B223" s="35"/>
      <c r="C223" s="221" t="s">
        <v>32</v>
      </c>
      <c r="D223" s="221" t="s">
        <v>581</v>
      </c>
      <c r="E223" s="19" t="s">
        <v>32</v>
      </c>
      <c r="F223" s="222">
        <v>278.83699999999999</v>
      </c>
      <c r="H223" s="35"/>
    </row>
    <row r="224" spans="2:8" s="1" customFormat="1" ht="16.899999999999999" customHeight="1">
      <c r="B224" s="35"/>
      <c r="C224" s="223" t="s">
        <v>6949</v>
      </c>
      <c r="H224" s="35"/>
    </row>
    <row r="225" spans="2:8" s="1" customFormat="1" ht="16.899999999999999" customHeight="1">
      <c r="B225" s="35"/>
      <c r="C225" s="221" t="s">
        <v>1574</v>
      </c>
      <c r="D225" s="221" t="s">
        <v>7034</v>
      </c>
      <c r="E225" s="19" t="s">
        <v>165</v>
      </c>
      <c r="F225" s="222">
        <v>696.774</v>
      </c>
      <c r="H225" s="35"/>
    </row>
    <row r="226" spans="2:8" s="1" customFormat="1" ht="16.899999999999999" customHeight="1">
      <c r="B226" s="35"/>
      <c r="C226" s="221" t="s">
        <v>1673</v>
      </c>
      <c r="D226" s="221" t="s">
        <v>7048</v>
      </c>
      <c r="E226" s="19" t="s">
        <v>165</v>
      </c>
      <c r="F226" s="222">
        <v>521.524</v>
      </c>
      <c r="H226" s="35"/>
    </row>
    <row r="227" spans="2:8" s="1" customFormat="1" ht="16.899999999999999" customHeight="1">
      <c r="B227" s="35"/>
      <c r="C227" s="221" t="s">
        <v>3488</v>
      </c>
      <c r="D227" s="221" t="s">
        <v>7049</v>
      </c>
      <c r="E227" s="19" t="s">
        <v>165</v>
      </c>
      <c r="F227" s="222">
        <v>574.35</v>
      </c>
      <c r="H227" s="35"/>
    </row>
    <row r="228" spans="2:8" s="1" customFormat="1" ht="22.5">
      <c r="B228" s="35"/>
      <c r="C228" s="221" t="s">
        <v>3496</v>
      </c>
      <c r="D228" s="221" t="s">
        <v>7050</v>
      </c>
      <c r="E228" s="19" t="s">
        <v>165</v>
      </c>
      <c r="F228" s="222">
        <v>574.35</v>
      </c>
      <c r="H228" s="35"/>
    </row>
    <row r="229" spans="2:8" s="1" customFormat="1" ht="16.899999999999999" customHeight="1">
      <c r="B229" s="35"/>
      <c r="C229" s="217" t="s">
        <v>467</v>
      </c>
      <c r="D229" s="218" t="s">
        <v>468</v>
      </c>
      <c r="E229" s="219" t="s">
        <v>165</v>
      </c>
      <c r="F229" s="220">
        <v>10.6</v>
      </c>
      <c r="H229" s="35"/>
    </row>
    <row r="230" spans="2:8" s="1" customFormat="1" ht="16.899999999999999" customHeight="1">
      <c r="B230" s="35"/>
      <c r="C230" s="221" t="s">
        <v>32</v>
      </c>
      <c r="D230" s="221" t="s">
        <v>6939</v>
      </c>
      <c r="E230" s="19" t="s">
        <v>32</v>
      </c>
      <c r="F230" s="222">
        <v>10.6</v>
      </c>
      <c r="H230" s="35"/>
    </row>
    <row r="231" spans="2:8" s="1" customFormat="1" ht="16.899999999999999" customHeight="1">
      <c r="B231" s="35"/>
      <c r="C231" s="223" t="s">
        <v>6949</v>
      </c>
      <c r="H231" s="35"/>
    </row>
    <row r="232" spans="2:8" s="1" customFormat="1" ht="22.5">
      <c r="B232" s="35"/>
      <c r="C232" s="221" t="s">
        <v>1627</v>
      </c>
      <c r="D232" s="221" t="s">
        <v>7051</v>
      </c>
      <c r="E232" s="19" t="s">
        <v>559</v>
      </c>
      <c r="F232" s="222">
        <v>1.5680000000000001</v>
      </c>
      <c r="H232" s="35"/>
    </row>
    <row r="233" spans="2:8" s="1" customFormat="1" ht="16.899999999999999" customHeight="1">
      <c r="B233" s="35"/>
      <c r="C233" s="221" t="s">
        <v>1644</v>
      </c>
      <c r="D233" s="221" t="s">
        <v>7052</v>
      </c>
      <c r="E233" s="19" t="s">
        <v>180</v>
      </c>
      <c r="F233" s="222">
        <v>5.6000000000000001E-2</v>
      </c>
      <c r="H233" s="35"/>
    </row>
    <row r="234" spans="2:8" s="1" customFormat="1" ht="16.899999999999999" customHeight="1">
      <c r="B234" s="35"/>
      <c r="C234" s="221" t="s">
        <v>1574</v>
      </c>
      <c r="D234" s="221" t="s">
        <v>7034</v>
      </c>
      <c r="E234" s="19" t="s">
        <v>165</v>
      </c>
      <c r="F234" s="222">
        <v>696.774</v>
      </c>
      <c r="H234" s="35"/>
    </row>
    <row r="235" spans="2:8" s="1" customFormat="1" ht="16.899999999999999" customHeight="1">
      <c r="B235" s="35"/>
      <c r="C235" s="221" t="s">
        <v>1673</v>
      </c>
      <c r="D235" s="221" t="s">
        <v>7048</v>
      </c>
      <c r="E235" s="19" t="s">
        <v>165</v>
      </c>
      <c r="F235" s="222">
        <v>521.524</v>
      </c>
      <c r="H235" s="35"/>
    </row>
    <row r="236" spans="2:8" s="1" customFormat="1" ht="16.899999999999999" customHeight="1">
      <c r="B236" s="35"/>
      <c r="C236" s="221" t="s">
        <v>3488</v>
      </c>
      <c r="D236" s="221" t="s">
        <v>7049</v>
      </c>
      <c r="E236" s="19" t="s">
        <v>165</v>
      </c>
      <c r="F236" s="222">
        <v>574.35</v>
      </c>
      <c r="H236" s="35"/>
    </row>
    <row r="237" spans="2:8" s="1" customFormat="1" ht="22.5">
      <c r="B237" s="35"/>
      <c r="C237" s="221" t="s">
        <v>3496</v>
      </c>
      <c r="D237" s="221" t="s">
        <v>7050</v>
      </c>
      <c r="E237" s="19" t="s">
        <v>165</v>
      </c>
      <c r="F237" s="222">
        <v>574.35</v>
      </c>
      <c r="H237" s="35"/>
    </row>
    <row r="238" spans="2:8" s="1" customFormat="1" ht="16.899999999999999" customHeight="1">
      <c r="B238" s="35"/>
      <c r="C238" s="217" t="s">
        <v>252</v>
      </c>
      <c r="D238" s="218" t="s">
        <v>253</v>
      </c>
      <c r="E238" s="219" t="s">
        <v>165</v>
      </c>
      <c r="F238" s="220">
        <v>11.1</v>
      </c>
      <c r="H238" s="35"/>
    </row>
    <row r="239" spans="2:8" s="1" customFormat="1" ht="16.899999999999999" customHeight="1">
      <c r="B239" s="35"/>
      <c r="C239" s="221" t="s">
        <v>32</v>
      </c>
      <c r="D239" s="221" t="s">
        <v>6930</v>
      </c>
      <c r="E239" s="19" t="s">
        <v>32</v>
      </c>
      <c r="F239" s="222">
        <v>11.1</v>
      </c>
      <c r="H239" s="35"/>
    </row>
    <row r="240" spans="2:8" s="1" customFormat="1" ht="16.899999999999999" customHeight="1">
      <c r="B240" s="35"/>
      <c r="C240" s="221" t="s">
        <v>32</v>
      </c>
      <c r="D240" s="221" t="s">
        <v>581</v>
      </c>
      <c r="E240" s="19" t="s">
        <v>32</v>
      </c>
      <c r="F240" s="222">
        <v>11.1</v>
      </c>
      <c r="H240" s="35"/>
    </row>
    <row r="241" spans="2:8" s="1" customFormat="1" ht="16.899999999999999" customHeight="1">
      <c r="B241" s="35"/>
      <c r="C241" s="223" t="s">
        <v>6949</v>
      </c>
      <c r="H241" s="35"/>
    </row>
    <row r="242" spans="2:8" s="1" customFormat="1" ht="16.899999999999999" customHeight="1">
      <c r="B242" s="35"/>
      <c r="C242" s="221" t="s">
        <v>3436</v>
      </c>
      <c r="D242" s="221" t="s">
        <v>7053</v>
      </c>
      <c r="E242" s="19" t="s">
        <v>165</v>
      </c>
      <c r="F242" s="222">
        <v>11.1</v>
      </c>
      <c r="H242" s="35"/>
    </row>
    <row r="243" spans="2:8" s="1" customFormat="1" ht="16.899999999999999" customHeight="1">
      <c r="B243" s="35"/>
      <c r="C243" s="221" t="s">
        <v>3446</v>
      </c>
      <c r="D243" s="221" t="s">
        <v>7054</v>
      </c>
      <c r="E243" s="19" t="s">
        <v>165</v>
      </c>
      <c r="F243" s="222">
        <v>11.1</v>
      </c>
      <c r="H243" s="35"/>
    </row>
    <row r="244" spans="2:8" s="1" customFormat="1" ht="16.899999999999999" customHeight="1">
      <c r="B244" s="35"/>
      <c r="C244" s="217" t="s">
        <v>286</v>
      </c>
      <c r="D244" s="218" t="s">
        <v>287</v>
      </c>
      <c r="E244" s="219" t="s">
        <v>165</v>
      </c>
      <c r="F244" s="220">
        <v>254.9</v>
      </c>
      <c r="H244" s="35"/>
    </row>
    <row r="245" spans="2:8" s="1" customFormat="1" ht="16.899999999999999" customHeight="1">
      <c r="B245" s="35"/>
      <c r="C245" s="221" t="s">
        <v>32</v>
      </c>
      <c r="D245" s="221" t="s">
        <v>6940</v>
      </c>
      <c r="E245" s="19" t="s">
        <v>32</v>
      </c>
      <c r="F245" s="222">
        <v>5.9</v>
      </c>
      <c r="H245" s="35"/>
    </row>
    <row r="246" spans="2:8" s="1" customFormat="1" ht="16.899999999999999" customHeight="1">
      <c r="B246" s="35"/>
      <c r="C246" s="221" t="s">
        <v>32</v>
      </c>
      <c r="D246" s="221" t="s">
        <v>7055</v>
      </c>
      <c r="E246" s="19" t="s">
        <v>32</v>
      </c>
      <c r="F246" s="222">
        <v>15.9</v>
      </c>
      <c r="H246" s="35"/>
    </row>
    <row r="247" spans="2:8" s="1" customFormat="1" ht="16.899999999999999" customHeight="1">
      <c r="B247" s="35"/>
      <c r="C247" s="221" t="s">
        <v>32</v>
      </c>
      <c r="D247" s="221" t="s">
        <v>6941</v>
      </c>
      <c r="E247" s="19" t="s">
        <v>32</v>
      </c>
      <c r="F247" s="222">
        <v>28.5</v>
      </c>
      <c r="H247" s="35"/>
    </row>
    <row r="248" spans="2:8" s="1" customFormat="1" ht="16.899999999999999" customHeight="1">
      <c r="B248" s="35"/>
      <c r="C248" s="221" t="s">
        <v>32</v>
      </c>
      <c r="D248" s="221" t="s">
        <v>6942</v>
      </c>
      <c r="E248" s="19" t="s">
        <v>32</v>
      </c>
      <c r="F248" s="222">
        <v>23</v>
      </c>
      <c r="H248" s="35"/>
    </row>
    <row r="249" spans="2:8" s="1" customFormat="1" ht="16.899999999999999" customHeight="1">
      <c r="B249" s="35"/>
      <c r="C249" s="221" t="s">
        <v>32</v>
      </c>
      <c r="D249" s="221" t="s">
        <v>3365</v>
      </c>
      <c r="E249" s="19" t="s">
        <v>32</v>
      </c>
      <c r="F249" s="222">
        <v>3.7</v>
      </c>
      <c r="H249" s="35"/>
    </row>
    <row r="250" spans="2:8" s="1" customFormat="1" ht="16.899999999999999" customHeight="1">
      <c r="B250" s="35"/>
      <c r="C250" s="221" t="s">
        <v>32</v>
      </c>
      <c r="D250" s="221" t="s">
        <v>7056</v>
      </c>
      <c r="E250" s="19" t="s">
        <v>32</v>
      </c>
      <c r="F250" s="222">
        <v>7.8</v>
      </c>
      <c r="H250" s="35"/>
    </row>
    <row r="251" spans="2:8" s="1" customFormat="1" ht="16.899999999999999" customHeight="1">
      <c r="B251" s="35"/>
      <c r="C251" s="221" t="s">
        <v>32</v>
      </c>
      <c r="D251" s="221" t="s">
        <v>7057</v>
      </c>
      <c r="E251" s="19" t="s">
        <v>32</v>
      </c>
      <c r="F251" s="222">
        <v>8.4</v>
      </c>
      <c r="H251" s="35"/>
    </row>
    <row r="252" spans="2:8" s="1" customFormat="1" ht="16.899999999999999" customHeight="1">
      <c r="B252" s="35"/>
      <c r="C252" s="221" t="s">
        <v>32</v>
      </c>
      <c r="D252" s="221" t="s">
        <v>3367</v>
      </c>
      <c r="E252" s="19" t="s">
        <v>32</v>
      </c>
      <c r="F252" s="222">
        <v>3.9</v>
      </c>
      <c r="H252" s="35"/>
    </row>
    <row r="253" spans="2:8" s="1" customFormat="1" ht="16.899999999999999" customHeight="1">
      <c r="B253" s="35"/>
      <c r="C253" s="221" t="s">
        <v>32</v>
      </c>
      <c r="D253" s="221" t="s">
        <v>6943</v>
      </c>
      <c r="E253" s="19" t="s">
        <v>32</v>
      </c>
      <c r="F253" s="222">
        <v>11.7</v>
      </c>
      <c r="H253" s="35"/>
    </row>
    <row r="254" spans="2:8" s="1" customFormat="1" ht="16.899999999999999" customHeight="1">
      <c r="B254" s="35"/>
      <c r="C254" s="221" t="s">
        <v>32</v>
      </c>
      <c r="D254" s="221" t="s">
        <v>6944</v>
      </c>
      <c r="E254" s="19" t="s">
        <v>32</v>
      </c>
      <c r="F254" s="222">
        <v>39.700000000000003</v>
      </c>
      <c r="H254" s="35"/>
    </row>
    <row r="255" spans="2:8" s="1" customFormat="1" ht="16.899999999999999" customHeight="1">
      <c r="B255" s="35"/>
      <c r="C255" s="221" t="s">
        <v>32</v>
      </c>
      <c r="D255" s="221" t="s">
        <v>7058</v>
      </c>
      <c r="E255" s="19" t="s">
        <v>32</v>
      </c>
      <c r="F255" s="222">
        <v>5.5</v>
      </c>
      <c r="H255" s="35"/>
    </row>
    <row r="256" spans="2:8" s="1" customFormat="1" ht="16.899999999999999" customHeight="1">
      <c r="B256" s="35"/>
      <c r="C256" s="221" t="s">
        <v>32</v>
      </c>
      <c r="D256" s="221" t="s">
        <v>7059</v>
      </c>
      <c r="E256" s="19" t="s">
        <v>32</v>
      </c>
      <c r="F256" s="222">
        <v>5.5</v>
      </c>
      <c r="H256" s="35"/>
    </row>
    <row r="257" spans="2:8" s="1" customFormat="1" ht="16.899999999999999" customHeight="1">
      <c r="B257" s="35"/>
      <c r="C257" s="221" t="s">
        <v>32</v>
      </c>
      <c r="D257" s="221" t="s">
        <v>7060</v>
      </c>
      <c r="E257" s="19" t="s">
        <v>32</v>
      </c>
      <c r="F257" s="222">
        <v>15.6</v>
      </c>
      <c r="H257" s="35"/>
    </row>
    <row r="258" spans="2:8" s="1" customFormat="1" ht="16.899999999999999" customHeight="1">
      <c r="B258" s="35"/>
      <c r="C258" s="221" t="s">
        <v>32</v>
      </c>
      <c r="D258" s="221" t="s">
        <v>7061</v>
      </c>
      <c r="E258" s="19" t="s">
        <v>32</v>
      </c>
      <c r="F258" s="222">
        <v>5.5</v>
      </c>
      <c r="H258" s="35"/>
    </row>
    <row r="259" spans="2:8" s="1" customFormat="1" ht="16.899999999999999" customHeight="1">
      <c r="B259" s="35"/>
      <c r="C259" s="221" t="s">
        <v>32</v>
      </c>
      <c r="D259" s="221" t="s">
        <v>7062</v>
      </c>
      <c r="E259" s="19" t="s">
        <v>32</v>
      </c>
      <c r="F259" s="222">
        <v>5.5</v>
      </c>
      <c r="H259" s="35"/>
    </row>
    <row r="260" spans="2:8" s="1" customFormat="1" ht="16.899999999999999" customHeight="1">
      <c r="B260" s="35"/>
      <c r="C260" s="221" t="s">
        <v>32</v>
      </c>
      <c r="D260" s="221" t="s">
        <v>7063</v>
      </c>
      <c r="E260" s="19" t="s">
        <v>32</v>
      </c>
      <c r="F260" s="222">
        <v>15.6</v>
      </c>
      <c r="H260" s="35"/>
    </row>
    <row r="261" spans="2:8" s="1" customFormat="1" ht="16.899999999999999" customHeight="1">
      <c r="B261" s="35"/>
      <c r="C261" s="221" t="s">
        <v>32</v>
      </c>
      <c r="D261" s="221" t="s">
        <v>7064</v>
      </c>
      <c r="E261" s="19" t="s">
        <v>32</v>
      </c>
      <c r="F261" s="222">
        <v>5.5</v>
      </c>
      <c r="H261" s="35"/>
    </row>
    <row r="262" spans="2:8" s="1" customFormat="1" ht="16.899999999999999" customHeight="1">
      <c r="B262" s="35"/>
      <c r="C262" s="221" t="s">
        <v>32</v>
      </c>
      <c r="D262" s="221" t="s">
        <v>7065</v>
      </c>
      <c r="E262" s="19" t="s">
        <v>32</v>
      </c>
      <c r="F262" s="222">
        <v>5.5</v>
      </c>
      <c r="H262" s="35"/>
    </row>
    <row r="263" spans="2:8" s="1" customFormat="1" ht="16.899999999999999" customHeight="1">
      <c r="B263" s="35"/>
      <c r="C263" s="221" t="s">
        <v>32</v>
      </c>
      <c r="D263" s="221" t="s">
        <v>7066</v>
      </c>
      <c r="E263" s="19" t="s">
        <v>32</v>
      </c>
      <c r="F263" s="222">
        <v>15.6</v>
      </c>
      <c r="H263" s="35"/>
    </row>
    <row r="264" spans="2:8" s="1" customFormat="1" ht="16.899999999999999" customHeight="1">
      <c r="B264" s="35"/>
      <c r="C264" s="221" t="s">
        <v>32</v>
      </c>
      <c r="D264" s="221" t="s">
        <v>7067</v>
      </c>
      <c r="E264" s="19" t="s">
        <v>32</v>
      </c>
      <c r="F264" s="222">
        <v>5.5</v>
      </c>
      <c r="H264" s="35"/>
    </row>
    <row r="265" spans="2:8" s="1" customFormat="1" ht="16.899999999999999" customHeight="1">
      <c r="B265" s="35"/>
      <c r="C265" s="221" t="s">
        <v>32</v>
      </c>
      <c r="D265" s="221" t="s">
        <v>7068</v>
      </c>
      <c r="E265" s="19" t="s">
        <v>32</v>
      </c>
      <c r="F265" s="222">
        <v>5.5</v>
      </c>
      <c r="H265" s="35"/>
    </row>
    <row r="266" spans="2:8" s="1" customFormat="1" ht="16.899999999999999" customHeight="1">
      <c r="B266" s="35"/>
      <c r="C266" s="221" t="s">
        <v>32</v>
      </c>
      <c r="D266" s="221" t="s">
        <v>7069</v>
      </c>
      <c r="E266" s="19" t="s">
        <v>32</v>
      </c>
      <c r="F266" s="222">
        <v>15.6</v>
      </c>
      <c r="H266" s="35"/>
    </row>
    <row r="267" spans="2:8" s="1" customFormat="1" ht="16.899999999999999" customHeight="1">
      <c r="B267" s="35"/>
      <c r="C267" s="221" t="s">
        <v>32</v>
      </c>
      <c r="D267" s="221" t="s">
        <v>581</v>
      </c>
      <c r="E267" s="19" t="s">
        <v>32</v>
      </c>
      <c r="F267" s="222">
        <v>254.9</v>
      </c>
      <c r="H267" s="35"/>
    </row>
    <row r="268" spans="2:8" s="1" customFormat="1" ht="16.899999999999999" customHeight="1">
      <c r="B268" s="35"/>
      <c r="C268" s="223" t="s">
        <v>6949</v>
      </c>
      <c r="H268" s="35"/>
    </row>
    <row r="269" spans="2:8" s="1" customFormat="1" ht="16.899999999999999" customHeight="1">
      <c r="B269" s="35"/>
      <c r="C269" s="221" t="s">
        <v>3676</v>
      </c>
      <c r="D269" s="221" t="s">
        <v>6960</v>
      </c>
      <c r="E269" s="19" t="s">
        <v>783</v>
      </c>
      <c r="F269" s="222">
        <v>1459.385</v>
      </c>
      <c r="H269" s="35"/>
    </row>
    <row r="270" spans="2:8" s="1" customFormat="1" ht="16.899999999999999" customHeight="1">
      <c r="B270" s="35"/>
      <c r="C270" s="221" t="s">
        <v>3684</v>
      </c>
      <c r="D270" s="221" t="s">
        <v>7023</v>
      </c>
      <c r="E270" s="19" t="s">
        <v>783</v>
      </c>
      <c r="F270" s="222">
        <v>168.72499999999999</v>
      </c>
      <c r="H270" s="35"/>
    </row>
    <row r="271" spans="2:8" s="1" customFormat="1" ht="16.899999999999999" customHeight="1">
      <c r="B271" s="35"/>
      <c r="C271" s="221" t="s">
        <v>3695</v>
      </c>
      <c r="D271" s="221" t="s">
        <v>7024</v>
      </c>
      <c r="E271" s="19" t="s">
        <v>165</v>
      </c>
      <c r="F271" s="222">
        <v>674.9</v>
      </c>
      <c r="H271" s="35"/>
    </row>
    <row r="272" spans="2:8" s="1" customFormat="1" ht="16.899999999999999" customHeight="1">
      <c r="B272" s="35"/>
      <c r="C272" s="221" t="s">
        <v>3705</v>
      </c>
      <c r="D272" s="221" t="s">
        <v>6951</v>
      </c>
      <c r="E272" s="19" t="s">
        <v>165</v>
      </c>
      <c r="F272" s="222">
        <v>921.04399999999998</v>
      </c>
      <c r="H272" s="35"/>
    </row>
    <row r="273" spans="2:8" s="1" customFormat="1" ht="22.5">
      <c r="B273" s="35"/>
      <c r="C273" s="221" t="s">
        <v>1816</v>
      </c>
      <c r="D273" s="221" t="s">
        <v>7025</v>
      </c>
      <c r="E273" s="19" t="s">
        <v>165</v>
      </c>
      <c r="F273" s="222">
        <v>674.9</v>
      </c>
      <c r="H273" s="35"/>
    </row>
    <row r="274" spans="2:8" s="1" customFormat="1" ht="16.899999999999999" customHeight="1">
      <c r="B274" s="35"/>
      <c r="C274" s="217" t="s">
        <v>289</v>
      </c>
      <c r="D274" s="218" t="s">
        <v>290</v>
      </c>
      <c r="E274" s="219" t="s">
        <v>165</v>
      </c>
      <c r="F274" s="220">
        <v>269.97899999999998</v>
      </c>
      <c r="H274" s="35"/>
    </row>
    <row r="275" spans="2:8" s="1" customFormat="1" ht="16.899999999999999" customHeight="1">
      <c r="B275" s="35"/>
      <c r="C275" s="221" t="s">
        <v>32</v>
      </c>
      <c r="D275" s="221" t="s">
        <v>7070</v>
      </c>
      <c r="E275" s="19" t="s">
        <v>32</v>
      </c>
      <c r="F275" s="222">
        <v>269.97899999999998</v>
      </c>
      <c r="H275" s="35"/>
    </row>
    <row r="276" spans="2:8" s="1" customFormat="1" ht="16.899999999999999" customHeight="1">
      <c r="B276" s="35"/>
      <c r="C276" s="221" t="s">
        <v>32</v>
      </c>
      <c r="D276" s="221" t="s">
        <v>581</v>
      </c>
      <c r="E276" s="19" t="s">
        <v>32</v>
      </c>
      <c r="F276" s="222">
        <v>269.97899999999998</v>
      </c>
      <c r="H276" s="35"/>
    </row>
    <row r="277" spans="2:8" s="1" customFormat="1" ht="16.899999999999999" customHeight="1">
      <c r="B277" s="35"/>
      <c r="C277" s="223" t="s">
        <v>6949</v>
      </c>
      <c r="H277" s="35"/>
    </row>
    <row r="278" spans="2:8" s="1" customFormat="1" ht="16.899999999999999" customHeight="1">
      <c r="B278" s="35"/>
      <c r="C278" s="221" t="s">
        <v>1529</v>
      </c>
      <c r="D278" s="221" t="s">
        <v>7026</v>
      </c>
      <c r="E278" s="19" t="s">
        <v>165</v>
      </c>
      <c r="F278" s="222">
        <v>697.274</v>
      </c>
      <c r="H278" s="35"/>
    </row>
    <row r="279" spans="2:8" s="1" customFormat="1" ht="16.899999999999999" customHeight="1">
      <c r="B279" s="35"/>
      <c r="C279" s="221" t="s">
        <v>2287</v>
      </c>
      <c r="D279" s="221" t="s">
        <v>2288</v>
      </c>
      <c r="E279" s="19" t="s">
        <v>165</v>
      </c>
      <c r="F279" s="222">
        <v>300.75</v>
      </c>
      <c r="H279" s="35"/>
    </row>
    <row r="280" spans="2:8" s="1" customFormat="1" ht="16.899999999999999" customHeight="1">
      <c r="B280" s="35"/>
      <c r="C280" s="221" t="s">
        <v>2281</v>
      </c>
      <c r="D280" s="221" t="s">
        <v>2282</v>
      </c>
      <c r="E280" s="19" t="s">
        <v>165</v>
      </c>
      <c r="F280" s="222">
        <v>283.47800000000001</v>
      </c>
      <c r="H280" s="35"/>
    </row>
    <row r="281" spans="2:8" s="1" customFormat="1" ht="16.899999999999999" customHeight="1">
      <c r="B281" s="35"/>
      <c r="C281" s="217" t="s">
        <v>292</v>
      </c>
      <c r="D281" s="218" t="s">
        <v>293</v>
      </c>
      <c r="E281" s="219" t="s">
        <v>165</v>
      </c>
      <c r="F281" s="220">
        <v>37.892000000000003</v>
      </c>
      <c r="H281" s="35"/>
    </row>
    <row r="282" spans="2:8" s="1" customFormat="1" ht="16.899999999999999" customHeight="1">
      <c r="B282" s="35"/>
      <c r="C282" s="221" t="s">
        <v>32</v>
      </c>
      <c r="D282" s="221" t="s">
        <v>3365</v>
      </c>
      <c r="E282" s="19" t="s">
        <v>32</v>
      </c>
      <c r="F282" s="222">
        <v>3.7</v>
      </c>
      <c r="H282" s="35"/>
    </row>
    <row r="283" spans="2:8" s="1" customFormat="1" ht="16.899999999999999" customHeight="1">
      <c r="B283" s="35"/>
      <c r="C283" s="221" t="s">
        <v>32</v>
      </c>
      <c r="D283" s="221" t="s">
        <v>3366</v>
      </c>
      <c r="E283" s="19" t="s">
        <v>32</v>
      </c>
      <c r="F283" s="222">
        <v>7.96</v>
      </c>
      <c r="H283" s="35"/>
    </row>
    <row r="284" spans="2:8" s="1" customFormat="1" ht="16.899999999999999" customHeight="1">
      <c r="B284" s="35"/>
      <c r="C284" s="221" t="s">
        <v>32</v>
      </c>
      <c r="D284" s="221" t="s">
        <v>3367</v>
      </c>
      <c r="E284" s="19" t="s">
        <v>32</v>
      </c>
      <c r="F284" s="222">
        <v>3.9</v>
      </c>
      <c r="H284" s="35"/>
    </row>
    <row r="285" spans="2:8" s="1" customFormat="1" ht="16.899999999999999" customHeight="1">
      <c r="B285" s="35"/>
      <c r="C285" s="221" t="s">
        <v>32</v>
      </c>
      <c r="D285" s="221" t="s">
        <v>3368</v>
      </c>
      <c r="E285" s="19" t="s">
        <v>32</v>
      </c>
      <c r="F285" s="222">
        <v>5.5830000000000002</v>
      </c>
      <c r="H285" s="35"/>
    </row>
    <row r="286" spans="2:8" s="1" customFormat="1" ht="16.899999999999999" customHeight="1">
      <c r="B286" s="35"/>
      <c r="C286" s="221" t="s">
        <v>32</v>
      </c>
      <c r="D286" s="221" t="s">
        <v>3369</v>
      </c>
      <c r="E286" s="19" t="s">
        <v>32</v>
      </c>
      <c r="F286" s="222">
        <v>5.5830000000000002</v>
      </c>
      <c r="H286" s="35"/>
    </row>
    <row r="287" spans="2:8" s="1" customFormat="1" ht="16.899999999999999" customHeight="1">
      <c r="B287" s="35"/>
      <c r="C287" s="221" t="s">
        <v>32</v>
      </c>
      <c r="D287" s="221" t="s">
        <v>3370</v>
      </c>
      <c r="E287" s="19" t="s">
        <v>32</v>
      </c>
      <c r="F287" s="222">
        <v>5.5830000000000002</v>
      </c>
      <c r="H287" s="35"/>
    </row>
    <row r="288" spans="2:8" s="1" customFormat="1" ht="16.899999999999999" customHeight="1">
      <c r="B288" s="35"/>
      <c r="C288" s="221" t="s">
        <v>32</v>
      </c>
      <c r="D288" s="221" t="s">
        <v>3371</v>
      </c>
      <c r="E288" s="19" t="s">
        <v>32</v>
      </c>
      <c r="F288" s="222">
        <v>5.5830000000000002</v>
      </c>
      <c r="H288" s="35"/>
    </row>
    <row r="289" spans="2:8" s="1" customFormat="1" ht="16.899999999999999" customHeight="1">
      <c r="B289" s="35"/>
      <c r="C289" s="221" t="s">
        <v>32</v>
      </c>
      <c r="D289" s="221" t="s">
        <v>581</v>
      </c>
      <c r="E289" s="19" t="s">
        <v>32</v>
      </c>
      <c r="F289" s="222">
        <v>37.892000000000003</v>
      </c>
      <c r="H289" s="35"/>
    </row>
    <row r="290" spans="2:8" s="1" customFormat="1" ht="16.899999999999999" customHeight="1">
      <c r="B290" s="35"/>
      <c r="C290" s="223" t="s">
        <v>6949</v>
      </c>
      <c r="H290" s="35"/>
    </row>
    <row r="291" spans="2:8" s="1" customFormat="1" ht="16.899999999999999" customHeight="1">
      <c r="B291" s="35"/>
      <c r="C291" s="221" t="s">
        <v>1574</v>
      </c>
      <c r="D291" s="221" t="s">
        <v>7034</v>
      </c>
      <c r="E291" s="19" t="s">
        <v>165</v>
      </c>
      <c r="F291" s="222">
        <v>696.774</v>
      </c>
      <c r="H291" s="35"/>
    </row>
    <row r="292" spans="2:8" s="1" customFormat="1" ht="16.899999999999999" customHeight="1">
      <c r="B292" s="35"/>
      <c r="C292" s="221" t="s">
        <v>3276</v>
      </c>
      <c r="D292" s="221" t="s">
        <v>7035</v>
      </c>
      <c r="E292" s="19" t="s">
        <v>165</v>
      </c>
      <c r="F292" s="222">
        <v>175.25</v>
      </c>
      <c r="H292" s="35"/>
    </row>
    <row r="293" spans="2:8" s="1" customFormat="1" ht="16.899999999999999" customHeight="1">
      <c r="B293" s="35"/>
      <c r="C293" s="221" t="s">
        <v>1679</v>
      </c>
      <c r="D293" s="221" t="s">
        <v>7036</v>
      </c>
      <c r="E293" s="19" t="s">
        <v>165</v>
      </c>
      <c r="F293" s="222">
        <v>185.86</v>
      </c>
      <c r="H293" s="35"/>
    </row>
    <row r="294" spans="2:8" s="1" customFormat="1" ht="22.5">
      <c r="B294" s="35"/>
      <c r="C294" s="221" t="s">
        <v>3282</v>
      </c>
      <c r="D294" s="221" t="s">
        <v>7037</v>
      </c>
      <c r="E294" s="19" t="s">
        <v>165</v>
      </c>
      <c r="F294" s="222">
        <v>175.25</v>
      </c>
      <c r="H294" s="35"/>
    </row>
    <row r="295" spans="2:8" s="1" customFormat="1" ht="16.899999999999999" customHeight="1">
      <c r="B295" s="35"/>
      <c r="C295" s="217" t="s">
        <v>295</v>
      </c>
      <c r="D295" s="218" t="s">
        <v>296</v>
      </c>
      <c r="E295" s="219" t="s">
        <v>165</v>
      </c>
      <c r="F295" s="220">
        <v>232.08699999999999</v>
      </c>
      <c r="H295" s="35"/>
    </row>
    <row r="296" spans="2:8" s="1" customFormat="1" ht="16.899999999999999" customHeight="1">
      <c r="B296" s="35"/>
      <c r="C296" s="221" t="s">
        <v>32</v>
      </c>
      <c r="D296" s="221" t="s">
        <v>6940</v>
      </c>
      <c r="E296" s="19" t="s">
        <v>32</v>
      </c>
      <c r="F296" s="222">
        <v>5.9</v>
      </c>
      <c r="H296" s="35"/>
    </row>
    <row r="297" spans="2:8" s="1" customFormat="1" ht="16.899999999999999" customHeight="1">
      <c r="B297" s="35"/>
      <c r="C297" s="221" t="s">
        <v>32</v>
      </c>
      <c r="D297" s="221" t="s">
        <v>7071</v>
      </c>
      <c r="E297" s="19" t="s">
        <v>32</v>
      </c>
      <c r="F297" s="222">
        <v>16.754999999999999</v>
      </c>
      <c r="H297" s="35"/>
    </row>
    <row r="298" spans="2:8" s="1" customFormat="1" ht="16.899999999999999" customHeight="1">
      <c r="B298" s="35"/>
      <c r="C298" s="221" t="s">
        <v>32</v>
      </c>
      <c r="D298" s="221" t="s">
        <v>6941</v>
      </c>
      <c r="E298" s="19" t="s">
        <v>32</v>
      </c>
      <c r="F298" s="222">
        <v>28.5</v>
      </c>
      <c r="H298" s="35"/>
    </row>
    <row r="299" spans="2:8" s="1" customFormat="1" ht="16.899999999999999" customHeight="1">
      <c r="B299" s="35"/>
      <c r="C299" s="221" t="s">
        <v>32</v>
      </c>
      <c r="D299" s="221" t="s">
        <v>6942</v>
      </c>
      <c r="E299" s="19" t="s">
        <v>32</v>
      </c>
      <c r="F299" s="222">
        <v>23</v>
      </c>
      <c r="H299" s="35"/>
    </row>
    <row r="300" spans="2:8" s="1" customFormat="1" ht="16.899999999999999" customHeight="1">
      <c r="B300" s="35"/>
      <c r="C300" s="221" t="s">
        <v>32</v>
      </c>
      <c r="D300" s="221" t="s">
        <v>7057</v>
      </c>
      <c r="E300" s="19" t="s">
        <v>32</v>
      </c>
      <c r="F300" s="222">
        <v>8.4</v>
      </c>
      <c r="H300" s="35"/>
    </row>
    <row r="301" spans="2:8" s="1" customFormat="1" ht="16.899999999999999" customHeight="1">
      <c r="B301" s="35"/>
      <c r="C301" s="221" t="s">
        <v>32</v>
      </c>
      <c r="D301" s="221" t="s">
        <v>6943</v>
      </c>
      <c r="E301" s="19" t="s">
        <v>32</v>
      </c>
      <c r="F301" s="222">
        <v>11.7</v>
      </c>
      <c r="H301" s="35"/>
    </row>
    <row r="302" spans="2:8" s="1" customFormat="1" ht="16.899999999999999" customHeight="1">
      <c r="B302" s="35"/>
      <c r="C302" s="221" t="s">
        <v>32</v>
      </c>
      <c r="D302" s="221" t="s">
        <v>7072</v>
      </c>
      <c r="E302" s="19" t="s">
        <v>32</v>
      </c>
      <c r="F302" s="222">
        <v>6.0330000000000004</v>
      </c>
      <c r="H302" s="35"/>
    </row>
    <row r="303" spans="2:8" s="1" customFormat="1" ht="16.899999999999999" customHeight="1">
      <c r="B303" s="35"/>
      <c r="C303" s="221" t="s">
        <v>32</v>
      </c>
      <c r="D303" s="221" t="s">
        <v>7060</v>
      </c>
      <c r="E303" s="19" t="s">
        <v>32</v>
      </c>
      <c r="F303" s="222">
        <v>15.6</v>
      </c>
      <c r="H303" s="35"/>
    </row>
    <row r="304" spans="2:8" s="1" customFormat="1" ht="16.899999999999999" customHeight="1">
      <c r="B304" s="35"/>
      <c r="C304" s="221" t="s">
        <v>32</v>
      </c>
      <c r="D304" s="221" t="s">
        <v>7073</v>
      </c>
      <c r="E304" s="19" t="s">
        <v>32</v>
      </c>
      <c r="F304" s="222">
        <v>6.0330000000000004</v>
      </c>
      <c r="H304" s="35"/>
    </row>
    <row r="305" spans="2:8" s="1" customFormat="1" ht="16.899999999999999" customHeight="1">
      <c r="B305" s="35"/>
      <c r="C305" s="221" t="s">
        <v>32</v>
      </c>
      <c r="D305" s="221" t="s">
        <v>7063</v>
      </c>
      <c r="E305" s="19" t="s">
        <v>32</v>
      </c>
      <c r="F305" s="222">
        <v>15.6</v>
      </c>
      <c r="H305" s="35"/>
    </row>
    <row r="306" spans="2:8" s="1" customFormat="1" ht="16.899999999999999" customHeight="1">
      <c r="B306" s="35"/>
      <c r="C306" s="221" t="s">
        <v>32</v>
      </c>
      <c r="D306" s="221" t="s">
        <v>7074</v>
      </c>
      <c r="E306" s="19" t="s">
        <v>32</v>
      </c>
      <c r="F306" s="222">
        <v>57.332999999999998</v>
      </c>
      <c r="H306" s="35"/>
    </row>
    <row r="307" spans="2:8" s="1" customFormat="1" ht="16.899999999999999" customHeight="1">
      <c r="B307" s="35"/>
      <c r="C307" s="221" t="s">
        <v>32</v>
      </c>
      <c r="D307" s="221" t="s">
        <v>7066</v>
      </c>
      <c r="E307" s="19" t="s">
        <v>32</v>
      </c>
      <c r="F307" s="222">
        <v>15.6</v>
      </c>
      <c r="H307" s="35"/>
    </row>
    <row r="308" spans="2:8" s="1" customFormat="1" ht="16.899999999999999" customHeight="1">
      <c r="B308" s="35"/>
      <c r="C308" s="221" t="s">
        <v>32</v>
      </c>
      <c r="D308" s="221" t="s">
        <v>7075</v>
      </c>
      <c r="E308" s="19" t="s">
        <v>32</v>
      </c>
      <c r="F308" s="222">
        <v>6.0330000000000004</v>
      </c>
      <c r="H308" s="35"/>
    </row>
    <row r="309" spans="2:8" s="1" customFormat="1" ht="16.899999999999999" customHeight="1">
      <c r="B309" s="35"/>
      <c r="C309" s="221" t="s">
        <v>32</v>
      </c>
      <c r="D309" s="221" t="s">
        <v>7069</v>
      </c>
      <c r="E309" s="19" t="s">
        <v>32</v>
      </c>
      <c r="F309" s="222">
        <v>15.6</v>
      </c>
      <c r="H309" s="35"/>
    </row>
    <row r="310" spans="2:8" s="1" customFormat="1" ht="16.899999999999999" customHeight="1">
      <c r="B310" s="35"/>
      <c r="C310" s="221" t="s">
        <v>32</v>
      </c>
      <c r="D310" s="221" t="s">
        <v>581</v>
      </c>
      <c r="E310" s="19" t="s">
        <v>32</v>
      </c>
      <c r="F310" s="222">
        <v>232.08699999999999</v>
      </c>
      <c r="H310" s="35"/>
    </row>
    <row r="311" spans="2:8" s="1" customFormat="1" ht="16.899999999999999" customHeight="1">
      <c r="B311" s="35"/>
      <c r="C311" s="223" t="s">
        <v>6949</v>
      </c>
      <c r="H311" s="35"/>
    </row>
    <row r="312" spans="2:8" s="1" customFormat="1" ht="16.899999999999999" customHeight="1">
      <c r="B312" s="35"/>
      <c r="C312" s="221" t="s">
        <v>1574</v>
      </c>
      <c r="D312" s="221" t="s">
        <v>7034</v>
      </c>
      <c r="E312" s="19" t="s">
        <v>165</v>
      </c>
      <c r="F312" s="222">
        <v>696.774</v>
      </c>
      <c r="H312" s="35"/>
    </row>
    <row r="313" spans="2:8" s="1" customFormat="1" ht="16.899999999999999" customHeight="1">
      <c r="B313" s="35"/>
      <c r="C313" s="221" t="s">
        <v>1673</v>
      </c>
      <c r="D313" s="221" t="s">
        <v>7048</v>
      </c>
      <c r="E313" s="19" t="s">
        <v>165</v>
      </c>
      <c r="F313" s="222">
        <v>521.524</v>
      </c>
      <c r="H313" s="35"/>
    </row>
    <row r="314" spans="2:8" s="1" customFormat="1" ht="16.899999999999999" customHeight="1">
      <c r="B314" s="35"/>
      <c r="C314" s="221" t="s">
        <v>3488</v>
      </c>
      <c r="D314" s="221" t="s">
        <v>7049</v>
      </c>
      <c r="E314" s="19" t="s">
        <v>165</v>
      </c>
      <c r="F314" s="222">
        <v>574.35</v>
      </c>
      <c r="H314" s="35"/>
    </row>
    <row r="315" spans="2:8" s="1" customFormat="1" ht="22.5">
      <c r="B315" s="35"/>
      <c r="C315" s="221" t="s">
        <v>3496</v>
      </c>
      <c r="D315" s="221" t="s">
        <v>7050</v>
      </c>
      <c r="E315" s="19" t="s">
        <v>165</v>
      </c>
      <c r="F315" s="222">
        <v>574.35</v>
      </c>
      <c r="H315" s="35"/>
    </row>
    <row r="316" spans="2:8" s="1" customFormat="1" ht="16.899999999999999" customHeight="1">
      <c r="B316" s="35"/>
      <c r="C316" s="217" t="s">
        <v>298</v>
      </c>
      <c r="D316" s="218" t="s">
        <v>299</v>
      </c>
      <c r="E316" s="219" t="s">
        <v>165</v>
      </c>
      <c r="F316" s="220">
        <v>436.48599999999999</v>
      </c>
      <c r="H316" s="35"/>
    </row>
    <row r="317" spans="2:8" s="1" customFormat="1" ht="16.899999999999999" customHeight="1">
      <c r="B317" s="35"/>
      <c r="C317" s="221" t="s">
        <v>32</v>
      </c>
      <c r="D317" s="221" t="s">
        <v>7076</v>
      </c>
      <c r="E317" s="19" t="s">
        <v>32</v>
      </c>
      <c r="F317" s="222">
        <v>0</v>
      </c>
      <c r="H317" s="35"/>
    </row>
    <row r="318" spans="2:8" s="1" customFormat="1" ht="16.899999999999999" customHeight="1">
      <c r="B318" s="35"/>
      <c r="C318" s="221" t="s">
        <v>32</v>
      </c>
      <c r="D318" s="221" t="s">
        <v>7077</v>
      </c>
      <c r="E318" s="19" t="s">
        <v>32</v>
      </c>
      <c r="F318" s="222">
        <v>329.04</v>
      </c>
      <c r="H318" s="35"/>
    </row>
    <row r="319" spans="2:8" s="1" customFormat="1" ht="16.899999999999999" customHeight="1">
      <c r="B319" s="35"/>
      <c r="C319" s="221" t="s">
        <v>32</v>
      </c>
      <c r="D319" s="221" t="s">
        <v>7078</v>
      </c>
      <c r="E319" s="19" t="s">
        <v>32</v>
      </c>
      <c r="F319" s="222">
        <v>210.98</v>
      </c>
      <c r="H319" s="35"/>
    </row>
    <row r="320" spans="2:8" s="1" customFormat="1" ht="16.899999999999999" customHeight="1">
      <c r="B320" s="35"/>
      <c r="C320" s="221" t="s">
        <v>32</v>
      </c>
      <c r="D320" s="221" t="s">
        <v>7079</v>
      </c>
      <c r="E320" s="19" t="s">
        <v>32</v>
      </c>
      <c r="F320" s="222">
        <v>8.1999999999999993</v>
      </c>
      <c r="H320" s="35"/>
    </row>
    <row r="321" spans="2:8" s="1" customFormat="1" ht="16.899999999999999" customHeight="1">
      <c r="B321" s="35"/>
      <c r="C321" s="221" t="s">
        <v>32</v>
      </c>
      <c r="D321" s="221" t="s">
        <v>7080</v>
      </c>
      <c r="E321" s="19" t="s">
        <v>32</v>
      </c>
      <c r="F321" s="222">
        <v>-119.232</v>
      </c>
      <c r="H321" s="35"/>
    </row>
    <row r="322" spans="2:8" s="1" customFormat="1" ht="16.899999999999999" customHeight="1">
      <c r="B322" s="35"/>
      <c r="C322" s="221" t="s">
        <v>32</v>
      </c>
      <c r="D322" s="221" t="s">
        <v>7081</v>
      </c>
      <c r="E322" s="19" t="s">
        <v>32</v>
      </c>
      <c r="F322" s="222">
        <v>72.484999999999999</v>
      </c>
      <c r="H322" s="35"/>
    </row>
    <row r="323" spans="2:8" s="1" customFormat="1" ht="16.899999999999999" customHeight="1">
      <c r="B323" s="35"/>
      <c r="C323" s="221" t="s">
        <v>32</v>
      </c>
      <c r="D323" s="221" t="s">
        <v>839</v>
      </c>
      <c r="E323" s="19" t="s">
        <v>32</v>
      </c>
      <c r="F323" s="222">
        <v>-11.992000000000001</v>
      </c>
      <c r="H323" s="35"/>
    </row>
    <row r="324" spans="2:8" s="1" customFormat="1" ht="16.899999999999999" customHeight="1">
      <c r="B324" s="35"/>
      <c r="C324" s="221" t="s">
        <v>32</v>
      </c>
      <c r="D324" s="221" t="s">
        <v>7082</v>
      </c>
      <c r="E324" s="19" t="s">
        <v>32</v>
      </c>
      <c r="F324" s="222">
        <v>-47.04</v>
      </c>
      <c r="H324" s="35"/>
    </row>
    <row r="325" spans="2:8" s="1" customFormat="1" ht="16.899999999999999" customHeight="1">
      <c r="B325" s="35"/>
      <c r="C325" s="221" t="s">
        <v>32</v>
      </c>
      <c r="D325" s="221" t="s">
        <v>7083</v>
      </c>
      <c r="E325" s="19" t="s">
        <v>32</v>
      </c>
      <c r="F325" s="222">
        <v>-5.9550000000000001</v>
      </c>
      <c r="H325" s="35"/>
    </row>
    <row r="326" spans="2:8" s="1" customFormat="1" ht="16.899999999999999" customHeight="1">
      <c r="B326" s="35"/>
      <c r="C326" s="221" t="s">
        <v>32</v>
      </c>
      <c r="D326" s="221" t="s">
        <v>581</v>
      </c>
      <c r="E326" s="19" t="s">
        <v>32</v>
      </c>
      <c r="F326" s="222">
        <v>436.48599999999999</v>
      </c>
      <c r="H326" s="35"/>
    </row>
    <row r="327" spans="2:8" s="1" customFormat="1" ht="16.899999999999999" customHeight="1">
      <c r="B327" s="35"/>
      <c r="C327" s="223" t="s">
        <v>6949</v>
      </c>
      <c r="H327" s="35"/>
    </row>
    <row r="328" spans="2:8" s="1" customFormat="1" ht="16.899999999999999" customHeight="1">
      <c r="B328" s="35"/>
      <c r="C328" s="221" t="s">
        <v>1340</v>
      </c>
      <c r="D328" s="221" t="s">
        <v>7084</v>
      </c>
      <c r="E328" s="19" t="s">
        <v>165</v>
      </c>
      <c r="F328" s="222">
        <v>526.58900000000006</v>
      </c>
      <c r="H328" s="35"/>
    </row>
    <row r="329" spans="2:8" s="1" customFormat="1" ht="16.899999999999999" customHeight="1">
      <c r="B329" s="35"/>
      <c r="C329" s="221" t="s">
        <v>1515</v>
      </c>
      <c r="D329" s="221" t="s">
        <v>7085</v>
      </c>
      <c r="E329" s="19" t="s">
        <v>165</v>
      </c>
      <c r="F329" s="222">
        <v>675.22699999999998</v>
      </c>
      <c r="H329" s="35"/>
    </row>
    <row r="330" spans="2:8" s="1" customFormat="1" ht="22.5">
      <c r="B330" s="35"/>
      <c r="C330" s="221" t="s">
        <v>1375</v>
      </c>
      <c r="D330" s="221" t="s">
        <v>7086</v>
      </c>
      <c r="E330" s="19" t="s">
        <v>165</v>
      </c>
      <c r="F330" s="222">
        <v>436.48599999999999</v>
      </c>
      <c r="H330" s="35"/>
    </row>
    <row r="331" spans="2:8" s="1" customFormat="1" ht="22.5">
      <c r="B331" s="35"/>
      <c r="C331" s="221" t="s">
        <v>1385</v>
      </c>
      <c r="D331" s="221" t="s">
        <v>7087</v>
      </c>
      <c r="E331" s="19" t="s">
        <v>165</v>
      </c>
      <c r="F331" s="222">
        <v>436.48599999999999</v>
      </c>
      <c r="H331" s="35"/>
    </row>
    <row r="332" spans="2:8" s="1" customFormat="1" ht="16.899999999999999" customHeight="1">
      <c r="B332" s="35"/>
      <c r="C332" s="221" t="s">
        <v>1481</v>
      </c>
      <c r="D332" s="221" t="s">
        <v>7088</v>
      </c>
      <c r="E332" s="19" t="s">
        <v>165</v>
      </c>
      <c r="F332" s="222">
        <v>21.824000000000002</v>
      </c>
      <c r="H332" s="35"/>
    </row>
    <row r="333" spans="2:8" s="1" customFormat="1" ht="16.899999999999999" customHeight="1">
      <c r="B333" s="35"/>
      <c r="C333" s="221" t="s">
        <v>1353</v>
      </c>
      <c r="D333" s="221" t="s">
        <v>7089</v>
      </c>
      <c r="E333" s="19" t="s">
        <v>165</v>
      </c>
      <c r="F333" s="222">
        <v>31.437999999999999</v>
      </c>
      <c r="H333" s="35"/>
    </row>
    <row r="334" spans="2:8" s="1" customFormat="1" ht="16.899999999999999" customHeight="1">
      <c r="B334" s="35"/>
      <c r="C334" s="217" t="s">
        <v>301</v>
      </c>
      <c r="D334" s="218" t="s">
        <v>302</v>
      </c>
      <c r="E334" s="219" t="s">
        <v>165</v>
      </c>
      <c r="F334" s="220">
        <v>192.26499999999999</v>
      </c>
      <c r="H334" s="35"/>
    </row>
    <row r="335" spans="2:8" s="1" customFormat="1" ht="16.899999999999999" customHeight="1">
      <c r="B335" s="35"/>
      <c r="C335" s="221" t="s">
        <v>32</v>
      </c>
      <c r="D335" s="221" t="s">
        <v>7090</v>
      </c>
      <c r="E335" s="19" t="s">
        <v>32</v>
      </c>
      <c r="F335" s="222">
        <v>0</v>
      </c>
      <c r="H335" s="35"/>
    </row>
    <row r="336" spans="2:8" s="1" customFormat="1" ht="16.899999999999999" customHeight="1">
      <c r="B336" s="35"/>
      <c r="C336" s="221" t="s">
        <v>32</v>
      </c>
      <c r="D336" s="221" t="s">
        <v>7091</v>
      </c>
      <c r="E336" s="19" t="s">
        <v>32</v>
      </c>
      <c r="F336" s="222">
        <v>85.491</v>
      </c>
      <c r="H336" s="35"/>
    </row>
    <row r="337" spans="2:8" s="1" customFormat="1" ht="16.899999999999999" customHeight="1">
      <c r="B337" s="35"/>
      <c r="C337" s="221" t="s">
        <v>32</v>
      </c>
      <c r="D337" s="221" t="s">
        <v>7092</v>
      </c>
      <c r="E337" s="19" t="s">
        <v>32</v>
      </c>
      <c r="F337" s="222">
        <v>153.822</v>
      </c>
      <c r="H337" s="35"/>
    </row>
    <row r="338" spans="2:8" s="1" customFormat="1" ht="16.899999999999999" customHeight="1">
      <c r="B338" s="35"/>
      <c r="C338" s="221" t="s">
        <v>32</v>
      </c>
      <c r="D338" s="221" t="s">
        <v>812</v>
      </c>
      <c r="E338" s="19" t="s">
        <v>32</v>
      </c>
      <c r="F338" s="222">
        <v>-47.048000000000002</v>
      </c>
      <c r="H338" s="35"/>
    </row>
    <row r="339" spans="2:8" s="1" customFormat="1" ht="16.899999999999999" customHeight="1">
      <c r="B339" s="35"/>
      <c r="C339" s="221" t="s">
        <v>32</v>
      </c>
      <c r="D339" s="221" t="s">
        <v>581</v>
      </c>
      <c r="E339" s="19" t="s">
        <v>32</v>
      </c>
      <c r="F339" s="222">
        <v>192.26499999999999</v>
      </c>
      <c r="H339" s="35"/>
    </row>
    <row r="340" spans="2:8" s="1" customFormat="1" ht="16.899999999999999" customHeight="1">
      <c r="B340" s="35"/>
      <c r="C340" s="223" t="s">
        <v>6949</v>
      </c>
      <c r="H340" s="35"/>
    </row>
    <row r="341" spans="2:8" s="1" customFormat="1" ht="16.899999999999999" customHeight="1">
      <c r="B341" s="35"/>
      <c r="C341" s="221" t="s">
        <v>1353</v>
      </c>
      <c r="D341" s="221" t="s">
        <v>7089</v>
      </c>
      <c r="E341" s="19" t="s">
        <v>165</v>
      </c>
      <c r="F341" s="222">
        <v>31.437999999999999</v>
      </c>
      <c r="H341" s="35"/>
    </row>
    <row r="342" spans="2:8" s="1" customFormat="1" ht="16.899999999999999" customHeight="1">
      <c r="B342" s="35"/>
      <c r="C342" s="221" t="s">
        <v>2376</v>
      </c>
      <c r="D342" s="221" t="s">
        <v>7093</v>
      </c>
      <c r="E342" s="19" t="s">
        <v>165</v>
      </c>
      <c r="F342" s="222">
        <v>192.26499999999999</v>
      </c>
      <c r="H342" s="35"/>
    </row>
    <row r="343" spans="2:8" s="1" customFormat="1" ht="22.5">
      <c r="B343" s="35"/>
      <c r="C343" s="221" t="s">
        <v>2554</v>
      </c>
      <c r="D343" s="221" t="s">
        <v>7094</v>
      </c>
      <c r="E343" s="19" t="s">
        <v>165</v>
      </c>
      <c r="F343" s="222">
        <v>260.161</v>
      </c>
      <c r="H343" s="35"/>
    </row>
    <row r="344" spans="2:8" s="1" customFormat="1" ht="16.899999999999999" customHeight="1">
      <c r="B344" s="35"/>
      <c r="C344" s="221" t="s">
        <v>2543</v>
      </c>
      <c r="D344" s="221" t="s">
        <v>7095</v>
      </c>
      <c r="E344" s="19" t="s">
        <v>165</v>
      </c>
      <c r="F344" s="222">
        <v>278.46100000000001</v>
      </c>
      <c r="H344" s="35"/>
    </row>
    <row r="345" spans="2:8" s="1" customFormat="1" ht="22.5">
      <c r="B345" s="35"/>
      <c r="C345" s="221" t="s">
        <v>3196</v>
      </c>
      <c r="D345" s="221" t="s">
        <v>7096</v>
      </c>
      <c r="E345" s="19" t="s">
        <v>211</v>
      </c>
      <c r="F345" s="222">
        <v>384.53</v>
      </c>
      <c r="H345" s="35"/>
    </row>
    <row r="346" spans="2:8" s="1" customFormat="1" ht="16.899999999999999" customHeight="1">
      <c r="B346" s="35"/>
      <c r="C346" s="221" t="s">
        <v>3206</v>
      </c>
      <c r="D346" s="221" t="s">
        <v>7097</v>
      </c>
      <c r="E346" s="19" t="s">
        <v>783</v>
      </c>
      <c r="F346" s="222">
        <v>346.077</v>
      </c>
      <c r="H346" s="35"/>
    </row>
    <row r="347" spans="2:8" s="1" customFormat="1" ht="16.899999999999999" customHeight="1">
      <c r="B347" s="35"/>
      <c r="C347" s="221" t="s">
        <v>3230</v>
      </c>
      <c r="D347" s="221" t="s">
        <v>7098</v>
      </c>
      <c r="E347" s="19" t="s">
        <v>783</v>
      </c>
      <c r="F347" s="222">
        <v>346.077</v>
      </c>
      <c r="H347" s="35"/>
    </row>
    <row r="348" spans="2:8" s="1" customFormat="1" ht="16.899999999999999" customHeight="1">
      <c r="B348" s="35"/>
      <c r="C348" s="217" t="s">
        <v>304</v>
      </c>
      <c r="D348" s="218" t="s">
        <v>305</v>
      </c>
      <c r="E348" s="219" t="s">
        <v>165</v>
      </c>
      <c r="F348" s="220">
        <v>67.896000000000001</v>
      </c>
      <c r="H348" s="35"/>
    </row>
    <row r="349" spans="2:8" s="1" customFormat="1" ht="16.899999999999999" customHeight="1">
      <c r="B349" s="35"/>
      <c r="C349" s="221" t="s">
        <v>32</v>
      </c>
      <c r="D349" s="221" t="s">
        <v>7099</v>
      </c>
      <c r="E349" s="19" t="s">
        <v>32</v>
      </c>
      <c r="F349" s="222">
        <v>43.456000000000003</v>
      </c>
      <c r="H349" s="35"/>
    </row>
    <row r="350" spans="2:8" s="1" customFormat="1" ht="16.899999999999999" customHeight="1">
      <c r="B350" s="35"/>
      <c r="C350" s="221" t="s">
        <v>32</v>
      </c>
      <c r="D350" s="221" t="s">
        <v>806</v>
      </c>
      <c r="E350" s="19" t="s">
        <v>32</v>
      </c>
      <c r="F350" s="222">
        <v>-2.15</v>
      </c>
      <c r="H350" s="35"/>
    </row>
    <row r="351" spans="2:8" s="1" customFormat="1" ht="16.899999999999999" customHeight="1">
      <c r="B351" s="35"/>
      <c r="C351" s="221" t="s">
        <v>32</v>
      </c>
      <c r="D351" s="221" t="s">
        <v>7100</v>
      </c>
      <c r="E351" s="19" t="s">
        <v>32</v>
      </c>
      <c r="F351" s="222">
        <v>14.6</v>
      </c>
      <c r="H351" s="35"/>
    </row>
    <row r="352" spans="2:8" s="1" customFormat="1" ht="16.899999999999999" customHeight="1">
      <c r="B352" s="35"/>
      <c r="C352" s="221" t="s">
        <v>32</v>
      </c>
      <c r="D352" s="221" t="s">
        <v>7101</v>
      </c>
      <c r="E352" s="19" t="s">
        <v>32</v>
      </c>
      <c r="F352" s="222">
        <v>0</v>
      </c>
      <c r="H352" s="35"/>
    </row>
    <row r="353" spans="2:8" s="1" customFormat="1" ht="16.899999999999999" customHeight="1">
      <c r="B353" s="35"/>
      <c r="C353" s="221" t="s">
        <v>32</v>
      </c>
      <c r="D353" s="221" t="s">
        <v>7102</v>
      </c>
      <c r="E353" s="19" t="s">
        <v>32</v>
      </c>
      <c r="F353" s="222">
        <v>11.99</v>
      </c>
      <c r="H353" s="35"/>
    </row>
    <row r="354" spans="2:8" s="1" customFormat="1" ht="16.899999999999999" customHeight="1">
      <c r="B354" s="35"/>
      <c r="C354" s="221" t="s">
        <v>32</v>
      </c>
      <c r="D354" s="221" t="s">
        <v>32</v>
      </c>
      <c r="E354" s="19" t="s">
        <v>32</v>
      </c>
      <c r="F354" s="222">
        <v>0</v>
      </c>
      <c r="H354" s="35"/>
    </row>
    <row r="355" spans="2:8" s="1" customFormat="1" ht="16.899999999999999" customHeight="1">
      <c r="B355" s="35"/>
      <c r="C355" s="221" t="s">
        <v>32</v>
      </c>
      <c r="D355" s="221" t="s">
        <v>581</v>
      </c>
      <c r="E355" s="19" t="s">
        <v>32</v>
      </c>
      <c r="F355" s="222">
        <v>67.896000000000001</v>
      </c>
      <c r="H355" s="35"/>
    </row>
    <row r="356" spans="2:8" s="1" customFormat="1" ht="16.899999999999999" customHeight="1">
      <c r="B356" s="35"/>
      <c r="C356" s="223" t="s">
        <v>6949</v>
      </c>
      <c r="H356" s="35"/>
    </row>
    <row r="357" spans="2:8" s="1" customFormat="1" ht="22.5">
      <c r="B357" s="35"/>
      <c r="C357" s="221" t="s">
        <v>2554</v>
      </c>
      <c r="D357" s="221" t="s">
        <v>7094</v>
      </c>
      <c r="E357" s="19" t="s">
        <v>165</v>
      </c>
      <c r="F357" s="222">
        <v>260.161</v>
      </c>
      <c r="H357" s="35"/>
    </row>
    <row r="358" spans="2:8" s="1" customFormat="1" ht="16.899999999999999" customHeight="1">
      <c r="B358" s="35"/>
      <c r="C358" s="221" t="s">
        <v>2543</v>
      </c>
      <c r="D358" s="221" t="s">
        <v>7095</v>
      </c>
      <c r="E358" s="19" t="s">
        <v>165</v>
      </c>
      <c r="F358" s="222">
        <v>278.46100000000001</v>
      </c>
      <c r="H358" s="35"/>
    </row>
    <row r="359" spans="2:8" s="1" customFormat="1" ht="22.5">
      <c r="B359" s="35"/>
      <c r="C359" s="221" t="s">
        <v>3196</v>
      </c>
      <c r="D359" s="221" t="s">
        <v>7096</v>
      </c>
      <c r="E359" s="19" t="s">
        <v>211</v>
      </c>
      <c r="F359" s="222">
        <v>407.37599999999998</v>
      </c>
      <c r="H359" s="35"/>
    </row>
    <row r="360" spans="2:8" s="1" customFormat="1" ht="16.899999999999999" customHeight="1">
      <c r="B360" s="35"/>
      <c r="C360" s="221" t="s">
        <v>3206</v>
      </c>
      <c r="D360" s="221" t="s">
        <v>7097</v>
      </c>
      <c r="E360" s="19" t="s">
        <v>783</v>
      </c>
      <c r="F360" s="222">
        <v>122.21299999999999</v>
      </c>
      <c r="H360" s="35"/>
    </row>
    <row r="361" spans="2:8" s="1" customFormat="1" ht="16.899999999999999" customHeight="1">
      <c r="B361" s="35"/>
      <c r="C361" s="221" t="s">
        <v>3647</v>
      </c>
      <c r="D361" s="221" t="s">
        <v>7103</v>
      </c>
      <c r="E361" s="19" t="s">
        <v>165</v>
      </c>
      <c r="F361" s="222">
        <v>67.896000000000001</v>
      </c>
      <c r="H361" s="35"/>
    </row>
    <row r="362" spans="2:8" s="1" customFormat="1" ht="16.899999999999999" customHeight="1">
      <c r="B362" s="35"/>
      <c r="C362" s="217" t="s">
        <v>307</v>
      </c>
      <c r="D362" s="218" t="s">
        <v>308</v>
      </c>
      <c r="E362" s="219" t="s">
        <v>165</v>
      </c>
      <c r="F362" s="220">
        <v>67.027000000000001</v>
      </c>
      <c r="H362" s="35"/>
    </row>
    <row r="363" spans="2:8" s="1" customFormat="1" ht="16.899999999999999" customHeight="1">
      <c r="B363" s="35"/>
      <c r="C363" s="221" t="s">
        <v>32</v>
      </c>
      <c r="D363" s="221" t="s">
        <v>7104</v>
      </c>
      <c r="E363" s="19" t="s">
        <v>32</v>
      </c>
      <c r="F363" s="222">
        <v>0</v>
      </c>
      <c r="H363" s="35"/>
    </row>
    <row r="364" spans="2:8" s="1" customFormat="1" ht="16.899999999999999" customHeight="1">
      <c r="B364" s="35"/>
      <c r="C364" s="221" t="s">
        <v>32</v>
      </c>
      <c r="D364" s="221" t="s">
        <v>7105</v>
      </c>
      <c r="E364" s="19" t="s">
        <v>32</v>
      </c>
      <c r="F364" s="222">
        <v>73.367999999999995</v>
      </c>
      <c r="H364" s="35"/>
    </row>
    <row r="365" spans="2:8" s="1" customFormat="1" ht="16.899999999999999" customHeight="1">
      <c r="B365" s="35"/>
      <c r="C365" s="221" t="s">
        <v>32</v>
      </c>
      <c r="D365" s="221" t="s">
        <v>7106</v>
      </c>
      <c r="E365" s="19" t="s">
        <v>32</v>
      </c>
      <c r="F365" s="222">
        <v>-8.4</v>
      </c>
      <c r="H365" s="35"/>
    </row>
    <row r="366" spans="2:8" s="1" customFormat="1" ht="16.899999999999999" customHeight="1">
      <c r="B366" s="35"/>
      <c r="C366" s="221" t="s">
        <v>32</v>
      </c>
      <c r="D366" s="221" t="s">
        <v>7107</v>
      </c>
      <c r="E366" s="19" t="s">
        <v>32</v>
      </c>
      <c r="F366" s="222">
        <v>2.0590000000000002</v>
      </c>
      <c r="H366" s="35"/>
    </row>
    <row r="367" spans="2:8" s="1" customFormat="1" ht="16.899999999999999" customHeight="1">
      <c r="B367" s="35"/>
      <c r="C367" s="221" t="s">
        <v>32</v>
      </c>
      <c r="D367" s="221" t="s">
        <v>581</v>
      </c>
      <c r="E367" s="19" t="s">
        <v>32</v>
      </c>
      <c r="F367" s="222">
        <v>67.027000000000001</v>
      </c>
      <c r="H367" s="35"/>
    </row>
    <row r="368" spans="2:8" s="1" customFormat="1" ht="16.899999999999999" customHeight="1">
      <c r="B368" s="35"/>
      <c r="C368" s="223" t="s">
        <v>6949</v>
      </c>
      <c r="H368" s="35"/>
    </row>
    <row r="369" spans="2:8" s="1" customFormat="1" ht="16.899999999999999" customHeight="1">
      <c r="B369" s="35"/>
      <c r="C369" s="221" t="s">
        <v>1340</v>
      </c>
      <c r="D369" s="221" t="s">
        <v>7084</v>
      </c>
      <c r="E369" s="19" t="s">
        <v>165</v>
      </c>
      <c r="F369" s="222">
        <v>526.58900000000006</v>
      </c>
      <c r="H369" s="35"/>
    </row>
    <row r="370" spans="2:8" s="1" customFormat="1" ht="16.899999999999999" customHeight="1">
      <c r="B370" s="35"/>
      <c r="C370" s="221" t="s">
        <v>1490</v>
      </c>
      <c r="D370" s="221" t="s">
        <v>7108</v>
      </c>
      <c r="E370" s="19" t="s">
        <v>165</v>
      </c>
      <c r="F370" s="222">
        <v>114.06699999999999</v>
      </c>
      <c r="H370" s="35"/>
    </row>
    <row r="371" spans="2:8" s="1" customFormat="1" ht="16.899999999999999" customHeight="1">
      <c r="B371" s="35"/>
      <c r="C371" s="221" t="s">
        <v>1515</v>
      </c>
      <c r="D371" s="221" t="s">
        <v>7085</v>
      </c>
      <c r="E371" s="19" t="s">
        <v>165</v>
      </c>
      <c r="F371" s="222">
        <v>675.22699999999998</v>
      </c>
      <c r="H371" s="35"/>
    </row>
    <row r="372" spans="2:8" s="1" customFormat="1" ht="16.899999999999999" customHeight="1">
      <c r="B372" s="35"/>
      <c r="C372" s="217" t="s">
        <v>479</v>
      </c>
      <c r="D372" s="218" t="s">
        <v>480</v>
      </c>
      <c r="E372" s="219" t="s">
        <v>165</v>
      </c>
      <c r="F372" s="220">
        <v>23.076000000000001</v>
      </c>
      <c r="H372" s="35"/>
    </row>
    <row r="373" spans="2:8" s="1" customFormat="1" ht="16.899999999999999" customHeight="1">
      <c r="B373" s="35"/>
      <c r="C373" s="221" t="s">
        <v>32</v>
      </c>
      <c r="D373" s="221" t="s">
        <v>7109</v>
      </c>
      <c r="E373" s="19" t="s">
        <v>32</v>
      </c>
      <c r="F373" s="222">
        <v>23.076000000000001</v>
      </c>
      <c r="H373" s="35"/>
    </row>
    <row r="374" spans="2:8" s="1" customFormat="1" ht="16.899999999999999" customHeight="1">
      <c r="B374" s="35"/>
      <c r="C374" s="223" t="s">
        <v>6949</v>
      </c>
      <c r="H374" s="35"/>
    </row>
    <row r="375" spans="2:8" s="1" customFormat="1" ht="16.899999999999999" customHeight="1">
      <c r="B375" s="35"/>
      <c r="C375" s="221" t="s">
        <v>1340</v>
      </c>
      <c r="D375" s="221" t="s">
        <v>7084</v>
      </c>
      <c r="E375" s="19" t="s">
        <v>165</v>
      </c>
      <c r="F375" s="222">
        <v>526.58900000000006</v>
      </c>
      <c r="H375" s="35"/>
    </row>
    <row r="376" spans="2:8" s="1" customFormat="1" ht="16.899999999999999" customHeight="1">
      <c r="B376" s="35"/>
      <c r="C376" s="221" t="s">
        <v>1515</v>
      </c>
      <c r="D376" s="221" t="s">
        <v>7085</v>
      </c>
      <c r="E376" s="19" t="s">
        <v>165</v>
      </c>
      <c r="F376" s="222">
        <v>675.22699999999998</v>
      </c>
      <c r="H376" s="35"/>
    </row>
    <row r="377" spans="2:8" s="1" customFormat="1" ht="22.5">
      <c r="B377" s="35"/>
      <c r="C377" s="221" t="s">
        <v>1365</v>
      </c>
      <c r="D377" s="221" t="s">
        <v>7110</v>
      </c>
      <c r="E377" s="19" t="s">
        <v>165</v>
      </c>
      <c r="F377" s="222">
        <v>23.076000000000001</v>
      </c>
      <c r="H377" s="35"/>
    </row>
    <row r="378" spans="2:8" s="1" customFormat="1" ht="16.899999999999999" customHeight="1">
      <c r="B378" s="35"/>
      <c r="C378" s="217" t="s">
        <v>483</v>
      </c>
      <c r="D378" s="218" t="s">
        <v>484</v>
      </c>
      <c r="E378" s="219" t="s">
        <v>165</v>
      </c>
      <c r="F378" s="220">
        <v>37.008000000000003</v>
      </c>
      <c r="H378" s="35"/>
    </row>
    <row r="379" spans="2:8" s="1" customFormat="1" ht="16.899999999999999" customHeight="1">
      <c r="B379" s="35"/>
      <c r="C379" s="221" t="s">
        <v>32</v>
      </c>
      <c r="D379" s="221" t="s">
        <v>7111</v>
      </c>
      <c r="E379" s="19" t="s">
        <v>32</v>
      </c>
      <c r="F379" s="222">
        <v>37.008000000000003</v>
      </c>
      <c r="H379" s="35"/>
    </row>
    <row r="380" spans="2:8" s="1" customFormat="1" ht="16.899999999999999" customHeight="1">
      <c r="B380" s="35"/>
      <c r="C380" s="223" t="s">
        <v>6949</v>
      </c>
      <c r="H380" s="35"/>
    </row>
    <row r="381" spans="2:8" s="1" customFormat="1" ht="16.899999999999999" customHeight="1">
      <c r="B381" s="35"/>
      <c r="C381" s="221" t="s">
        <v>1515</v>
      </c>
      <c r="D381" s="221" t="s">
        <v>7085</v>
      </c>
      <c r="E381" s="19" t="s">
        <v>165</v>
      </c>
      <c r="F381" s="222">
        <v>675.22699999999998</v>
      </c>
      <c r="H381" s="35"/>
    </row>
    <row r="382" spans="2:8" s="1" customFormat="1" ht="16.899999999999999" customHeight="1">
      <c r="B382" s="35"/>
      <c r="C382" s="217" t="s">
        <v>310</v>
      </c>
      <c r="D382" s="218" t="s">
        <v>311</v>
      </c>
      <c r="E382" s="219" t="s">
        <v>258</v>
      </c>
      <c r="F382" s="220">
        <v>43.2</v>
      </c>
      <c r="H382" s="35"/>
    </row>
    <row r="383" spans="2:8" s="1" customFormat="1" ht="16.899999999999999" customHeight="1">
      <c r="B383" s="35"/>
      <c r="C383" s="221" t="s">
        <v>32</v>
      </c>
      <c r="D383" s="221" t="s">
        <v>7112</v>
      </c>
      <c r="E383" s="19" t="s">
        <v>32</v>
      </c>
      <c r="F383" s="222">
        <v>22.8</v>
      </c>
      <c r="H383" s="35"/>
    </row>
    <row r="384" spans="2:8" s="1" customFormat="1" ht="16.899999999999999" customHeight="1">
      <c r="B384" s="35"/>
      <c r="C384" s="221" t="s">
        <v>32</v>
      </c>
      <c r="D384" s="221" t="s">
        <v>7113</v>
      </c>
      <c r="E384" s="19" t="s">
        <v>32</v>
      </c>
      <c r="F384" s="222">
        <v>20.399999999999999</v>
      </c>
      <c r="H384" s="35"/>
    </row>
    <row r="385" spans="2:8" s="1" customFormat="1" ht="16.899999999999999" customHeight="1">
      <c r="B385" s="35"/>
      <c r="C385" s="221" t="s">
        <v>32</v>
      </c>
      <c r="D385" s="221" t="s">
        <v>581</v>
      </c>
      <c r="E385" s="19" t="s">
        <v>32</v>
      </c>
      <c r="F385" s="222">
        <v>43.2</v>
      </c>
      <c r="H385" s="35"/>
    </row>
    <row r="386" spans="2:8" s="1" customFormat="1" ht="16.899999999999999" customHeight="1">
      <c r="B386" s="35"/>
      <c r="C386" s="223" t="s">
        <v>6949</v>
      </c>
      <c r="H386" s="35"/>
    </row>
    <row r="387" spans="2:8" s="1" customFormat="1" ht="16.899999999999999" customHeight="1">
      <c r="B387" s="35"/>
      <c r="C387" s="221" t="s">
        <v>1221</v>
      </c>
      <c r="D387" s="221" t="s">
        <v>7114</v>
      </c>
      <c r="E387" s="19" t="s">
        <v>559</v>
      </c>
      <c r="F387" s="222">
        <v>5.3559999999999999</v>
      </c>
      <c r="H387" s="35"/>
    </row>
    <row r="388" spans="2:8" s="1" customFormat="1" ht="16.899999999999999" customHeight="1">
      <c r="B388" s="35"/>
      <c r="C388" s="221" t="s">
        <v>1249</v>
      </c>
      <c r="D388" s="221" t="s">
        <v>7115</v>
      </c>
      <c r="E388" s="19" t="s">
        <v>165</v>
      </c>
      <c r="F388" s="222">
        <v>6.9119999999999999</v>
      </c>
      <c r="H388" s="35"/>
    </row>
    <row r="389" spans="2:8" s="1" customFormat="1" ht="16.899999999999999" customHeight="1">
      <c r="B389" s="35"/>
      <c r="C389" s="217" t="s">
        <v>313</v>
      </c>
      <c r="D389" s="218" t="s">
        <v>314</v>
      </c>
      <c r="E389" s="219" t="s">
        <v>165</v>
      </c>
      <c r="F389" s="220">
        <v>516.56299999999999</v>
      </c>
      <c r="H389" s="35"/>
    </row>
    <row r="390" spans="2:8" s="1" customFormat="1" ht="16.899999999999999" customHeight="1">
      <c r="B390" s="35"/>
      <c r="C390" s="221" t="s">
        <v>32</v>
      </c>
      <c r="D390" s="221" t="s">
        <v>7116</v>
      </c>
      <c r="E390" s="19" t="s">
        <v>32</v>
      </c>
      <c r="F390" s="222">
        <v>19.739999999999998</v>
      </c>
      <c r="H390" s="35"/>
    </row>
    <row r="391" spans="2:8" s="1" customFormat="1" ht="16.899999999999999" customHeight="1">
      <c r="B391" s="35"/>
      <c r="C391" s="221" t="s">
        <v>32</v>
      </c>
      <c r="D391" s="221" t="s">
        <v>7117</v>
      </c>
      <c r="E391" s="19" t="s">
        <v>32</v>
      </c>
      <c r="F391" s="222">
        <v>129.02500000000001</v>
      </c>
      <c r="H391" s="35"/>
    </row>
    <row r="392" spans="2:8" s="1" customFormat="1" ht="16.899999999999999" customHeight="1">
      <c r="B392" s="35"/>
      <c r="C392" s="221" t="s">
        <v>32</v>
      </c>
      <c r="D392" s="221" t="s">
        <v>7118</v>
      </c>
      <c r="E392" s="19" t="s">
        <v>32</v>
      </c>
      <c r="F392" s="222">
        <v>13.41</v>
      </c>
      <c r="H392" s="35"/>
    </row>
    <row r="393" spans="2:8" s="1" customFormat="1" ht="16.899999999999999" customHeight="1">
      <c r="B393" s="35"/>
      <c r="C393" s="221" t="s">
        <v>32</v>
      </c>
      <c r="D393" s="221" t="s">
        <v>7119</v>
      </c>
      <c r="E393" s="19" t="s">
        <v>32</v>
      </c>
      <c r="F393" s="222">
        <v>65.599999999999994</v>
      </c>
      <c r="H393" s="35"/>
    </row>
    <row r="394" spans="2:8" s="1" customFormat="1" ht="16.899999999999999" customHeight="1">
      <c r="B394" s="35"/>
      <c r="C394" s="221" t="s">
        <v>32</v>
      </c>
      <c r="D394" s="221" t="s">
        <v>7120</v>
      </c>
      <c r="E394" s="19" t="s">
        <v>32</v>
      </c>
      <c r="F394" s="222">
        <v>288.78800000000001</v>
      </c>
      <c r="H394" s="35"/>
    </row>
    <row r="395" spans="2:8" s="1" customFormat="1" ht="16.899999999999999" customHeight="1">
      <c r="B395" s="35"/>
      <c r="C395" s="221" t="s">
        <v>32</v>
      </c>
      <c r="D395" s="221" t="s">
        <v>581</v>
      </c>
      <c r="E395" s="19" t="s">
        <v>32</v>
      </c>
      <c r="F395" s="222">
        <v>516.56299999999999</v>
      </c>
      <c r="H395" s="35"/>
    </row>
    <row r="396" spans="2:8" s="1" customFormat="1" ht="16.899999999999999" customHeight="1">
      <c r="B396" s="35"/>
      <c r="C396" s="223" t="s">
        <v>6949</v>
      </c>
      <c r="H396" s="35"/>
    </row>
    <row r="397" spans="2:8" s="1" customFormat="1" ht="16.899999999999999" customHeight="1">
      <c r="B397" s="35"/>
      <c r="C397" s="221" t="s">
        <v>662</v>
      </c>
      <c r="D397" s="221" t="s">
        <v>7121</v>
      </c>
      <c r="E397" s="19" t="s">
        <v>165</v>
      </c>
      <c r="F397" s="222">
        <v>516.56299999999999</v>
      </c>
      <c r="H397" s="35"/>
    </row>
    <row r="398" spans="2:8" s="1" customFormat="1" ht="22.5">
      <c r="B398" s="35"/>
      <c r="C398" s="221" t="s">
        <v>723</v>
      </c>
      <c r="D398" s="221" t="s">
        <v>7122</v>
      </c>
      <c r="E398" s="19" t="s">
        <v>559</v>
      </c>
      <c r="F398" s="222">
        <v>103.313</v>
      </c>
      <c r="H398" s="35"/>
    </row>
    <row r="399" spans="2:8" s="1" customFormat="1" ht="16.899999999999999" customHeight="1">
      <c r="B399" s="35"/>
      <c r="C399" s="221" t="s">
        <v>1865</v>
      </c>
      <c r="D399" s="221" t="s">
        <v>7123</v>
      </c>
      <c r="E399" s="19" t="s">
        <v>165</v>
      </c>
      <c r="F399" s="222">
        <v>516.56299999999999</v>
      </c>
      <c r="H399" s="35"/>
    </row>
    <row r="400" spans="2:8" s="1" customFormat="1" ht="16.899999999999999" customHeight="1">
      <c r="B400" s="35"/>
      <c r="C400" s="221" t="s">
        <v>1881</v>
      </c>
      <c r="D400" s="221" t="s">
        <v>7124</v>
      </c>
      <c r="E400" s="19" t="s">
        <v>165</v>
      </c>
      <c r="F400" s="222">
        <v>1033.126</v>
      </c>
      <c r="H400" s="35"/>
    </row>
    <row r="401" spans="2:8" s="1" customFormat="1" ht="22.5">
      <c r="B401" s="35"/>
      <c r="C401" s="221" t="s">
        <v>1898</v>
      </c>
      <c r="D401" s="221" t="s">
        <v>1899</v>
      </c>
      <c r="E401" s="19" t="s">
        <v>165</v>
      </c>
      <c r="F401" s="222">
        <v>898.81399999999996</v>
      </c>
      <c r="H401" s="35"/>
    </row>
    <row r="402" spans="2:8" s="1" customFormat="1" ht="22.5">
      <c r="B402" s="35"/>
      <c r="C402" s="221" t="s">
        <v>1893</v>
      </c>
      <c r="D402" s="221" t="s">
        <v>1894</v>
      </c>
      <c r="E402" s="19" t="s">
        <v>165</v>
      </c>
      <c r="F402" s="222">
        <v>898.81399999999996</v>
      </c>
      <c r="H402" s="35"/>
    </row>
    <row r="403" spans="2:8" s="1" customFormat="1" ht="16.899999999999999" customHeight="1">
      <c r="B403" s="35"/>
      <c r="C403" s="217" t="s">
        <v>316</v>
      </c>
      <c r="D403" s="218" t="s">
        <v>317</v>
      </c>
      <c r="E403" s="219" t="s">
        <v>258</v>
      </c>
      <c r="F403" s="220">
        <v>184.41</v>
      </c>
      <c r="H403" s="35"/>
    </row>
    <row r="404" spans="2:8" s="1" customFormat="1" ht="16.899999999999999" customHeight="1">
      <c r="B404" s="35"/>
      <c r="C404" s="221" t="s">
        <v>32</v>
      </c>
      <c r="D404" s="221" t="s">
        <v>7125</v>
      </c>
      <c r="E404" s="19" t="s">
        <v>32</v>
      </c>
      <c r="F404" s="222">
        <v>12.65</v>
      </c>
      <c r="H404" s="35"/>
    </row>
    <row r="405" spans="2:8" s="1" customFormat="1" ht="16.899999999999999" customHeight="1">
      <c r="B405" s="35"/>
      <c r="C405" s="221" t="s">
        <v>32</v>
      </c>
      <c r="D405" s="221" t="s">
        <v>1415</v>
      </c>
      <c r="E405" s="19" t="s">
        <v>32</v>
      </c>
      <c r="F405" s="222">
        <v>52.7</v>
      </c>
      <c r="H405" s="35"/>
    </row>
    <row r="406" spans="2:8" s="1" customFormat="1" ht="16.899999999999999" customHeight="1">
      <c r="B406" s="35"/>
      <c r="C406" s="221" t="s">
        <v>32</v>
      </c>
      <c r="D406" s="221" t="s">
        <v>7126</v>
      </c>
      <c r="E406" s="19" t="s">
        <v>32</v>
      </c>
      <c r="F406" s="222">
        <v>14.96</v>
      </c>
      <c r="H406" s="35"/>
    </row>
    <row r="407" spans="2:8" s="1" customFormat="1" ht="16.899999999999999" customHeight="1">
      <c r="B407" s="35"/>
      <c r="C407" s="221" t="s">
        <v>32</v>
      </c>
      <c r="D407" s="221" t="s">
        <v>1416</v>
      </c>
      <c r="E407" s="19" t="s">
        <v>32</v>
      </c>
      <c r="F407" s="222">
        <v>33.299999999999997</v>
      </c>
      <c r="H407" s="35"/>
    </row>
    <row r="408" spans="2:8" s="1" customFormat="1" ht="16.899999999999999" customHeight="1">
      <c r="B408" s="35"/>
      <c r="C408" s="221" t="s">
        <v>32</v>
      </c>
      <c r="D408" s="221" t="s">
        <v>1417</v>
      </c>
      <c r="E408" s="19" t="s">
        <v>32</v>
      </c>
      <c r="F408" s="222">
        <v>70.8</v>
      </c>
      <c r="H408" s="35"/>
    </row>
    <row r="409" spans="2:8" s="1" customFormat="1" ht="16.899999999999999" customHeight="1">
      <c r="B409" s="35"/>
      <c r="C409" s="221" t="s">
        <v>32</v>
      </c>
      <c r="D409" s="221" t="s">
        <v>581</v>
      </c>
      <c r="E409" s="19" t="s">
        <v>32</v>
      </c>
      <c r="F409" s="222">
        <v>184.41</v>
      </c>
      <c r="H409" s="35"/>
    </row>
    <row r="410" spans="2:8" s="1" customFormat="1" ht="16.899999999999999" customHeight="1">
      <c r="B410" s="35"/>
      <c r="C410" s="223" t="s">
        <v>6949</v>
      </c>
      <c r="H410" s="35"/>
    </row>
    <row r="411" spans="2:8" s="1" customFormat="1" ht="16.899999999999999" customHeight="1">
      <c r="B411" s="35"/>
      <c r="C411" s="221" t="s">
        <v>737</v>
      </c>
      <c r="D411" s="221" t="s">
        <v>7127</v>
      </c>
      <c r="E411" s="19" t="s">
        <v>165</v>
      </c>
      <c r="F411" s="222">
        <v>92.204999999999998</v>
      </c>
      <c r="H411" s="35"/>
    </row>
    <row r="412" spans="2:8" s="1" customFormat="1" ht="16.899999999999999" customHeight="1">
      <c r="B412" s="35"/>
      <c r="C412" s="221" t="s">
        <v>1841</v>
      </c>
      <c r="D412" s="221" t="s">
        <v>7128</v>
      </c>
      <c r="E412" s="19" t="s">
        <v>165</v>
      </c>
      <c r="F412" s="222">
        <v>221.292</v>
      </c>
      <c r="H412" s="35"/>
    </row>
    <row r="413" spans="2:8" s="1" customFormat="1" ht="16.899999999999999" customHeight="1">
      <c r="B413" s="35"/>
      <c r="C413" s="221" t="s">
        <v>1847</v>
      </c>
      <c r="D413" s="221" t="s">
        <v>7129</v>
      </c>
      <c r="E413" s="19" t="s">
        <v>783</v>
      </c>
      <c r="F413" s="222">
        <v>184.41</v>
      </c>
      <c r="H413" s="35"/>
    </row>
    <row r="414" spans="2:8" s="1" customFormat="1" ht="16.899999999999999" customHeight="1">
      <c r="B414" s="35"/>
      <c r="C414" s="221" t="s">
        <v>1852</v>
      </c>
      <c r="D414" s="221" t="s">
        <v>7130</v>
      </c>
      <c r="E414" s="19" t="s">
        <v>211</v>
      </c>
      <c r="F414" s="222">
        <v>1014.255</v>
      </c>
      <c r="H414" s="35"/>
    </row>
    <row r="415" spans="2:8" s="1" customFormat="1" ht="16.899999999999999" customHeight="1">
      <c r="B415" s="35"/>
      <c r="C415" s="221" t="s">
        <v>1902</v>
      </c>
      <c r="D415" s="221" t="s">
        <v>7131</v>
      </c>
      <c r="E415" s="19" t="s">
        <v>783</v>
      </c>
      <c r="F415" s="222">
        <v>184.41</v>
      </c>
      <c r="H415" s="35"/>
    </row>
    <row r="416" spans="2:8" s="1" customFormat="1" ht="16.899999999999999" customHeight="1">
      <c r="B416" s="35"/>
      <c r="C416" s="217" t="s">
        <v>319</v>
      </c>
      <c r="D416" s="218" t="s">
        <v>320</v>
      </c>
      <c r="E416" s="219" t="s">
        <v>165</v>
      </c>
      <c r="F416" s="220">
        <v>254.95099999999999</v>
      </c>
      <c r="H416" s="35"/>
    </row>
    <row r="417" spans="2:8" s="1" customFormat="1" ht="16.899999999999999" customHeight="1">
      <c r="B417" s="35"/>
      <c r="C417" s="221" t="s">
        <v>32</v>
      </c>
      <c r="D417" s="221" t="s">
        <v>7132</v>
      </c>
      <c r="E417" s="19" t="s">
        <v>32</v>
      </c>
      <c r="F417" s="222">
        <v>18.975000000000001</v>
      </c>
      <c r="H417" s="35"/>
    </row>
    <row r="418" spans="2:8" s="1" customFormat="1" ht="16.899999999999999" customHeight="1">
      <c r="B418" s="35"/>
      <c r="C418" s="221" t="s">
        <v>32</v>
      </c>
      <c r="D418" s="221" t="s">
        <v>7133</v>
      </c>
      <c r="E418" s="19" t="s">
        <v>32</v>
      </c>
      <c r="F418" s="222">
        <v>73.78</v>
      </c>
      <c r="H418" s="35"/>
    </row>
    <row r="419" spans="2:8" s="1" customFormat="1" ht="16.899999999999999" customHeight="1">
      <c r="B419" s="35"/>
      <c r="C419" s="221" t="s">
        <v>32</v>
      </c>
      <c r="D419" s="221" t="s">
        <v>7134</v>
      </c>
      <c r="E419" s="19" t="s">
        <v>32</v>
      </c>
      <c r="F419" s="222">
        <v>16.456</v>
      </c>
      <c r="H419" s="35"/>
    </row>
    <row r="420" spans="2:8" s="1" customFormat="1" ht="16.899999999999999" customHeight="1">
      <c r="B420" s="35"/>
      <c r="C420" s="221" t="s">
        <v>32</v>
      </c>
      <c r="D420" s="221" t="s">
        <v>7135</v>
      </c>
      <c r="E420" s="19" t="s">
        <v>32</v>
      </c>
      <c r="F420" s="222">
        <v>46.62</v>
      </c>
      <c r="H420" s="35"/>
    </row>
    <row r="421" spans="2:8" s="1" customFormat="1" ht="16.899999999999999" customHeight="1">
      <c r="B421" s="35"/>
      <c r="C421" s="221" t="s">
        <v>32</v>
      </c>
      <c r="D421" s="221" t="s">
        <v>7136</v>
      </c>
      <c r="E421" s="19" t="s">
        <v>32</v>
      </c>
      <c r="F421" s="222">
        <v>99.12</v>
      </c>
      <c r="H421" s="35"/>
    </row>
    <row r="422" spans="2:8" s="1" customFormat="1" ht="16.899999999999999" customHeight="1">
      <c r="B422" s="35"/>
      <c r="C422" s="221" t="s">
        <v>32</v>
      </c>
      <c r="D422" s="221" t="s">
        <v>581</v>
      </c>
      <c r="E422" s="19" t="s">
        <v>32</v>
      </c>
      <c r="F422" s="222">
        <v>254.95099999999999</v>
      </c>
      <c r="H422" s="35"/>
    </row>
    <row r="423" spans="2:8" s="1" customFormat="1" ht="16.899999999999999" customHeight="1">
      <c r="B423" s="35"/>
      <c r="C423" s="223" t="s">
        <v>6949</v>
      </c>
      <c r="H423" s="35"/>
    </row>
    <row r="424" spans="2:8" s="1" customFormat="1" ht="16.899999999999999" customHeight="1">
      <c r="B424" s="35"/>
      <c r="C424" s="221" t="s">
        <v>1870</v>
      </c>
      <c r="D424" s="221" t="s">
        <v>7137</v>
      </c>
      <c r="E424" s="19" t="s">
        <v>165</v>
      </c>
      <c r="F424" s="222">
        <v>254.95099999999999</v>
      </c>
      <c r="H424" s="35"/>
    </row>
    <row r="425" spans="2:8" s="1" customFormat="1" ht="16.899999999999999" customHeight="1">
      <c r="B425" s="35"/>
      <c r="C425" s="221" t="s">
        <v>1887</v>
      </c>
      <c r="D425" s="221" t="s">
        <v>7138</v>
      </c>
      <c r="E425" s="19" t="s">
        <v>165</v>
      </c>
      <c r="F425" s="222">
        <v>509.90199999999999</v>
      </c>
      <c r="H425" s="35"/>
    </row>
    <row r="426" spans="2:8" s="1" customFormat="1" ht="22.5">
      <c r="B426" s="35"/>
      <c r="C426" s="221" t="s">
        <v>1898</v>
      </c>
      <c r="D426" s="221" t="s">
        <v>1899</v>
      </c>
      <c r="E426" s="19" t="s">
        <v>165</v>
      </c>
      <c r="F426" s="222">
        <v>898.81399999999996</v>
      </c>
      <c r="H426" s="35"/>
    </row>
    <row r="427" spans="2:8" s="1" customFormat="1" ht="22.5">
      <c r="B427" s="35"/>
      <c r="C427" s="221" t="s">
        <v>1893</v>
      </c>
      <c r="D427" s="221" t="s">
        <v>1894</v>
      </c>
      <c r="E427" s="19" t="s">
        <v>165</v>
      </c>
      <c r="F427" s="222">
        <v>898.81399999999996</v>
      </c>
      <c r="H427" s="35"/>
    </row>
    <row r="428" spans="2:8" s="1" customFormat="1" ht="16.899999999999999" customHeight="1">
      <c r="B428" s="35"/>
      <c r="C428" s="217" t="s">
        <v>322</v>
      </c>
      <c r="D428" s="218" t="s">
        <v>323</v>
      </c>
      <c r="E428" s="219" t="s">
        <v>165</v>
      </c>
      <c r="F428" s="220">
        <v>297.34199999999998</v>
      </c>
      <c r="H428" s="35"/>
    </row>
    <row r="429" spans="2:8" s="1" customFormat="1" ht="16.899999999999999" customHeight="1">
      <c r="B429" s="35"/>
      <c r="C429" s="221" t="s">
        <v>32</v>
      </c>
      <c r="D429" s="221" t="s">
        <v>2046</v>
      </c>
      <c r="E429" s="19" t="s">
        <v>32</v>
      </c>
      <c r="F429" s="222">
        <v>0</v>
      </c>
      <c r="H429" s="35"/>
    </row>
    <row r="430" spans="2:8" s="1" customFormat="1" ht="16.899999999999999" customHeight="1">
      <c r="B430" s="35"/>
      <c r="C430" s="221" t="s">
        <v>32</v>
      </c>
      <c r="D430" s="221" t="s">
        <v>7139</v>
      </c>
      <c r="E430" s="19" t="s">
        <v>32</v>
      </c>
      <c r="F430" s="222">
        <v>172.26300000000001</v>
      </c>
      <c r="H430" s="35"/>
    </row>
    <row r="431" spans="2:8" s="1" customFormat="1" ht="16.899999999999999" customHeight="1">
      <c r="B431" s="35"/>
      <c r="C431" s="221" t="s">
        <v>32</v>
      </c>
      <c r="D431" s="221" t="s">
        <v>2048</v>
      </c>
      <c r="E431" s="19" t="s">
        <v>32</v>
      </c>
      <c r="F431" s="222">
        <v>0</v>
      </c>
      <c r="H431" s="35"/>
    </row>
    <row r="432" spans="2:8" s="1" customFormat="1" ht="16.899999999999999" customHeight="1">
      <c r="B432" s="35"/>
      <c r="C432" s="221" t="s">
        <v>32</v>
      </c>
      <c r="D432" s="221" t="s">
        <v>7140</v>
      </c>
      <c r="E432" s="19" t="s">
        <v>32</v>
      </c>
      <c r="F432" s="222">
        <v>125.07899999999999</v>
      </c>
      <c r="H432" s="35"/>
    </row>
    <row r="433" spans="2:8" s="1" customFormat="1" ht="16.899999999999999" customHeight="1">
      <c r="B433" s="35"/>
      <c r="C433" s="221" t="s">
        <v>32</v>
      </c>
      <c r="D433" s="221" t="s">
        <v>581</v>
      </c>
      <c r="E433" s="19" t="s">
        <v>32</v>
      </c>
      <c r="F433" s="222">
        <v>297.34199999999998</v>
      </c>
      <c r="H433" s="35"/>
    </row>
    <row r="434" spans="2:8" s="1" customFormat="1" ht="16.899999999999999" customHeight="1">
      <c r="B434" s="35"/>
      <c r="C434" s="223" t="s">
        <v>6949</v>
      </c>
      <c r="H434" s="35"/>
    </row>
    <row r="435" spans="2:8" s="1" customFormat="1" ht="16.899999999999999" customHeight="1">
      <c r="B435" s="35"/>
      <c r="C435" s="221" t="s">
        <v>2038</v>
      </c>
      <c r="D435" s="221" t="s">
        <v>7141</v>
      </c>
      <c r="E435" s="19" t="s">
        <v>165</v>
      </c>
      <c r="F435" s="222">
        <v>349.74799999999999</v>
      </c>
      <c r="H435" s="35"/>
    </row>
    <row r="436" spans="2:8" s="1" customFormat="1" ht="16.899999999999999" customHeight="1">
      <c r="B436" s="35"/>
      <c r="C436" s="217" t="s">
        <v>249</v>
      </c>
      <c r="D436" s="218" t="s">
        <v>250</v>
      </c>
      <c r="E436" s="219" t="s">
        <v>165</v>
      </c>
      <c r="F436" s="220">
        <v>52.405999999999999</v>
      </c>
      <c r="H436" s="35"/>
    </row>
    <row r="437" spans="2:8" s="1" customFormat="1" ht="16.899999999999999" customHeight="1">
      <c r="B437" s="35"/>
      <c r="C437" s="221" t="s">
        <v>32</v>
      </c>
      <c r="D437" s="221" t="s">
        <v>2060</v>
      </c>
      <c r="E437" s="19" t="s">
        <v>32</v>
      </c>
      <c r="F437" s="222">
        <v>0</v>
      </c>
      <c r="H437" s="35"/>
    </row>
    <row r="438" spans="2:8" s="1" customFormat="1" ht="22.5">
      <c r="B438" s="35"/>
      <c r="C438" s="221" t="s">
        <v>32</v>
      </c>
      <c r="D438" s="221" t="s">
        <v>7142</v>
      </c>
      <c r="E438" s="19" t="s">
        <v>32</v>
      </c>
      <c r="F438" s="222">
        <v>31.736000000000001</v>
      </c>
      <c r="H438" s="35"/>
    </row>
    <row r="439" spans="2:8" s="1" customFormat="1" ht="16.899999999999999" customHeight="1">
      <c r="B439" s="35"/>
      <c r="C439" s="221" t="s">
        <v>32</v>
      </c>
      <c r="D439" s="221" t="s">
        <v>7143</v>
      </c>
      <c r="E439" s="19" t="s">
        <v>32</v>
      </c>
      <c r="F439" s="222">
        <v>3</v>
      </c>
      <c r="H439" s="35"/>
    </row>
    <row r="440" spans="2:8" s="1" customFormat="1" ht="16.899999999999999" customHeight="1">
      <c r="B440" s="35"/>
      <c r="C440" s="221" t="s">
        <v>32</v>
      </c>
      <c r="D440" s="221" t="s">
        <v>2062</v>
      </c>
      <c r="E440" s="19" t="s">
        <v>32</v>
      </c>
      <c r="F440" s="222">
        <v>0</v>
      </c>
      <c r="H440" s="35"/>
    </row>
    <row r="441" spans="2:8" s="1" customFormat="1" ht="16.899999999999999" customHeight="1">
      <c r="B441" s="35"/>
      <c r="C441" s="221" t="s">
        <v>32</v>
      </c>
      <c r="D441" s="221" t="s">
        <v>7144</v>
      </c>
      <c r="E441" s="19" t="s">
        <v>32</v>
      </c>
      <c r="F441" s="222">
        <v>17.670000000000002</v>
      </c>
      <c r="H441" s="35"/>
    </row>
    <row r="442" spans="2:8" s="1" customFormat="1" ht="16.899999999999999" customHeight="1">
      <c r="B442" s="35"/>
      <c r="C442" s="221" t="s">
        <v>32</v>
      </c>
      <c r="D442" s="221" t="s">
        <v>581</v>
      </c>
      <c r="E442" s="19" t="s">
        <v>32</v>
      </c>
      <c r="F442" s="222">
        <v>52.405999999999999</v>
      </c>
      <c r="H442" s="35"/>
    </row>
    <row r="443" spans="2:8" s="1" customFormat="1" ht="16.899999999999999" customHeight="1">
      <c r="B443" s="35"/>
      <c r="C443" s="223" t="s">
        <v>6949</v>
      </c>
      <c r="H443" s="35"/>
    </row>
    <row r="444" spans="2:8" s="1" customFormat="1" ht="16.899999999999999" customHeight="1">
      <c r="B444" s="35"/>
      <c r="C444" s="221" t="s">
        <v>2038</v>
      </c>
      <c r="D444" s="221" t="s">
        <v>7141</v>
      </c>
      <c r="E444" s="19" t="s">
        <v>165</v>
      </c>
      <c r="F444" s="222">
        <v>349.74799999999999</v>
      </c>
      <c r="H444" s="35"/>
    </row>
    <row r="445" spans="2:8" s="1" customFormat="1" ht="22.5">
      <c r="B445" s="35"/>
      <c r="C445" s="221" t="s">
        <v>2220</v>
      </c>
      <c r="D445" s="221" t="s">
        <v>7145</v>
      </c>
      <c r="E445" s="19" t="s">
        <v>165</v>
      </c>
      <c r="F445" s="222">
        <v>255.774</v>
      </c>
      <c r="H445" s="35"/>
    </row>
    <row r="446" spans="2:8" s="1" customFormat="1" ht="16.899999999999999" customHeight="1">
      <c r="B446" s="35"/>
      <c r="C446" s="221" t="s">
        <v>2231</v>
      </c>
      <c r="D446" s="221" t="s">
        <v>7146</v>
      </c>
      <c r="E446" s="19" t="s">
        <v>559</v>
      </c>
      <c r="F446" s="222">
        <v>42.643000000000001</v>
      </c>
      <c r="H446" s="35"/>
    </row>
    <row r="447" spans="2:8" s="1" customFormat="1" ht="16.899999999999999" customHeight="1">
      <c r="B447" s="35"/>
      <c r="C447" s="221" t="s">
        <v>2245</v>
      </c>
      <c r="D447" s="221" t="s">
        <v>7147</v>
      </c>
      <c r="E447" s="19" t="s">
        <v>165</v>
      </c>
      <c r="F447" s="222">
        <v>255.774</v>
      </c>
      <c r="H447" s="35"/>
    </row>
    <row r="448" spans="2:8" s="1" customFormat="1" ht="16.899999999999999" customHeight="1">
      <c r="B448" s="35"/>
      <c r="C448" s="221" t="s">
        <v>2239</v>
      </c>
      <c r="D448" s="221" t="s">
        <v>2240</v>
      </c>
      <c r="E448" s="19" t="s">
        <v>559</v>
      </c>
      <c r="F448" s="222">
        <v>44.024999999999999</v>
      </c>
      <c r="H448" s="35"/>
    </row>
    <row r="449" spans="2:8" s="1" customFormat="1" ht="16.899999999999999" customHeight="1">
      <c r="B449" s="35"/>
      <c r="C449" s="221" t="s">
        <v>2043</v>
      </c>
      <c r="D449" s="221" t="s">
        <v>2044</v>
      </c>
      <c r="E449" s="19" t="s">
        <v>180</v>
      </c>
      <c r="F449" s="222">
        <v>79.679000000000002</v>
      </c>
      <c r="H449" s="35"/>
    </row>
    <row r="450" spans="2:8" s="1" customFormat="1" ht="16.899999999999999" customHeight="1">
      <c r="B450" s="35"/>
      <c r="C450" s="217" t="s">
        <v>325</v>
      </c>
      <c r="D450" s="218" t="s">
        <v>326</v>
      </c>
      <c r="E450" s="219" t="s">
        <v>165</v>
      </c>
      <c r="F450" s="220">
        <v>5.61</v>
      </c>
      <c r="H450" s="35"/>
    </row>
    <row r="451" spans="2:8" s="1" customFormat="1" ht="16.899999999999999" customHeight="1">
      <c r="B451" s="35"/>
      <c r="C451" s="221" t="s">
        <v>32</v>
      </c>
      <c r="D451" s="221" t="s">
        <v>7148</v>
      </c>
      <c r="E451" s="19" t="s">
        <v>32</v>
      </c>
      <c r="F451" s="222">
        <v>0</v>
      </c>
      <c r="H451" s="35"/>
    </row>
    <row r="452" spans="2:8" s="1" customFormat="1" ht="16.899999999999999" customHeight="1">
      <c r="B452" s="35"/>
      <c r="C452" s="221" t="s">
        <v>32</v>
      </c>
      <c r="D452" s="221" t="s">
        <v>7149</v>
      </c>
      <c r="E452" s="19" t="s">
        <v>32</v>
      </c>
      <c r="F452" s="222">
        <v>5.61</v>
      </c>
      <c r="H452" s="35"/>
    </row>
    <row r="453" spans="2:8" s="1" customFormat="1" ht="16.899999999999999" customHeight="1">
      <c r="B453" s="35"/>
      <c r="C453" s="223" t="s">
        <v>6949</v>
      </c>
      <c r="H453" s="35"/>
    </row>
    <row r="454" spans="2:8" s="1" customFormat="1" ht="22.5">
      <c r="B454" s="35"/>
      <c r="C454" s="221" t="s">
        <v>1627</v>
      </c>
      <c r="D454" s="221" t="s">
        <v>7051</v>
      </c>
      <c r="E454" s="19" t="s">
        <v>559</v>
      </c>
      <c r="F454" s="222">
        <v>1.5680000000000001</v>
      </c>
      <c r="H454" s="35"/>
    </row>
    <row r="455" spans="2:8" s="1" customFormat="1" ht="16.899999999999999" customHeight="1">
      <c r="B455" s="35"/>
      <c r="C455" s="221" t="s">
        <v>1644</v>
      </c>
      <c r="D455" s="221" t="s">
        <v>7052</v>
      </c>
      <c r="E455" s="19" t="s">
        <v>180</v>
      </c>
      <c r="F455" s="222">
        <v>5.6000000000000001E-2</v>
      </c>
      <c r="H455" s="35"/>
    </row>
    <row r="456" spans="2:8" s="1" customFormat="1" ht="16.899999999999999" customHeight="1">
      <c r="B456" s="35"/>
      <c r="C456" s="221" t="s">
        <v>1665</v>
      </c>
      <c r="D456" s="221" t="s">
        <v>7150</v>
      </c>
      <c r="E456" s="19" t="s">
        <v>165</v>
      </c>
      <c r="F456" s="222">
        <v>5.61</v>
      </c>
      <c r="H456" s="35"/>
    </row>
    <row r="457" spans="2:8" s="1" customFormat="1" ht="16.899999999999999" customHeight="1">
      <c r="B457" s="35"/>
      <c r="C457" s="221" t="s">
        <v>1650</v>
      </c>
      <c r="D457" s="221" t="s">
        <v>7151</v>
      </c>
      <c r="E457" s="19" t="s">
        <v>165</v>
      </c>
      <c r="F457" s="222">
        <v>5.61</v>
      </c>
      <c r="H457" s="35"/>
    </row>
    <row r="458" spans="2:8" s="1" customFormat="1" ht="16.899999999999999" customHeight="1">
      <c r="B458" s="35"/>
      <c r="C458" s="221" t="s">
        <v>1655</v>
      </c>
      <c r="D458" s="221" t="s">
        <v>7152</v>
      </c>
      <c r="E458" s="19" t="s">
        <v>165</v>
      </c>
      <c r="F458" s="222">
        <v>5.61</v>
      </c>
      <c r="H458" s="35"/>
    </row>
    <row r="459" spans="2:8" s="1" customFormat="1" ht="16.899999999999999" customHeight="1">
      <c r="B459" s="35"/>
      <c r="C459" s="221" t="s">
        <v>1660</v>
      </c>
      <c r="D459" s="221" t="s">
        <v>7153</v>
      </c>
      <c r="E459" s="19" t="s">
        <v>165</v>
      </c>
      <c r="F459" s="222">
        <v>5.61</v>
      </c>
      <c r="H459" s="35"/>
    </row>
    <row r="460" spans="2:8" s="1" customFormat="1" ht="16.899999999999999" customHeight="1">
      <c r="B460" s="35"/>
      <c r="C460" s="217" t="s">
        <v>328</v>
      </c>
      <c r="D460" s="218" t="s">
        <v>329</v>
      </c>
      <c r="E460" s="219" t="s">
        <v>165</v>
      </c>
      <c r="F460" s="220">
        <v>710.12599999999998</v>
      </c>
      <c r="H460" s="35"/>
    </row>
    <row r="461" spans="2:8" s="1" customFormat="1" ht="16.899999999999999" customHeight="1">
      <c r="B461" s="35"/>
      <c r="C461" s="221" t="s">
        <v>32</v>
      </c>
      <c r="D461" s="221" t="s">
        <v>7154</v>
      </c>
      <c r="E461" s="19" t="s">
        <v>32</v>
      </c>
      <c r="F461" s="222">
        <v>0</v>
      </c>
      <c r="H461" s="35"/>
    </row>
    <row r="462" spans="2:8" s="1" customFormat="1" ht="16.899999999999999" customHeight="1">
      <c r="B462" s="35"/>
      <c r="C462" s="221" t="s">
        <v>32</v>
      </c>
      <c r="D462" s="221" t="s">
        <v>7155</v>
      </c>
      <c r="E462" s="19" t="s">
        <v>32</v>
      </c>
      <c r="F462" s="222">
        <v>0</v>
      </c>
      <c r="H462" s="35"/>
    </row>
    <row r="463" spans="2:8" s="1" customFormat="1" ht="16.899999999999999" customHeight="1">
      <c r="B463" s="35"/>
      <c r="C463" s="221" t="s">
        <v>32</v>
      </c>
      <c r="D463" s="221" t="s">
        <v>7156</v>
      </c>
      <c r="E463" s="19" t="s">
        <v>32</v>
      </c>
      <c r="F463" s="222">
        <v>384.69099999999997</v>
      </c>
      <c r="H463" s="35"/>
    </row>
    <row r="464" spans="2:8" s="1" customFormat="1" ht="16.899999999999999" customHeight="1">
      <c r="B464" s="35"/>
      <c r="C464" s="221" t="s">
        <v>32</v>
      </c>
      <c r="D464" s="221" t="s">
        <v>7157</v>
      </c>
      <c r="E464" s="19" t="s">
        <v>32</v>
      </c>
      <c r="F464" s="222">
        <v>0</v>
      </c>
      <c r="H464" s="35"/>
    </row>
    <row r="465" spans="2:8" s="1" customFormat="1" ht="16.899999999999999" customHeight="1">
      <c r="B465" s="35"/>
      <c r="C465" s="221" t="s">
        <v>32</v>
      </c>
      <c r="D465" s="221" t="s">
        <v>7158</v>
      </c>
      <c r="E465" s="19" t="s">
        <v>32</v>
      </c>
      <c r="F465" s="222">
        <v>201.27500000000001</v>
      </c>
      <c r="H465" s="35"/>
    </row>
    <row r="466" spans="2:8" s="1" customFormat="1" ht="16.899999999999999" customHeight="1">
      <c r="B466" s="35"/>
      <c r="C466" s="221" t="s">
        <v>32</v>
      </c>
      <c r="D466" s="221" t="s">
        <v>7159</v>
      </c>
      <c r="E466" s="19" t="s">
        <v>32</v>
      </c>
      <c r="F466" s="222">
        <v>0</v>
      </c>
      <c r="H466" s="35"/>
    </row>
    <row r="467" spans="2:8" s="1" customFormat="1" ht="16.899999999999999" customHeight="1">
      <c r="B467" s="35"/>
      <c r="C467" s="221" t="s">
        <v>32</v>
      </c>
      <c r="D467" s="221" t="s">
        <v>7160</v>
      </c>
      <c r="E467" s="19" t="s">
        <v>32</v>
      </c>
      <c r="F467" s="222">
        <v>124.16</v>
      </c>
      <c r="H467" s="35"/>
    </row>
    <row r="468" spans="2:8" s="1" customFormat="1" ht="16.899999999999999" customHeight="1">
      <c r="B468" s="35"/>
      <c r="C468" s="221" t="s">
        <v>32</v>
      </c>
      <c r="D468" s="221" t="s">
        <v>581</v>
      </c>
      <c r="E468" s="19" t="s">
        <v>32</v>
      </c>
      <c r="F468" s="222">
        <v>710.12599999999998</v>
      </c>
      <c r="H468" s="35"/>
    </row>
    <row r="469" spans="2:8" s="1" customFormat="1" ht="16.899999999999999" customHeight="1">
      <c r="B469" s="35"/>
      <c r="C469" s="223" t="s">
        <v>6949</v>
      </c>
      <c r="H469" s="35"/>
    </row>
    <row r="470" spans="2:8" s="1" customFormat="1" ht="22.5">
      <c r="B470" s="35"/>
      <c r="C470" s="221" t="s">
        <v>1784</v>
      </c>
      <c r="D470" s="221" t="s">
        <v>7161</v>
      </c>
      <c r="E470" s="19" t="s">
        <v>165</v>
      </c>
      <c r="F470" s="222">
        <v>710.12599999999998</v>
      </c>
      <c r="H470" s="35"/>
    </row>
    <row r="471" spans="2:8" s="1" customFormat="1" ht="22.5">
      <c r="B471" s="35"/>
      <c r="C471" s="221" t="s">
        <v>1789</v>
      </c>
      <c r="D471" s="221" t="s">
        <v>7162</v>
      </c>
      <c r="E471" s="19" t="s">
        <v>165</v>
      </c>
      <c r="F471" s="222">
        <v>63911.34</v>
      </c>
      <c r="H471" s="35"/>
    </row>
    <row r="472" spans="2:8" s="1" customFormat="1" ht="22.5">
      <c r="B472" s="35"/>
      <c r="C472" s="221" t="s">
        <v>1796</v>
      </c>
      <c r="D472" s="221" t="s">
        <v>7163</v>
      </c>
      <c r="E472" s="19" t="s">
        <v>165</v>
      </c>
      <c r="F472" s="222">
        <v>710.12599999999998</v>
      </c>
      <c r="H472" s="35"/>
    </row>
    <row r="473" spans="2:8" s="1" customFormat="1" ht="16.899999999999999" customHeight="1">
      <c r="B473" s="35"/>
      <c r="C473" s="221" t="s">
        <v>1801</v>
      </c>
      <c r="D473" s="221" t="s">
        <v>7164</v>
      </c>
      <c r="E473" s="19" t="s">
        <v>165</v>
      </c>
      <c r="F473" s="222">
        <v>710.12599999999998</v>
      </c>
      <c r="H473" s="35"/>
    </row>
    <row r="474" spans="2:8" s="1" customFormat="1" ht="16.899999999999999" customHeight="1">
      <c r="B474" s="35"/>
      <c r="C474" s="221" t="s">
        <v>1806</v>
      </c>
      <c r="D474" s="221" t="s">
        <v>7165</v>
      </c>
      <c r="E474" s="19" t="s">
        <v>165</v>
      </c>
      <c r="F474" s="222">
        <v>63911.34</v>
      </c>
      <c r="H474" s="35"/>
    </row>
    <row r="475" spans="2:8" s="1" customFormat="1" ht="16.899999999999999" customHeight="1">
      <c r="B475" s="35"/>
      <c r="C475" s="221" t="s">
        <v>1811</v>
      </c>
      <c r="D475" s="221" t="s">
        <v>7166</v>
      </c>
      <c r="E475" s="19" t="s">
        <v>165</v>
      </c>
      <c r="F475" s="222">
        <v>710.12599999999998</v>
      </c>
      <c r="H475" s="35"/>
    </row>
    <row r="476" spans="2:8" s="1" customFormat="1" ht="16.899999999999999" customHeight="1">
      <c r="B476" s="35"/>
      <c r="C476" s="221" t="s">
        <v>1822</v>
      </c>
      <c r="D476" s="221" t="s">
        <v>7167</v>
      </c>
      <c r="E476" s="19" t="s">
        <v>165</v>
      </c>
      <c r="F476" s="222">
        <v>710.12599999999998</v>
      </c>
      <c r="H476" s="35"/>
    </row>
    <row r="477" spans="2:8" s="1" customFormat="1" ht="16.899999999999999" customHeight="1">
      <c r="B477" s="35"/>
      <c r="C477" s="221" t="s">
        <v>1827</v>
      </c>
      <c r="D477" s="221" t="s">
        <v>7168</v>
      </c>
      <c r="E477" s="19" t="s">
        <v>165</v>
      </c>
      <c r="F477" s="222">
        <v>710.12599999999998</v>
      </c>
      <c r="H477" s="35"/>
    </row>
    <row r="478" spans="2:8" s="1" customFormat="1" ht="16.899999999999999" customHeight="1">
      <c r="B478" s="35"/>
      <c r="C478" s="217" t="s">
        <v>331</v>
      </c>
      <c r="D478" s="218" t="s">
        <v>332</v>
      </c>
      <c r="E478" s="219" t="s">
        <v>258</v>
      </c>
      <c r="F478" s="220">
        <v>50.5</v>
      </c>
      <c r="H478" s="35"/>
    </row>
    <row r="479" spans="2:8" s="1" customFormat="1" ht="16.899999999999999" customHeight="1">
      <c r="B479" s="35"/>
      <c r="C479" s="221" t="s">
        <v>32</v>
      </c>
      <c r="D479" s="221" t="s">
        <v>7169</v>
      </c>
      <c r="E479" s="19" t="s">
        <v>32</v>
      </c>
      <c r="F479" s="222">
        <v>2.65</v>
      </c>
      <c r="H479" s="35"/>
    </row>
    <row r="480" spans="2:8" s="1" customFormat="1" ht="16.899999999999999" customHeight="1">
      <c r="B480" s="35"/>
      <c r="C480" s="221" t="s">
        <v>32</v>
      </c>
      <c r="D480" s="221" t="s">
        <v>7170</v>
      </c>
      <c r="E480" s="19" t="s">
        <v>32</v>
      </c>
      <c r="F480" s="222">
        <v>1.1000000000000001</v>
      </c>
      <c r="H480" s="35"/>
    </row>
    <row r="481" spans="2:8" s="1" customFormat="1" ht="16.899999999999999" customHeight="1">
      <c r="B481" s="35"/>
      <c r="C481" s="221" t="s">
        <v>32</v>
      </c>
      <c r="D481" s="221" t="s">
        <v>7171</v>
      </c>
      <c r="E481" s="19" t="s">
        <v>32</v>
      </c>
      <c r="F481" s="222">
        <v>2.65</v>
      </c>
      <c r="H481" s="35"/>
    </row>
    <row r="482" spans="2:8" s="1" customFormat="1" ht="16.899999999999999" customHeight="1">
      <c r="B482" s="35"/>
      <c r="C482" s="221" t="s">
        <v>32</v>
      </c>
      <c r="D482" s="221" t="s">
        <v>7172</v>
      </c>
      <c r="E482" s="19" t="s">
        <v>32</v>
      </c>
      <c r="F482" s="222">
        <v>1.1000000000000001</v>
      </c>
      <c r="H482" s="35"/>
    </row>
    <row r="483" spans="2:8" s="1" customFormat="1" ht="16.899999999999999" customHeight="1">
      <c r="B483" s="35"/>
      <c r="C483" s="221" t="s">
        <v>32</v>
      </c>
      <c r="D483" s="221" t="s">
        <v>7173</v>
      </c>
      <c r="E483" s="19" t="s">
        <v>32</v>
      </c>
      <c r="F483" s="222">
        <v>2.65</v>
      </c>
      <c r="H483" s="35"/>
    </row>
    <row r="484" spans="2:8" s="1" customFormat="1" ht="16.899999999999999" customHeight="1">
      <c r="B484" s="35"/>
      <c r="C484" s="221" t="s">
        <v>32</v>
      </c>
      <c r="D484" s="221" t="s">
        <v>7174</v>
      </c>
      <c r="E484" s="19" t="s">
        <v>32</v>
      </c>
      <c r="F484" s="222">
        <v>1.1000000000000001</v>
      </c>
      <c r="H484" s="35"/>
    </row>
    <row r="485" spans="2:8" s="1" customFormat="1" ht="16.899999999999999" customHeight="1">
      <c r="B485" s="35"/>
      <c r="C485" s="221" t="s">
        <v>32</v>
      </c>
      <c r="D485" s="221" t="s">
        <v>7175</v>
      </c>
      <c r="E485" s="19" t="s">
        <v>32</v>
      </c>
      <c r="F485" s="222">
        <v>2.65</v>
      </c>
      <c r="H485" s="35"/>
    </row>
    <row r="486" spans="2:8" s="1" customFormat="1" ht="16.899999999999999" customHeight="1">
      <c r="B486" s="35"/>
      <c r="C486" s="221" t="s">
        <v>32</v>
      </c>
      <c r="D486" s="221" t="s">
        <v>7176</v>
      </c>
      <c r="E486" s="19" t="s">
        <v>32</v>
      </c>
      <c r="F486" s="222">
        <v>1.1000000000000001</v>
      </c>
      <c r="H486" s="35"/>
    </row>
    <row r="487" spans="2:8" s="1" customFormat="1" ht="16.899999999999999" customHeight="1">
      <c r="B487" s="35"/>
      <c r="C487" s="221" t="s">
        <v>32</v>
      </c>
      <c r="D487" s="221" t="s">
        <v>7177</v>
      </c>
      <c r="E487" s="19" t="s">
        <v>32</v>
      </c>
      <c r="F487" s="222">
        <v>3</v>
      </c>
      <c r="H487" s="35"/>
    </row>
    <row r="488" spans="2:8" s="1" customFormat="1" ht="16.899999999999999" customHeight="1">
      <c r="B488" s="35"/>
      <c r="C488" s="221" t="s">
        <v>32</v>
      </c>
      <c r="D488" s="221" t="s">
        <v>7178</v>
      </c>
      <c r="E488" s="19" t="s">
        <v>32</v>
      </c>
      <c r="F488" s="222">
        <v>1.1000000000000001</v>
      </c>
      <c r="H488" s="35"/>
    </row>
    <row r="489" spans="2:8" s="1" customFormat="1" ht="16.899999999999999" customHeight="1">
      <c r="B489" s="35"/>
      <c r="C489" s="221" t="s">
        <v>32</v>
      </c>
      <c r="D489" s="221" t="s">
        <v>7179</v>
      </c>
      <c r="E489" s="19" t="s">
        <v>32</v>
      </c>
      <c r="F489" s="222">
        <v>3</v>
      </c>
      <c r="H489" s="35"/>
    </row>
    <row r="490" spans="2:8" s="1" customFormat="1" ht="16.899999999999999" customHeight="1">
      <c r="B490" s="35"/>
      <c r="C490" s="221" t="s">
        <v>32</v>
      </c>
      <c r="D490" s="221" t="s">
        <v>7180</v>
      </c>
      <c r="E490" s="19" t="s">
        <v>32</v>
      </c>
      <c r="F490" s="222">
        <v>1.1000000000000001</v>
      </c>
      <c r="H490" s="35"/>
    </row>
    <row r="491" spans="2:8" s="1" customFormat="1" ht="16.899999999999999" customHeight="1">
      <c r="B491" s="35"/>
      <c r="C491" s="221" t="s">
        <v>32</v>
      </c>
      <c r="D491" s="221" t="s">
        <v>7181</v>
      </c>
      <c r="E491" s="19" t="s">
        <v>32</v>
      </c>
      <c r="F491" s="222">
        <v>3.25</v>
      </c>
      <c r="H491" s="35"/>
    </row>
    <row r="492" spans="2:8" s="1" customFormat="1" ht="16.899999999999999" customHeight="1">
      <c r="B492" s="35"/>
      <c r="C492" s="221" t="s">
        <v>32</v>
      </c>
      <c r="D492" s="221" t="s">
        <v>7182</v>
      </c>
      <c r="E492" s="19" t="s">
        <v>32</v>
      </c>
      <c r="F492" s="222">
        <v>5</v>
      </c>
      <c r="H492" s="35"/>
    </row>
    <row r="493" spans="2:8" s="1" customFormat="1" ht="16.899999999999999" customHeight="1">
      <c r="B493" s="35"/>
      <c r="C493" s="221" t="s">
        <v>32</v>
      </c>
      <c r="D493" s="221" t="s">
        <v>7183</v>
      </c>
      <c r="E493" s="19" t="s">
        <v>32</v>
      </c>
      <c r="F493" s="222">
        <v>4.0999999999999996</v>
      </c>
      <c r="H493" s="35"/>
    </row>
    <row r="494" spans="2:8" s="1" customFormat="1" ht="16.899999999999999" customHeight="1">
      <c r="B494" s="35"/>
      <c r="C494" s="221" t="s">
        <v>32</v>
      </c>
      <c r="D494" s="221" t="s">
        <v>7184</v>
      </c>
      <c r="E494" s="19" t="s">
        <v>32</v>
      </c>
      <c r="F494" s="222">
        <v>3</v>
      </c>
      <c r="H494" s="35"/>
    </row>
    <row r="495" spans="2:8" s="1" customFormat="1" ht="16.899999999999999" customHeight="1">
      <c r="B495" s="35"/>
      <c r="C495" s="221" t="s">
        <v>32</v>
      </c>
      <c r="D495" s="221" t="s">
        <v>7185</v>
      </c>
      <c r="E495" s="19" t="s">
        <v>32</v>
      </c>
      <c r="F495" s="222">
        <v>2</v>
      </c>
      <c r="H495" s="35"/>
    </row>
    <row r="496" spans="2:8" s="1" customFormat="1" ht="16.899999999999999" customHeight="1">
      <c r="B496" s="35"/>
      <c r="C496" s="221" t="s">
        <v>32</v>
      </c>
      <c r="D496" s="221" t="s">
        <v>7186</v>
      </c>
      <c r="E496" s="19" t="s">
        <v>32</v>
      </c>
      <c r="F496" s="222">
        <v>1.1000000000000001</v>
      </c>
      <c r="H496" s="35"/>
    </row>
    <row r="497" spans="2:8" s="1" customFormat="1" ht="16.899999999999999" customHeight="1">
      <c r="B497" s="35"/>
      <c r="C497" s="221" t="s">
        <v>32</v>
      </c>
      <c r="D497" s="221" t="s">
        <v>7187</v>
      </c>
      <c r="E497" s="19" t="s">
        <v>32</v>
      </c>
      <c r="F497" s="222">
        <v>1.1000000000000001</v>
      </c>
      <c r="H497" s="35"/>
    </row>
    <row r="498" spans="2:8" s="1" customFormat="1" ht="16.899999999999999" customHeight="1">
      <c r="B498" s="35"/>
      <c r="C498" s="221" t="s">
        <v>32</v>
      </c>
      <c r="D498" s="221" t="s">
        <v>7188</v>
      </c>
      <c r="E498" s="19" t="s">
        <v>32</v>
      </c>
      <c r="F498" s="222">
        <v>1.1000000000000001</v>
      </c>
      <c r="H498" s="35"/>
    </row>
    <row r="499" spans="2:8" s="1" customFormat="1" ht="16.899999999999999" customHeight="1">
      <c r="B499" s="35"/>
      <c r="C499" s="221" t="s">
        <v>32</v>
      </c>
      <c r="D499" s="221" t="s">
        <v>7189</v>
      </c>
      <c r="E499" s="19" t="s">
        <v>32</v>
      </c>
      <c r="F499" s="222">
        <v>1.1000000000000001</v>
      </c>
      <c r="H499" s="35"/>
    </row>
    <row r="500" spans="2:8" s="1" customFormat="1" ht="16.899999999999999" customHeight="1">
      <c r="B500" s="35"/>
      <c r="C500" s="221" t="s">
        <v>32</v>
      </c>
      <c r="D500" s="221" t="s">
        <v>7190</v>
      </c>
      <c r="E500" s="19" t="s">
        <v>32</v>
      </c>
      <c r="F500" s="222">
        <v>1.05</v>
      </c>
      <c r="H500" s="35"/>
    </row>
    <row r="501" spans="2:8" s="1" customFormat="1" ht="16.899999999999999" customHeight="1">
      <c r="B501" s="35"/>
      <c r="C501" s="221" t="s">
        <v>32</v>
      </c>
      <c r="D501" s="221" t="s">
        <v>7191</v>
      </c>
      <c r="E501" s="19" t="s">
        <v>32</v>
      </c>
      <c r="F501" s="222">
        <v>2</v>
      </c>
      <c r="H501" s="35"/>
    </row>
    <row r="502" spans="2:8" s="1" customFormat="1" ht="16.899999999999999" customHeight="1">
      <c r="B502" s="35"/>
      <c r="C502" s="221" t="s">
        <v>32</v>
      </c>
      <c r="D502" s="221" t="s">
        <v>7192</v>
      </c>
      <c r="E502" s="19" t="s">
        <v>32</v>
      </c>
      <c r="F502" s="222">
        <v>0</v>
      </c>
      <c r="H502" s="35"/>
    </row>
    <row r="503" spans="2:8" s="1" customFormat="1" ht="16.899999999999999" customHeight="1">
      <c r="B503" s="35"/>
      <c r="C503" s="221" t="s">
        <v>32</v>
      </c>
      <c r="D503" s="221" t="s">
        <v>7193</v>
      </c>
      <c r="E503" s="19" t="s">
        <v>32</v>
      </c>
      <c r="F503" s="222">
        <v>1.5</v>
      </c>
      <c r="H503" s="35"/>
    </row>
    <row r="504" spans="2:8" s="1" customFormat="1" ht="16.899999999999999" customHeight="1">
      <c r="B504" s="35"/>
      <c r="C504" s="221" t="s">
        <v>32</v>
      </c>
      <c r="D504" s="221" t="s">
        <v>7194</v>
      </c>
      <c r="E504" s="19" t="s">
        <v>32</v>
      </c>
      <c r="F504" s="222">
        <v>1</v>
      </c>
      <c r="H504" s="35"/>
    </row>
    <row r="505" spans="2:8" s="1" customFormat="1" ht="16.899999999999999" customHeight="1">
      <c r="B505" s="35"/>
      <c r="C505" s="221" t="s">
        <v>32</v>
      </c>
      <c r="D505" s="221" t="s">
        <v>581</v>
      </c>
      <c r="E505" s="19" t="s">
        <v>32</v>
      </c>
      <c r="F505" s="222">
        <v>50.5</v>
      </c>
      <c r="H505" s="35"/>
    </row>
    <row r="506" spans="2:8" s="1" customFormat="1" ht="16.899999999999999" customHeight="1">
      <c r="B506" s="35"/>
      <c r="C506" s="223" t="s">
        <v>6949</v>
      </c>
      <c r="H506" s="35"/>
    </row>
    <row r="507" spans="2:8" s="1" customFormat="1" ht="16.899999999999999" customHeight="1">
      <c r="B507" s="35"/>
      <c r="C507" s="221" t="s">
        <v>1310</v>
      </c>
      <c r="D507" s="221" t="s">
        <v>7195</v>
      </c>
      <c r="E507" s="19" t="s">
        <v>165</v>
      </c>
      <c r="F507" s="222">
        <v>94.113</v>
      </c>
      <c r="H507" s="35"/>
    </row>
    <row r="508" spans="2:8" s="1" customFormat="1" ht="16.899999999999999" customHeight="1">
      <c r="B508" s="35"/>
      <c r="C508" s="221" t="s">
        <v>1285</v>
      </c>
      <c r="D508" s="221" t="s">
        <v>7196</v>
      </c>
      <c r="E508" s="19" t="s">
        <v>783</v>
      </c>
      <c r="F508" s="222">
        <v>195.45</v>
      </c>
      <c r="H508" s="35"/>
    </row>
    <row r="509" spans="2:8" s="1" customFormat="1" ht="16.899999999999999" customHeight="1">
      <c r="B509" s="35"/>
      <c r="C509" s="221" t="s">
        <v>1285</v>
      </c>
      <c r="D509" s="221" t="s">
        <v>7196</v>
      </c>
      <c r="E509" s="19" t="s">
        <v>783</v>
      </c>
      <c r="F509" s="222">
        <v>256.45</v>
      </c>
      <c r="H509" s="35"/>
    </row>
    <row r="510" spans="2:8" s="1" customFormat="1" ht="16.899999999999999" customHeight="1">
      <c r="B510" s="35"/>
      <c r="C510" s="221" t="s">
        <v>1515</v>
      </c>
      <c r="D510" s="221" t="s">
        <v>7085</v>
      </c>
      <c r="E510" s="19" t="s">
        <v>165</v>
      </c>
      <c r="F510" s="222">
        <v>675.22699999999998</v>
      </c>
      <c r="H510" s="35"/>
    </row>
    <row r="511" spans="2:8" s="1" customFormat="1" ht="22.5">
      <c r="B511" s="35"/>
      <c r="C511" s="221" t="s">
        <v>1466</v>
      </c>
      <c r="D511" s="221" t="s">
        <v>7197</v>
      </c>
      <c r="E511" s="19" t="s">
        <v>783</v>
      </c>
      <c r="F511" s="222">
        <v>195.45</v>
      </c>
      <c r="H511" s="35"/>
    </row>
    <row r="512" spans="2:8" s="1" customFormat="1" ht="16.899999999999999" customHeight="1">
      <c r="B512" s="35"/>
      <c r="C512" s="221" t="s">
        <v>2940</v>
      </c>
      <c r="D512" s="221" t="s">
        <v>7198</v>
      </c>
      <c r="E512" s="19" t="s">
        <v>783</v>
      </c>
      <c r="F512" s="222">
        <v>333.75</v>
      </c>
      <c r="H512" s="35"/>
    </row>
    <row r="513" spans="2:8" s="1" customFormat="1" ht="16.899999999999999" customHeight="1">
      <c r="B513" s="35"/>
      <c r="C513" s="221" t="s">
        <v>1302</v>
      </c>
      <c r="D513" s="221" t="s">
        <v>1303</v>
      </c>
      <c r="E513" s="19" t="s">
        <v>783</v>
      </c>
      <c r="F513" s="222">
        <v>389.15300000000002</v>
      </c>
      <c r="H513" s="35"/>
    </row>
    <row r="514" spans="2:8" s="1" customFormat="1" ht="16.899999999999999" customHeight="1">
      <c r="B514" s="35"/>
      <c r="C514" s="221" t="s">
        <v>1443</v>
      </c>
      <c r="D514" s="221" t="s">
        <v>1444</v>
      </c>
      <c r="E514" s="19" t="s">
        <v>783</v>
      </c>
      <c r="F514" s="222">
        <v>179.07499999999999</v>
      </c>
      <c r="H514" s="35"/>
    </row>
    <row r="515" spans="2:8" s="1" customFormat="1" ht="16.899999999999999" customHeight="1">
      <c r="B515" s="35"/>
      <c r="C515" s="217" t="s">
        <v>334</v>
      </c>
      <c r="D515" s="218" t="s">
        <v>335</v>
      </c>
      <c r="E515" s="219" t="s">
        <v>258</v>
      </c>
      <c r="F515" s="220">
        <v>26.8</v>
      </c>
      <c r="H515" s="35"/>
    </row>
    <row r="516" spans="2:8" s="1" customFormat="1" ht="16.899999999999999" customHeight="1">
      <c r="B516" s="35"/>
      <c r="C516" s="221" t="s">
        <v>32</v>
      </c>
      <c r="D516" s="221" t="s">
        <v>7199</v>
      </c>
      <c r="E516" s="19" t="s">
        <v>32</v>
      </c>
      <c r="F516" s="222">
        <v>2.65</v>
      </c>
      <c r="H516" s="35"/>
    </row>
    <row r="517" spans="2:8" s="1" customFormat="1" ht="16.899999999999999" customHeight="1">
      <c r="B517" s="35"/>
      <c r="C517" s="221" t="s">
        <v>32</v>
      </c>
      <c r="D517" s="221" t="s">
        <v>7200</v>
      </c>
      <c r="E517" s="19" t="s">
        <v>32</v>
      </c>
      <c r="F517" s="222">
        <v>1.1000000000000001</v>
      </c>
      <c r="H517" s="35"/>
    </row>
    <row r="518" spans="2:8" s="1" customFormat="1" ht="16.899999999999999" customHeight="1">
      <c r="B518" s="35"/>
      <c r="C518" s="221" t="s">
        <v>32</v>
      </c>
      <c r="D518" s="221" t="s">
        <v>7201</v>
      </c>
      <c r="E518" s="19" t="s">
        <v>32</v>
      </c>
      <c r="F518" s="222">
        <v>2.65</v>
      </c>
      <c r="H518" s="35"/>
    </row>
    <row r="519" spans="2:8" s="1" customFormat="1" ht="16.899999999999999" customHeight="1">
      <c r="B519" s="35"/>
      <c r="C519" s="221" t="s">
        <v>32</v>
      </c>
      <c r="D519" s="221" t="s">
        <v>7202</v>
      </c>
      <c r="E519" s="19" t="s">
        <v>32</v>
      </c>
      <c r="F519" s="222">
        <v>1.1000000000000001</v>
      </c>
      <c r="H519" s="35"/>
    </row>
    <row r="520" spans="2:8" s="1" customFormat="1" ht="16.899999999999999" customHeight="1">
      <c r="B520" s="35"/>
      <c r="C520" s="221" t="s">
        <v>32</v>
      </c>
      <c r="D520" s="221" t="s">
        <v>7203</v>
      </c>
      <c r="E520" s="19" t="s">
        <v>32</v>
      </c>
      <c r="F520" s="222">
        <v>2.65</v>
      </c>
      <c r="H520" s="35"/>
    </row>
    <row r="521" spans="2:8" s="1" customFormat="1" ht="16.899999999999999" customHeight="1">
      <c r="B521" s="35"/>
      <c r="C521" s="221" t="s">
        <v>32</v>
      </c>
      <c r="D521" s="221" t="s">
        <v>7204</v>
      </c>
      <c r="E521" s="19" t="s">
        <v>32</v>
      </c>
      <c r="F521" s="222">
        <v>1.1000000000000001</v>
      </c>
      <c r="H521" s="35"/>
    </row>
    <row r="522" spans="2:8" s="1" customFormat="1" ht="16.899999999999999" customHeight="1">
      <c r="B522" s="35"/>
      <c r="C522" s="221" t="s">
        <v>32</v>
      </c>
      <c r="D522" s="221" t="s">
        <v>7205</v>
      </c>
      <c r="E522" s="19" t="s">
        <v>32</v>
      </c>
      <c r="F522" s="222">
        <v>2.65</v>
      </c>
      <c r="H522" s="35"/>
    </row>
    <row r="523" spans="2:8" s="1" customFormat="1" ht="16.899999999999999" customHeight="1">
      <c r="B523" s="35"/>
      <c r="C523" s="221" t="s">
        <v>32</v>
      </c>
      <c r="D523" s="221" t="s">
        <v>7206</v>
      </c>
      <c r="E523" s="19" t="s">
        <v>32</v>
      </c>
      <c r="F523" s="222">
        <v>1.1000000000000001</v>
      </c>
      <c r="H523" s="35"/>
    </row>
    <row r="524" spans="2:8" s="1" customFormat="1" ht="16.899999999999999" customHeight="1">
      <c r="B524" s="35"/>
      <c r="C524" s="221" t="s">
        <v>32</v>
      </c>
      <c r="D524" s="221" t="s">
        <v>7207</v>
      </c>
      <c r="E524" s="19" t="s">
        <v>32</v>
      </c>
      <c r="F524" s="222">
        <v>1.3</v>
      </c>
      <c r="H524" s="35"/>
    </row>
    <row r="525" spans="2:8" s="1" customFormat="1" ht="16.899999999999999" customHeight="1">
      <c r="B525" s="35"/>
      <c r="C525" s="221" t="s">
        <v>32</v>
      </c>
      <c r="D525" s="221" t="s">
        <v>7208</v>
      </c>
      <c r="E525" s="19" t="s">
        <v>32</v>
      </c>
      <c r="F525" s="222">
        <v>4.4000000000000004</v>
      </c>
      <c r="H525" s="35"/>
    </row>
    <row r="526" spans="2:8" s="1" customFormat="1" ht="16.899999999999999" customHeight="1">
      <c r="B526" s="35"/>
      <c r="C526" s="221" t="s">
        <v>32</v>
      </c>
      <c r="D526" s="221" t="s">
        <v>7209</v>
      </c>
      <c r="E526" s="19" t="s">
        <v>32</v>
      </c>
      <c r="F526" s="222">
        <v>1.2</v>
      </c>
      <c r="H526" s="35"/>
    </row>
    <row r="527" spans="2:8" s="1" customFormat="1" ht="16.899999999999999" customHeight="1">
      <c r="B527" s="35"/>
      <c r="C527" s="221" t="s">
        <v>32</v>
      </c>
      <c r="D527" s="221" t="s">
        <v>7210</v>
      </c>
      <c r="E527" s="19" t="s">
        <v>32</v>
      </c>
      <c r="F527" s="222">
        <v>3.6</v>
      </c>
      <c r="H527" s="35"/>
    </row>
    <row r="528" spans="2:8" s="1" customFormat="1" ht="16.899999999999999" customHeight="1">
      <c r="B528" s="35"/>
      <c r="C528" s="221" t="s">
        <v>32</v>
      </c>
      <c r="D528" s="221" t="s">
        <v>7207</v>
      </c>
      <c r="E528" s="19" t="s">
        <v>32</v>
      </c>
      <c r="F528" s="222">
        <v>1.3</v>
      </c>
      <c r="H528" s="35"/>
    </row>
    <row r="529" spans="2:8" s="1" customFormat="1" ht="16.899999999999999" customHeight="1">
      <c r="B529" s="35"/>
      <c r="C529" s="221" t="s">
        <v>32</v>
      </c>
      <c r="D529" s="221" t="s">
        <v>581</v>
      </c>
      <c r="E529" s="19" t="s">
        <v>32</v>
      </c>
      <c r="F529" s="222">
        <v>26.8</v>
      </c>
      <c r="H529" s="35"/>
    </row>
    <row r="530" spans="2:8" s="1" customFormat="1" ht="16.899999999999999" customHeight="1">
      <c r="B530" s="35"/>
      <c r="C530" s="223" t="s">
        <v>6949</v>
      </c>
      <c r="H530" s="35"/>
    </row>
    <row r="531" spans="2:8" s="1" customFormat="1" ht="16.899999999999999" customHeight="1">
      <c r="B531" s="35"/>
      <c r="C531" s="221" t="s">
        <v>1310</v>
      </c>
      <c r="D531" s="221" t="s">
        <v>7195</v>
      </c>
      <c r="E531" s="19" t="s">
        <v>165</v>
      </c>
      <c r="F531" s="222">
        <v>94.113</v>
      </c>
      <c r="H531" s="35"/>
    </row>
    <row r="532" spans="2:8" s="1" customFormat="1" ht="16.899999999999999" customHeight="1">
      <c r="B532" s="35"/>
      <c r="C532" s="221" t="s">
        <v>1285</v>
      </c>
      <c r="D532" s="221" t="s">
        <v>7196</v>
      </c>
      <c r="E532" s="19" t="s">
        <v>783</v>
      </c>
      <c r="F532" s="222">
        <v>195.45</v>
      </c>
      <c r="H532" s="35"/>
    </row>
    <row r="533" spans="2:8" s="1" customFormat="1" ht="16.899999999999999" customHeight="1">
      <c r="B533" s="35"/>
      <c r="C533" s="221" t="s">
        <v>1285</v>
      </c>
      <c r="D533" s="221" t="s">
        <v>7196</v>
      </c>
      <c r="E533" s="19" t="s">
        <v>783</v>
      </c>
      <c r="F533" s="222">
        <v>256.45</v>
      </c>
      <c r="H533" s="35"/>
    </row>
    <row r="534" spans="2:8" s="1" customFormat="1" ht="16.899999999999999" customHeight="1">
      <c r="B534" s="35"/>
      <c r="C534" s="221" t="s">
        <v>1515</v>
      </c>
      <c r="D534" s="221" t="s">
        <v>7085</v>
      </c>
      <c r="E534" s="19" t="s">
        <v>165</v>
      </c>
      <c r="F534" s="222">
        <v>675.22699999999998</v>
      </c>
      <c r="H534" s="35"/>
    </row>
    <row r="535" spans="2:8" s="1" customFormat="1" ht="22.5">
      <c r="B535" s="35"/>
      <c r="C535" s="221" t="s">
        <v>1466</v>
      </c>
      <c r="D535" s="221" t="s">
        <v>7197</v>
      </c>
      <c r="E535" s="19" t="s">
        <v>783</v>
      </c>
      <c r="F535" s="222">
        <v>195.45</v>
      </c>
      <c r="H535" s="35"/>
    </row>
    <row r="536" spans="2:8" s="1" customFormat="1" ht="16.899999999999999" customHeight="1">
      <c r="B536" s="35"/>
      <c r="C536" s="221" t="s">
        <v>2940</v>
      </c>
      <c r="D536" s="221" t="s">
        <v>7198</v>
      </c>
      <c r="E536" s="19" t="s">
        <v>783</v>
      </c>
      <c r="F536" s="222">
        <v>333.75</v>
      </c>
      <c r="H536" s="35"/>
    </row>
    <row r="537" spans="2:8" s="1" customFormat="1" ht="16.899999999999999" customHeight="1">
      <c r="B537" s="35"/>
      <c r="C537" s="221" t="s">
        <v>1302</v>
      </c>
      <c r="D537" s="221" t="s">
        <v>1303</v>
      </c>
      <c r="E537" s="19" t="s">
        <v>783</v>
      </c>
      <c r="F537" s="222">
        <v>389.15300000000002</v>
      </c>
      <c r="H537" s="35"/>
    </row>
    <row r="538" spans="2:8" s="1" customFormat="1" ht="16.899999999999999" customHeight="1">
      <c r="B538" s="35"/>
      <c r="C538" s="217" t="s">
        <v>7211</v>
      </c>
      <c r="D538" s="218" t="s">
        <v>7212</v>
      </c>
      <c r="E538" s="219" t="s">
        <v>258</v>
      </c>
      <c r="F538" s="220">
        <v>30.06</v>
      </c>
      <c r="H538" s="35"/>
    </row>
    <row r="539" spans="2:8" s="1" customFormat="1" ht="16.899999999999999" customHeight="1">
      <c r="B539" s="35"/>
      <c r="C539" s="221" t="s">
        <v>32</v>
      </c>
      <c r="D539" s="221" t="s">
        <v>7213</v>
      </c>
      <c r="E539" s="19" t="s">
        <v>32</v>
      </c>
      <c r="F539" s="222">
        <v>1.2</v>
      </c>
      <c r="H539" s="35"/>
    </row>
    <row r="540" spans="2:8" s="1" customFormat="1" ht="16.899999999999999" customHeight="1">
      <c r="B540" s="35"/>
      <c r="C540" s="221" t="s">
        <v>32</v>
      </c>
      <c r="D540" s="221" t="s">
        <v>7214</v>
      </c>
      <c r="E540" s="19" t="s">
        <v>32</v>
      </c>
      <c r="F540" s="222">
        <v>1.2</v>
      </c>
      <c r="H540" s="35"/>
    </row>
    <row r="541" spans="2:8" s="1" customFormat="1" ht="16.899999999999999" customHeight="1">
      <c r="B541" s="35"/>
      <c r="C541" s="221" t="s">
        <v>32</v>
      </c>
      <c r="D541" s="221" t="s">
        <v>7215</v>
      </c>
      <c r="E541" s="19" t="s">
        <v>32</v>
      </c>
      <c r="F541" s="222">
        <v>1.6</v>
      </c>
      <c r="H541" s="35"/>
    </row>
    <row r="542" spans="2:8" s="1" customFormat="1" ht="16.899999999999999" customHeight="1">
      <c r="B542" s="35"/>
      <c r="C542" s="221" t="s">
        <v>32</v>
      </c>
      <c r="D542" s="221" t="s">
        <v>7216</v>
      </c>
      <c r="E542" s="19" t="s">
        <v>32</v>
      </c>
      <c r="F542" s="222">
        <v>1.365</v>
      </c>
      <c r="H542" s="35"/>
    </row>
    <row r="543" spans="2:8" s="1" customFormat="1" ht="16.899999999999999" customHeight="1">
      <c r="B543" s="35"/>
      <c r="C543" s="221" t="s">
        <v>32</v>
      </c>
      <c r="D543" s="221" t="s">
        <v>7217</v>
      </c>
      <c r="E543" s="19" t="s">
        <v>32</v>
      </c>
      <c r="F543" s="222">
        <v>1.38</v>
      </c>
      <c r="H543" s="35"/>
    </row>
    <row r="544" spans="2:8" s="1" customFormat="1" ht="16.899999999999999" customHeight="1">
      <c r="B544" s="35"/>
      <c r="C544" s="221" t="s">
        <v>32</v>
      </c>
      <c r="D544" s="221" t="s">
        <v>7218</v>
      </c>
      <c r="E544" s="19" t="s">
        <v>32</v>
      </c>
      <c r="F544" s="222">
        <v>1.2649999999999999</v>
      </c>
      <c r="H544" s="35"/>
    </row>
    <row r="545" spans="2:8" s="1" customFormat="1" ht="16.899999999999999" customHeight="1">
      <c r="B545" s="35"/>
      <c r="C545" s="221" t="s">
        <v>32</v>
      </c>
      <c r="D545" s="221" t="s">
        <v>7219</v>
      </c>
      <c r="E545" s="19" t="s">
        <v>32</v>
      </c>
      <c r="F545" s="222">
        <v>1.35</v>
      </c>
      <c r="H545" s="35"/>
    </row>
    <row r="546" spans="2:8" s="1" customFormat="1" ht="16.899999999999999" customHeight="1">
      <c r="B546" s="35"/>
      <c r="C546" s="221" t="s">
        <v>32</v>
      </c>
      <c r="D546" s="221" t="s">
        <v>7220</v>
      </c>
      <c r="E546" s="19" t="s">
        <v>32</v>
      </c>
      <c r="F546" s="222">
        <v>1</v>
      </c>
      <c r="H546" s="35"/>
    </row>
    <row r="547" spans="2:8" s="1" customFormat="1" ht="16.899999999999999" customHeight="1">
      <c r="B547" s="35"/>
      <c r="C547" s="221" t="s">
        <v>32</v>
      </c>
      <c r="D547" s="221" t="s">
        <v>7221</v>
      </c>
      <c r="E547" s="19" t="s">
        <v>32</v>
      </c>
      <c r="F547" s="222">
        <v>0.9</v>
      </c>
      <c r="H547" s="35"/>
    </row>
    <row r="548" spans="2:8" s="1" customFormat="1" ht="16.899999999999999" customHeight="1">
      <c r="B548" s="35"/>
      <c r="C548" s="221" t="s">
        <v>32</v>
      </c>
      <c r="D548" s="221" t="s">
        <v>7222</v>
      </c>
      <c r="E548" s="19" t="s">
        <v>32</v>
      </c>
      <c r="F548" s="222">
        <v>1.7</v>
      </c>
      <c r="H548" s="35"/>
    </row>
    <row r="549" spans="2:8" s="1" customFormat="1" ht="16.899999999999999" customHeight="1">
      <c r="B549" s="35"/>
      <c r="C549" s="221" t="s">
        <v>32</v>
      </c>
      <c r="D549" s="221" t="s">
        <v>7223</v>
      </c>
      <c r="E549" s="19" t="s">
        <v>32</v>
      </c>
      <c r="F549" s="222">
        <v>1.7</v>
      </c>
      <c r="H549" s="35"/>
    </row>
    <row r="550" spans="2:8" s="1" customFormat="1" ht="16.899999999999999" customHeight="1">
      <c r="B550" s="35"/>
      <c r="C550" s="221" t="s">
        <v>32</v>
      </c>
      <c r="D550" s="221" t="s">
        <v>7223</v>
      </c>
      <c r="E550" s="19" t="s">
        <v>32</v>
      </c>
      <c r="F550" s="222">
        <v>1.7</v>
      </c>
      <c r="H550" s="35"/>
    </row>
    <row r="551" spans="2:8" s="1" customFormat="1" ht="16.899999999999999" customHeight="1">
      <c r="B551" s="35"/>
      <c r="C551" s="221" t="s">
        <v>32</v>
      </c>
      <c r="D551" s="221" t="s">
        <v>7224</v>
      </c>
      <c r="E551" s="19" t="s">
        <v>32</v>
      </c>
      <c r="F551" s="222">
        <v>1.5</v>
      </c>
      <c r="H551" s="35"/>
    </row>
    <row r="552" spans="2:8" s="1" customFormat="1" ht="16.899999999999999" customHeight="1">
      <c r="B552" s="35"/>
      <c r="C552" s="221" t="s">
        <v>32</v>
      </c>
      <c r="D552" s="221" t="s">
        <v>7224</v>
      </c>
      <c r="E552" s="19" t="s">
        <v>32</v>
      </c>
      <c r="F552" s="222">
        <v>1.5</v>
      </c>
      <c r="H552" s="35"/>
    </row>
    <row r="553" spans="2:8" s="1" customFormat="1" ht="16.899999999999999" customHeight="1">
      <c r="B553" s="35"/>
      <c r="C553" s="221" t="s">
        <v>32</v>
      </c>
      <c r="D553" s="221" t="s">
        <v>7225</v>
      </c>
      <c r="E553" s="19" t="s">
        <v>32</v>
      </c>
      <c r="F553" s="222">
        <v>2</v>
      </c>
      <c r="H553" s="35"/>
    </row>
    <row r="554" spans="2:8" s="1" customFormat="1" ht="16.899999999999999" customHeight="1">
      <c r="B554" s="35"/>
      <c r="C554" s="221" t="s">
        <v>32</v>
      </c>
      <c r="D554" s="221" t="s">
        <v>7226</v>
      </c>
      <c r="E554" s="19" t="s">
        <v>32</v>
      </c>
      <c r="F554" s="222">
        <v>1.5</v>
      </c>
      <c r="H554" s="35"/>
    </row>
    <row r="555" spans="2:8" s="1" customFormat="1" ht="16.899999999999999" customHeight="1">
      <c r="B555" s="35"/>
      <c r="C555" s="221" t="s">
        <v>32</v>
      </c>
      <c r="D555" s="221" t="s">
        <v>7227</v>
      </c>
      <c r="E555" s="19" t="s">
        <v>32</v>
      </c>
      <c r="F555" s="222">
        <v>1.5</v>
      </c>
      <c r="H555" s="35"/>
    </row>
    <row r="556" spans="2:8" s="1" customFormat="1" ht="16.899999999999999" customHeight="1">
      <c r="B556" s="35"/>
      <c r="C556" s="221" t="s">
        <v>32</v>
      </c>
      <c r="D556" s="221" t="s">
        <v>7228</v>
      </c>
      <c r="E556" s="19" t="s">
        <v>32</v>
      </c>
      <c r="F556" s="222">
        <v>1.5</v>
      </c>
      <c r="H556" s="35"/>
    </row>
    <row r="557" spans="2:8" s="1" customFormat="1" ht="16.899999999999999" customHeight="1">
      <c r="B557" s="35"/>
      <c r="C557" s="221" t="s">
        <v>32</v>
      </c>
      <c r="D557" s="221" t="s">
        <v>7228</v>
      </c>
      <c r="E557" s="19" t="s">
        <v>32</v>
      </c>
      <c r="F557" s="222">
        <v>1.5</v>
      </c>
      <c r="H557" s="35"/>
    </row>
    <row r="558" spans="2:8" s="1" customFormat="1" ht="16.899999999999999" customHeight="1">
      <c r="B558" s="35"/>
      <c r="C558" s="221" t="s">
        <v>32</v>
      </c>
      <c r="D558" s="221" t="s">
        <v>7229</v>
      </c>
      <c r="E558" s="19" t="s">
        <v>32</v>
      </c>
      <c r="F558" s="222">
        <v>1.5</v>
      </c>
      <c r="H558" s="35"/>
    </row>
    <row r="559" spans="2:8" s="1" customFormat="1" ht="16.899999999999999" customHeight="1">
      <c r="B559" s="35"/>
      <c r="C559" s="221" t="s">
        <v>32</v>
      </c>
      <c r="D559" s="221" t="s">
        <v>7230</v>
      </c>
      <c r="E559" s="19" t="s">
        <v>32</v>
      </c>
      <c r="F559" s="222">
        <v>1.2</v>
      </c>
      <c r="H559" s="35"/>
    </row>
    <row r="560" spans="2:8" s="1" customFormat="1" ht="16.899999999999999" customHeight="1">
      <c r="B560" s="35"/>
      <c r="C560" s="221" t="s">
        <v>32</v>
      </c>
      <c r="D560" s="221" t="s">
        <v>581</v>
      </c>
      <c r="E560" s="19" t="s">
        <v>32</v>
      </c>
      <c r="F560" s="222">
        <v>30.06</v>
      </c>
      <c r="H560" s="35"/>
    </row>
    <row r="561" spans="2:8" s="1" customFormat="1" ht="16.899999999999999" customHeight="1">
      <c r="B561" s="35"/>
      <c r="C561" s="217" t="s">
        <v>337</v>
      </c>
      <c r="D561" s="218" t="s">
        <v>338</v>
      </c>
      <c r="E561" s="219" t="s">
        <v>165</v>
      </c>
      <c r="F561" s="220">
        <v>370.89499999999998</v>
      </c>
      <c r="H561" s="35"/>
    </row>
    <row r="562" spans="2:8" s="1" customFormat="1" ht="16.899999999999999" customHeight="1">
      <c r="B562" s="35"/>
      <c r="C562" s="221" t="s">
        <v>32</v>
      </c>
      <c r="D562" s="221" t="s">
        <v>7231</v>
      </c>
      <c r="E562" s="19" t="s">
        <v>32</v>
      </c>
      <c r="F562" s="222">
        <v>20.399999999999999</v>
      </c>
      <c r="H562" s="35"/>
    </row>
    <row r="563" spans="2:8" s="1" customFormat="1" ht="16.899999999999999" customHeight="1">
      <c r="B563" s="35"/>
      <c r="C563" s="221" t="s">
        <v>32</v>
      </c>
      <c r="D563" s="221" t="s">
        <v>7232</v>
      </c>
      <c r="E563" s="19" t="s">
        <v>32</v>
      </c>
      <c r="F563" s="222">
        <v>22.44</v>
      </c>
      <c r="H563" s="35"/>
    </row>
    <row r="564" spans="2:8" s="1" customFormat="1" ht="16.899999999999999" customHeight="1">
      <c r="B564" s="35"/>
      <c r="C564" s="221" t="s">
        <v>32</v>
      </c>
      <c r="D564" s="221" t="s">
        <v>7233</v>
      </c>
      <c r="E564" s="19" t="s">
        <v>32</v>
      </c>
      <c r="F564" s="222">
        <v>49.215000000000003</v>
      </c>
      <c r="H564" s="35"/>
    </row>
    <row r="565" spans="2:8" s="1" customFormat="1" ht="16.899999999999999" customHeight="1">
      <c r="B565" s="35"/>
      <c r="C565" s="221" t="s">
        <v>32</v>
      </c>
      <c r="D565" s="221" t="s">
        <v>7234</v>
      </c>
      <c r="E565" s="19" t="s">
        <v>32</v>
      </c>
      <c r="F565" s="222">
        <v>20.824999999999999</v>
      </c>
      <c r="H565" s="35"/>
    </row>
    <row r="566" spans="2:8" s="1" customFormat="1" ht="16.899999999999999" customHeight="1">
      <c r="B566" s="35"/>
      <c r="C566" s="221" t="s">
        <v>32</v>
      </c>
      <c r="D566" s="221" t="s">
        <v>7235</v>
      </c>
      <c r="E566" s="19" t="s">
        <v>32</v>
      </c>
      <c r="F566" s="222">
        <v>23.274999999999999</v>
      </c>
      <c r="H566" s="35"/>
    </row>
    <row r="567" spans="2:8" s="1" customFormat="1" ht="16.899999999999999" customHeight="1">
      <c r="B567" s="35"/>
      <c r="C567" s="221" t="s">
        <v>32</v>
      </c>
      <c r="D567" s="221" t="s">
        <v>7236</v>
      </c>
      <c r="E567" s="19" t="s">
        <v>32</v>
      </c>
      <c r="F567" s="222">
        <v>23.274999999999999</v>
      </c>
      <c r="H567" s="35"/>
    </row>
    <row r="568" spans="2:8" s="1" customFormat="1" ht="16.899999999999999" customHeight="1">
      <c r="B568" s="35"/>
      <c r="C568" s="221" t="s">
        <v>32</v>
      </c>
      <c r="D568" s="221" t="s">
        <v>7237</v>
      </c>
      <c r="E568" s="19" t="s">
        <v>32</v>
      </c>
      <c r="F568" s="222">
        <v>23.03</v>
      </c>
      <c r="H568" s="35"/>
    </row>
    <row r="569" spans="2:8" s="1" customFormat="1" ht="16.899999999999999" customHeight="1">
      <c r="B569" s="35"/>
      <c r="C569" s="221" t="s">
        <v>32</v>
      </c>
      <c r="D569" s="221" t="s">
        <v>7238</v>
      </c>
      <c r="E569" s="19" t="s">
        <v>32</v>
      </c>
      <c r="F569" s="222">
        <v>23.03</v>
      </c>
      <c r="H569" s="35"/>
    </row>
    <row r="570" spans="2:8" s="1" customFormat="1" ht="16.899999999999999" customHeight="1">
      <c r="B570" s="35"/>
      <c r="C570" s="221" t="s">
        <v>32</v>
      </c>
      <c r="D570" s="221" t="s">
        <v>7239</v>
      </c>
      <c r="E570" s="19" t="s">
        <v>32</v>
      </c>
      <c r="F570" s="222">
        <v>23.03</v>
      </c>
      <c r="H570" s="35"/>
    </row>
    <row r="571" spans="2:8" s="1" customFormat="1" ht="16.899999999999999" customHeight="1">
      <c r="B571" s="35"/>
      <c r="C571" s="221" t="s">
        <v>32</v>
      </c>
      <c r="D571" s="221" t="s">
        <v>7240</v>
      </c>
      <c r="E571" s="19" t="s">
        <v>32</v>
      </c>
      <c r="F571" s="222">
        <v>23.03</v>
      </c>
      <c r="H571" s="35"/>
    </row>
    <row r="572" spans="2:8" s="1" customFormat="1" ht="16.899999999999999" customHeight="1">
      <c r="B572" s="35"/>
      <c r="C572" s="221" t="s">
        <v>32</v>
      </c>
      <c r="D572" s="221" t="s">
        <v>32</v>
      </c>
      <c r="E572" s="19" t="s">
        <v>32</v>
      </c>
      <c r="F572" s="222">
        <v>0</v>
      </c>
      <c r="H572" s="35"/>
    </row>
    <row r="573" spans="2:8" s="1" customFormat="1" ht="16.899999999999999" customHeight="1">
      <c r="B573" s="35"/>
      <c r="C573" s="221" t="s">
        <v>32</v>
      </c>
      <c r="D573" s="221" t="s">
        <v>7241</v>
      </c>
      <c r="E573" s="19" t="s">
        <v>32</v>
      </c>
      <c r="F573" s="222">
        <v>18.094999999999999</v>
      </c>
      <c r="H573" s="35"/>
    </row>
    <row r="574" spans="2:8" s="1" customFormat="1" ht="16.899999999999999" customHeight="1">
      <c r="B574" s="35"/>
      <c r="C574" s="221" t="s">
        <v>32</v>
      </c>
      <c r="D574" s="221" t="s">
        <v>7242</v>
      </c>
      <c r="E574" s="19" t="s">
        <v>32</v>
      </c>
      <c r="F574" s="222">
        <v>45.12</v>
      </c>
      <c r="H574" s="35"/>
    </row>
    <row r="575" spans="2:8" s="1" customFormat="1" ht="16.899999999999999" customHeight="1">
      <c r="B575" s="35"/>
      <c r="C575" s="221" t="s">
        <v>32</v>
      </c>
      <c r="D575" s="221" t="s">
        <v>7243</v>
      </c>
      <c r="E575" s="19" t="s">
        <v>32</v>
      </c>
      <c r="F575" s="222">
        <v>23.03</v>
      </c>
      <c r="H575" s="35"/>
    </row>
    <row r="576" spans="2:8" s="1" customFormat="1" ht="16.899999999999999" customHeight="1">
      <c r="B576" s="35"/>
      <c r="C576" s="221" t="s">
        <v>32</v>
      </c>
      <c r="D576" s="221" t="s">
        <v>7244</v>
      </c>
      <c r="E576" s="19" t="s">
        <v>32</v>
      </c>
      <c r="F576" s="222">
        <v>23.03</v>
      </c>
      <c r="H576" s="35"/>
    </row>
    <row r="577" spans="2:8" s="1" customFormat="1" ht="16.899999999999999" customHeight="1">
      <c r="B577" s="35"/>
      <c r="C577" s="221" t="s">
        <v>32</v>
      </c>
      <c r="D577" s="221" t="s">
        <v>7245</v>
      </c>
      <c r="E577" s="19" t="s">
        <v>32</v>
      </c>
      <c r="F577" s="222">
        <v>23.03</v>
      </c>
      <c r="H577" s="35"/>
    </row>
    <row r="578" spans="2:8" s="1" customFormat="1" ht="16.899999999999999" customHeight="1">
      <c r="B578" s="35"/>
      <c r="C578" s="221" t="s">
        <v>32</v>
      </c>
      <c r="D578" s="221" t="s">
        <v>7246</v>
      </c>
      <c r="E578" s="19" t="s">
        <v>32</v>
      </c>
      <c r="F578" s="222">
        <v>23.03</v>
      </c>
      <c r="H578" s="35"/>
    </row>
    <row r="579" spans="2:8" s="1" customFormat="1" ht="16.899999999999999" customHeight="1">
      <c r="B579" s="35"/>
      <c r="C579" s="221" t="s">
        <v>32</v>
      </c>
      <c r="D579" s="221" t="s">
        <v>32</v>
      </c>
      <c r="E579" s="19" t="s">
        <v>32</v>
      </c>
      <c r="F579" s="222">
        <v>0</v>
      </c>
      <c r="H579" s="35"/>
    </row>
    <row r="580" spans="2:8" s="1" customFormat="1" ht="16.899999999999999" customHeight="1">
      <c r="B580" s="35"/>
      <c r="C580" s="221" t="s">
        <v>32</v>
      </c>
      <c r="D580" s="221" t="s">
        <v>7247</v>
      </c>
      <c r="E580" s="19" t="s">
        <v>32</v>
      </c>
      <c r="F580" s="222">
        <v>10</v>
      </c>
      <c r="H580" s="35"/>
    </row>
    <row r="581" spans="2:8" s="1" customFormat="1" ht="16.899999999999999" customHeight="1">
      <c r="B581" s="35"/>
      <c r="C581" s="221" t="s">
        <v>32</v>
      </c>
      <c r="D581" s="221" t="s">
        <v>32</v>
      </c>
      <c r="E581" s="19" t="s">
        <v>32</v>
      </c>
      <c r="F581" s="222">
        <v>0</v>
      </c>
      <c r="H581" s="35"/>
    </row>
    <row r="582" spans="2:8" s="1" customFormat="1" ht="16.899999999999999" customHeight="1">
      <c r="B582" s="35"/>
      <c r="C582" s="221" t="s">
        <v>32</v>
      </c>
      <c r="D582" s="221" t="s">
        <v>3308</v>
      </c>
      <c r="E582" s="19" t="s">
        <v>32</v>
      </c>
      <c r="F582" s="222">
        <v>0</v>
      </c>
      <c r="H582" s="35"/>
    </row>
    <row r="583" spans="2:8" s="1" customFormat="1" ht="16.899999999999999" customHeight="1">
      <c r="B583" s="35"/>
      <c r="C583" s="221" t="s">
        <v>32</v>
      </c>
      <c r="D583" s="221" t="s">
        <v>803</v>
      </c>
      <c r="E583" s="19" t="s">
        <v>32</v>
      </c>
      <c r="F583" s="222">
        <v>0</v>
      </c>
      <c r="H583" s="35"/>
    </row>
    <row r="584" spans="2:8" s="1" customFormat="1" ht="16.899999999999999" customHeight="1">
      <c r="B584" s="35"/>
      <c r="C584" s="221" t="s">
        <v>32</v>
      </c>
      <c r="D584" s="221" t="s">
        <v>7248</v>
      </c>
      <c r="E584" s="19" t="s">
        <v>32</v>
      </c>
      <c r="F584" s="222">
        <v>-1.89</v>
      </c>
      <c r="H584" s="35"/>
    </row>
    <row r="585" spans="2:8" s="1" customFormat="1" ht="16.899999999999999" customHeight="1">
      <c r="B585" s="35"/>
      <c r="C585" s="221" t="s">
        <v>32</v>
      </c>
      <c r="D585" s="221" t="s">
        <v>7249</v>
      </c>
      <c r="E585" s="19" t="s">
        <v>32</v>
      </c>
      <c r="F585" s="222">
        <v>-1.89</v>
      </c>
      <c r="H585" s="35"/>
    </row>
    <row r="586" spans="2:8" s="1" customFormat="1" ht="16.899999999999999" customHeight="1">
      <c r="B586" s="35"/>
      <c r="C586" s="221" t="s">
        <v>32</v>
      </c>
      <c r="D586" s="221" t="s">
        <v>7250</v>
      </c>
      <c r="E586" s="19" t="s">
        <v>32</v>
      </c>
      <c r="F586" s="222">
        <v>-8.61</v>
      </c>
      <c r="H586" s="35"/>
    </row>
    <row r="587" spans="2:8" s="1" customFormat="1" ht="16.899999999999999" customHeight="1">
      <c r="B587" s="35"/>
      <c r="C587" s="221" t="s">
        <v>32</v>
      </c>
      <c r="D587" s="221" t="s">
        <v>7251</v>
      </c>
      <c r="E587" s="19" t="s">
        <v>32</v>
      </c>
      <c r="F587" s="222">
        <v>-2.1</v>
      </c>
      <c r="H587" s="35"/>
    </row>
    <row r="588" spans="2:8" s="1" customFormat="1" ht="16.899999999999999" customHeight="1">
      <c r="B588" s="35"/>
      <c r="C588" s="221" t="s">
        <v>32</v>
      </c>
      <c r="D588" s="221" t="s">
        <v>7252</v>
      </c>
      <c r="E588" s="19" t="s">
        <v>32</v>
      </c>
      <c r="F588" s="222">
        <v>-2.1</v>
      </c>
      <c r="H588" s="35"/>
    </row>
    <row r="589" spans="2:8" s="1" customFormat="1" ht="16.899999999999999" customHeight="1">
      <c r="B589" s="35"/>
      <c r="C589" s="221" t="s">
        <v>32</v>
      </c>
      <c r="D589" s="221" t="s">
        <v>7253</v>
      </c>
      <c r="E589" s="19" t="s">
        <v>32</v>
      </c>
      <c r="F589" s="222">
        <v>-2.1</v>
      </c>
      <c r="H589" s="35"/>
    </row>
    <row r="590" spans="2:8" s="1" customFormat="1" ht="16.899999999999999" customHeight="1">
      <c r="B590" s="35"/>
      <c r="C590" s="221" t="s">
        <v>32</v>
      </c>
      <c r="D590" s="221" t="s">
        <v>7254</v>
      </c>
      <c r="E590" s="19" t="s">
        <v>32</v>
      </c>
      <c r="F590" s="222">
        <v>-2.1</v>
      </c>
      <c r="H590" s="35"/>
    </row>
    <row r="591" spans="2:8" s="1" customFormat="1" ht="16.899999999999999" customHeight="1">
      <c r="B591" s="35"/>
      <c r="C591" s="221" t="s">
        <v>32</v>
      </c>
      <c r="D591" s="221" t="s">
        <v>7255</v>
      </c>
      <c r="E591" s="19" t="s">
        <v>32</v>
      </c>
      <c r="F591" s="222">
        <v>-2.1</v>
      </c>
      <c r="H591" s="35"/>
    </row>
    <row r="592" spans="2:8" s="1" customFormat="1" ht="16.899999999999999" customHeight="1">
      <c r="B592" s="35"/>
      <c r="C592" s="221" t="s">
        <v>32</v>
      </c>
      <c r="D592" s="221" t="s">
        <v>7256</v>
      </c>
      <c r="E592" s="19" t="s">
        <v>32</v>
      </c>
      <c r="F592" s="222">
        <v>-2.1</v>
      </c>
      <c r="H592" s="35"/>
    </row>
    <row r="593" spans="2:8" s="1" customFormat="1" ht="16.899999999999999" customHeight="1">
      <c r="B593" s="35"/>
      <c r="C593" s="221" t="s">
        <v>32</v>
      </c>
      <c r="D593" s="221" t="s">
        <v>7257</v>
      </c>
      <c r="E593" s="19" t="s">
        <v>32</v>
      </c>
      <c r="F593" s="222">
        <v>-2.1</v>
      </c>
      <c r="H593" s="35"/>
    </row>
    <row r="594" spans="2:8" s="1" customFormat="1" ht="16.899999999999999" customHeight="1">
      <c r="B594" s="35"/>
      <c r="C594" s="221" t="s">
        <v>32</v>
      </c>
      <c r="D594" s="221" t="s">
        <v>809</v>
      </c>
      <c r="E594" s="19" t="s">
        <v>32</v>
      </c>
      <c r="F594" s="222">
        <v>0</v>
      </c>
      <c r="H594" s="35"/>
    </row>
    <row r="595" spans="2:8" s="1" customFormat="1" ht="16.899999999999999" customHeight="1">
      <c r="B595" s="35"/>
      <c r="C595" s="221" t="s">
        <v>32</v>
      </c>
      <c r="D595" s="221" t="s">
        <v>7258</v>
      </c>
      <c r="E595" s="19" t="s">
        <v>32</v>
      </c>
      <c r="F595" s="222">
        <v>-1.89</v>
      </c>
      <c r="H595" s="35"/>
    </row>
    <row r="596" spans="2:8" s="1" customFormat="1" ht="16.899999999999999" customHeight="1">
      <c r="B596" s="35"/>
      <c r="C596" s="221" t="s">
        <v>32</v>
      </c>
      <c r="D596" s="221" t="s">
        <v>7259</v>
      </c>
      <c r="E596" s="19" t="s">
        <v>32</v>
      </c>
      <c r="F596" s="222">
        <v>-8.61</v>
      </c>
      <c r="H596" s="35"/>
    </row>
    <row r="597" spans="2:8" s="1" customFormat="1" ht="16.899999999999999" customHeight="1">
      <c r="B597" s="35"/>
      <c r="C597" s="221" t="s">
        <v>32</v>
      </c>
      <c r="D597" s="221" t="s">
        <v>7260</v>
      </c>
      <c r="E597" s="19" t="s">
        <v>32</v>
      </c>
      <c r="F597" s="222">
        <v>-2.1</v>
      </c>
      <c r="H597" s="35"/>
    </row>
    <row r="598" spans="2:8" s="1" customFormat="1" ht="16.899999999999999" customHeight="1">
      <c r="B598" s="35"/>
      <c r="C598" s="221" t="s">
        <v>32</v>
      </c>
      <c r="D598" s="221" t="s">
        <v>7261</v>
      </c>
      <c r="E598" s="19" t="s">
        <v>32</v>
      </c>
      <c r="F598" s="222">
        <v>-2.1</v>
      </c>
      <c r="H598" s="35"/>
    </row>
    <row r="599" spans="2:8" s="1" customFormat="1" ht="16.899999999999999" customHeight="1">
      <c r="B599" s="35"/>
      <c r="C599" s="221" t="s">
        <v>32</v>
      </c>
      <c r="D599" s="221" t="s">
        <v>7262</v>
      </c>
      <c r="E599" s="19" t="s">
        <v>32</v>
      </c>
      <c r="F599" s="222">
        <v>-2.1</v>
      </c>
      <c r="H599" s="35"/>
    </row>
    <row r="600" spans="2:8" s="1" customFormat="1" ht="16.899999999999999" customHeight="1">
      <c r="B600" s="35"/>
      <c r="C600" s="221" t="s">
        <v>32</v>
      </c>
      <c r="D600" s="221" t="s">
        <v>7263</v>
      </c>
      <c r="E600" s="19" t="s">
        <v>32</v>
      </c>
      <c r="F600" s="222">
        <v>-2.1</v>
      </c>
      <c r="H600" s="35"/>
    </row>
    <row r="601" spans="2:8" s="1" customFormat="1" ht="16.899999999999999" customHeight="1">
      <c r="B601" s="35"/>
      <c r="C601" s="221" t="s">
        <v>32</v>
      </c>
      <c r="D601" s="221" t="s">
        <v>581</v>
      </c>
      <c r="E601" s="19" t="s">
        <v>32</v>
      </c>
      <c r="F601" s="222">
        <v>370.89499999999998</v>
      </c>
      <c r="H601" s="35"/>
    </row>
    <row r="602" spans="2:8" s="1" customFormat="1" ht="16.899999999999999" customHeight="1">
      <c r="B602" s="35"/>
      <c r="C602" s="223" t="s">
        <v>6949</v>
      </c>
      <c r="H602" s="35"/>
    </row>
    <row r="603" spans="2:8" s="1" customFormat="1" ht="16.899999999999999" customHeight="1">
      <c r="B603" s="35"/>
      <c r="C603" s="221" t="s">
        <v>1331</v>
      </c>
      <c r="D603" s="221" t="s">
        <v>7264</v>
      </c>
      <c r="E603" s="19" t="s">
        <v>165</v>
      </c>
      <c r="F603" s="222">
        <v>2116.8939999999998</v>
      </c>
      <c r="H603" s="35"/>
    </row>
    <row r="604" spans="2:8" s="1" customFormat="1" ht="16.899999999999999" customHeight="1">
      <c r="B604" s="35"/>
      <c r="C604" s="221" t="s">
        <v>3558</v>
      </c>
      <c r="D604" s="221" t="s">
        <v>7265</v>
      </c>
      <c r="E604" s="19" t="s">
        <v>165</v>
      </c>
      <c r="F604" s="222">
        <v>370.89499999999998</v>
      </c>
      <c r="H604" s="35"/>
    </row>
    <row r="605" spans="2:8" s="1" customFormat="1" ht="16.899999999999999" customHeight="1">
      <c r="B605" s="35"/>
      <c r="C605" s="221" t="s">
        <v>3659</v>
      </c>
      <c r="D605" s="221" t="s">
        <v>7266</v>
      </c>
      <c r="E605" s="19" t="s">
        <v>165</v>
      </c>
      <c r="F605" s="222">
        <v>2507.9189999999999</v>
      </c>
      <c r="H605" s="35"/>
    </row>
    <row r="606" spans="2:8" s="1" customFormat="1" ht="16.899999999999999" customHeight="1">
      <c r="B606" s="35"/>
      <c r="C606" s="217" t="s">
        <v>340</v>
      </c>
      <c r="D606" s="218" t="s">
        <v>341</v>
      </c>
      <c r="E606" s="219" t="s">
        <v>258</v>
      </c>
      <c r="F606" s="220">
        <v>128.24</v>
      </c>
      <c r="H606" s="35"/>
    </row>
    <row r="607" spans="2:8" s="1" customFormat="1" ht="16.899999999999999" customHeight="1">
      <c r="B607" s="35"/>
      <c r="C607" s="221" t="s">
        <v>32</v>
      </c>
      <c r="D607" s="221" t="s">
        <v>7267</v>
      </c>
      <c r="E607" s="19" t="s">
        <v>32</v>
      </c>
      <c r="F607" s="222">
        <v>13.4</v>
      </c>
      <c r="H607" s="35"/>
    </row>
    <row r="608" spans="2:8" s="1" customFormat="1" ht="16.899999999999999" customHeight="1">
      <c r="B608" s="35"/>
      <c r="C608" s="221" t="s">
        <v>32</v>
      </c>
      <c r="D608" s="221" t="s">
        <v>7268</v>
      </c>
      <c r="E608" s="19" t="s">
        <v>32</v>
      </c>
      <c r="F608" s="222">
        <v>8</v>
      </c>
      <c r="H608" s="35"/>
    </row>
    <row r="609" spans="2:8" s="1" customFormat="1" ht="16.899999999999999" customHeight="1">
      <c r="B609" s="35"/>
      <c r="C609" s="221" t="s">
        <v>32</v>
      </c>
      <c r="D609" s="221" t="s">
        <v>7232</v>
      </c>
      <c r="E609" s="19" t="s">
        <v>32</v>
      </c>
      <c r="F609" s="222">
        <v>22.44</v>
      </c>
      <c r="H609" s="35"/>
    </row>
    <row r="610" spans="2:8" s="1" customFormat="1" ht="16.899999999999999" customHeight="1">
      <c r="B610" s="35"/>
      <c r="C610" s="221" t="s">
        <v>32</v>
      </c>
      <c r="D610" s="221" t="s">
        <v>7269</v>
      </c>
      <c r="E610" s="19" t="s">
        <v>32</v>
      </c>
      <c r="F610" s="222">
        <v>19.3</v>
      </c>
      <c r="H610" s="35"/>
    </row>
    <row r="611" spans="2:8" s="1" customFormat="1" ht="16.899999999999999" customHeight="1">
      <c r="B611" s="35"/>
      <c r="C611" s="221" t="s">
        <v>32</v>
      </c>
      <c r="D611" s="221" t="s">
        <v>7270</v>
      </c>
      <c r="E611" s="19" t="s">
        <v>32</v>
      </c>
      <c r="F611" s="222">
        <v>8.5</v>
      </c>
      <c r="H611" s="35"/>
    </row>
    <row r="612" spans="2:8" s="1" customFormat="1" ht="16.899999999999999" customHeight="1">
      <c r="B612" s="35"/>
      <c r="C612" s="221" t="s">
        <v>32</v>
      </c>
      <c r="D612" s="221" t="s">
        <v>7271</v>
      </c>
      <c r="E612" s="19" t="s">
        <v>32</v>
      </c>
      <c r="F612" s="222">
        <v>9.5</v>
      </c>
      <c r="H612" s="35"/>
    </row>
    <row r="613" spans="2:8" s="1" customFormat="1" ht="16.899999999999999" customHeight="1">
      <c r="B613" s="35"/>
      <c r="C613" s="221" t="s">
        <v>32</v>
      </c>
      <c r="D613" s="221" t="s">
        <v>7272</v>
      </c>
      <c r="E613" s="19" t="s">
        <v>32</v>
      </c>
      <c r="F613" s="222">
        <v>9.5</v>
      </c>
      <c r="H613" s="35"/>
    </row>
    <row r="614" spans="2:8" s="1" customFormat="1" ht="16.899999999999999" customHeight="1">
      <c r="B614" s="35"/>
      <c r="C614" s="221" t="s">
        <v>32</v>
      </c>
      <c r="D614" s="221" t="s">
        <v>7273</v>
      </c>
      <c r="E614" s="19" t="s">
        <v>32</v>
      </c>
      <c r="F614" s="222">
        <v>9.4</v>
      </c>
      <c r="H614" s="35"/>
    </row>
    <row r="615" spans="2:8" s="1" customFormat="1" ht="16.899999999999999" customHeight="1">
      <c r="B615" s="35"/>
      <c r="C615" s="221" t="s">
        <v>32</v>
      </c>
      <c r="D615" s="221" t="s">
        <v>7274</v>
      </c>
      <c r="E615" s="19" t="s">
        <v>32</v>
      </c>
      <c r="F615" s="222">
        <v>9.4</v>
      </c>
      <c r="H615" s="35"/>
    </row>
    <row r="616" spans="2:8" s="1" customFormat="1" ht="16.899999999999999" customHeight="1">
      <c r="B616" s="35"/>
      <c r="C616" s="221" t="s">
        <v>32</v>
      </c>
      <c r="D616" s="221" t="s">
        <v>7275</v>
      </c>
      <c r="E616" s="19" t="s">
        <v>32</v>
      </c>
      <c r="F616" s="222">
        <v>9.4</v>
      </c>
      <c r="H616" s="35"/>
    </row>
    <row r="617" spans="2:8" s="1" customFormat="1" ht="16.899999999999999" customHeight="1">
      <c r="B617" s="35"/>
      <c r="C617" s="221" t="s">
        <v>32</v>
      </c>
      <c r="D617" s="221" t="s">
        <v>7276</v>
      </c>
      <c r="E617" s="19" t="s">
        <v>32</v>
      </c>
      <c r="F617" s="222">
        <v>9.4</v>
      </c>
      <c r="H617" s="35"/>
    </row>
    <row r="618" spans="2:8" s="1" customFormat="1" ht="16.899999999999999" customHeight="1">
      <c r="B618" s="35"/>
      <c r="C618" s="221" t="s">
        <v>32</v>
      </c>
      <c r="D618" s="221" t="s">
        <v>581</v>
      </c>
      <c r="E618" s="19" t="s">
        <v>32</v>
      </c>
      <c r="F618" s="222">
        <v>128.24</v>
      </c>
      <c r="H618" s="35"/>
    </row>
    <row r="619" spans="2:8" s="1" customFormat="1" ht="16.899999999999999" customHeight="1">
      <c r="B619" s="35"/>
      <c r="C619" s="223" t="s">
        <v>6949</v>
      </c>
      <c r="H619" s="35"/>
    </row>
    <row r="620" spans="2:8" s="1" customFormat="1" ht="16.899999999999999" customHeight="1">
      <c r="B620" s="35"/>
      <c r="C620" s="221" t="s">
        <v>3379</v>
      </c>
      <c r="D620" s="221" t="s">
        <v>7277</v>
      </c>
      <c r="E620" s="19" t="s">
        <v>783</v>
      </c>
      <c r="F620" s="222">
        <v>174.54</v>
      </c>
      <c r="H620" s="35"/>
    </row>
    <row r="621" spans="2:8" s="1" customFormat="1" ht="16.899999999999999" customHeight="1">
      <c r="B621" s="35"/>
      <c r="C621" s="221" t="s">
        <v>3626</v>
      </c>
      <c r="D621" s="221" t="s">
        <v>7278</v>
      </c>
      <c r="E621" s="19" t="s">
        <v>165</v>
      </c>
      <c r="F621" s="222">
        <v>75.111000000000004</v>
      </c>
      <c r="H621" s="35"/>
    </row>
    <row r="622" spans="2:8" s="1" customFormat="1" ht="16.899999999999999" customHeight="1">
      <c r="B622" s="35"/>
      <c r="C622" s="221" t="s">
        <v>3573</v>
      </c>
      <c r="D622" s="221" t="s">
        <v>7279</v>
      </c>
      <c r="E622" s="19" t="s">
        <v>783</v>
      </c>
      <c r="F622" s="222">
        <v>343.94</v>
      </c>
      <c r="H622" s="35"/>
    </row>
    <row r="623" spans="2:8" s="1" customFormat="1" ht="16.899999999999999" customHeight="1">
      <c r="B623" s="35"/>
      <c r="C623" s="217" t="s">
        <v>343</v>
      </c>
      <c r="D623" s="218" t="s">
        <v>344</v>
      </c>
      <c r="E623" s="219" t="s">
        <v>258</v>
      </c>
      <c r="F623" s="220">
        <v>64.5</v>
      </c>
      <c r="H623" s="35"/>
    </row>
    <row r="624" spans="2:8" s="1" customFormat="1" ht="16.899999999999999" customHeight="1">
      <c r="B624" s="35"/>
      <c r="C624" s="221" t="s">
        <v>32</v>
      </c>
      <c r="D624" s="221" t="s">
        <v>7280</v>
      </c>
      <c r="E624" s="19" t="s">
        <v>32</v>
      </c>
      <c r="F624" s="222">
        <v>7.7</v>
      </c>
      <c r="H624" s="35"/>
    </row>
    <row r="625" spans="2:8" s="1" customFormat="1" ht="16.899999999999999" customHeight="1">
      <c r="B625" s="35"/>
      <c r="C625" s="221" t="s">
        <v>32</v>
      </c>
      <c r="D625" s="221" t="s">
        <v>7281</v>
      </c>
      <c r="E625" s="19" t="s">
        <v>32</v>
      </c>
      <c r="F625" s="222">
        <v>19.2</v>
      </c>
      <c r="H625" s="35"/>
    </row>
    <row r="626" spans="2:8" s="1" customFormat="1" ht="16.899999999999999" customHeight="1">
      <c r="B626" s="35"/>
      <c r="C626" s="221" t="s">
        <v>32</v>
      </c>
      <c r="D626" s="221" t="s">
        <v>7282</v>
      </c>
      <c r="E626" s="19" t="s">
        <v>32</v>
      </c>
      <c r="F626" s="222">
        <v>9.4</v>
      </c>
      <c r="H626" s="35"/>
    </row>
    <row r="627" spans="2:8" s="1" customFormat="1" ht="16.899999999999999" customHeight="1">
      <c r="B627" s="35"/>
      <c r="C627" s="221" t="s">
        <v>32</v>
      </c>
      <c r="D627" s="221" t="s">
        <v>7283</v>
      </c>
      <c r="E627" s="19" t="s">
        <v>32</v>
      </c>
      <c r="F627" s="222">
        <v>9.4</v>
      </c>
      <c r="H627" s="35"/>
    </row>
    <row r="628" spans="2:8" s="1" customFormat="1" ht="16.899999999999999" customHeight="1">
      <c r="B628" s="35"/>
      <c r="C628" s="221" t="s">
        <v>32</v>
      </c>
      <c r="D628" s="221" t="s">
        <v>7284</v>
      </c>
      <c r="E628" s="19" t="s">
        <v>32</v>
      </c>
      <c r="F628" s="222">
        <v>9.4</v>
      </c>
      <c r="H628" s="35"/>
    </row>
    <row r="629" spans="2:8" s="1" customFormat="1" ht="16.899999999999999" customHeight="1">
      <c r="B629" s="35"/>
      <c r="C629" s="221" t="s">
        <v>32</v>
      </c>
      <c r="D629" s="221" t="s">
        <v>7285</v>
      </c>
      <c r="E629" s="19" t="s">
        <v>32</v>
      </c>
      <c r="F629" s="222">
        <v>9.4</v>
      </c>
      <c r="H629" s="35"/>
    </row>
    <row r="630" spans="2:8" s="1" customFormat="1" ht="16.899999999999999" customHeight="1">
      <c r="B630" s="35"/>
      <c r="C630" s="221" t="s">
        <v>32</v>
      </c>
      <c r="D630" s="221" t="s">
        <v>581</v>
      </c>
      <c r="E630" s="19" t="s">
        <v>32</v>
      </c>
      <c r="F630" s="222">
        <v>64.5</v>
      </c>
      <c r="H630" s="35"/>
    </row>
    <row r="631" spans="2:8" s="1" customFormat="1" ht="16.899999999999999" customHeight="1">
      <c r="B631" s="35"/>
      <c r="C631" s="223" t="s">
        <v>6949</v>
      </c>
      <c r="H631" s="35"/>
    </row>
    <row r="632" spans="2:8" s="1" customFormat="1" ht="16.899999999999999" customHeight="1">
      <c r="B632" s="35"/>
      <c r="C632" s="221" t="s">
        <v>3379</v>
      </c>
      <c r="D632" s="221" t="s">
        <v>7277</v>
      </c>
      <c r="E632" s="19" t="s">
        <v>783</v>
      </c>
      <c r="F632" s="222">
        <v>174.54</v>
      </c>
      <c r="H632" s="35"/>
    </row>
    <row r="633" spans="2:8" s="1" customFormat="1" ht="16.899999999999999" customHeight="1">
      <c r="B633" s="35"/>
      <c r="C633" s="221" t="s">
        <v>3626</v>
      </c>
      <c r="D633" s="221" t="s">
        <v>7278</v>
      </c>
      <c r="E633" s="19" t="s">
        <v>165</v>
      </c>
      <c r="F633" s="222">
        <v>75.111000000000004</v>
      </c>
      <c r="H633" s="35"/>
    </row>
    <row r="634" spans="2:8" s="1" customFormat="1" ht="16.899999999999999" customHeight="1">
      <c r="B634" s="35"/>
      <c r="C634" s="221" t="s">
        <v>3573</v>
      </c>
      <c r="D634" s="221" t="s">
        <v>7279</v>
      </c>
      <c r="E634" s="19" t="s">
        <v>783</v>
      </c>
      <c r="F634" s="222">
        <v>343.94</v>
      </c>
      <c r="H634" s="35"/>
    </row>
    <row r="635" spans="2:8" s="1" customFormat="1" ht="16.899999999999999" customHeight="1">
      <c r="B635" s="35"/>
      <c r="C635" s="217" t="s">
        <v>346</v>
      </c>
      <c r="D635" s="218" t="s">
        <v>347</v>
      </c>
      <c r="E635" s="219" t="s">
        <v>258</v>
      </c>
      <c r="F635" s="220">
        <v>642.20000000000005</v>
      </c>
      <c r="H635" s="35"/>
    </row>
    <row r="636" spans="2:8" s="1" customFormat="1" ht="16.899999999999999" customHeight="1">
      <c r="B636" s="35"/>
      <c r="C636" s="221" t="s">
        <v>32</v>
      </c>
      <c r="D636" s="221" t="s">
        <v>349</v>
      </c>
      <c r="E636" s="19" t="s">
        <v>32</v>
      </c>
      <c r="F636" s="222">
        <v>98.2</v>
      </c>
      <c r="H636" s="35"/>
    </row>
    <row r="637" spans="2:8" s="1" customFormat="1" ht="16.899999999999999" customHeight="1">
      <c r="B637" s="35"/>
      <c r="C637" s="221" t="s">
        <v>32</v>
      </c>
      <c r="D637" s="221" t="s">
        <v>352</v>
      </c>
      <c r="E637" s="19" t="s">
        <v>32</v>
      </c>
      <c r="F637" s="222">
        <v>369.4</v>
      </c>
      <c r="H637" s="35"/>
    </row>
    <row r="638" spans="2:8" s="1" customFormat="1" ht="16.899999999999999" customHeight="1">
      <c r="B638" s="35"/>
      <c r="C638" s="221" t="s">
        <v>32</v>
      </c>
      <c r="D638" s="221" t="s">
        <v>471</v>
      </c>
      <c r="E638" s="19" t="s">
        <v>32</v>
      </c>
      <c r="F638" s="222">
        <v>13.36</v>
      </c>
      <c r="H638" s="35"/>
    </row>
    <row r="639" spans="2:8" s="1" customFormat="1" ht="16.899999999999999" customHeight="1">
      <c r="B639" s="35"/>
      <c r="C639" s="221" t="s">
        <v>32</v>
      </c>
      <c r="D639" s="221" t="s">
        <v>256</v>
      </c>
      <c r="E639" s="19" t="s">
        <v>32</v>
      </c>
      <c r="F639" s="222">
        <v>13.4</v>
      </c>
      <c r="H639" s="35"/>
    </row>
    <row r="640" spans="2:8" s="1" customFormat="1" ht="16.899999999999999" customHeight="1">
      <c r="B640" s="35"/>
      <c r="C640" s="221" t="s">
        <v>32</v>
      </c>
      <c r="D640" s="221" t="s">
        <v>340</v>
      </c>
      <c r="E640" s="19" t="s">
        <v>32</v>
      </c>
      <c r="F640" s="222">
        <v>128.24</v>
      </c>
      <c r="H640" s="35"/>
    </row>
    <row r="641" spans="2:8" s="1" customFormat="1" ht="16.899999999999999" customHeight="1">
      <c r="B641" s="35"/>
      <c r="C641" s="221" t="s">
        <v>32</v>
      </c>
      <c r="D641" s="221" t="s">
        <v>7286</v>
      </c>
      <c r="E641" s="19" t="s">
        <v>32</v>
      </c>
      <c r="F641" s="222">
        <v>19.600000000000001</v>
      </c>
      <c r="H641" s="35"/>
    </row>
    <row r="642" spans="2:8" s="1" customFormat="1" ht="16.899999999999999" customHeight="1">
      <c r="B642" s="35"/>
      <c r="C642" s="221" t="s">
        <v>32</v>
      </c>
      <c r="D642" s="221" t="s">
        <v>581</v>
      </c>
      <c r="E642" s="19" t="s">
        <v>32</v>
      </c>
      <c r="F642" s="222">
        <v>642.20000000000005</v>
      </c>
      <c r="H642" s="35"/>
    </row>
    <row r="643" spans="2:8" s="1" customFormat="1" ht="16.899999999999999" customHeight="1">
      <c r="B643" s="35"/>
      <c r="C643" s="223" t="s">
        <v>6949</v>
      </c>
      <c r="H643" s="35"/>
    </row>
    <row r="644" spans="2:8" s="1" customFormat="1" ht="22.5">
      <c r="B644" s="35"/>
      <c r="C644" s="221" t="s">
        <v>1535</v>
      </c>
      <c r="D644" s="221" t="s">
        <v>7287</v>
      </c>
      <c r="E644" s="19" t="s">
        <v>783</v>
      </c>
      <c r="F644" s="222">
        <v>907.1</v>
      </c>
      <c r="H644" s="35"/>
    </row>
    <row r="645" spans="2:8" s="1" customFormat="1" ht="16.899999999999999" customHeight="1">
      <c r="B645" s="35"/>
      <c r="C645" s="221" t="s">
        <v>3676</v>
      </c>
      <c r="D645" s="221" t="s">
        <v>6960</v>
      </c>
      <c r="E645" s="19" t="s">
        <v>783</v>
      </c>
      <c r="F645" s="222">
        <v>1459.385</v>
      </c>
      <c r="H645" s="35"/>
    </row>
    <row r="646" spans="2:8" s="1" customFormat="1" ht="16.899999999999999" customHeight="1">
      <c r="B646" s="35"/>
      <c r="C646" s="217" t="s">
        <v>349</v>
      </c>
      <c r="D646" s="218" t="s">
        <v>350</v>
      </c>
      <c r="E646" s="219" t="s">
        <v>258</v>
      </c>
      <c r="F646" s="220">
        <v>98.2</v>
      </c>
      <c r="H646" s="35"/>
    </row>
    <row r="647" spans="2:8" s="1" customFormat="1" ht="16.899999999999999" customHeight="1">
      <c r="B647" s="35"/>
      <c r="C647" s="221" t="s">
        <v>32</v>
      </c>
      <c r="D647" s="221" t="s">
        <v>7288</v>
      </c>
      <c r="E647" s="19" t="s">
        <v>32</v>
      </c>
      <c r="F647" s="222">
        <v>5.5</v>
      </c>
      <c r="H647" s="35"/>
    </row>
    <row r="648" spans="2:8" s="1" customFormat="1" ht="16.899999999999999" customHeight="1">
      <c r="B648" s="35"/>
      <c r="C648" s="221" t="s">
        <v>32</v>
      </c>
      <c r="D648" s="221" t="s">
        <v>7289</v>
      </c>
      <c r="E648" s="19" t="s">
        <v>32</v>
      </c>
      <c r="F648" s="222">
        <v>9.6999999999999993</v>
      </c>
      <c r="H648" s="35"/>
    </row>
    <row r="649" spans="2:8" s="1" customFormat="1" ht="16.899999999999999" customHeight="1">
      <c r="B649" s="35"/>
      <c r="C649" s="221" t="s">
        <v>32</v>
      </c>
      <c r="D649" s="221" t="s">
        <v>7290</v>
      </c>
      <c r="E649" s="19" t="s">
        <v>32</v>
      </c>
      <c r="F649" s="222">
        <v>13.85</v>
      </c>
      <c r="H649" s="35"/>
    </row>
    <row r="650" spans="2:8" s="1" customFormat="1" ht="16.899999999999999" customHeight="1">
      <c r="B650" s="35"/>
      <c r="C650" s="221" t="s">
        <v>32</v>
      </c>
      <c r="D650" s="221" t="s">
        <v>7291</v>
      </c>
      <c r="E650" s="19" t="s">
        <v>32</v>
      </c>
      <c r="F650" s="222">
        <v>13.85</v>
      </c>
      <c r="H650" s="35"/>
    </row>
    <row r="651" spans="2:8" s="1" customFormat="1" ht="16.899999999999999" customHeight="1">
      <c r="B651" s="35"/>
      <c r="C651" s="221" t="s">
        <v>32</v>
      </c>
      <c r="D651" s="221" t="s">
        <v>7292</v>
      </c>
      <c r="E651" s="19" t="s">
        <v>32</v>
      </c>
      <c r="F651" s="222">
        <v>6.4</v>
      </c>
      <c r="H651" s="35"/>
    </row>
    <row r="652" spans="2:8" s="1" customFormat="1" ht="16.899999999999999" customHeight="1">
      <c r="B652" s="35"/>
      <c r="C652" s="221" t="s">
        <v>32</v>
      </c>
      <c r="D652" s="221" t="s">
        <v>7293</v>
      </c>
      <c r="E652" s="19" t="s">
        <v>32</v>
      </c>
      <c r="F652" s="222">
        <v>13.7</v>
      </c>
      <c r="H652" s="35"/>
    </row>
    <row r="653" spans="2:8" s="1" customFormat="1" ht="16.899999999999999" customHeight="1">
      <c r="B653" s="35"/>
      <c r="C653" s="221" t="s">
        <v>32</v>
      </c>
      <c r="D653" s="221" t="s">
        <v>7294</v>
      </c>
      <c r="E653" s="19" t="s">
        <v>32</v>
      </c>
      <c r="F653" s="222">
        <v>14</v>
      </c>
      <c r="H653" s="35"/>
    </row>
    <row r="654" spans="2:8" s="1" customFormat="1" ht="16.899999999999999" customHeight="1">
      <c r="B654" s="35"/>
      <c r="C654" s="221" t="s">
        <v>32</v>
      </c>
      <c r="D654" s="221" t="s">
        <v>7295</v>
      </c>
      <c r="E654" s="19" t="s">
        <v>32</v>
      </c>
      <c r="F654" s="222">
        <v>13.3</v>
      </c>
      <c r="H654" s="35"/>
    </row>
    <row r="655" spans="2:8" s="1" customFormat="1" ht="16.899999999999999" customHeight="1">
      <c r="B655" s="35"/>
      <c r="C655" s="221" t="s">
        <v>32</v>
      </c>
      <c r="D655" s="221" t="s">
        <v>7296</v>
      </c>
      <c r="E655" s="19" t="s">
        <v>32</v>
      </c>
      <c r="F655" s="222">
        <v>7.9</v>
      </c>
      <c r="H655" s="35"/>
    </row>
    <row r="656" spans="2:8" s="1" customFormat="1" ht="16.899999999999999" customHeight="1">
      <c r="B656" s="35"/>
      <c r="C656" s="221" t="s">
        <v>32</v>
      </c>
      <c r="D656" s="221" t="s">
        <v>581</v>
      </c>
      <c r="E656" s="19" t="s">
        <v>32</v>
      </c>
      <c r="F656" s="222">
        <v>98.2</v>
      </c>
      <c r="H656" s="35"/>
    </row>
    <row r="657" spans="2:8" s="1" customFormat="1" ht="16.899999999999999" customHeight="1">
      <c r="B657" s="35"/>
      <c r="C657" s="223" t="s">
        <v>6949</v>
      </c>
      <c r="H657" s="35"/>
    </row>
    <row r="658" spans="2:8" s="1" customFormat="1" ht="16.899999999999999" customHeight="1">
      <c r="B658" s="35"/>
      <c r="C658" s="221" t="s">
        <v>1679</v>
      </c>
      <c r="D658" s="221" t="s">
        <v>7036</v>
      </c>
      <c r="E658" s="19" t="s">
        <v>165</v>
      </c>
      <c r="F658" s="222">
        <v>185.86</v>
      </c>
      <c r="H658" s="35"/>
    </row>
    <row r="659" spans="2:8" s="1" customFormat="1" ht="22.5">
      <c r="B659" s="35"/>
      <c r="C659" s="221" t="s">
        <v>3304</v>
      </c>
      <c r="D659" s="221" t="s">
        <v>7297</v>
      </c>
      <c r="E659" s="19" t="s">
        <v>783</v>
      </c>
      <c r="F659" s="222">
        <v>93.15</v>
      </c>
      <c r="H659" s="35"/>
    </row>
    <row r="660" spans="2:8" s="1" customFormat="1" ht="16.899999999999999" customHeight="1">
      <c r="B660" s="35"/>
      <c r="C660" s="217" t="s">
        <v>352</v>
      </c>
      <c r="D660" s="218" t="s">
        <v>353</v>
      </c>
      <c r="E660" s="219" t="s">
        <v>258</v>
      </c>
      <c r="F660" s="220">
        <v>369.4</v>
      </c>
      <c r="H660" s="35"/>
    </row>
    <row r="661" spans="2:8" s="1" customFormat="1" ht="16.899999999999999" customHeight="1">
      <c r="B661" s="35"/>
      <c r="C661" s="221" t="s">
        <v>32</v>
      </c>
      <c r="D661" s="221" t="s">
        <v>7298</v>
      </c>
      <c r="E661" s="19" t="s">
        <v>32</v>
      </c>
      <c r="F661" s="222">
        <v>19.399999999999999</v>
      </c>
      <c r="H661" s="35"/>
    </row>
    <row r="662" spans="2:8" s="1" customFormat="1" ht="16.899999999999999" customHeight="1">
      <c r="B662" s="35"/>
      <c r="C662" s="221" t="s">
        <v>32</v>
      </c>
      <c r="D662" s="221" t="s">
        <v>7299</v>
      </c>
      <c r="E662" s="19" t="s">
        <v>32</v>
      </c>
      <c r="F662" s="222">
        <v>13.3</v>
      </c>
      <c r="H662" s="35"/>
    </row>
    <row r="663" spans="2:8" s="1" customFormat="1" ht="16.899999999999999" customHeight="1">
      <c r="B663" s="35"/>
      <c r="C663" s="221" t="s">
        <v>32</v>
      </c>
      <c r="D663" s="221" t="s">
        <v>32</v>
      </c>
      <c r="E663" s="19" t="s">
        <v>32</v>
      </c>
      <c r="F663" s="222">
        <v>0</v>
      </c>
      <c r="H663" s="35"/>
    </row>
    <row r="664" spans="2:8" s="1" customFormat="1" ht="16.899999999999999" customHeight="1">
      <c r="B664" s="35"/>
      <c r="C664" s="221" t="s">
        <v>32</v>
      </c>
      <c r="D664" s="221" t="s">
        <v>7300</v>
      </c>
      <c r="E664" s="19" t="s">
        <v>32</v>
      </c>
      <c r="F664" s="222">
        <v>9.6999999999999993</v>
      </c>
      <c r="H664" s="35"/>
    </row>
    <row r="665" spans="2:8" s="1" customFormat="1" ht="16.899999999999999" customHeight="1">
      <c r="B665" s="35"/>
      <c r="C665" s="221" t="s">
        <v>32</v>
      </c>
      <c r="D665" s="221" t="s">
        <v>7301</v>
      </c>
      <c r="E665" s="19" t="s">
        <v>32</v>
      </c>
      <c r="F665" s="222">
        <v>22.9</v>
      </c>
      <c r="H665" s="35"/>
    </row>
    <row r="666" spans="2:8" s="1" customFormat="1" ht="16.899999999999999" customHeight="1">
      <c r="B666" s="35"/>
      <c r="C666" s="221" t="s">
        <v>32</v>
      </c>
      <c r="D666" s="221" t="s">
        <v>7302</v>
      </c>
      <c r="E666" s="19" t="s">
        <v>32</v>
      </c>
      <c r="F666" s="222">
        <v>13.3</v>
      </c>
      <c r="H666" s="35"/>
    </row>
    <row r="667" spans="2:8" s="1" customFormat="1" ht="16.899999999999999" customHeight="1">
      <c r="B667" s="35"/>
      <c r="C667" s="221" t="s">
        <v>32</v>
      </c>
      <c r="D667" s="221" t="s">
        <v>7303</v>
      </c>
      <c r="E667" s="19" t="s">
        <v>32</v>
      </c>
      <c r="F667" s="222">
        <v>10</v>
      </c>
      <c r="H667" s="35"/>
    </row>
    <row r="668" spans="2:8" s="1" customFormat="1" ht="16.899999999999999" customHeight="1">
      <c r="B668" s="35"/>
      <c r="C668" s="221" t="s">
        <v>32</v>
      </c>
      <c r="D668" s="221" t="s">
        <v>7304</v>
      </c>
      <c r="E668" s="19" t="s">
        <v>32</v>
      </c>
      <c r="F668" s="222">
        <v>34.1</v>
      </c>
      <c r="H668" s="35"/>
    </row>
    <row r="669" spans="2:8" s="1" customFormat="1" ht="16.899999999999999" customHeight="1">
      <c r="B669" s="35"/>
      <c r="C669" s="221" t="s">
        <v>32</v>
      </c>
      <c r="D669" s="221" t="s">
        <v>7305</v>
      </c>
      <c r="E669" s="19" t="s">
        <v>32</v>
      </c>
      <c r="F669" s="222">
        <v>6.6</v>
      </c>
      <c r="H669" s="35"/>
    </row>
    <row r="670" spans="2:8" s="1" customFormat="1" ht="16.899999999999999" customHeight="1">
      <c r="B670" s="35"/>
      <c r="C670" s="221" t="s">
        <v>32</v>
      </c>
      <c r="D670" s="221" t="s">
        <v>7306</v>
      </c>
      <c r="E670" s="19" t="s">
        <v>32</v>
      </c>
      <c r="F670" s="222">
        <v>14.6</v>
      </c>
      <c r="H670" s="35"/>
    </row>
    <row r="671" spans="2:8" s="1" customFormat="1" ht="16.899999999999999" customHeight="1">
      <c r="B671" s="35"/>
      <c r="C671" s="221" t="s">
        <v>32</v>
      </c>
      <c r="D671" s="221" t="s">
        <v>7307</v>
      </c>
      <c r="E671" s="19" t="s">
        <v>32</v>
      </c>
      <c r="F671" s="222">
        <v>7.8</v>
      </c>
      <c r="H671" s="35"/>
    </row>
    <row r="672" spans="2:8" s="1" customFormat="1" ht="16.899999999999999" customHeight="1">
      <c r="B672" s="35"/>
      <c r="C672" s="221" t="s">
        <v>32</v>
      </c>
      <c r="D672" s="221" t="s">
        <v>7308</v>
      </c>
      <c r="E672" s="19" t="s">
        <v>32</v>
      </c>
      <c r="F672" s="222">
        <v>16.100000000000001</v>
      </c>
      <c r="H672" s="35"/>
    </row>
    <row r="673" spans="2:8" s="1" customFormat="1" ht="16.899999999999999" customHeight="1">
      <c r="B673" s="35"/>
      <c r="C673" s="221" t="s">
        <v>32</v>
      </c>
      <c r="D673" s="221" t="s">
        <v>7309</v>
      </c>
      <c r="E673" s="19" t="s">
        <v>32</v>
      </c>
      <c r="F673" s="222">
        <v>109.4</v>
      </c>
      <c r="H673" s="35"/>
    </row>
    <row r="674" spans="2:8" s="1" customFormat="1" ht="16.899999999999999" customHeight="1">
      <c r="B674" s="35"/>
      <c r="C674" s="221" t="s">
        <v>32</v>
      </c>
      <c r="D674" s="221" t="s">
        <v>7310</v>
      </c>
      <c r="E674" s="19" t="s">
        <v>32</v>
      </c>
      <c r="F674" s="222">
        <v>16</v>
      </c>
      <c r="H674" s="35"/>
    </row>
    <row r="675" spans="2:8" s="1" customFormat="1" ht="16.899999999999999" customHeight="1">
      <c r="B675" s="35"/>
      <c r="C675" s="221" t="s">
        <v>32</v>
      </c>
      <c r="D675" s="221" t="s">
        <v>7311</v>
      </c>
      <c r="E675" s="19" t="s">
        <v>32</v>
      </c>
      <c r="F675" s="222">
        <v>9.4</v>
      </c>
      <c r="H675" s="35"/>
    </row>
    <row r="676" spans="2:8" s="1" customFormat="1" ht="16.899999999999999" customHeight="1">
      <c r="B676" s="35"/>
      <c r="C676" s="221" t="s">
        <v>32</v>
      </c>
      <c r="D676" s="221" t="s">
        <v>7312</v>
      </c>
      <c r="E676" s="19" t="s">
        <v>32</v>
      </c>
      <c r="F676" s="222">
        <v>16</v>
      </c>
      <c r="H676" s="35"/>
    </row>
    <row r="677" spans="2:8" s="1" customFormat="1" ht="16.899999999999999" customHeight="1">
      <c r="B677" s="35"/>
      <c r="C677" s="221" t="s">
        <v>32</v>
      </c>
      <c r="D677" s="221" t="s">
        <v>7313</v>
      </c>
      <c r="E677" s="19" t="s">
        <v>32</v>
      </c>
      <c r="F677" s="222">
        <v>9.4</v>
      </c>
      <c r="H677" s="35"/>
    </row>
    <row r="678" spans="2:8" s="1" customFormat="1" ht="16.899999999999999" customHeight="1">
      <c r="B678" s="35"/>
      <c r="C678" s="221" t="s">
        <v>32</v>
      </c>
      <c r="D678" s="221" t="s">
        <v>7314</v>
      </c>
      <c r="E678" s="19" t="s">
        <v>32</v>
      </c>
      <c r="F678" s="222">
        <v>16</v>
      </c>
      <c r="H678" s="35"/>
    </row>
    <row r="679" spans="2:8" s="1" customFormat="1" ht="16.899999999999999" customHeight="1">
      <c r="B679" s="35"/>
      <c r="C679" s="221" t="s">
        <v>32</v>
      </c>
      <c r="D679" s="221" t="s">
        <v>7315</v>
      </c>
      <c r="E679" s="19" t="s">
        <v>32</v>
      </c>
      <c r="F679" s="222">
        <v>9.4</v>
      </c>
      <c r="H679" s="35"/>
    </row>
    <row r="680" spans="2:8" s="1" customFormat="1" ht="16.899999999999999" customHeight="1">
      <c r="B680" s="35"/>
      <c r="C680" s="221" t="s">
        <v>32</v>
      </c>
      <c r="D680" s="221" t="s">
        <v>7316</v>
      </c>
      <c r="E680" s="19" t="s">
        <v>32</v>
      </c>
      <c r="F680" s="222">
        <v>16</v>
      </c>
      <c r="H680" s="35"/>
    </row>
    <row r="681" spans="2:8" s="1" customFormat="1" ht="16.899999999999999" customHeight="1">
      <c r="B681" s="35"/>
      <c r="C681" s="221" t="s">
        <v>32</v>
      </c>
      <c r="D681" s="221" t="s">
        <v>581</v>
      </c>
      <c r="E681" s="19" t="s">
        <v>32</v>
      </c>
      <c r="F681" s="222">
        <v>369.4</v>
      </c>
      <c r="H681" s="35"/>
    </row>
    <row r="682" spans="2:8" s="1" customFormat="1" ht="16.899999999999999" customHeight="1">
      <c r="B682" s="35"/>
      <c r="C682" s="223" t="s">
        <v>6949</v>
      </c>
      <c r="H682" s="35"/>
    </row>
    <row r="683" spans="2:8" s="1" customFormat="1" ht="16.899999999999999" customHeight="1">
      <c r="B683" s="35"/>
      <c r="C683" s="221" t="s">
        <v>3488</v>
      </c>
      <c r="D683" s="221" t="s">
        <v>7049</v>
      </c>
      <c r="E683" s="19" t="s">
        <v>165</v>
      </c>
      <c r="F683" s="222">
        <v>574.35</v>
      </c>
      <c r="H683" s="35"/>
    </row>
    <row r="684" spans="2:8" s="1" customFormat="1" ht="16.899999999999999" customHeight="1">
      <c r="B684" s="35"/>
      <c r="C684" s="221" t="s">
        <v>3514</v>
      </c>
      <c r="D684" s="221" t="s">
        <v>7317</v>
      </c>
      <c r="E684" s="19" t="s">
        <v>783</v>
      </c>
      <c r="F684" s="222">
        <v>453.81</v>
      </c>
      <c r="H684" s="35"/>
    </row>
    <row r="685" spans="2:8" s="1" customFormat="1" ht="22.5">
      <c r="B685" s="35"/>
      <c r="C685" s="221" t="s">
        <v>3496</v>
      </c>
      <c r="D685" s="221" t="s">
        <v>7050</v>
      </c>
      <c r="E685" s="19" t="s">
        <v>165</v>
      </c>
      <c r="F685" s="222">
        <v>574.35</v>
      </c>
      <c r="H685" s="35"/>
    </row>
    <row r="686" spans="2:8" s="1" customFormat="1" ht="16.899999999999999" customHeight="1">
      <c r="B686" s="35"/>
      <c r="C686" s="221" t="s">
        <v>3500</v>
      </c>
      <c r="D686" s="221" t="s">
        <v>3501</v>
      </c>
      <c r="E686" s="19" t="s">
        <v>258</v>
      </c>
      <c r="F686" s="222">
        <v>77.433999999999997</v>
      </c>
      <c r="H686" s="35"/>
    </row>
    <row r="687" spans="2:8" s="1" customFormat="1" ht="16.899999999999999" customHeight="1">
      <c r="B687" s="35"/>
      <c r="C687" s="217" t="s">
        <v>471</v>
      </c>
      <c r="D687" s="218" t="s">
        <v>472</v>
      </c>
      <c r="E687" s="219" t="s">
        <v>258</v>
      </c>
      <c r="F687" s="220">
        <v>13.36</v>
      </c>
      <c r="H687" s="35"/>
    </row>
    <row r="688" spans="2:8" s="1" customFormat="1" ht="16.899999999999999" customHeight="1">
      <c r="B688" s="35"/>
      <c r="C688" s="221" t="s">
        <v>32</v>
      </c>
      <c r="D688" s="221" t="s">
        <v>7318</v>
      </c>
      <c r="E688" s="19" t="s">
        <v>32</v>
      </c>
      <c r="F688" s="222">
        <v>13.36</v>
      </c>
      <c r="H688" s="35"/>
    </row>
    <row r="689" spans="2:8" s="1" customFormat="1" ht="16.899999999999999" customHeight="1">
      <c r="B689" s="35"/>
      <c r="C689" s="223" t="s">
        <v>6949</v>
      </c>
      <c r="H689" s="35"/>
    </row>
    <row r="690" spans="2:8" s="1" customFormat="1" ht="16.899999999999999" customHeight="1">
      <c r="B690" s="35"/>
      <c r="C690" s="221" t="s">
        <v>3488</v>
      </c>
      <c r="D690" s="221" t="s">
        <v>7049</v>
      </c>
      <c r="E690" s="19" t="s">
        <v>165</v>
      </c>
      <c r="F690" s="222">
        <v>574.35</v>
      </c>
      <c r="H690" s="35"/>
    </row>
    <row r="691" spans="2:8" s="1" customFormat="1" ht="16.899999999999999" customHeight="1">
      <c r="B691" s="35"/>
      <c r="C691" s="221" t="s">
        <v>3514</v>
      </c>
      <c r="D691" s="221" t="s">
        <v>7317</v>
      </c>
      <c r="E691" s="19" t="s">
        <v>783</v>
      </c>
      <c r="F691" s="222">
        <v>453.81</v>
      </c>
      <c r="H691" s="35"/>
    </row>
    <row r="692" spans="2:8" s="1" customFormat="1" ht="22.5">
      <c r="B692" s="35"/>
      <c r="C692" s="221" t="s">
        <v>3496</v>
      </c>
      <c r="D692" s="221" t="s">
        <v>7050</v>
      </c>
      <c r="E692" s="19" t="s">
        <v>165</v>
      </c>
      <c r="F692" s="222">
        <v>574.35</v>
      </c>
      <c r="H692" s="35"/>
    </row>
    <row r="693" spans="2:8" s="1" customFormat="1" ht="16.899999999999999" customHeight="1">
      <c r="B693" s="35"/>
      <c r="C693" s="217" t="s">
        <v>256</v>
      </c>
      <c r="D693" s="218" t="s">
        <v>257</v>
      </c>
      <c r="E693" s="219" t="s">
        <v>258</v>
      </c>
      <c r="F693" s="220">
        <v>13.4</v>
      </c>
      <c r="H693" s="35"/>
    </row>
    <row r="694" spans="2:8" s="1" customFormat="1" ht="16.899999999999999" customHeight="1">
      <c r="B694" s="35"/>
      <c r="C694" s="221" t="s">
        <v>32</v>
      </c>
      <c r="D694" s="221" t="s">
        <v>7267</v>
      </c>
      <c r="E694" s="19" t="s">
        <v>32</v>
      </c>
      <c r="F694" s="222">
        <v>13.4</v>
      </c>
      <c r="H694" s="35"/>
    </row>
    <row r="695" spans="2:8" s="1" customFormat="1" ht="16.899999999999999" customHeight="1">
      <c r="B695" s="35"/>
      <c r="C695" s="223" t="s">
        <v>6949</v>
      </c>
      <c r="H695" s="35"/>
    </row>
    <row r="696" spans="2:8" s="1" customFormat="1" ht="16.899999999999999" customHeight="1">
      <c r="B696" s="35"/>
      <c r="C696" s="221" t="s">
        <v>3456</v>
      </c>
      <c r="D696" s="221" t="s">
        <v>7319</v>
      </c>
      <c r="E696" s="19" t="s">
        <v>165</v>
      </c>
      <c r="F696" s="222">
        <v>1.18</v>
      </c>
      <c r="H696" s="35"/>
    </row>
    <row r="697" spans="2:8" s="1" customFormat="1" ht="16.899999999999999" customHeight="1">
      <c r="B697" s="35"/>
      <c r="C697" s="221" t="s">
        <v>3465</v>
      </c>
      <c r="D697" s="221" t="s">
        <v>7320</v>
      </c>
      <c r="E697" s="19" t="s">
        <v>783</v>
      </c>
      <c r="F697" s="222">
        <v>11.8</v>
      </c>
      <c r="H697" s="35"/>
    </row>
    <row r="698" spans="2:8" s="1" customFormat="1" ht="16.899999999999999" customHeight="1">
      <c r="B698" s="35"/>
      <c r="C698" s="217" t="s">
        <v>355</v>
      </c>
      <c r="D698" s="218" t="s">
        <v>356</v>
      </c>
      <c r="E698" s="219" t="s">
        <v>258</v>
      </c>
      <c r="F698" s="220">
        <v>264.89999999999998</v>
      </c>
      <c r="H698" s="35"/>
    </row>
    <row r="699" spans="2:8" s="1" customFormat="1" ht="16.899999999999999" customHeight="1">
      <c r="B699" s="35"/>
      <c r="C699" s="221" t="s">
        <v>32</v>
      </c>
      <c r="D699" s="221" t="s">
        <v>358</v>
      </c>
      <c r="E699" s="19" t="s">
        <v>32</v>
      </c>
      <c r="F699" s="222">
        <v>7.9</v>
      </c>
      <c r="H699" s="35"/>
    </row>
    <row r="700" spans="2:8" s="1" customFormat="1" ht="16.899999999999999" customHeight="1">
      <c r="B700" s="35"/>
      <c r="C700" s="221" t="s">
        <v>32</v>
      </c>
      <c r="D700" s="221" t="s">
        <v>361</v>
      </c>
      <c r="E700" s="19" t="s">
        <v>32</v>
      </c>
      <c r="F700" s="222">
        <v>172.9</v>
      </c>
      <c r="H700" s="35"/>
    </row>
    <row r="701" spans="2:8" s="1" customFormat="1" ht="16.899999999999999" customHeight="1">
      <c r="B701" s="35"/>
      <c r="C701" s="221" t="s">
        <v>32</v>
      </c>
      <c r="D701" s="221" t="s">
        <v>343</v>
      </c>
      <c r="E701" s="19" t="s">
        <v>32</v>
      </c>
      <c r="F701" s="222">
        <v>64.5</v>
      </c>
      <c r="H701" s="35"/>
    </row>
    <row r="702" spans="2:8" s="1" customFormat="1" ht="16.899999999999999" customHeight="1">
      <c r="B702" s="35"/>
      <c r="C702" s="221" t="s">
        <v>32</v>
      </c>
      <c r="D702" s="221" t="s">
        <v>7321</v>
      </c>
      <c r="E702" s="19" t="s">
        <v>32</v>
      </c>
      <c r="F702" s="222">
        <v>19.600000000000001</v>
      </c>
      <c r="H702" s="35"/>
    </row>
    <row r="703" spans="2:8" s="1" customFormat="1" ht="16.899999999999999" customHeight="1">
      <c r="B703" s="35"/>
      <c r="C703" s="221" t="s">
        <v>32</v>
      </c>
      <c r="D703" s="221" t="s">
        <v>581</v>
      </c>
      <c r="E703" s="19" t="s">
        <v>32</v>
      </c>
      <c r="F703" s="222">
        <v>264.89999999999998</v>
      </c>
      <c r="H703" s="35"/>
    </row>
    <row r="704" spans="2:8" s="1" customFormat="1" ht="16.899999999999999" customHeight="1">
      <c r="B704" s="35"/>
      <c r="C704" s="223" t="s">
        <v>6949</v>
      </c>
      <c r="H704" s="35"/>
    </row>
    <row r="705" spans="2:8" s="1" customFormat="1" ht="22.5">
      <c r="B705" s="35"/>
      <c r="C705" s="221" t="s">
        <v>1535</v>
      </c>
      <c r="D705" s="221" t="s">
        <v>7287</v>
      </c>
      <c r="E705" s="19" t="s">
        <v>783</v>
      </c>
      <c r="F705" s="222">
        <v>907.1</v>
      </c>
      <c r="H705" s="35"/>
    </row>
    <row r="706" spans="2:8" s="1" customFormat="1" ht="16.899999999999999" customHeight="1">
      <c r="B706" s="35"/>
      <c r="C706" s="221" t="s">
        <v>3676</v>
      </c>
      <c r="D706" s="221" t="s">
        <v>6960</v>
      </c>
      <c r="E706" s="19" t="s">
        <v>783</v>
      </c>
      <c r="F706" s="222">
        <v>1459.385</v>
      </c>
      <c r="H706" s="35"/>
    </row>
    <row r="707" spans="2:8" s="1" customFormat="1" ht="16.899999999999999" customHeight="1">
      <c r="B707" s="35"/>
      <c r="C707" s="217" t="s">
        <v>358</v>
      </c>
      <c r="D707" s="218" t="s">
        <v>359</v>
      </c>
      <c r="E707" s="219" t="s">
        <v>258</v>
      </c>
      <c r="F707" s="220">
        <v>7.9</v>
      </c>
      <c r="H707" s="35"/>
    </row>
    <row r="708" spans="2:8" s="1" customFormat="1" ht="16.899999999999999" customHeight="1">
      <c r="B708" s="35"/>
      <c r="C708" s="221" t="s">
        <v>32</v>
      </c>
      <c r="D708" s="221" t="s">
        <v>7322</v>
      </c>
      <c r="E708" s="19" t="s">
        <v>32</v>
      </c>
      <c r="F708" s="222">
        <v>7.9</v>
      </c>
      <c r="H708" s="35"/>
    </row>
    <row r="709" spans="2:8" s="1" customFormat="1" ht="16.899999999999999" customHeight="1">
      <c r="B709" s="35"/>
      <c r="C709" s="221" t="s">
        <v>32</v>
      </c>
      <c r="D709" s="221" t="s">
        <v>581</v>
      </c>
      <c r="E709" s="19" t="s">
        <v>32</v>
      </c>
      <c r="F709" s="222">
        <v>7.9</v>
      </c>
      <c r="H709" s="35"/>
    </row>
    <row r="710" spans="2:8" s="1" customFormat="1" ht="16.899999999999999" customHeight="1">
      <c r="B710" s="35"/>
      <c r="C710" s="223" t="s">
        <v>6949</v>
      </c>
      <c r="H710" s="35"/>
    </row>
    <row r="711" spans="2:8" s="1" customFormat="1" ht="16.899999999999999" customHeight="1">
      <c r="B711" s="35"/>
      <c r="C711" s="221" t="s">
        <v>1679</v>
      </c>
      <c r="D711" s="221" t="s">
        <v>7036</v>
      </c>
      <c r="E711" s="19" t="s">
        <v>165</v>
      </c>
      <c r="F711" s="222">
        <v>185.86</v>
      </c>
      <c r="H711" s="35"/>
    </row>
    <row r="712" spans="2:8" s="1" customFormat="1" ht="22.5">
      <c r="B712" s="35"/>
      <c r="C712" s="221" t="s">
        <v>3304</v>
      </c>
      <c r="D712" s="221" t="s">
        <v>7297</v>
      </c>
      <c r="E712" s="19" t="s">
        <v>783</v>
      </c>
      <c r="F712" s="222">
        <v>93.15</v>
      </c>
      <c r="H712" s="35"/>
    </row>
    <row r="713" spans="2:8" s="1" customFormat="1" ht="16.899999999999999" customHeight="1">
      <c r="B713" s="35"/>
      <c r="C713" s="217" t="s">
        <v>361</v>
      </c>
      <c r="D713" s="218" t="s">
        <v>362</v>
      </c>
      <c r="E713" s="219" t="s">
        <v>258</v>
      </c>
      <c r="F713" s="220">
        <v>172.9</v>
      </c>
      <c r="H713" s="35"/>
    </row>
    <row r="714" spans="2:8" s="1" customFormat="1" ht="16.899999999999999" customHeight="1">
      <c r="B714" s="35"/>
      <c r="C714" s="221" t="s">
        <v>32</v>
      </c>
      <c r="D714" s="221" t="s">
        <v>7323</v>
      </c>
      <c r="E714" s="19" t="s">
        <v>32</v>
      </c>
      <c r="F714" s="222">
        <v>24.5</v>
      </c>
      <c r="H714" s="35"/>
    </row>
    <row r="715" spans="2:8" s="1" customFormat="1" ht="16.899999999999999" customHeight="1">
      <c r="B715" s="35"/>
      <c r="C715" s="221" t="s">
        <v>32</v>
      </c>
      <c r="D715" s="221" t="s">
        <v>7324</v>
      </c>
      <c r="E715" s="19" t="s">
        <v>32</v>
      </c>
      <c r="F715" s="222">
        <v>21.9</v>
      </c>
      <c r="H715" s="35"/>
    </row>
    <row r="716" spans="2:8" s="1" customFormat="1" ht="16.899999999999999" customHeight="1">
      <c r="B716" s="35"/>
      <c r="C716" s="221" t="s">
        <v>32</v>
      </c>
      <c r="D716" s="221" t="s">
        <v>7325</v>
      </c>
      <c r="E716" s="19" t="s">
        <v>32</v>
      </c>
      <c r="F716" s="222">
        <v>17.2</v>
      </c>
      <c r="H716" s="35"/>
    </row>
    <row r="717" spans="2:8" s="1" customFormat="1" ht="16.899999999999999" customHeight="1">
      <c r="B717" s="35"/>
      <c r="C717" s="221" t="s">
        <v>32</v>
      </c>
      <c r="D717" s="221" t="s">
        <v>7326</v>
      </c>
      <c r="E717" s="19" t="s">
        <v>32</v>
      </c>
      <c r="F717" s="222">
        <v>12.2</v>
      </c>
      <c r="H717" s="35"/>
    </row>
    <row r="718" spans="2:8" s="1" customFormat="1" ht="16.899999999999999" customHeight="1">
      <c r="B718" s="35"/>
      <c r="C718" s="221" t="s">
        <v>32</v>
      </c>
      <c r="D718" s="221" t="s">
        <v>7327</v>
      </c>
      <c r="E718" s="19" t="s">
        <v>32</v>
      </c>
      <c r="F718" s="222">
        <v>7.9</v>
      </c>
      <c r="H718" s="35"/>
    </row>
    <row r="719" spans="2:8" s="1" customFormat="1" ht="16.899999999999999" customHeight="1">
      <c r="B719" s="35"/>
      <c r="C719" s="221" t="s">
        <v>32</v>
      </c>
      <c r="D719" s="221" t="s">
        <v>7328</v>
      </c>
      <c r="E719" s="19" t="s">
        <v>32</v>
      </c>
      <c r="F719" s="222">
        <v>14.5</v>
      </c>
      <c r="H719" s="35"/>
    </row>
    <row r="720" spans="2:8" s="1" customFormat="1" ht="16.899999999999999" customHeight="1">
      <c r="B720" s="35"/>
      <c r="C720" s="221" t="s">
        <v>32</v>
      </c>
      <c r="D720" s="221" t="s">
        <v>7329</v>
      </c>
      <c r="E720" s="19" t="s">
        <v>32</v>
      </c>
      <c r="F720" s="222">
        <v>7.9</v>
      </c>
      <c r="H720" s="35"/>
    </row>
    <row r="721" spans="2:8" s="1" customFormat="1" ht="16.899999999999999" customHeight="1">
      <c r="B721" s="35"/>
      <c r="C721" s="221" t="s">
        <v>32</v>
      </c>
      <c r="D721" s="221" t="s">
        <v>7330</v>
      </c>
      <c r="E721" s="19" t="s">
        <v>32</v>
      </c>
      <c r="F721" s="222">
        <v>16</v>
      </c>
      <c r="H721" s="35"/>
    </row>
    <row r="722" spans="2:8" s="1" customFormat="1" ht="16.899999999999999" customHeight="1">
      <c r="B722" s="35"/>
      <c r="C722" s="221" t="s">
        <v>32</v>
      </c>
      <c r="D722" s="221" t="s">
        <v>7331</v>
      </c>
      <c r="E722" s="19" t="s">
        <v>32</v>
      </c>
      <c r="F722" s="222">
        <v>9.4</v>
      </c>
      <c r="H722" s="35"/>
    </row>
    <row r="723" spans="2:8" s="1" customFormat="1" ht="16.899999999999999" customHeight="1">
      <c r="B723" s="35"/>
      <c r="C723" s="221" t="s">
        <v>32</v>
      </c>
      <c r="D723" s="221" t="s">
        <v>7332</v>
      </c>
      <c r="E723" s="19" t="s">
        <v>32</v>
      </c>
      <c r="F723" s="222">
        <v>16</v>
      </c>
      <c r="H723" s="35"/>
    </row>
    <row r="724" spans="2:8" s="1" customFormat="1" ht="16.899999999999999" customHeight="1">
      <c r="B724" s="35"/>
      <c r="C724" s="221" t="s">
        <v>32</v>
      </c>
      <c r="D724" s="221" t="s">
        <v>7333</v>
      </c>
      <c r="E724" s="19" t="s">
        <v>32</v>
      </c>
      <c r="F724" s="222">
        <v>9.4</v>
      </c>
      <c r="H724" s="35"/>
    </row>
    <row r="725" spans="2:8" s="1" customFormat="1" ht="16.899999999999999" customHeight="1">
      <c r="B725" s="35"/>
      <c r="C725" s="221" t="s">
        <v>32</v>
      </c>
      <c r="D725" s="221" t="s">
        <v>7334</v>
      </c>
      <c r="E725" s="19" t="s">
        <v>32</v>
      </c>
      <c r="F725" s="222">
        <v>16</v>
      </c>
      <c r="H725" s="35"/>
    </row>
    <row r="726" spans="2:8" s="1" customFormat="1" ht="16.899999999999999" customHeight="1">
      <c r="B726" s="35"/>
      <c r="C726" s="221" t="s">
        <v>32</v>
      </c>
      <c r="D726" s="221" t="s">
        <v>581</v>
      </c>
      <c r="E726" s="19" t="s">
        <v>32</v>
      </c>
      <c r="F726" s="222">
        <v>172.9</v>
      </c>
      <c r="H726" s="35"/>
    </row>
    <row r="727" spans="2:8" s="1" customFormat="1" ht="16.899999999999999" customHeight="1">
      <c r="B727" s="35"/>
      <c r="C727" s="223" t="s">
        <v>6949</v>
      </c>
      <c r="H727" s="35"/>
    </row>
    <row r="728" spans="2:8" s="1" customFormat="1" ht="16.899999999999999" customHeight="1">
      <c r="B728" s="35"/>
      <c r="C728" s="221" t="s">
        <v>3488</v>
      </c>
      <c r="D728" s="221" t="s">
        <v>7049</v>
      </c>
      <c r="E728" s="19" t="s">
        <v>165</v>
      </c>
      <c r="F728" s="222">
        <v>574.35</v>
      </c>
      <c r="H728" s="35"/>
    </row>
    <row r="729" spans="2:8" s="1" customFormat="1" ht="16.899999999999999" customHeight="1">
      <c r="B729" s="35"/>
      <c r="C729" s="221" t="s">
        <v>3514</v>
      </c>
      <c r="D729" s="221" t="s">
        <v>7317</v>
      </c>
      <c r="E729" s="19" t="s">
        <v>783</v>
      </c>
      <c r="F729" s="222">
        <v>453.81</v>
      </c>
      <c r="H729" s="35"/>
    </row>
    <row r="730" spans="2:8" s="1" customFormat="1" ht="22.5">
      <c r="B730" s="35"/>
      <c r="C730" s="221" t="s">
        <v>3496</v>
      </c>
      <c r="D730" s="221" t="s">
        <v>7050</v>
      </c>
      <c r="E730" s="19" t="s">
        <v>165</v>
      </c>
      <c r="F730" s="222">
        <v>574.35</v>
      </c>
      <c r="H730" s="35"/>
    </row>
    <row r="731" spans="2:8" s="1" customFormat="1" ht="16.899999999999999" customHeight="1">
      <c r="B731" s="35"/>
      <c r="C731" s="221" t="s">
        <v>3500</v>
      </c>
      <c r="D731" s="221" t="s">
        <v>3501</v>
      </c>
      <c r="E731" s="19" t="s">
        <v>258</v>
      </c>
      <c r="F731" s="222">
        <v>77.433999999999997</v>
      </c>
      <c r="H731" s="35"/>
    </row>
    <row r="732" spans="2:8" s="1" customFormat="1" ht="16.899999999999999" customHeight="1">
      <c r="B732" s="35"/>
      <c r="C732" s="217" t="s">
        <v>7335</v>
      </c>
      <c r="D732" s="218" t="s">
        <v>7336</v>
      </c>
      <c r="E732" s="219" t="s">
        <v>258</v>
      </c>
      <c r="F732" s="220">
        <v>19.600000000000001</v>
      </c>
      <c r="H732" s="35"/>
    </row>
    <row r="733" spans="2:8" s="1" customFormat="1" ht="16.899999999999999" customHeight="1">
      <c r="B733" s="35"/>
      <c r="C733" s="221" t="s">
        <v>32</v>
      </c>
      <c r="D733" s="221" t="s">
        <v>7300</v>
      </c>
      <c r="E733" s="19" t="s">
        <v>32</v>
      </c>
      <c r="F733" s="222">
        <v>9.6999999999999993</v>
      </c>
      <c r="H733" s="35"/>
    </row>
    <row r="734" spans="2:8" s="1" customFormat="1" ht="16.899999999999999" customHeight="1">
      <c r="B734" s="35"/>
      <c r="C734" s="221" t="s">
        <v>32</v>
      </c>
      <c r="D734" s="221" t="s">
        <v>7337</v>
      </c>
      <c r="E734" s="19" t="s">
        <v>32</v>
      </c>
      <c r="F734" s="222">
        <v>9.9</v>
      </c>
      <c r="H734" s="35"/>
    </row>
    <row r="735" spans="2:8" s="1" customFormat="1" ht="16.899999999999999" customHeight="1">
      <c r="B735" s="35"/>
      <c r="C735" s="221" t="s">
        <v>32</v>
      </c>
      <c r="D735" s="221" t="s">
        <v>581</v>
      </c>
      <c r="E735" s="19" t="s">
        <v>32</v>
      </c>
      <c r="F735" s="222">
        <v>19.600000000000001</v>
      </c>
      <c r="H735" s="35"/>
    </row>
    <row r="736" spans="2:8" s="1" customFormat="1" ht="16.899999999999999" customHeight="1">
      <c r="B736" s="35"/>
      <c r="C736" s="217" t="s">
        <v>246</v>
      </c>
      <c r="D736" s="218" t="s">
        <v>247</v>
      </c>
      <c r="E736" s="219" t="s">
        <v>165</v>
      </c>
      <c r="F736" s="220">
        <v>38.700000000000003</v>
      </c>
      <c r="H736" s="35"/>
    </row>
    <row r="737" spans="2:8" s="1" customFormat="1" ht="16.899999999999999" customHeight="1">
      <c r="B737" s="35"/>
      <c r="C737" s="221" t="s">
        <v>32</v>
      </c>
      <c r="D737" s="221" t="s">
        <v>248</v>
      </c>
      <c r="E737" s="19" t="s">
        <v>32</v>
      </c>
      <c r="F737" s="222">
        <v>38.700000000000003</v>
      </c>
      <c r="H737" s="35"/>
    </row>
    <row r="738" spans="2:8" s="1" customFormat="1" ht="16.899999999999999" customHeight="1">
      <c r="B738" s="35"/>
      <c r="C738" s="223" t="s">
        <v>6949</v>
      </c>
      <c r="H738" s="35"/>
    </row>
    <row r="739" spans="2:8" s="1" customFormat="1" ht="16.899999999999999" customHeight="1">
      <c r="B739" s="35"/>
      <c r="C739" s="221" t="s">
        <v>1686</v>
      </c>
      <c r="D739" s="221" t="s">
        <v>7338</v>
      </c>
      <c r="E739" s="19" t="s">
        <v>165</v>
      </c>
      <c r="F739" s="222">
        <v>38.700000000000003</v>
      </c>
      <c r="H739" s="35"/>
    </row>
    <row r="740" spans="2:8" s="1" customFormat="1" ht="16.899999999999999" customHeight="1">
      <c r="B740" s="35"/>
      <c r="C740" s="217" t="s">
        <v>364</v>
      </c>
      <c r="D740" s="218" t="s">
        <v>365</v>
      </c>
      <c r="E740" s="219" t="s">
        <v>165</v>
      </c>
      <c r="F740" s="220">
        <v>119.232</v>
      </c>
      <c r="H740" s="35"/>
    </row>
    <row r="741" spans="2:8" s="1" customFormat="1" ht="16.899999999999999" customHeight="1">
      <c r="B741" s="35"/>
      <c r="C741" s="221" t="s">
        <v>32</v>
      </c>
      <c r="D741" s="221" t="s">
        <v>7339</v>
      </c>
      <c r="E741" s="19" t="s">
        <v>32</v>
      </c>
      <c r="F741" s="222">
        <v>0</v>
      </c>
      <c r="H741" s="35"/>
    </row>
    <row r="742" spans="2:8" s="1" customFormat="1" ht="16.899999999999999" customHeight="1">
      <c r="B742" s="35"/>
      <c r="C742" s="221" t="s">
        <v>32</v>
      </c>
      <c r="D742" s="221" t="s">
        <v>7340</v>
      </c>
      <c r="E742" s="19" t="s">
        <v>32</v>
      </c>
      <c r="F742" s="222">
        <v>4.9029999999999996</v>
      </c>
      <c r="H742" s="35"/>
    </row>
    <row r="743" spans="2:8" s="1" customFormat="1" ht="16.899999999999999" customHeight="1">
      <c r="B743" s="35"/>
      <c r="C743" s="221" t="s">
        <v>32</v>
      </c>
      <c r="D743" s="221" t="s">
        <v>7341</v>
      </c>
      <c r="E743" s="19" t="s">
        <v>32</v>
      </c>
      <c r="F743" s="222">
        <v>3.08</v>
      </c>
      <c r="H743" s="35"/>
    </row>
    <row r="744" spans="2:8" s="1" customFormat="1" ht="16.899999999999999" customHeight="1">
      <c r="B744" s="35"/>
      <c r="C744" s="221" t="s">
        <v>32</v>
      </c>
      <c r="D744" s="221" t="s">
        <v>7342</v>
      </c>
      <c r="E744" s="19" t="s">
        <v>32</v>
      </c>
      <c r="F744" s="222">
        <v>4.9029999999999996</v>
      </c>
      <c r="H744" s="35"/>
    </row>
    <row r="745" spans="2:8" s="1" customFormat="1" ht="16.899999999999999" customHeight="1">
      <c r="B745" s="35"/>
      <c r="C745" s="221" t="s">
        <v>32</v>
      </c>
      <c r="D745" s="221" t="s">
        <v>7343</v>
      </c>
      <c r="E745" s="19" t="s">
        <v>32</v>
      </c>
      <c r="F745" s="222">
        <v>3.08</v>
      </c>
      <c r="H745" s="35"/>
    </row>
    <row r="746" spans="2:8" s="1" customFormat="1" ht="16.899999999999999" customHeight="1">
      <c r="B746" s="35"/>
      <c r="C746" s="221" t="s">
        <v>32</v>
      </c>
      <c r="D746" s="221" t="s">
        <v>7344</v>
      </c>
      <c r="E746" s="19" t="s">
        <v>32</v>
      </c>
      <c r="F746" s="222">
        <v>4.9029999999999996</v>
      </c>
      <c r="H746" s="35"/>
    </row>
    <row r="747" spans="2:8" s="1" customFormat="1" ht="16.899999999999999" customHeight="1">
      <c r="B747" s="35"/>
      <c r="C747" s="221" t="s">
        <v>32</v>
      </c>
      <c r="D747" s="221" t="s">
        <v>7345</v>
      </c>
      <c r="E747" s="19" t="s">
        <v>32</v>
      </c>
      <c r="F747" s="222">
        <v>3.08</v>
      </c>
      <c r="H747" s="35"/>
    </row>
    <row r="748" spans="2:8" s="1" customFormat="1" ht="16.899999999999999" customHeight="1">
      <c r="B748" s="35"/>
      <c r="C748" s="221" t="s">
        <v>32</v>
      </c>
      <c r="D748" s="221" t="s">
        <v>7346</v>
      </c>
      <c r="E748" s="19" t="s">
        <v>32</v>
      </c>
      <c r="F748" s="222">
        <v>4.9029999999999996</v>
      </c>
      <c r="H748" s="35"/>
    </row>
    <row r="749" spans="2:8" s="1" customFormat="1" ht="16.899999999999999" customHeight="1">
      <c r="B749" s="35"/>
      <c r="C749" s="221" t="s">
        <v>32</v>
      </c>
      <c r="D749" s="221" t="s">
        <v>7347</v>
      </c>
      <c r="E749" s="19" t="s">
        <v>32</v>
      </c>
      <c r="F749" s="222">
        <v>3.08</v>
      </c>
      <c r="H749" s="35"/>
    </row>
    <row r="750" spans="2:8" s="1" customFormat="1" ht="16.899999999999999" customHeight="1">
      <c r="B750" s="35"/>
      <c r="C750" s="221" t="s">
        <v>32</v>
      </c>
      <c r="D750" s="221" t="s">
        <v>7348</v>
      </c>
      <c r="E750" s="19" t="s">
        <v>32</v>
      </c>
      <c r="F750" s="222">
        <v>5.55</v>
      </c>
      <c r="H750" s="35"/>
    </row>
    <row r="751" spans="2:8" s="1" customFormat="1" ht="16.899999999999999" customHeight="1">
      <c r="B751" s="35"/>
      <c r="C751" s="221" t="s">
        <v>32</v>
      </c>
      <c r="D751" s="221" t="s">
        <v>7349</v>
      </c>
      <c r="E751" s="19" t="s">
        <v>32</v>
      </c>
      <c r="F751" s="222">
        <v>3.08</v>
      </c>
      <c r="H751" s="35"/>
    </row>
    <row r="752" spans="2:8" s="1" customFormat="1" ht="16.899999999999999" customHeight="1">
      <c r="B752" s="35"/>
      <c r="C752" s="221" t="s">
        <v>32</v>
      </c>
      <c r="D752" s="221" t="s">
        <v>7350</v>
      </c>
      <c r="E752" s="19" t="s">
        <v>32</v>
      </c>
      <c r="F752" s="222">
        <v>5.55</v>
      </c>
      <c r="H752" s="35"/>
    </row>
    <row r="753" spans="2:8" s="1" customFormat="1" ht="16.899999999999999" customHeight="1">
      <c r="B753" s="35"/>
      <c r="C753" s="221" t="s">
        <v>32</v>
      </c>
      <c r="D753" s="221" t="s">
        <v>7351</v>
      </c>
      <c r="E753" s="19" t="s">
        <v>32</v>
      </c>
      <c r="F753" s="222">
        <v>3.08</v>
      </c>
      <c r="H753" s="35"/>
    </row>
    <row r="754" spans="2:8" s="1" customFormat="1" ht="16.899999999999999" customHeight="1">
      <c r="B754" s="35"/>
      <c r="C754" s="221" t="s">
        <v>32</v>
      </c>
      <c r="D754" s="221" t="s">
        <v>7352</v>
      </c>
      <c r="E754" s="19" t="s">
        <v>32</v>
      </c>
      <c r="F754" s="222">
        <v>9.1</v>
      </c>
      <c r="H754" s="35"/>
    </row>
    <row r="755" spans="2:8" s="1" customFormat="1" ht="16.899999999999999" customHeight="1">
      <c r="B755" s="35"/>
      <c r="C755" s="221" t="s">
        <v>32</v>
      </c>
      <c r="D755" s="221" t="s">
        <v>7353</v>
      </c>
      <c r="E755" s="19" t="s">
        <v>32</v>
      </c>
      <c r="F755" s="222">
        <v>14</v>
      </c>
      <c r="H755" s="35"/>
    </row>
    <row r="756" spans="2:8" s="1" customFormat="1" ht="16.899999999999999" customHeight="1">
      <c r="B756" s="35"/>
      <c r="C756" s="221" t="s">
        <v>32</v>
      </c>
      <c r="D756" s="221" t="s">
        <v>7354</v>
      </c>
      <c r="E756" s="19" t="s">
        <v>32</v>
      </c>
      <c r="F756" s="222">
        <v>11.48</v>
      </c>
      <c r="H756" s="35"/>
    </row>
    <row r="757" spans="2:8" s="1" customFormat="1" ht="16.899999999999999" customHeight="1">
      <c r="B757" s="35"/>
      <c r="C757" s="221" t="s">
        <v>32</v>
      </c>
      <c r="D757" s="221" t="s">
        <v>7355</v>
      </c>
      <c r="E757" s="19" t="s">
        <v>32</v>
      </c>
      <c r="F757" s="222">
        <v>4.8</v>
      </c>
      <c r="H757" s="35"/>
    </row>
    <row r="758" spans="2:8" s="1" customFormat="1" ht="16.899999999999999" customHeight="1">
      <c r="B758" s="35"/>
      <c r="C758" s="221" t="s">
        <v>32</v>
      </c>
      <c r="D758" s="221" t="s">
        <v>7356</v>
      </c>
      <c r="E758" s="19" t="s">
        <v>32</v>
      </c>
      <c r="F758" s="222">
        <v>5.6</v>
      </c>
      <c r="H758" s="35"/>
    </row>
    <row r="759" spans="2:8" s="1" customFormat="1" ht="16.899999999999999" customHeight="1">
      <c r="B759" s="35"/>
      <c r="C759" s="221" t="s">
        <v>32</v>
      </c>
      <c r="D759" s="221" t="s">
        <v>7357</v>
      </c>
      <c r="E759" s="19" t="s">
        <v>32</v>
      </c>
      <c r="F759" s="222">
        <v>3.08</v>
      </c>
      <c r="H759" s="35"/>
    </row>
    <row r="760" spans="2:8" s="1" customFormat="1" ht="16.899999999999999" customHeight="1">
      <c r="B760" s="35"/>
      <c r="C760" s="221" t="s">
        <v>32</v>
      </c>
      <c r="D760" s="221" t="s">
        <v>7358</v>
      </c>
      <c r="E760" s="19" t="s">
        <v>32</v>
      </c>
      <c r="F760" s="222">
        <v>3.08</v>
      </c>
      <c r="H760" s="35"/>
    </row>
    <row r="761" spans="2:8" s="1" customFormat="1" ht="16.899999999999999" customHeight="1">
      <c r="B761" s="35"/>
      <c r="C761" s="221" t="s">
        <v>32</v>
      </c>
      <c r="D761" s="221" t="s">
        <v>7359</v>
      </c>
      <c r="E761" s="19" t="s">
        <v>32</v>
      </c>
      <c r="F761" s="222">
        <v>3.08</v>
      </c>
      <c r="H761" s="35"/>
    </row>
    <row r="762" spans="2:8" s="1" customFormat="1" ht="16.899999999999999" customHeight="1">
      <c r="B762" s="35"/>
      <c r="C762" s="221" t="s">
        <v>32</v>
      </c>
      <c r="D762" s="221" t="s">
        <v>7360</v>
      </c>
      <c r="E762" s="19" t="s">
        <v>32</v>
      </c>
      <c r="F762" s="222">
        <v>3.08</v>
      </c>
      <c r="H762" s="35"/>
    </row>
    <row r="763" spans="2:8" s="1" customFormat="1" ht="16.899999999999999" customHeight="1">
      <c r="B763" s="35"/>
      <c r="C763" s="221" t="s">
        <v>32</v>
      </c>
      <c r="D763" s="221" t="s">
        <v>7361</v>
      </c>
      <c r="E763" s="19" t="s">
        <v>32</v>
      </c>
      <c r="F763" s="222">
        <v>2.94</v>
      </c>
      <c r="H763" s="35"/>
    </row>
    <row r="764" spans="2:8" s="1" customFormat="1" ht="16.899999999999999" customHeight="1">
      <c r="B764" s="35"/>
      <c r="C764" s="221" t="s">
        <v>32</v>
      </c>
      <c r="D764" s="221" t="s">
        <v>7362</v>
      </c>
      <c r="E764" s="19" t="s">
        <v>32</v>
      </c>
      <c r="F764" s="222">
        <v>5.6</v>
      </c>
      <c r="H764" s="35"/>
    </row>
    <row r="765" spans="2:8" s="1" customFormat="1" ht="16.899999999999999" customHeight="1">
      <c r="B765" s="35"/>
      <c r="C765" s="221" t="s">
        <v>32</v>
      </c>
      <c r="D765" s="221" t="s">
        <v>7192</v>
      </c>
      <c r="E765" s="19" t="s">
        <v>32</v>
      </c>
      <c r="F765" s="222">
        <v>0</v>
      </c>
      <c r="H765" s="35"/>
    </row>
    <row r="766" spans="2:8" s="1" customFormat="1" ht="16.899999999999999" customHeight="1">
      <c r="B766" s="35"/>
      <c r="C766" s="221" t="s">
        <v>32</v>
      </c>
      <c r="D766" s="221" t="s">
        <v>7363</v>
      </c>
      <c r="E766" s="19" t="s">
        <v>32</v>
      </c>
      <c r="F766" s="222">
        <v>4.2</v>
      </c>
      <c r="H766" s="35"/>
    </row>
    <row r="767" spans="2:8" s="1" customFormat="1" ht="16.899999999999999" customHeight="1">
      <c r="B767" s="35"/>
      <c r="C767" s="221" t="s">
        <v>32</v>
      </c>
      <c r="D767" s="221" t="s">
        <v>581</v>
      </c>
      <c r="E767" s="19" t="s">
        <v>32</v>
      </c>
      <c r="F767" s="222">
        <v>119.232</v>
      </c>
      <c r="H767" s="35"/>
    </row>
    <row r="768" spans="2:8" s="1" customFormat="1" ht="16.899999999999999" customHeight="1">
      <c r="B768" s="35"/>
      <c r="C768" s="223" t="s">
        <v>6949</v>
      </c>
      <c r="H768" s="35"/>
    </row>
    <row r="769" spans="2:8" s="1" customFormat="1" ht="16.899999999999999" customHeight="1">
      <c r="B769" s="35"/>
      <c r="C769" s="221" t="s">
        <v>824</v>
      </c>
      <c r="D769" s="221" t="s">
        <v>6968</v>
      </c>
      <c r="E769" s="19" t="s">
        <v>165</v>
      </c>
      <c r="F769" s="222">
        <v>766.17</v>
      </c>
      <c r="H769" s="35"/>
    </row>
    <row r="770" spans="2:8" s="1" customFormat="1" ht="16.899999999999999" customHeight="1">
      <c r="B770" s="35"/>
      <c r="C770" s="221" t="s">
        <v>1346</v>
      </c>
      <c r="D770" s="221" t="s">
        <v>7364</v>
      </c>
      <c r="E770" s="19" t="s">
        <v>165</v>
      </c>
      <c r="F770" s="222">
        <v>709.69100000000003</v>
      </c>
      <c r="H770" s="35"/>
    </row>
    <row r="771" spans="2:8" s="1" customFormat="1" ht="16.899999999999999" customHeight="1">
      <c r="B771" s="35"/>
      <c r="C771" s="221" t="s">
        <v>1278</v>
      </c>
      <c r="D771" s="221" t="s">
        <v>7365</v>
      </c>
      <c r="E771" s="19" t="s">
        <v>165</v>
      </c>
      <c r="F771" s="222">
        <v>180.422</v>
      </c>
      <c r="H771" s="35"/>
    </row>
    <row r="772" spans="2:8" s="1" customFormat="1" ht="16.899999999999999" customHeight="1">
      <c r="B772" s="35"/>
      <c r="C772" s="221" t="s">
        <v>1278</v>
      </c>
      <c r="D772" s="221" t="s">
        <v>7365</v>
      </c>
      <c r="E772" s="19" t="s">
        <v>165</v>
      </c>
      <c r="F772" s="222">
        <v>180.422</v>
      </c>
      <c r="H772" s="35"/>
    </row>
    <row r="773" spans="2:8" s="1" customFormat="1" ht="16.899999999999999" customHeight="1">
      <c r="B773" s="35"/>
      <c r="C773" s="221" t="s">
        <v>3705</v>
      </c>
      <c r="D773" s="221" t="s">
        <v>6951</v>
      </c>
      <c r="E773" s="19" t="s">
        <v>165</v>
      </c>
      <c r="F773" s="222">
        <v>921.04399999999998</v>
      </c>
      <c r="H773" s="35"/>
    </row>
    <row r="774" spans="2:8" s="1" customFormat="1" ht="16.899999999999999" customHeight="1">
      <c r="B774" s="35"/>
      <c r="C774" s="217" t="s">
        <v>367</v>
      </c>
      <c r="D774" s="218" t="s">
        <v>368</v>
      </c>
      <c r="E774" s="219" t="s">
        <v>32</v>
      </c>
      <c r="F774" s="220">
        <v>2.15</v>
      </c>
      <c r="H774" s="35"/>
    </row>
    <row r="775" spans="2:8" s="1" customFormat="1" ht="16.899999999999999" customHeight="1">
      <c r="B775" s="35"/>
      <c r="C775" s="221" t="s">
        <v>32</v>
      </c>
      <c r="D775" s="221" t="s">
        <v>7366</v>
      </c>
      <c r="E775" s="19" t="s">
        <v>32</v>
      </c>
      <c r="F775" s="222">
        <v>2.15</v>
      </c>
      <c r="H775" s="35"/>
    </row>
    <row r="776" spans="2:8" s="1" customFormat="1" ht="16.899999999999999" customHeight="1">
      <c r="B776" s="35"/>
      <c r="C776" s="221" t="s">
        <v>32</v>
      </c>
      <c r="D776" s="221" t="s">
        <v>581</v>
      </c>
      <c r="E776" s="19" t="s">
        <v>32</v>
      </c>
      <c r="F776" s="222">
        <v>2.15</v>
      </c>
      <c r="H776" s="35"/>
    </row>
    <row r="777" spans="2:8" s="1" customFormat="1" ht="16.899999999999999" customHeight="1">
      <c r="B777" s="35"/>
      <c r="C777" s="223" t="s">
        <v>6949</v>
      </c>
      <c r="H777" s="35"/>
    </row>
    <row r="778" spans="2:8" s="1" customFormat="1" ht="16.899999999999999" customHeight="1">
      <c r="B778" s="35"/>
      <c r="C778" s="221" t="s">
        <v>799</v>
      </c>
      <c r="D778" s="221" t="s">
        <v>6985</v>
      </c>
      <c r="E778" s="19" t="s">
        <v>165</v>
      </c>
      <c r="F778" s="222">
        <v>177.91900000000001</v>
      </c>
      <c r="H778" s="35"/>
    </row>
    <row r="779" spans="2:8" s="1" customFormat="1" ht="16.899999999999999" customHeight="1">
      <c r="B779" s="35"/>
      <c r="C779" s="221" t="s">
        <v>1278</v>
      </c>
      <c r="D779" s="221" t="s">
        <v>7365</v>
      </c>
      <c r="E779" s="19" t="s">
        <v>165</v>
      </c>
      <c r="F779" s="222">
        <v>180.422</v>
      </c>
      <c r="H779" s="35"/>
    </row>
    <row r="780" spans="2:8" s="1" customFormat="1" ht="16.899999999999999" customHeight="1">
      <c r="B780" s="35"/>
      <c r="C780" s="221" t="s">
        <v>1278</v>
      </c>
      <c r="D780" s="221" t="s">
        <v>7365</v>
      </c>
      <c r="E780" s="19" t="s">
        <v>165</v>
      </c>
      <c r="F780" s="222">
        <v>180.422</v>
      </c>
      <c r="H780" s="35"/>
    </row>
    <row r="781" spans="2:8" s="1" customFormat="1" ht="16.899999999999999" customHeight="1">
      <c r="B781" s="35"/>
      <c r="C781" s="217" t="s">
        <v>370</v>
      </c>
      <c r="D781" s="218" t="s">
        <v>371</v>
      </c>
      <c r="E781" s="219" t="s">
        <v>165</v>
      </c>
      <c r="F781" s="220">
        <v>11.992000000000001</v>
      </c>
      <c r="H781" s="35"/>
    </row>
    <row r="782" spans="2:8" s="1" customFormat="1" ht="16.899999999999999" customHeight="1">
      <c r="B782" s="35"/>
      <c r="C782" s="221" t="s">
        <v>32</v>
      </c>
      <c r="D782" s="221" t="s">
        <v>7367</v>
      </c>
      <c r="E782" s="19" t="s">
        <v>32</v>
      </c>
      <c r="F782" s="222">
        <v>2.9980000000000002</v>
      </c>
      <c r="H782" s="35"/>
    </row>
    <row r="783" spans="2:8" s="1" customFormat="1" ht="16.899999999999999" customHeight="1">
      <c r="B783" s="35"/>
      <c r="C783" s="221" t="s">
        <v>32</v>
      </c>
      <c r="D783" s="221" t="s">
        <v>7368</v>
      </c>
      <c r="E783" s="19" t="s">
        <v>32</v>
      </c>
      <c r="F783" s="222">
        <v>2.9980000000000002</v>
      </c>
      <c r="H783" s="35"/>
    </row>
    <row r="784" spans="2:8" s="1" customFormat="1" ht="16.899999999999999" customHeight="1">
      <c r="B784" s="35"/>
      <c r="C784" s="221" t="s">
        <v>32</v>
      </c>
      <c r="D784" s="221" t="s">
        <v>7369</v>
      </c>
      <c r="E784" s="19" t="s">
        <v>32</v>
      </c>
      <c r="F784" s="222">
        <v>2.9980000000000002</v>
      </c>
      <c r="H784" s="35"/>
    </row>
    <row r="785" spans="2:8" s="1" customFormat="1" ht="16.899999999999999" customHeight="1">
      <c r="B785" s="35"/>
      <c r="C785" s="221" t="s">
        <v>32</v>
      </c>
      <c r="D785" s="221" t="s">
        <v>7370</v>
      </c>
      <c r="E785" s="19" t="s">
        <v>32</v>
      </c>
      <c r="F785" s="222">
        <v>2.9980000000000002</v>
      </c>
      <c r="H785" s="35"/>
    </row>
    <row r="786" spans="2:8" s="1" customFormat="1" ht="16.899999999999999" customHeight="1">
      <c r="B786" s="35"/>
      <c r="C786" s="221" t="s">
        <v>32</v>
      </c>
      <c r="D786" s="221" t="s">
        <v>581</v>
      </c>
      <c r="E786" s="19" t="s">
        <v>32</v>
      </c>
      <c r="F786" s="222">
        <v>11.992000000000001</v>
      </c>
      <c r="H786" s="35"/>
    </row>
    <row r="787" spans="2:8" s="1" customFormat="1" ht="16.899999999999999" customHeight="1">
      <c r="B787" s="35"/>
      <c r="C787" s="223" t="s">
        <v>6949</v>
      </c>
      <c r="H787" s="35"/>
    </row>
    <row r="788" spans="2:8" s="1" customFormat="1" ht="16.899999999999999" customHeight="1">
      <c r="B788" s="35"/>
      <c r="C788" s="221" t="s">
        <v>824</v>
      </c>
      <c r="D788" s="221" t="s">
        <v>6968</v>
      </c>
      <c r="E788" s="19" t="s">
        <v>165</v>
      </c>
      <c r="F788" s="222">
        <v>766.17</v>
      </c>
      <c r="H788" s="35"/>
    </row>
    <row r="789" spans="2:8" s="1" customFormat="1" ht="16.899999999999999" customHeight="1">
      <c r="B789" s="35"/>
      <c r="C789" s="221" t="s">
        <v>1346</v>
      </c>
      <c r="D789" s="221" t="s">
        <v>7364</v>
      </c>
      <c r="E789" s="19" t="s">
        <v>165</v>
      </c>
      <c r="F789" s="222">
        <v>709.69100000000003</v>
      </c>
      <c r="H789" s="35"/>
    </row>
    <row r="790" spans="2:8" s="1" customFormat="1" ht="16.899999999999999" customHeight="1">
      <c r="B790" s="35"/>
      <c r="C790" s="221" t="s">
        <v>1278</v>
      </c>
      <c r="D790" s="221" t="s">
        <v>7365</v>
      </c>
      <c r="E790" s="19" t="s">
        <v>165</v>
      </c>
      <c r="F790" s="222">
        <v>180.422</v>
      </c>
      <c r="H790" s="35"/>
    </row>
    <row r="791" spans="2:8" s="1" customFormat="1" ht="16.899999999999999" customHeight="1">
      <c r="B791" s="35"/>
      <c r="C791" s="221" t="s">
        <v>1278</v>
      </c>
      <c r="D791" s="221" t="s">
        <v>7365</v>
      </c>
      <c r="E791" s="19" t="s">
        <v>165</v>
      </c>
      <c r="F791" s="222">
        <v>180.422</v>
      </c>
      <c r="H791" s="35"/>
    </row>
    <row r="792" spans="2:8" s="1" customFormat="1" ht="16.899999999999999" customHeight="1">
      <c r="B792" s="35"/>
      <c r="C792" s="221" t="s">
        <v>3705</v>
      </c>
      <c r="D792" s="221" t="s">
        <v>6951</v>
      </c>
      <c r="E792" s="19" t="s">
        <v>165</v>
      </c>
      <c r="F792" s="222">
        <v>921.04399999999998</v>
      </c>
      <c r="H792" s="35"/>
    </row>
    <row r="793" spans="2:8" s="1" customFormat="1" ht="16.899999999999999" customHeight="1">
      <c r="B793" s="35"/>
      <c r="C793" s="217" t="s">
        <v>373</v>
      </c>
      <c r="D793" s="218" t="s">
        <v>374</v>
      </c>
      <c r="E793" s="219" t="s">
        <v>32</v>
      </c>
      <c r="F793" s="220">
        <v>47.048000000000002</v>
      </c>
      <c r="H793" s="35"/>
    </row>
    <row r="794" spans="2:8" s="1" customFormat="1" ht="16.899999999999999" customHeight="1">
      <c r="B794" s="35"/>
      <c r="C794" s="221" t="s">
        <v>32</v>
      </c>
      <c r="D794" s="221" t="s">
        <v>7371</v>
      </c>
      <c r="E794" s="19" t="s">
        <v>32</v>
      </c>
      <c r="F794" s="222">
        <v>4.9029999999999996</v>
      </c>
      <c r="H794" s="35"/>
    </row>
    <row r="795" spans="2:8" s="1" customFormat="1" ht="16.899999999999999" customHeight="1">
      <c r="B795" s="35"/>
      <c r="C795" s="221" t="s">
        <v>32</v>
      </c>
      <c r="D795" s="221" t="s">
        <v>7372</v>
      </c>
      <c r="E795" s="19" t="s">
        <v>32</v>
      </c>
      <c r="F795" s="222">
        <v>4.9029999999999996</v>
      </c>
      <c r="H795" s="35"/>
    </row>
    <row r="796" spans="2:8" s="1" customFormat="1" ht="16.899999999999999" customHeight="1">
      <c r="B796" s="35"/>
      <c r="C796" s="221" t="s">
        <v>32</v>
      </c>
      <c r="D796" s="221" t="s">
        <v>7373</v>
      </c>
      <c r="E796" s="19" t="s">
        <v>32</v>
      </c>
      <c r="F796" s="222">
        <v>4.9029999999999996</v>
      </c>
      <c r="H796" s="35"/>
    </row>
    <row r="797" spans="2:8" s="1" customFormat="1" ht="16.899999999999999" customHeight="1">
      <c r="B797" s="35"/>
      <c r="C797" s="221" t="s">
        <v>32</v>
      </c>
      <c r="D797" s="221" t="s">
        <v>7374</v>
      </c>
      <c r="E797" s="19" t="s">
        <v>32</v>
      </c>
      <c r="F797" s="222">
        <v>4.9029999999999996</v>
      </c>
      <c r="H797" s="35"/>
    </row>
    <row r="798" spans="2:8" s="1" customFormat="1" ht="16.899999999999999" customHeight="1">
      <c r="B798" s="35"/>
      <c r="C798" s="221" t="s">
        <v>32</v>
      </c>
      <c r="D798" s="221" t="s">
        <v>7375</v>
      </c>
      <c r="E798" s="19" t="s">
        <v>32</v>
      </c>
      <c r="F798" s="222">
        <v>3.0230000000000001</v>
      </c>
      <c r="H798" s="35"/>
    </row>
    <row r="799" spans="2:8" s="1" customFormat="1" ht="16.899999999999999" customHeight="1">
      <c r="B799" s="35"/>
      <c r="C799" s="221" t="s">
        <v>32</v>
      </c>
      <c r="D799" s="221" t="s">
        <v>7376</v>
      </c>
      <c r="E799" s="19" t="s">
        <v>32</v>
      </c>
      <c r="F799" s="222">
        <v>10.23</v>
      </c>
      <c r="H799" s="35"/>
    </row>
    <row r="800" spans="2:8" s="1" customFormat="1" ht="16.899999999999999" customHeight="1">
      <c r="B800" s="35"/>
      <c r="C800" s="221" t="s">
        <v>32</v>
      </c>
      <c r="D800" s="221" t="s">
        <v>7377</v>
      </c>
      <c r="E800" s="19" t="s">
        <v>32</v>
      </c>
      <c r="F800" s="222">
        <v>2.79</v>
      </c>
      <c r="H800" s="35"/>
    </row>
    <row r="801" spans="2:8" s="1" customFormat="1" ht="16.899999999999999" customHeight="1">
      <c r="B801" s="35"/>
      <c r="C801" s="221" t="s">
        <v>32</v>
      </c>
      <c r="D801" s="221" t="s">
        <v>7378</v>
      </c>
      <c r="E801" s="19" t="s">
        <v>32</v>
      </c>
      <c r="F801" s="222">
        <v>8.3699999999999992</v>
      </c>
      <c r="H801" s="35"/>
    </row>
    <row r="802" spans="2:8" s="1" customFormat="1" ht="16.899999999999999" customHeight="1">
      <c r="B802" s="35"/>
      <c r="C802" s="221" t="s">
        <v>32</v>
      </c>
      <c r="D802" s="221" t="s">
        <v>7375</v>
      </c>
      <c r="E802" s="19" t="s">
        <v>32</v>
      </c>
      <c r="F802" s="222">
        <v>3.0230000000000001</v>
      </c>
      <c r="H802" s="35"/>
    </row>
    <row r="803" spans="2:8" s="1" customFormat="1" ht="16.899999999999999" customHeight="1">
      <c r="B803" s="35"/>
      <c r="C803" s="221" t="s">
        <v>32</v>
      </c>
      <c r="D803" s="221" t="s">
        <v>581</v>
      </c>
      <c r="E803" s="19" t="s">
        <v>32</v>
      </c>
      <c r="F803" s="222">
        <v>47.048000000000002</v>
      </c>
      <c r="H803" s="35"/>
    </row>
    <row r="804" spans="2:8" s="1" customFormat="1" ht="16.899999999999999" customHeight="1">
      <c r="B804" s="35"/>
      <c r="C804" s="223" t="s">
        <v>6949</v>
      </c>
      <c r="H804" s="35"/>
    </row>
    <row r="805" spans="2:8" s="1" customFormat="1" ht="16.899999999999999" customHeight="1">
      <c r="B805" s="35"/>
      <c r="C805" s="221" t="s">
        <v>799</v>
      </c>
      <c r="D805" s="221" t="s">
        <v>6985</v>
      </c>
      <c r="E805" s="19" t="s">
        <v>165</v>
      </c>
      <c r="F805" s="222">
        <v>177.91900000000001</v>
      </c>
      <c r="H805" s="35"/>
    </row>
    <row r="806" spans="2:8" s="1" customFormat="1" ht="16.899999999999999" customHeight="1">
      <c r="B806" s="35"/>
      <c r="C806" s="221" t="s">
        <v>1278</v>
      </c>
      <c r="D806" s="221" t="s">
        <v>7365</v>
      </c>
      <c r="E806" s="19" t="s">
        <v>165</v>
      </c>
      <c r="F806" s="222">
        <v>180.422</v>
      </c>
      <c r="H806" s="35"/>
    </row>
    <row r="807" spans="2:8" s="1" customFormat="1" ht="16.899999999999999" customHeight="1">
      <c r="B807" s="35"/>
      <c r="C807" s="221" t="s">
        <v>1278</v>
      </c>
      <c r="D807" s="221" t="s">
        <v>7365</v>
      </c>
      <c r="E807" s="19" t="s">
        <v>165</v>
      </c>
      <c r="F807" s="222">
        <v>180.422</v>
      </c>
      <c r="H807" s="35"/>
    </row>
    <row r="808" spans="2:8" s="1" customFormat="1" ht="16.899999999999999" customHeight="1">
      <c r="B808" s="35"/>
      <c r="C808" s="217" t="s">
        <v>376</v>
      </c>
      <c r="D808" s="218" t="s">
        <v>377</v>
      </c>
      <c r="E808" s="219" t="s">
        <v>165</v>
      </c>
      <c r="F808" s="220">
        <v>2487.7890000000002</v>
      </c>
      <c r="H808" s="35"/>
    </row>
    <row r="809" spans="2:8" s="1" customFormat="1" ht="16.899999999999999" customHeight="1">
      <c r="B809" s="35"/>
      <c r="C809" s="221" t="s">
        <v>32</v>
      </c>
      <c r="D809" s="221" t="s">
        <v>1175</v>
      </c>
      <c r="E809" s="19" t="s">
        <v>32</v>
      </c>
      <c r="F809" s="222">
        <v>0</v>
      </c>
      <c r="H809" s="35"/>
    </row>
    <row r="810" spans="2:8" s="1" customFormat="1" ht="16.899999999999999" customHeight="1">
      <c r="B810" s="35"/>
      <c r="C810" s="221" t="s">
        <v>32</v>
      </c>
      <c r="D810" s="221" t="s">
        <v>7379</v>
      </c>
      <c r="E810" s="19" t="s">
        <v>32</v>
      </c>
      <c r="F810" s="222">
        <v>2022.93</v>
      </c>
      <c r="H810" s="35"/>
    </row>
    <row r="811" spans="2:8" s="1" customFormat="1" ht="16.899999999999999" customHeight="1">
      <c r="B811" s="35"/>
      <c r="C811" s="221" t="s">
        <v>32</v>
      </c>
      <c r="D811" s="221" t="s">
        <v>7380</v>
      </c>
      <c r="E811" s="19" t="s">
        <v>32</v>
      </c>
      <c r="F811" s="222">
        <v>-121.38200000000001</v>
      </c>
      <c r="H811" s="35"/>
    </row>
    <row r="812" spans="2:8" s="1" customFormat="1" ht="16.899999999999999" customHeight="1">
      <c r="B812" s="35"/>
      <c r="C812" s="221" t="s">
        <v>32</v>
      </c>
      <c r="D812" s="221" t="s">
        <v>7381</v>
      </c>
      <c r="E812" s="19" t="s">
        <v>32</v>
      </c>
      <c r="F812" s="222">
        <v>-123.468</v>
      </c>
      <c r="H812" s="35"/>
    </row>
    <row r="813" spans="2:8" s="1" customFormat="1" ht="16.899999999999999" customHeight="1">
      <c r="B813" s="35"/>
      <c r="C813" s="221" t="s">
        <v>32</v>
      </c>
      <c r="D813" s="221" t="s">
        <v>7382</v>
      </c>
      <c r="E813" s="19" t="s">
        <v>32</v>
      </c>
      <c r="F813" s="222">
        <v>42.45</v>
      </c>
      <c r="H813" s="35"/>
    </row>
    <row r="814" spans="2:8" s="1" customFormat="1" ht="16.899999999999999" customHeight="1">
      <c r="B814" s="35"/>
      <c r="C814" s="221" t="s">
        <v>32</v>
      </c>
      <c r="D814" s="221" t="s">
        <v>808</v>
      </c>
      <c r="E814" s="19" t="s">
        <v>32</v>
      </c>
      <c r="F814" s="222">
        <v>1820.53</v>
      </c>
      <c r="H814" s="35"/>
    </row>
    <row r="815" spans="2:8" s="1" customFormat="1" ht="16.899999999999999" customHeight="1">
      <c r="B815" s="35"/>
      <c r="C815" s="221" t="s">
        <v>32</v>
      </c>
      <c r="D815" s="221" t="s">
        <v>1055</v>
      </c>
      <c r="E815" s="19" t="s">
        <v>32</v>
      </c>
      <c r="F815" s="222">
        <v>0</v>
      </c>
      <c r="H815" s="35"/>
    </row>
    <row r="816" spans="2:8" s="1" customFormat="1" ht="16.899999999999999" customHeight="1">
      <c r="B816" s="35"/>
      <c r="C816" s="221" t="s">
        <v>32</v>
      </c>
      <c r="D816" s="221" t="s">
        <v>7383</v>
      </c>
      <c r="E816" s="19" t="s">
        <v>32</v>
      </c>
      <c r="F816" s="222">
        <v>761.58799999999997</v>
      </c>
      <c r="H816" s="35"/>
    </row>
    <row r="817" spans="2:8" s="1" customFormat="1" ht="16.899999999999999" customHeight="1">
      <c r="B817" s="35"/>
      <c r="C817" s="221" t="s">
        <v>32</v>
      </c>
      <c r="D817" s="221" t="s">
        <v>7384</v>
      </c>
      <c r="E817" s="19" t="s">
        <v>32</v>
      </c>
      <c r="F817" s="222">
        <v>-59.04</v>
      </c>
      <c r="H817" s="35"/>
    </row>
    <row r="818" spans="2:8" s="1" customFormat="1" ht="16.899999999999999" customHeight="1">
      <c r="B818" s="35"/>
      <c r="C818" s="221" t="s">
        <v>32</v>
      </c>
      <c r="D818" s="221" t="s">
        <v>7385</v>
      </c>
      <c r="E818" s="19" t="s">
        <v>32</v>
      </c>
      <c r="F818" s="222">
        <v>-56.951999999999998</v>
      </c>
      <c r="H818" s="35"/>
    </row>
    <row r="819" spans="2:8" s="1" customFormat="1" ht="16.899999999999999" customHeight="1">
      <c r="B819" s="35"/>
      <c r="C819" s="221" t="s">
        <v>32</v>
      </c>
      <c r="D819" s="221" t="s">
        <v>7386</v>
      </c>
      <c r="E819" s="19" t="s">
        <v>32</v>
      </c>
      <c r="F819" s="222">
        <v>21.663</v>
      </c>
      <c r="H819" s="35"/>
    </row>
    <row r="820" spans="2:8" s="1" customFormat="1" ht="16.899999999999999" customHeight="1">
      <c r="B820" s="35"/>
      <c r="C820" s="221" t="s">
        <v>32</v>
      </c>
      <c r="D820" s="221" t="s">
        <v>808</v>
      </c>
      <c r="E820" s="19" t="s">
        <v>32</v>
      </c>
      <c r="F820" s="222">
        <v>667.25900000000001</v>
      </c>
      <c r="H820" s="35"/>
    </row>
    <row r="821" spans="2:8" s="1" customFormat="1" ht="16.899999999999999" customHeight="1">
      <c r="B821" s="35"/>
      <c r="C821" s="221" t="s">
        <v>32</v>
      </c>
      <c r="D821" s="221" t="s">
        <v>581</v>
      </c>
      <c r="E821" s="19" t="s">
        <v>32</v>
      </c>
      <c r="F821" s="222">
        <v>2487.7890000000002</v>
      </c>
      <c r="H821" s="35"/>
    </row>
    <row r="822" spans="2:8" s="1" customFormat="1" ht="16.899999999999999" customHeight="1">
      <c r="B822" s="35"/>
      <c r="C822" s="223" t="s">
        <v>6949</v>
      </c>
      <c r="H822" s="35"/>
    </row>
    <row r="823" spans="2:8" s="1" customFormat="1" ht="16.899999999999999" customHeight="1">
      <c r="B823" s="35"/>
      <c r="C823" s="221" t="s">
        <v>1331</v>
      </c>
      <c r="D823" s="221" t="s">
        <v>7264</v>
      </c>
      <c r="E823" s="19" t="s">
        <v>165</v>
      </c>
      <c r="F823" s="222">
        <v>2116.8939999999998</v>
      </c>
      <c r="H823" s="35"/>
    </row>
    <row r="824" spans="2:8" s="1" customFormat="1" ht="16.899999999999999" customHeight="1">
      <c r="B824" s="35"/>
      <c r="C824" s="221" t="s">
        <v>1326</v>
      </c>
      <c r="D824" s="221" t="s">
        <v>7387</v>
      </c>
      <c r="E824" s="19" t="s">
        <v>165</v>
      </c>
      <c r="F824" s="222">
        <v>2487.7890000000002</v>
      </c>
      <c r="H824" s="35"/>
    </row>
    <row r="825" spans="2:8" s="1" customFormat="1" ht="16.899999999999999" customHeight="1">
      <c r="B825" s="35"/>
      <c r="C825" s="221" t="s">
        <v>3659</v>
      </c>
      <c r="D825" s="221" t="s">
        <v>7266</v>
      </c>
      <c r="E825" s="19" t="s">
        <v>165</v>
      </c>
      <c r="F825" s="222">
        <v>2507.9189999999999</v>
      </c>
      <c r="H825" s="35"/>
    </row>
    <row r="826" spans="2:8" s="1" customFormat="1" ht="16.899999999999999" customHeight="1">
      <c r="B826" s="35"/>
      <c r="C826" s="217" t="s">
        <v>379</v>
      </c>
      <c r="D826" s="218" t="s">
        <v>380</v>
      </c>
      <c r="E826" s="219" t="s">
        <v>165</v>
      </c>
      <c r="F826" s="220">
        <v>976.5</v>
      </c>
      <c r="H826" s="35"/>
    </row>
    <row r="827" spans="2:8" s="1" customFormat="1" ht="16.899999999999999" customHeight="1">
      <c r="B827" s="35"/>
      <c r="C827" s="221" t="s">
        <v>32</v>
      </c>
      <c r="D827" s="221" t="s">
        <v>7388</v>
      </c>
      <c r="E827" s="19" t="s">
        <v>32</v>
      </c>
      <c r="F827" s="222">
        <v>0</v>
      </c>
      <c r="H827" s="35"/>
    </row>
    <row r="828" spans="2:8" s="1" customFormat="1" ht="16.899999999999999" customHeight="1">
      <c r="B828" s="35"/>
      <c r="C828" s="221" t="s">
        <v>32</v>
      </c>
      <c r="D828" s="221" t="s">
        <v>7389</v>
      </c>
      <c r="E828" s="19" t="s">
        <v>32</v>
      </c>
      <c r="F828" s="222">
        <v>976.5</v>
      </c>
      <c r="H828" s="35"/>
    </row>
    <row r="829" spans="2:8" s="1" customFormat="1" ht="16.899999999999999" customHeight="1">
      <c r="B829" s="35"/>
      <c r="C829" s="223" t="s">
        <v>6949</v>
      </c>
      <c r="H829" s="35"/>
    </row>
    <row r="830" spans="2:8" s="1" customFormat="1" ht="16.899999999999999" customHeight="1">
      <c r="B830" s="35"/>
      <c r="C830" s="221" t="s">
        <v>553</v>
      </c>
      <c r="D830" s="221" t="s">
        <v>7390</v>
      </c>
      <c r="E830" s="19" t="s">
        <v>165</v>
      </c>
      <c r="F830" s="222">
        <v>976.5</v>
      </c>
      <c r="H830" s="35"/>
    </row>
    <row r="831" spans="2:8" s="1" customFormat="1" ht="22.5">
      <c r="B831" s="35"/>
      <c r="C831" s="221" t="s">
        <v>557</v>
      </c>
      <c r="D831" s="221" t="s">
        <v>7391</v>
      </c>
      <c r="E831" s="19" t="s">
        <v>559</v>
      </c>
      <c r="F831" s="222">
        <v>195.3</v>
      </c>
      <c r="H831" s="35"/>
    </row>
    <row r="832" spans="2:8" s="1" customFormat="1" ht="16.899999999999999" customHeight="1">
      <c r="B832" s="35"/>
      <c r="C832" s="217" t="s">
        <v>382</v>
      </c>
      <c r="D832" s="218" t="s">
        <v>383</v>
      </c>
      <c r="E832" s="219" t="s">
        <v>258</v>
      </c>
      <c r="F832" s="220">
        <v>61</v>
      </c>
      <c r="H832" s="35"/>
    </row>
    <row r="833" spans="2:8" s="1" customFormat="1" ht="16.899999999999999" customHeight="1">
      <c r="B833" s="35"/>
      <c r="C833" s="221" t="s">
        <v>32</v>
      </c>
      <c r="D833" s="221" t="s">
        <v>950</v>
      </c>
      <c r="E833" s="19" t="s">
        <v>32</v>
      </c>
      <c r="F833" s="222">
        <v>0</v>
      </c>
      <c r="H833" s="35"/>
    </row>
    <row r="834" spans="2:8" s="1" customFormat="1" ht="16.899999999999999" customHeight="1">
      <c r="B834" s="35"/>
      <c r="C834" s="221" t="s">
        <v>32</v>
      </c>
      <c r="D834" s="221" t="s">
        <v>7392</v>
      </c>
      <c r="E834" s="19" t="s">
        <v>32</v>
      </c>
      <c r="F834" s="222">
        <v>3.15</v>
      </c>
      <c r="H834" s="35"/>
    </row>
    <row r="835" spans="2:8" s="1" customFormat="1" ht="16.899999999999999" customHeight="1">
      <c r="B835" s="35"/>
      <c r="C835" s="221" t="s">
        <v>32</v>
      </c>
      <c r="D835" s="221" t="s">
        <v>972</v>
      </c>
      <c r="E835" s="19" t="s">
        <v>32</v>
      </c>
      <c r="F835" s="222">
        <v>0</v>
      </c>
      <c r="H835" s="35"/>
    </row>
    <row r="836" spans="2:8" s="1" customFormat="1" ht="16.899999999999999" customHeight="1">
      <c r="B836" s="35"/>
      <c r="C836" s="221" t="s">
        <v>32</v>
      </c>
      <c r="D836" s="221" t="s">
        <v>7393</v>
      </c>
      <c r="E836" s="19" t="s">
        <v>32</v>
      </c>
      <c r="F836" s="222">
        <v>22.8</v>
      </c>
      <c r="H836" s="35"/>
    </row>
    <row r="837" spans="2:8" s="1" customFormat="1" ht="16.899999999999999" customHeight="1">
      <c r="B837" s="35"/>
      <c r="C837" s="221" t="s">
        <v>32</v>
      </c>
      <c r="D837" s="221" t="s">
        <v>7394</v>
      </c>
      <c r="E837" s="19" t="s">
        <v>32</v>
      </c>
      <c r="F837" s="222">
        <v>5.95</v>
      </c>
      <c r="H837" s="35"/>
    </row>
    <row r="838" spans="2:8" s="1" customFormat="1" ht="16.899999999999999" customHeight="1">
      <c r="B838" s="35"/>
      <c r="C838" s="221" t="s">
        <v>32</v>
      </c>
      <c r="D838" s="221" t="s">
        <v>7394</v>
      </c>
      <c r="E838" s="19" t="s">
        <v>32</v>
      </c>
      <c r="F838" s="222">
        <v>5.95</v>
      </c>
      <c r="H838" s="35"/>
    </row>
    <row r="839" spans="2:8" s="1" customFormat="1" ht="16.899999999999999" customHeight="1">
      <c r="B839" s="35"/>
      <c r="C839" s="221" t="s">
        <v>32</v>
      </c>
      <c r="D839" s="221" t="s">
        <v>7395</v>
      </c>
      <c r="E839" s="19" t="s">
        <v>32</v>
      </c>
      <c r="F839" s="222">
        <v>8.25</v>
      </c>
      <c r="H839" s="35"/>
    </row>
    <row r="840" spans="2:8" s="1" customFormat="1" ht="16.899999999999999" customHeight="1">
      <c r="B840" s="35"/>
      <c r="C840" s="221" t="s">
        <v>32</v>
      </c>
      <c r="D840" s="221" t="s">
        <v>7396</v>
      </c>
      <c r="E840" s="19" t="s">
        <v>32</v>
      </c>
      <c r="F840" s="222">
        <v>9.0500000000000007</v>
      </c>
      <c r="H840" s="35"/>
    </row>
    <row r="841" spans="2:8" s="1" customFormat="1" ht="16.899999999999999" customHeight="1">
      <c r="B841" s="35"/>
      <c r="C841" s="221" t="s">
        <v>32</v>
      </c>
      <c r="D841" s="221" t="s">
        <v>7397</v>
      </c>
      <c r="E841" s="19" t="s">
        <v>32</v>
      </c>
      <c r="F841" s="222">
        <v>5.85</v>
      </c>
      <c r="H841" s="35"/>
    </row>
    <row r="842" spans="2:8" s="1" customFormat="1" ht="16.899999999999999" customHeight="1">
      <c r="B842" s="35"/>
      <c r="C842" s="221" t="s">
        <v>32</v>
      </c>
      <c r="D842" s="221" t="s">
        <v>581</v>
      </c>
      <c r="E842" s="19" t="s">
        <v>32</v>
      </c>
      <c r="F842" s="222">
        <v>61</v>
      </c>
      <c r="H842" s="35"/>
    </row>
    <row r="843" spans="2:8" s="1" customFormat="1" ht="16.899999999999999" customHeight="1">
      <c r="B843" s="35"/>
      <c r="C843" s="223" t="s">
        <v>6949</v>
      </c>
      <c r="H843" s="35"/>
    </row>
    <row r="844" spans="2:8" s="1" customFormat="1" ht="16.899999999999999" customHeight="1">
      <c r="B844" s="35"/>
      <c r="C844" s="221" t="s">
        <v>1285</v>
      </c>
      <c r="D844" s="221" t="s">
        <v>7196</v>
      </c>
      <c r="E844" s="19" t="s">
        <v>783</v>
      </c>
      <c r="F844" s="222">
        <v>195.45</v>
      </c>
      <c r="H844" s="35"/>
    </row>
    <row r="845" spans="2:8" s="1" customFormat="1" ht="16.899999999999999" customHeight="1">
      <c r="B845" s="35"/>
      <c r="C845" s="221" t="s">
        <v>1515</v>
      </c>
      <c r="D845" s="221" t="s">
        <v>7085</v>
      </c>
      <c r="E845" s="19" t="s">
        <v>165</v>
      </c>
      <c r="F845" s="222">
        <v>675.22699999999998</v>
      </c>
      <c r="H845" s="35"/>
    </row>
    <row r="846" spans="2:8" s="1" customFormat="1" ht="22.5">
      <c r="B846" s="35"/>
      <c r="C846" s="221" t="s">
        <v>1466</v>
      </c>
      <c r="D846" s="221" t="s">
        <v>7197</v>
      </c>
      <c r="E846" s="19" t="s">
        <v>783</v>
      </c>
      <c r="F846" s="222">
        <v>195.45</v>
      </c>
      <c r="H846" s="35"/>
    </row>
    <row r="847" spans="2:8" s="1" customFormat="1" ht="16.899999999999999" customHeight="1">
      <c r="B847" s="35"/>
      <c r="C847" s="221" t="s">
        <v>2543</v>
      </c>
      <c r="D847" s="221" t="s">
        <v>7095</v>
      </c>
      <c r="E847" s="19" t="s">
        <v>165</v>
      </c>
      <c r="F847" s="222">
        <v>278.46100000000001</v>
      </c>
      <c r="H847" s="35"/>
    </row>
    <row r="848" spans="2:8" s="1" customFormat="1" ht="16.899999999999999" customHeight="1">
      <c r="B848" s="35"/>
      <c r="C848" s="221" t="s">
        <v>2564</v>
      </c>
      <c r="D848" s="221" t="s">
        <v>7398</v>
      </c>
      <c r="E848" s="19" t="s">
        <v>165</v>
      </c>
      <c r="F848" s="222">
        <v>18.3</v>
      </c>
      <c r="H848" s="35"/>
    </row>
    <row r="849" spans="2:8" s="1" customFormat="1" ht="16.899999999999999" customHeight="1">
      <c r="B849" s="35"/>
      <c r="C849" s="217" t="s">
        <v>385</v>
      </c>
      <c r="D849" s="218" t="s">
        <v>386</v>
      </c>
      <c r="E849" s="219" t="s">
        <v>258</v>
      </c>
      <c r="F849" s="220">
        <v>119.3</v>
      </c>
      <c r="H849" s="35"/>
    </row>
    <row r="850" spans="2:8" s="1" customFormat="1" ht="16.899999999999999" customHeight="1">
      <c r="B850" s="35"/>
      <c r="C850" s="221" t="s">
        <v>32</v>
      </c>
      <c r="D850" s="221" t="s">
        <v>7399</v>
      </c>
      <c r="E850" s="19" t="s">
        <v>32</v>
      </c>
      <c r="F850" s="222">
        <v>5.6</v>
      </c>
      <c r="H850" s="35"/>
    </row>
    <row r="851" spans="2:8" s="1" customFormat="1" ht="16.899999999999999" customHeight="1">
      <c r="B851" s="35"/>
      <c r="C851" s="221" t="s">
        <v>32</v>
      </c>
      <c r="D851" s="221" t="s">
        <v>7400</v>
      </c>
      <c r="E851" s="19" t="s">
        <v>32</v>
      </c>
      <c r="F851" s="222">
        <v>3.7</v>
      </c>
      <c r="H851" s="35"/>
    </row>
    <row r="852" spans="2:8" s="1" customFormat="1" ht="16.899999999999999" customHeight="1">
      <c r="B852" s="35"/>
      <c r="C852" s="221" t="s">
        <v>32</v>
      </c>
      <c r="D852" s="221" t="s">
        <v>7401</v>
      </c>
      <c r="E852" s="19" t="s">
        <v>32</v>
      </c>
      <c r="F852" s="222">
        <v>3.7</v>
      </c>
      <c r="H852" s="35"/>
    </row>
    <row r="853" spans="2:8" s="1" customFormat="1" ht="16.899999999999999" customHeight="1">
      <c r="B853" s="35"/>
      <c r="C853" s="221" t="s">
        <v>32</v>
      </c>
      <c r="D853" s="221" t="s">
        <v>7402</v>
      </c>
      <c r="E853" s="19" t="s">
        <v>32</v>
      </c>
      <c r="F853" s="222">
        <v>5.6</v>
      </c>
      <c r="H853" s="35"/>
    </row>
    <row r="854" spans="2:8" s="1" customFormat="1" ht="16.899999999999999" customHeight="1">
      <c r="B854" s="35"/>
      <c r="C854" s="221" t="s">
        <v>32</v>
      </c>
      <c r="D854" s="221" t="s">
        <v>7403</v>
      </c>
      <c r="E854" s="19" t="s">
        <v>32</v>
      </c>
      <c r="F854" s="222">
        <v>3.7</v>
      </c>
      <c r="H854" s="35"/>
    </row>
    <row r="855" spans="2:8" s="1" customFormat="1" ht="16.899999999999999" customHeight="1">
      <c r="B855" s="35"/>
      <c r="C855" s="221" t="s">
        <v>32</v>
      </c>
      <c r="D855" s="221" t="s">
        <v>7404</v>
      </c>
      <c r="E855" s="19" t="s">
        <v>32</v>
      </c>
      <c r="F855" s="222">
        <v>5.6</v>
      </c>
      <c r="H855" s="35"/>
    </row>
    <row r="856" spans="2:8" s="1" customFormat="1" ht="16.899999999999999" customHeight="1">
      <c r="B856" s="35"/>
      <c r="C856" s="221" t="s">
        <v>32</v>
      </c>
      <c r="D856" s="221" t="s">
        <v>7405</v>
      </c>
      <c r="E856" s="19" t="s">
        <v>32</v>
      </c>
      <c r="F856" s="222">
        <v>3.7</v>
      </c>
      <c r="H856" s="35"/>
    </row>
    <row r="857" spans="2:8" s="1" customFormat="1" ht="16.899999999999999" customHeight="1">
      <c r="B857" s="35"/>
      <c r="C857" s="221" t="s">
        <v>32</v>
      </c>
      <c r="D857" s="221" t="s">
        <v>7406</v>
      </c>
      <c r="E857" s="19" t="s">
        <v>32</v>
      </c>
      <c r="F857" s="222">
        <v>5.6</v>
      </c>
      <c r="H857" s="35"/>
    </row>
    <row r="858" spans="2:8" s="1" customFormat="1" ht="16.899999999999999" customHeight="1">
      <c r="B858" s="35"/>
      <c r="C858" s="221" t="s">
        <v>32</v>
      </c>
      <c r="D858" s="221" t="s">
        <v>7407</v>
      </c>
      <c r="E858" s="19" t="s">
        <v>32</v>
      </c>
      <c r="F858" s="222">
        <v>3.7</v>
      </c>
      <c r="H858" s="35"/>
    </row>
    <row r="859" spans="2:8" s="1" customFormat="1" ht="16.899999999999999" customHeight="1">
      <c r="B859" s="35"/>
      <c r="C859" s="221" t="s">
        <v>32</v>
      </c>
      <c r="D859" s="221" t="s">
        <v>7408</v>
      </c>
      <c r="E859" s="19" t="s">
        <v>32</v>
      </c>
      <c r="F859" s="222">
        <v>5.6</v>
      </c>
      <c r="H859" s="35"/>
    </row>
    <row r="860" spans="2:8" s="1" customFormat="1" ht="16.899999999999999" customHeight="1">
      <c r="B860" s="35"/>
      <c r="C860" s="221" t="s">
        <v>32</v>
      </c>
      <c r="D860" s="221" t="s">
        <v>7409</v>
      </c>
      <c r="E860" s="19" t="s">
        <v>32</v>
      </c>
      <c r="F860" s="222">
        <v>3.7</v>
      </c>
      <c r="H860" s="35"/>
    </row>
    <row r="861" spans="2:8" s="1" customFormat="1" ht="16.899999999999999" customHeight="1">
      <c r="B861" s="35"/>
      <c r="C861" s="221" t="s">
        <v>32</v>
      </c>
      <c r="D861" s="221" t="s">
        <v>7410</v>
      </c>
      <c r="E861" s="19" t="s">
        <v>32</v>
      </c>
      <c r="F861" s="222">
        <v>5.6</v>
      </c>
      <c r="H861" s="35"/>
    </row>
    <row r="862" spans="2:8" s="1" customFormat="1" ht="16.899999999999999" customHeight="1">
      <c r="B862" s="35"/>
      <c r="C862" s="221" t="s">
        <v>32</v>
      </c>
      <c r="D862" s="221" t="s">
        <v>7411</v>
      </c>
      <c r="E862" s="19" t="s">
        <v>32</v>
      </c>
      <c r="F862" s="222">
        <v>2.8</v>
      </c>
      <c r="H862" s="35"/>
    </row>
    <row r="863" spans="2:8" s="1" customFormat="1" ht="16.899999999999999" customHeight="1">
      <c r="B863" s="35"/>
      <c r="C863" s="221" t="s">
        <v>32</v>
      </c>
      <c r="D863" s="221" t="s">
        <v>7411</v>
      </c>
      <c r="E863" s="19" t="s">
        <v>32</v>
      </c>
      <c r="F863" s="222">
        <v>2.8</v>
      </c>
      <c r="H863" s="35"/>
    </row>
    <row r="864" spans="2:8" s="1" customFormat="1" ht="16.899999999999999" customHeight="1">
      <c r="B864" s="35"/>
      <c r="C864" s="221" t="s">
        <v>32</v>
      </c>
      <c r="D864" s="221" t="s">
        <v>7412</v>
      </c>
      <c r="E864" s="19" t="s">
        <v>32</v>
      </c>
      <c r="F864" s="222">
        <v>5.6</v>
      </c>
      <c r="H864" s="35"/>
    </row>
    <row r="865" spans="2:8" s="1" customFormat="1" ht="16.899999999999999" customHeight="1">
      <c r="B865" s="35"/>
      <c r="C865" s="221" t="s">
        <v>32</v>
      </c>
      <c r="D865" s="221" t="s">
        <v>7413</v>
      </c>
      <c r="E865" s="19" t="s">
        <v>32</v>
      </c>
      <c r="F865" s="222">
        <v>3.2</v>
      </c>
      <c r="H865" s="35"/>
    </row>
    <row r="866" spans="2:8" s="1" customFormat="1" ht="16.899999999999999" customHeight="1">
      <c r="B866" s="35"/>
      <c r="C866" s="221" t="s">
        <v>32</v>
      </c>
      <c r="D866" s="221" t="s">
        <v>7356</v>
      </c>
      <c r="E866" s="19" t="s">
        <v>32</v>
      </c>
      <c r="F866" s="222">
        <v>5.6</v>
      </c>
      <c r="H866" s="35"/>
    </row>
    <row r="867" spans="2:8" s="1" customFormat="1" ht="16.899999999999999" customHeight="1">
      <c r="B867" s="35"/>
      <c r="C867" s="221" t="s">
        <v>32</v>
      </c>
      <c r="D867" s="221" t="s">
        <v>7414</v>
      </c>
      <c r="E867" s="19" t="s">
        <v>32</v>
      </c>
      <c r="F867" s="222">
        <v>5.6</v>
      </c>
      <c r="H867" s="35"/>
    </row>
    <row r="868" spans="2:8" s="1" customFormat="1" ht="16.899999999999999" customHeight="1">
      <c r="B868" s="35"/>
      <c r="C868" s="221" t="s">
        <v>32</v>
      </c>
      <c r="D868" s="221" t="s">
        <v>7415</v>
      </c>
      <c r="E868" s="19" t="s">
        <v>32</v>
      </c>
      <c r="F868" s="222">
        <v>5.6</v>
      </c>
      <c r="H868" s="35"/>
    </row>
    <row r="869" spans="2:8" s="1" customFormat="1" ht="16.899999999999999" customHeight="1">
      <c r="B869" s="35"/>
      <c r="C869" s="221" t="s">
        <v>32</v>
      </c>
      <c r="D869" s="221" t="s">
        <v>7416</v>
      </c>
      <c r="E869" s="19" t="s">
        <v>32</v>
      </c>
      <c r="F869" s="222">
        <v>5.6</v>
      </c>
      <c r="H869" s="35"/>
    </row>
    <row r="870" spans="2:8" s="1" customFormat="1" ht="16.899999999999999" customHeight="1">
      <c r="B870" s="35"/>
      <c r="C870" s="221" t="s">
        <v>32</v>
      </c>
      <c r="D870" s="221" t="s">
        <v>7417</v>
      </c>
      <c r="E870" s="19" t="s">
        <v>32</v>
      </c>
      <c r="F870" s="222">
        <v>5.6</v>
      </c>
      <c r="H870" s="35"/>
    </row>
    <row r="871" spans="2:8" s="1" customFormat="1" ht="16.899999999999999" customHeight="1">
      <c r="B871" s="35"/>
      <c r="C871" s="221" t="s">
        <v>32</v>
      </c>
      <c r="D871" s="221" t="s">
        <v>7418</v>
      </c>
      <c r="E871" s="19" t="s">
        <v>32</v>
      </c>
      <c r="F871" s="222">
        <v>5.6</v>
      </c>
      <c r="H871" s="35"/>
    </row>
    <row r="872" spans="2:8" s="1" customFormat="1" ht="16.899999999999999" customHeight="1">
      <c r="B872" s="35"/>
      <c r="C872" s="221" t="s">
        <v>32</v>
      </c>
      <c r="D872" s="221" t="s">
        <v>7362</v>
      </c>
      <c r="E872" s="19" t="s">
        <v>32</v>
      </c>
      <c r="F872" s="222">
        <v>5.6</v>
      </c>
      <c r="H872" s="35"/>
    </row>
    <row r="873" spans="2:8" s="1" customFormat="1" ht="16.899999999999999" customHeight="1">
      <c r="B873" s="35"/>
      <c r="C873" s="221" t="s">
        <v>32</v>
      </c>
      <c r="D873" s="221" t="s">
        <v>7192</v>
      </c>
      <c r="E873" s="19" t="s">
        <v>32</v>
      </c>
      <c r="F873" s="222">
        <v>0</v>
      </c>
      <c r="H873" s="35"/>
    </row>
    <row r="874" spans="2:8" s="1" customFormat="1" ht="16.899999999999999" customHeight="1">
      <c r="B874" s="35"/>
      <c r="C874" s="221" t="s">
        <v>32</v>
      </c>
      <c r="D874" s="221" t="s">
        <v>7419</v>
      </c>
      <c r="E874" s="19" t="s">
        <v>32</v>
      </c>
      <c r="F874" s="222">
        <v>5.6</v>
      </c>
      <c r="H874" s="35"/>
    </row>
    <row r="875" spans="2:8" s="1" customFormat="1" ht="16.899999999999999" customHeight="1">
      <c r="B875" s="35"/>
      <c r="C875" s="221" t="s">
        <v>32</v>
      </c>
      <c r="D875" s="221" t="s">
        <v>7420</v>
      </c>
      <c r="E875" s="19" t="s">
        <v>32</v>
      </c>
      <c r="F875" s="222">
        <v>4.3</v>
      </c>
      <c r="H875" s="35"/>
    </row>
    <row r="876" spans="2:8" s="1" customFormat="1" ht="16.899999999999999" customHeight="1">
      <c r="B876" s="35"/>
      <c r="C876" s="221" t="s">
        <v>32</v>
      </c>
      <c r="D876" s="221" t="s">
        <v>581</v>
      </c>
      <c r="E876" s="19" t="s">
        <v>32</v>
      </c>
      <c r="F876" s="222">
        <v>119.3</v>
      </c>
      <c r="H876" s="35"/>
    </row>
    <row r="877" spans="2:8" s="1" customFormat="1" ht="16.899999999999999" customHeight="1">
      <c r="B877" s="35"/>
      <c r="C877" s="223" t="s">
        <v>6949</v>
      </c>
      <c r="H877" s="35"/>
    </row>
    <row r="878" spans="2:8" s="1" customFormat="1" ht="16.899999999999999" customHeight="1">
      <c r="B878" s="35"/>
      <c r="C878" s="221" t="s">
        <v>1310</v>
      </c>
      <c r="D878" s="221" t="s">
        <v>7195</v>
      </c>
      <c r="E878" s="19" t="s">
        <v>165</v>
      </c>
      <c r="F878" s="222">
        <v>94.113</v>
      </c>
      <c r="H878" s="35"/>
    </row>
    <row r="879" spans="2:8" s="1" customFormat="1" ht="16.899999999999999" customHeight="1">
      <c r="B879" s="35"/>
      <c r="C879" s="221" t="s">
        <v>1285</v>
      </c>
      <c r="D879" s="221" t="s">
        <v>7196</v>
      </c>
      <c r="E879" s="19" t="s">
        <v>783</v>
      </c>
      <c r="F879" s="222">
        <v>256.45</v>
      </c>
      <c r="H879" s="35"/>
    </row>
    <row r="880" spans="2:8" s="1" customFormat="1" ht="16.899999999999999" customHeight="1">
      <c r="B880" s="35"/>
      <c r="C880" s="221" t="s">
        <v>1285</v>
      </c>
      <c r="D880" s="221" t="s">
        <v>7196</v>
      </c>
      <c r="E880" s="19" t="s">
        <v>783</v>
      </c>
      <c r="F880" s="222">
        <v>195.45</v>
      </c>
      <c r="H880" s="35"/>
    </row>
    <row r="881" spans="2:8" s="1" customFormat="1" ht="16.899999999999999" customHeight="1">
      <c r="B881" s="35"/>
      <c r="C881" s="221" t="s">
        <v>1515</v>
      </c>
      <c r="D881" s="221" t="s">
        <v>7085</v>
      </c>
      <c r="E881" s="19" t="s">
        <v>165</v>
      </c>
      <c r="F881" s="222">
        <v>675.22699999999998</v>
      </c>
      <c r="H881" s="35"/>
    </row>
    <row r="882" spans="2:8" s="1" customFormat="1" ht="22.5">
      <c r="B882" s="35"/>
      <c r="C882" s="221" t="s">
        <v>1466</v>
      </c>
      <c r="D882" s="221" t="s">
        <v>7197</v>
      </c>
      <c r="E882" s="19" t="s">
        <v>783</v>
      </c>
      <c r="F882" s="222">
        <v>195.45</v>
      </c>
      <c r="H882" s="35"/>
    </row>
    <row r="883" spans="2:8" s="1" customFormat="1" ht="16.899999999999999" customHeight="1">
      <c r="B883" s="35"/>
      <c r="C883" s="221" t="s">
        <v>2940</v>
      </c>
      <c r="D883" s="221" t="s">
        <v>7198</v>
      </c>
      <c r="E883" s="19" t="s">
        <v>783</v>
      </c>
      <c r="F883" s="222">
        <v>333.75</v>
      </c>
      <c r="H883" s="35"/>
    </row>
    <row r="884" spans="2:8" s="1" customFormat="1" ht="16.899999999999999" customHeight="1">
      <c r="B884" s="35"/>
      <c r="C884" s="221" t="s">
        <v>1302</v>
      </c>
      <c r="D884" s="221" t="s">
        <v>1303</v>
      </c>
      <c r="E884" s="19" t="s">
        <v>783</v>
      </c>
      <c r="F884" s="222">
        <v>389.15300000000002</v>
      </c>
      <c r="H884" s="35"/>
    </row>
    <row r="885" spans="2:8" s="1" customFormat="1" ht="16.899999999999999" customHeight="1">
      <c r="B885" s="35"/>
      <c r="C885" s="221" t="s">
        <v>1436</v>
      </c>
      <c r="D885" s="221" t="s">
        <v>1437</v>
      </c>
      <c r="E885" s="19" t="s">
        <v>783</v>
      </c>
      <c r="F885" s="222">
        <v>194.453</v>
      </c>
      <c r="H885" s="35"/>
    </row>
    <row r="886" spans="2:8" s="1" customFormat="1" ht="16.899999999999999" customHeight="1">
      <c r="B886" s="35"/>
      <c r="C886" s="217" t="s">
        <v>388</v>
      </c>
      <c r="D886" s="218" t="s">
        <v>389</v>
      </c>
      <c r="E886" s="219" t="s">
        <v>258</v>
      </c>
      <c r="F886" s="220">
        <v>59.85</v>
      </c>
      <c r="H886" s="35"/>
    </row>
    <row r="887" spans="2:8" s="1" customFormat="1" ht="16.899999999999999" customHeight="1">
      <c r="B887" s="35"/>
      <c r="C887" s="221" t="s">
        <v>32</v>
      </c>
      <c r="D887" s="221" t="s">
        <v>7421</v>
      </c>
      <c r="E887" s="19" t="s">
        <v>32</v>
      </c>
      <c r="F887" s="222">
        <v>3.7</v>
      </c>
      <c r="H887" s="35"/>
    </row>
    <row r="888" spans="2:8" s="1" customFormat="1" ht="16.899999999999999" customHeight="1">
      <c r="B888" s="35"/>
      <c r="C888" s="221" t="s">
        <v>32</v>
      </c>
      <c r="D888" s="221" t="s">
        <v>7422</v>
      </c>
      <c r="E888" s="19" t="s">
        <v>32</v>
      </c>
      <c r="F888" s="222">
        <v>5.45</v>
      </c>
      <c r="H888" s="35"/>
    </row>
    <row r="889" spans="2:8" s="1" customFormat="1" ht="16.899999999999999" customHeight="1">
      <c r="B889" s="35"/>
      <c r="C889" s="221" t="s">
        <v>32</v>
      </c>
      <c r="D889" s="221" t="s">
        <v>7423</v>
      </c>
      <c r="E889" s="19" t="s">
        <v>32</v>
      </c>
      <c r="F889" s="222">
        <v>3.7</v>
      </c>
      <c r="H889" s="35"/>
    </row>
    <row r="890" spans="2:8" s="1" customFormat="1" ht="16.899999999999999" customHeight="1">
      <c r="B890" s="35"/>
      <c r="C890" s="221" t="s">
        <v>32</v>
      </c>
      <c r="D890" s="221" t="s">
        <v>7424</v>
      </c>
      <c r="E890" s="19" t="s">
        <v>32</v>
      </c>
      <c r="F890" s="222">
        <v>5.45</v>
      </c>
      <c r="H890" s="35"/>
    </row>
    <row r="891" spans="2:8" s="1" customFormat="1" ht="16.899999999999999" customHeight="1">
      <c r="B891" s="35"/>
      <c r="C891" s="221" t="s">
        <v>32</v>
      </c>
      <c r="D891" s="221" t="s">
        <v>7425</v>
      </c>
      <c r="E891" s="19" t="s">
        <v>32</v>
      </c>
      <c r="F891" s="222">
        <v>3.7</v>
      </c>
      <c r="H891" s="35"/>
    </row>
    <row r="892" spans="2:8" s="1" customFormat="1" ht="16.899999999999999" customHeight="1">
      <c r="B892" s="35"/>
      <c r="C892" s="221" t="s">
        <v>32</v>
      </c>
      <c r="D892" s="221" t="s">
        <v>7426</v>
      </c>
      <c r="E892" s="19" t="s">
        <v>32</v>
      </c>
      <c r="F892" s="222">
        <v>5.45</v>
      </c>
      <c r="H892" s="35"/>
    </row>
    <row r="893" spans="2:8" s="1" customFormat="1" ht="16.899999999999999" customHeight="1">
      <c r="B893" s="35"/>
      <c r="C893" s="221" t="s">
        <v>32</v>
      </c>
      <c r="D893" s="221" t="s">
        <v>7427</v>
      </c>
      <c r="E893" s="19" t="s">
        <v>32</v>
      </c>
      <c r="F893" s="222">
        <v>3.7</v>
      </c>
      <c r="H893" s="35"/>
    </row>
    <row r="894" spans="2:8" s="1" customFormat="1" ht="16.899999999999999" customHeight="1">
      <c r="B894" s="35"/>
      <c r="C894" s="221" t="s">
        <v>32</v>
      </c>
      <c r="D894" s="221" t="s">
        <v>7428</v>
      </c>
      <c r="E894" s="19" t="s">
        <v>32</v>
      </c>
      <c r="F894" s="222">
        <v>5.45</v>
      </c>
      <c r="H894" s="35"/>
    </row>
    <row r="895" spans="2:8" s="1" customFormat="1" ht="16.899999999999999" customHeight="1">
      <c r="B895" s="35"/>
      <c r="C895" s="221" t="s">
        <v>32</v>
      </c>
      <c r="D895" s="221" t="s">
        <v>7429</v>
      </c>
      <c r="E895" s="19" t="s">
        <v>32</v>
      </c>
      <c r="F895" s="222">
        <v>4.6500000000000004</v>
      </c>
      <c r="H895" s="35"/>
    </row>
    <row r="896" spans="2:8" s="1" customFormat="1" ht="16.899999999999999" customHeight="1">
      <c r="B896" s="35"/>
      <c r="C896" s="221" t="s">
        <v>32</v>
      </c>
      <c r="D896" s="221" t="s">
        <v>7430</v>
      </c>
      <c r="E896" s="19" t="s">
        <v>32</v>
      </c>
      <c r="F896" s="222">
        <v>4.6500000000000004</v>
      </c>
      <c r="H896" s="35"/>
    </row>
    <row r="897" spans="2:8" s="1" customFormat="1" ht="16.899999999999999" customHeight="1">
      <c r="B897" s="35"/>
      <c r="C897" s="221" t="s">
        <v>32</v>
      </c>
      <c r="D897" s="221" t="s">
        <v>7431</v>
      </c>
      <c r="E897" s="19" t="s">
        <v>32</v>
      </c>
      <c r="F897" s="222">
        <v>4.6500000000000004</v>
      </c>
      <c r="H897" s="35"/>
    </row>
    <row r="898" spans="2:8" s="1" customFormat="1" ht="16.899999999999999" customHeight="1">
      <c r="B898" s="35"/>
      <c r="C898" s="221" t="s">
        <v>32</v>
      </c>
      <c r="D898" s="221" t="s">
        <v>7432</v>
      </c>
      <c r="E898" s="19" t="s">
        <v>32</v>
      </c>
      <c r="F898" s="222">
        <v>4.6500000000000004</v>
      </c>
      <c r="H898" s="35"/>
    </row>
    <row r="899" spans="2:8" s="1" customFormat="1" ht="16.899999999999999" customHeight="1">
      <c r="B899" s="35"/>
      <c r="C899" s="221" t="s">
        <v>32</v>
      </c>
      <c r="D899" s="221" t="s">
        <v>7429</v>
      </c>
      <c r="E899" s="19" t="s">
        <v>32</v>
      </c>
      <c r="F899" s="222">
        <v>4.6500000000000004</v>
      </c>
      <c r="H899" s="35"/>
    </row>
    <row r="900" spans="2:8" s="1" customFormat="1" ht="16.899999999999999" customHeight="1">
      <c r="B900" s="35"/>
      <c r="C900" s="221" t="s">
        <v>32</v>
      </c>
      <c r="D900" s="221" t="s">
        <v>581</v>
      </c>
      <c r="E900" s="19" t="s">
        <v>32</v>
      </c>
      <c r="F900" s="222">
        <v>59.85</v>
      </c>
      <c r="H900" s="35"/>
    </row>
    <row r="901" spans="2:8" s="1" customFormat="1" ht="16.899999999999999" customHeight="1">
      <c r="B901" s="35"/>
      <c r="C901" s="223" t="s">
        <v>6949</v>
      </c>
      <c r="H901" s="35"/>
    </row>
    <row r="902" spans="2:8" s="1" customFormat="1" ht="16.899999999999999" customHeight="1">
      <c r="B902" s="35"/>
      <c r="C902" s="221" t="s">
        <v>1310</v>
      </c>
      <c r="D902" s="221" t="s">
        <v>7195</v>
      </c>
      <c r="E902" s="19" t="s">
        <v>165</v>
      </c>
      <c r="F902" s="222">
        <v>94.113</v>
      </c>
      <c r="H902" s="35"/>
    </row>
    <row r="903" spans="2:8" s="1" customFormat="1" ht="16.899999999999999" customHeight="1">
      <c r="B903" s="35"/>
      <c r="C903" s="221" t="s">
        <v>1285</v>
      </c>
      <c r="D903" s="221" t="s">
        <v>7196</v>
      </c>
      <c r="E903" s="19" t="s">
        <v>783</v>
      </c>
      <c r="F903" s="222">
        <v>256.45</v>
      </c>
      <c r="H903" s="35"/>
    </row>
    <row r="904" spans="2:8" s="1" customFormat="1" ht="16.899999999999999" customHeight="1">
      <c r="B904" s="35"/>
      <c r="C904" s="221" t="s">
        <v>1285</v>
      </c>
      <c r="D904" s="221" t="s">
        <v>7196</v>
      </c>
      <c r="E904" s="19" t="s">
        <v>783</v>
      </c>
      <c r="F904" s="222">
        <v>195.45</v>
      </c>
      <c r="H904" s="35"/>
    </row>
    <row r="905" spans="2:8" s="1" customFormat="1" ht="16.899999999999999" customHeight="1">
      <c r="B905" s="35"/>
      <c r="C905" s="221" t="s">
        <v>1515</v>
      </c>
      <c r="D905" s="221" t="s">
        <v>7085</v>
      </c>
      <c r="E905" s="19" t="s">
        <v>165</v>
      </c>
      <c r="F905" s="222">
        <v>675.22699999999998</v>
      </c>
      <c r="H905" s="35"/>
    </row>
    <row r="906" spans="2:8" s="1" customFormat="1" ht="22.5">
      <c r="B906" s="35"/>
      <c r="C906" s="221" t="s">
        <v>1466</v>
      </c>
      <c r="D906" s="221" t="s">
        <v>7197</v>
      </c>
      <c r="E906" s="19" t="s">
        <v>783</v>
      </c>
      <c r="F906" s="222">
        <v>195.45</v>
      </c>
      <c r="H906" s="35"/>
    </row>
    <row r="907" spans="2:8" s="1" customFormat="1" ht="16.899999999999999" customHeight="1">
      <c r="B907" s="35"/>
      <c r="C907" s="221" t="s">
        <v>2940</v>
      </c>
      <c r="D907" s="221" t="s">
        <v>7198</v>
      </c>
      <c r="E907" s="19" t="s">
        <v>783</v>
      </c>
      <c r="F907" s="222">
        <v>333.75</v>
      </c>
      <c r="H907" s="35"/>
    </row>
    <row r="908" spans="2:8" s="1" customFormat="1" ht="16.899999999999999" customHeight="1">
      <c r="B908" s="35"/>
      <c r="C908" s="221" t="s">
        <v>1302</v>
      </c>
      <c r="D908" s="221" t="s">
        <v>1303</v>
      </c>
      <c r="E908" s="19" t="s">
        <v>783</v>
      </c>
      <c r="F908" s="222">
        <v>389.15300000000002</v>
      </c>
      <c r="H908" s="35"/>
    </row>
    <row r="909" spans="2:8" s="1" customFormat="1" ht="16.899999999999999" customHeight="1">
      <c r="B909" s="35"/>
      <c r="C909" s="217" t="s">
        <v>391</v>
      </c>
      <c r="D909" s="218" t="s">
        <v>392</v>
      </c>
      <c r="E909" s="219" t="s">
        <v>258</v>
      </c>
      <c r="F909" s="220">
        <v>19.600000000000001</v>
      </c>
      <c r="H909" s="35"/>
    </row>
    <row r="910" spans="2:8" s="1" customFormat="1" ht="16.899999999999999" customHeight="1">
      <c r="B910" s="35"/>
      <c r="C910" s="221" t="s">
        <v>32</v>
      </c>
      <c r="D910" s="221" t="s">
        <v>7433</v>
      </c>
      <c r="E910" s="19" t="s">
        <v>32</v>
      </c>
      <c r="F910" s="222">
        <v>2.65</v>
      </c>
      <c r="H910" s="35"/>
    </row>
    <row r="911" spans="2:8" s="1" customFormat="1" ht="16.899999999999999" customHeight="1">
      <c r="B911" s="35"/>
      <c r="C911" s="221" t="s">
        <v>32</v>
      </c>
      <c r="D911" s="221" t="s">
        <v>7434</v>
      </c>
      <c r="E911" s="19" t="s">
        <v>32</v>
      </c>
      <c r="F911" s="222">
        <v>2.65</v>
      </c>
      <c r="H911" s="35"/>
    </row>
    <row r="912" spans="2:8" s="1" customFormat="1" ht="16.899999999999999" customHeight="1">
      <c r="B912" s="35"/>
      <c r="C912" s="221" t="s">
        <v>32</v>
      </c>
      <c r="D912" s="221" t="s">
        <v>7435</v>
      </c>
      <c r="E912" s="19" t="s">
        <v>32</v>
      </c>
      <c r="F912" s="222">
        <v>2.65</v>
      </c>
      <c r="H912" s="35"/>
    </row>
    <row r="913" spans="2:8" s="1" customFormat="1" ht="16.899999999999999" customHeight="1">
      <c r="B913" s="35"/>
      <c r="C913" s="221" t="s">
        <v>32</v>
      </c>
      <c r="D913" s="221" t="s">
        <v>7436</v>
      </c>
      <c r="E913" s="19" t="s">
        <v>32</v>
      </c>
      <c r="F913" s="222">
        <v>2.65</v>
      </c>
      <c r="H913" s="35"/>
    </row>
    <row r="914" spans="2:8" s="1" customFormat="1" ht="16.899999999999999" customHeight="1">
      <c r="B914" s="35"/>
      <c r="C914" s="221" t="s">
        <v>32</v>
      </c>
      <c r="D914" s="221" t="s">
        <v>7437</v>
      </c>
      <c r="E914" s="19" t="s">
        <v>32</v>
      </c>
      <c r="F914" s="222">
        <v>3</v>
      </c>
      <c r="H914" s="35"/>
    </row>
    <row r="915" spans="2:8" s="1" customFormat="1" ht="16.899999999999999" customHeight="1">
      <c r="B915" s="35"/>
      <c r="C915" s="221" t="s">
        <v>32</v>
      </c>
      <c r="D915" s="221" t="s">
        <v>7438</v>
      </c>
      <c r="E915" s="19" t="s">
        <v>32</v>
      </c>
      <c r="F915" s="222">
        <v>3</v>
      </c>
      <c r="H915" s="35"/>
    </row>
    <row r="916" spans="2:8" s="1" customFormat="1" ht="16.899999999999999" customHeight="1">
      <c r="B916" s="35"/>
      <c r="C916" s="221" t="s">
        <v>32</v>
      </c>
      <c r="D916" s="221" t="s">
        <v>7439</v>
      </c>
      <c r="E916" s="19" t="s">
        <v>32</v>
      </c>
      <c r="F916" s="222">
        <v>3</v>
      </c>
      <c r="H916" s="35"/>
    </row>
    <row r="917" spans="2:8" s="1" customFormat="1" ht="16.899999999999999" customHeight="1">
      <c r="B917" s="35"/>
      <c r="C917" s="221" t="s">
        <v>32</v>
      </c>
      <c r="D917" s="221" t="s">
        <v>581</v>
      </c>
      <c r="E917" s="19" t="s">
        <v>32</v>
      </c>
      <c r="F917" s="222">
        <v>19.600000000000001</v>
      </c>
      <c r="H917" s="35"/>
    </row>
    <row r="918" spans="2:8" s="1" customFormat="1" ht="16.899999999999999" customHeight="1">
      <c r="B918" s="35"/>
      <c r="C918" s="223" t="s">
        <v>6949</v>
      </c>
      <c r="H918" s="35"/>
    </row>
    <row r="919" spans="2:8" s="1" customFormat="1" ht="22.5">
      <c r="B919" s="35"/>
      <c r="C919" s="221" t="s">
        <v>1466</v>
      </c>
      <c r="D919" s="221" t="s">
        <v>7197</v>
      </c>
      <c r="E919" s="19" t="s">
        <v>783</v>
      </c>
      <c r="F919" s="222">
        <v>34</v>
      </c>
      <c r="H919" s="35"/>
    </row>
    <row r="920" spans="2:8" s="1" customFormat="1" ht="16.899999999999999" customHeight="1">
      <c r="B920" s="35"/>
      <c r="C920" s="221" t="s">
        <v>1318</v>
      </c>
      <c r="D920" s="221" t="s">
        <v>7440</v>
      </c>
      <c r="E920" s="19" t="s">
        <v>165</v>
      </c>
      <c r="F920" s="222">
        <v>8.5</v>
      </c>
      <c r="H920" s="35"/>
    </row>
    <row r="921" spans="2:8" s="1" customFormat="1" ht="16.899999999999999" customHeight="1">
      <c r="B921" s="35"/>
      <c r="C921" s="221" t="s">
        <v>1453</v>
      </c>
      <c r="D921" s="221" t="s">
        <v>1454</v>
      </c>
      <c r="E921" s="19" t="s">
        <v>783</v>
      </c>
      <c r="F921" s="222">
        <v>28.6</v>
      </c>
      <c r="H921" s="35"/>
    </row>
    <row r="922" spans="2:8" s="1" customFormat="1" ht="16.899999999999999" customHeight="1">
      <c r="B922" s="35"/>
      <c r="C922" s="217" t="s">
        <v>394</v>
      </c>
      <c r="D922" s="218" t="s">
        <v>395</v>
      </c>
      <c r="E922" s="219" t="s">
        <v>258</v>
      </c>
      <c r="F922" s="220">
        <v>14.4</v>
      </c>
      <c r="H922" s="35"/>
    </row>
    <row r="923" spans="2:8" s="1" customFormat="1" ht="16.899999999999999" customHeight="1">
      <c r="B923" s="35"/>
      <c r="C923" s="221" t="s">
        <v>32</v>
      </c>
      <c r="D923" s="221" t="s">
        <v>7441</v>
      </c>
      <c r="E923" s="19" t="s">
        <v>32</v>
      </c>
      <c r="F923" s="222">
        <v>2.65</v>
      </c>
      <c r="H923" s="35"/>
    </row>
    <row r="924" spans="2:8" s="1" customFormat="1" ht="16.899999999999999" customHeight="1">
      <c r="B924" s="35"/>
      <c r="C924" s="221" t="s">
        <v>32</v>
      </c>
      <c r="D924" s="221" t="s">
        <v>7442</v>
      </c>
      <c r="E924" s="19" t="s">
        <v>32</v>
      </c>
      <c r="F924" s="222">
        <v>2.65</v>
      </c>
      <c r="H924" s="35"/>
    </row>
    <row r="925" spans="2:8" s="1" customFormat="1" ht="16.899999999999999" customHeight="1">
      <c r="B925" s="35"/>
      <c r="C925" s="221" t="s">
        <v>32</v>
      </c>
      <c r="D925" s="221" t="s">
        <v>7443</v>
      </c>
      <c r="E925" s="19" t="s">
        <v>32</v>
      </c>
      <c r="F925" s="222">
        <v>2.65</v>
      </c>
      <c r="H925" s="35"/>
    </row>
    <row r="926" spans="2:8" s="1" customFormat="1" ht="16.899999999999999" customHeight="1">
      <c r="B926" s="35"/>
      <c r="C926" s="221" t="s">
        <v>32</v>
      </c>
      <c r="D926" s="221" t="s">
        <v>7444</v>
      </c>
      <c r="E926" s="19" t="s">
        <v>32</v>
      </c>
      <c r="F926" s="222">
        <v>2.65</v>
      </c>
      <c r="H926" s="35"/>
    </row>
    <row r="927" spans="2:8" s="1" customFormat="1" ht="16.899999999999999" customHeight="1">
      <c r="B927" s="35"/>
      <c r="C927" s="221" t="s">
        <v>32</v>
      </c>
      <c r="D927" s="221" t="s">
        <v>7445</v>
      </c>
      <c r="E927" s="19" t="s">
        <v>32</v>
      </c>
      <c r="F927" s="222">
        <v>2.6</v>
      </c>
      <c r="H927" s="35"/>
    </row>
    <row r="928" spans="2:8" s="1" customFormat="1" ht="16.899999999999999" customHeight="1">
      <c r="B928" s="35"/>
      <c r="C928" s="221" t="s">
        <v>32</v>
      </c>
      <c r="D928" s="221" t="s">
        <v>7446</v>
      </c>
      <c r="E928" s="19" t="s">
        <v>32</v>
      </c>
      <c r="F928" s="222">
        <v>1.2</v>
      </c>
      <c r="H928" s="35"/>
    </row>
    <row r="929" spans="2:8" s="1" customFormat="1" ht="16.899999999999999" customHeight="1">
      <c r="B929" s="35"/>
      <c r="C929" s="221" t="s">
        <v>32</v>
      </c>
      <c r="D929" s="221" t="s">
        <v>581</v>
      </c>
      <c r="E929" s="19" t="s">
        <v>32</v>
      </c>
      <c r="F929" s="222">
        <v>14.4</v>
      </c>
      <c r="H929" s="35"/>
    </row>
    <row r="930" spans="2:8" s="1" customFormat="1" ht="16.899999999999999" customHeight="1">
      <c r="B930" s="35"/>
      <c r="C930" s="223" t="s">
        <v>6949</v>
      </c>
      <c r="H930" s="35"/>
    </row>
    <row r="931" spans="2:8" s="1" customFormat="1" ht="22.5">
      <c r="B931" s="35"/>
      <c r="C931" s="221" t="s">
        <v>1466</v>
      </c>
      <c r="D931" s="221" t="s">
        <v>7197</v>
      </c>
      <c r="E931" s="19" t="s">
        <v>783</v>
      </c>
      <c r="F931" s="222">
        <v>34</v>
      </c>
      <c r="H931" s="35"/>
    </row>
    <row r="932" spans="2:8" s="1" customFormat="1" ht="16.899999999999999" customHeight="1">
      <c r="B932" s="35"/>
      <c r="C932" s="221" t="s">
        <v>1318</v>
      </c>
      <c r="D932" s="221" t="s">
        <v>7440</v>
      </c>
      <c r="E932" s="19" t="s">
        <v>165</v>
      </c>
      <c r="F932" s="222">
        <v>8.5</v>
      </c>
      <c r="H932" s="35"/>
    </row>
    <row r="933" spans="2:8" s="1" customFormat="1" ht="16.899999999999999" customHeight="1">
      <c r="B933" s="35"/>
      <c r="C933" s="221" t="s">
        <v>1453</v>
      </c>
      <c r="D933" s="221" t="s">
        <v>1454</v>
      </c>
      <c r="E933" s="19" t="s">
        <v>783</v>
      </c>
      <c r="F933" s="222">
        <v>28.6</v>
      </c>
      <c r="H933" s="35"/>
    </row>
    <row r="934" spans="2:8" s="1" customFormat="1" ht="16.899999999999999" customHeight="1">
      <c r="B934" s="35"/>
      <c r="C934" s="217" t="s">
        <v>397</v>
      </c>
      <c r="D934" s="218" t="s">
        <v>398</v>
      </c>
      <c r="E934" s="219" t="s">
        <v>165</v>
      </c>
      <c r="F934" s="220">
        <v>56.94</v>
      </c>
      <c r="H934" s="35"/>
    </row>
    <row r="935" spans="2:8" s="1" customFormat="1" ht="16.899999999999999" customHeight="1">
      <c r="B935" s="35"/>
      <c r="C935" s="221" t="s">
        <v>32</v>
      </c>
      <c r="D935" s="221" t="s">
        <v>7447</v>
      </c>
      <c r="E935" s="19" t="s">
        <v>32</v>
      </c>
      <c r="F935" s="222">
        <v>0</v>
      </c>
      <c r="H935" s="35"/>
    </row>
    <row r="936" spans="2:8" s="1" customFormat="1" ht="16.899999999999999" customHeight="1">
      <c r="B936" s="35"/>
      <c r="C936" s="221" t="s">
        <v>32</v>
      </c>
      <c r="D936" s="221" t="s">
        <v>7448</v>
      </c>
      <c r="E936" s="19" t="s">
        <v>32</v>
      </c>
      <c r="F936" s="222">
        <v>56.94</v>
      </c>
      <c r="H936" s="35"/>
    </row>
    <row r="937" spans="2:8" s="1" customFormat="1" ht="16.899999999999999" customHeight="1">
      <c r="B937" s="35"/>
      <c r="C937" s="223" t="s">
        <v>6949</v>
      </c>
      <c r="H937" s="35"/>
    </row>
    <row r="938" spans="2:8" s="1" customFormat="1" ht="16.899999999999999" customHeight="1">
      <c r="B938" s="35"/>
      <c r="C938" s="221" t="s">
        <v>1950</v>
      </c>
      <c r="D938" s="221" t="s">
        <v>7449</v>
      </c>
      <c r="E938" s="19" t="s">
        <v>165</v>
      </c>
      <c r="F938" s="222">
        <v>738.12</v>
      </c>
      <c r="H938" s="35"/>
    </row>
    <row r="939" spans="2:8" s="1" customFormat="1" ht="16.899999999999999" customHeight="1">
      <c r="B939" s="35"/>
      <c r="C939" s="221" t="s">
        <v>1966</v>
      </c>
      <c r="D939" s="221" t="s">
        <v>7450</v>
      </c>
      <c r="E939" s="19" t="s">
        <v>165</v>
      </c>
      <c r="F939" s="222">
        <v>626.19000000000005</v>
      </c>
      <c r="H939" s="35"/>
    </row>
    <row r="940" spans="2:8" s="1" customFormat="1" ht="22.5">
      <c r="B940" s="35"/>
      <c r="C940" s="221" t="s">
        <v>1983</v>
      </c>
      <c r="D940" s="221" t="s">
        <v>7451</v>
      </c>
      <c r="E940" s="19" t="s">
        <v>165</v>
      </c>
      <c r="F940" s="222">
        <v>667.21</v>
      </c>
      <c r="H940" s="35"/>
    </row>
    <row r="941" spans="2:8" s="1" customFormat="1" ht="16.899999999999999" customHeight="1">
      <c r="B941" s="35"/>
      <c r="C941" s="221" t="s">
        <v>2000</v>
      </c>
      <c r="D941" s="221" t="s">
        <v>7452</v>
      </c>
      <c r="E941" s="19" t="s">
        <v>165</v>
      </c>
      <c r="F941" s="222">
        <v>1479.252</v>
      </c>
      <c r="H941" s="35"/>
    </row>
    <row r="942" spans="2:8" s="1" customFormat="1" ht="22.5">
      <c r="B942" s="35"/>
      <c r="C942" s="221" t="s">
        <v>2220</v>
      </c>
      <c r="D942" s="221" t="s">
        <v>7145</v>
      </c>
      <c r="E942" s="19" t="s">
        <v>165</v>
      </c>
      <c r="F942" s="222">
        <v>255.774</v>
      </c>
      <c r="H942" s="35"/>
    </row>
    <row r="943" spans="2:8" s="1" customFormat="1" ht="16.899999999999999" customHeight="1">
      <c r="B943" s="35"/>
      <c r="C943" s="221" t="s">
        <v>2231</v>
      </c>
      <c r="D943" s="221" t="s">
        <v>7146</v>
      </c>
      <c r="E943" s="19" t="s">
        <v>559</v>
      </c>
      <c r="F943" s="222">
        <v>42.643000000000001</v>
      </c>
      <c r="H943" s="35"/>
    </row>
    <row r="944" spans="2:8" s="1" customFormat="1" ht="16.899999999999999" customHeight="1">
      <c r="B944" s="35"/>
      <c r="C944" s="221" t="s">
        <v>2245</v>
      </c>
      <c r="D944" s="221" t="s">
        <v>7147</v>
      </c>
      <c r="E944" s="19" t="s">
        <v>165</v>
      </c>
      <c r="F944" s="222">
        <v>255.774</v>
      </c>
      <c r="H944" s="35"/>
    </row>
    <row r="945" spans="2:8" s="1" customFormat="1" ht="22.5">
      <c r="B945" s="35"/>
      <c r="C945" s="221" t="s">
        <v>2342</v>
      </c>
      <c r="D945" s="221" t="s">
        <v>7453</v>
      </c>
      <c r="E945" s="19" t="s">
        <v>165</v>
      </c>
      <c r="F945" s="222">
        <v>667.21</v>
      </c>
      <c r="H945" s="35"/>
    </row>
    <row r="946" spans="2:8" s="1" customFormat="1" ht="16.899999999999999" customHeight="1">
      <c r="B946" s="35"/>
      <c r="C946" s="221" t="s">
        <v>2239</v>
      </c>
      <c r="D946" s="221" t="s">
        <v>2240</v>
      </c>
      <c r="E946" s="19" t="s">
        <v>559</v>
      </c>
      <c r="F946" s="222">
        <v>44.024999999999999</v>
      </c>
      <c r="H946" s="35"/>
    </row>
    <row r="947" spans="2:8" s="1" customFormat="1" ht="16.899999999999999" customHeight="1">
      <c r="B947" s="35"/>
      <c r="C947" s="221" t="s">
        <v>2269</v>
      </c>
      <c r="D947" s="221" t="s">
        <v>2270</v>
      </c>
      <c r="E947" s="19" t="s">
        <v>165</v>
      </c>
      <c r="F947" s="222">
        <v>1314.999</v>
      </c>
      <c r="H947" s="35"/>
    </row>
    <row r="948" spans="2:8" s="1" customFormat="1" ht="16.899999999999999" customHeight="1">
      <c r="B948" s="35"/>
      <c r="C948" s="221" t="s">
        <v>2347</v>
      </c>
      <c r="D948" s="221" t="s">
        <v>2348</v>
      </c>
      <c r="E948" s="19" t="s">
        <v>559</v>
      </c>
      <c r="F948" s="222">
        <v>106.932</v>
      </c>
      <c r="H948" s="35"/>
    </row>
    <row r="949" spans="2:8" s="1" customFormat="1" ht="16.899999999999999" customHeight="1">
      <c r="B949" s="35"/>
      <c r="C949" s="217" t="s">
        <v>400</v>
      </c>
      <c r="D949" s="218" t="s">
        <v>401</v>
      </c>
      <c r="E949" s="219" t="s">
        <v>258</v>
      </c>
      <c r="F949" s="220">
        <v>33.1</v>
      </c>
      <c r="H949" s="35"/>
    </row>
    <row r="950" spans="2:8" s="1" customFormat="1" ht="16.899999999999999" customHeight="1">
      <c r="B950" s="35"/>
      <c r="C950" s="221" t="s">
        <v>32</v>
      </c>
      <c r="D950" s="221" t="s">
        <v>7447</v>
      </c>
      <c r="E950" s="19" t="s">
        <v>32</v>
      </c>
      <c r="F950" s="222">
        <v>0</v>
      </c>
      <c r="H950" s="35"/>
    </row>
    <row r="951" spans="2:8" s="1" customFormat="1" ht="16.899999999999999" customHeight="1">
      <c r="B951" s="35"/>
      <c r="C951" s="221" t="s">
        <v>32</v>
      </c>
      <c r="D951" s="221" t="s">
        <v>7454</v>
      </c>
      <c r="E951" s="19" t="s">
        <v>32</v>
      </c>
      <c r="F951" s="222">
        <v>33.1</v>
      </c>
      <c r="H951" s="35"/>
    </row>
    <row r="952" spans="2:8" s="1" customFormat="1" ht="16.899999999999999" customHeight="1">
      <c r="B952" s="35"/>
      <c r="C952" s="223" t="s">
        <v>6949</v>
      </c>
      <c r="H952" s="35"/>
    </row>
    <row r="953" spans="2:8" s="1" customFormat="1" ht="16.899999999999999" customHeight="1">
      <c r="B953" s="35"/>
      <c r="C953" s="221" t="s">
        <v>1950</v>
      </c>
      <c r="D953" s="221" t="s">
        <v>7449</v>
      </c>
      <c r="E953" s="19" t="s">
        <v>165</v>
      </c>
      <c r="F953" s="222">
        <v>738.12</v>
      </c>
      <c r="H953" s="35"/>
    </row>
    <row r="954" spans="2:8" s="1" customFormat="1" ht="16.899999999999999" customHeight="1">
      <c r="B954" s="35"/>
      <c r="C954" s="221" t="s">
        <v>2000</v>
      </c>
      <c r="D954" s="221" t="s">
        <v>7452</v>
      </c>
      <c r="E954" s="19" t="s">
        <v>165</v>
      </c>
      <c r="F954" s="222">
        <v>1479.252</v>
      </c>
      <c r="H954" s="35"/>
    </row>
    <row r="955" spans="2:8" s="1" customFormat="1" ht="16.899999999999999" customHeight="1">
      <c r="B955" s="35"/>
      <c r="C955" s="221" t="s">
        <v>1971</v>
      </c>
      <c r="D955" s="221" t="s">
        <v>7455</v>
      </c>
      <c r="E955" s="19" t="s">
        <v>165</v>
      </c>
      <c r="F955" s="222">
        <v>111.93</v>
      </c>
      <c r="H955" s="35"/>
    </row>
    <row r="956" spans="2:8" s="1" customFormat="1" ht="16.899999999999999" customHeight="1">
      <c r="B956" s="35"/>
      <c r="C956" s="221" t="s">
        <v>2019</v>
      </c>
      <c r="D956" s="221" t="s">
        <v>7456</v>
      </c>
      <c r="E956" s="19" t="s">
        <v>165</v>
      </c>
      <c r="F956" s="222">
        <v>196.82</v>
      </c>
      <c r="H956" s="35"/>
    </row>
    <row r="957" spans="2:8" s="1" customFormat="1" ht="16.899999999999999" customHeight="1">
      <c r="B957" s="35"/>
      <c r="C957" s="221" t="s">
        <v>2332</v>
      </c>
      <c r="D957" s="221" t="s">
        <v>7457</v>
      </c>
      <c r="E957" s="19" t="s">
        <v>783</v>
      </c>
      <c r="F957" s="222">
        <v>223.86</v>
      </c>
      <c r="H957" s="35"/>
    </row>
    <row r="958" spans="2:8" s="1" customFormat="1" ht="22.5">
      <c r="B958" s="35"/>
      <c r="C958" s="221" t="s">
        <v>2309</v>
      </c>
      <c r="D958" s="221" t="s">
        <v>7458</v>
      </c>
      <c r="E958" s="19" t="s">
        <v>783</v>
      </c>
      <c r="F958" s="222">
        <v>231.06</v>
      </c>
      <c r="H958" s="35"/>
    </row>
    <row r="959" spans="2:8" s="1" customFormat="1" ht="16.899999999999999" customHeight="1">
      <c r="B959" s="35"/>
      <c r="C959" s="221" t="s">
        <v>2360</v>
      </c>
      <c r="D959" s="221" t="s">
        <v>2361</v>
      </c>
      <c r="E959" s="19" t="s">
        <v>165</v>
      </c>
      <c r="F959" s="222">
        <v>150.97800000000001</v>
      </c>
      <c r="H959" s="35"/>
    </row>
    <row r="960" spans="2:8" s="1" customFormat="1" ht="16.899999999999999" customHeight="1">
      <c r="B960" s="35"/>
      <c r="C960" s="217" t="s">
        <v>403</v>
      </c>
      <c r="D960" s="218" t="s">
        <v>404</v>
      </c>
      <c r="E960" s="219" t="s">
        <v>258</v>
      </c>
      <c r="F960" s="220">
        <v>3.9</v>
      </c>
      <c r="H960" s="35"/>
    </row>
    <row r="961" spans="2:8" s="1" customFormat="1" ht="16.899999999999999" customHeight="1">
      <c r="B961" s="35"/>
      <c r="C961" s="221" t="s">
        <v>32</v>
      </c>
      <c r="D961" s="221" t="s">
        <v>405</v>
      </c>
      <c r="E961" s="19" t="s">
        <v>32</v>
      </c>
      <c r="F961" s="222">
        <v>3.9</v>
      </c>
      <c r="H961" s="35"/>
    </row>
    <row r="962" spans="2:8" s="1" customFormat="1" ht="16.899999999999999" customHeight="1">
      <c r="B962" s="35"/>
      <c r="C962" s="223" t="s">
        <v>6949</v>
      </c>
      <c r="H962" s="35"/>
    </row>
    <row r="963" spans="2:8" s="1" customFormat="1" ht="16.899999999999999" customHeight="1">
      <c r="B963" s="35"/>
      <c r="C963" s="221" t="s">
        <v>1950</v>
      </c>
      <c r="D963" s="221" t="s">
        <v>7449</v>
      </c>
      <c r="E963" s="19" t="s">
        <v>165</v>
      </c>
      <c r="F963" s="222">
        <v>738.12</v>
      </c>
      <c r="H963" s="35"/>
    </row>
    <row r="964" spans="2:8" s="1" customFormat="1" ht="16.899999999999999" customHeight="1">
      <c r="B964" s="35"/>
      <c r="C964" s="221" t="s">
        <v>2000</v>
      </c>
      <c r="D964" s="221" t="s">
        <v>7452</v>
      </c>
      <c r="E964" s="19" t="s">
        <v>165</v>
      </c>
      <c r="F964" s="222">
        <v>1479.252</v>
      </c>
      <c r="H964" s="35"/>
    </row>
    <row r="965" spans="2:8" s="1" customFormat="1" ht="16.899999999999999" customHeight="1">
      <c r="B965" s="35"/>
      <c r="C965" s="221" t="s">
        <v>1971</v>
      </c>
      <c r="D965" s="221" t="s">
        <v>7455</v>
      </c>
      <c r="E965" s="19" t="s">
        <v>165</v>
      </c>
      <c r="F965" s="222">
        <v>111.93</v>
      </c>
      <c r="H965" s="35"/>
    </row>
    <row r="966" spans="2:8" s="1" customFormat="1" ht="16.899999999999999" customHeight="1">
      <c r="B966" s="35"/>
      <c r="C966" s="221" t="s">
        <v>2019</v>
      </c>
      <c r="D966" s="221" t="s">
        <v>7456</v>
      </c>
      <c r="E966" s="19" t="s">
        <v>165</v>
      </c>
      <c r="F966" s="222">
        <v>196.82</v>
      </c>
      <c r="H966" s="35"/>
    </row>
    <row r="967" spans="2:8" s="1" customFormat="1" ht="16.899999999999999" customHeight="1">
      <c r="B967" s="35"/>
      <c r="C967" s="221" t="s">
        <v>2332</v>
      </c>
      <c r="D967" s="221" t="s">
        <v>7457</v>
      </c>
      <c r="E967" s="19" t="s">
        <v>783</v>
      </c>
      <c r="F967" s="222">
        <v>223.86</v>
      </c>
      <c r="H967" s="35"/>
    </row>
    <row r="968" spans="2:8" s="1" customFormat="1" ht="16.899999999999999" customHeight="1">
      <c r="B968" s="35"/>
      <c r="C968" s="221" t="s">
        <v>2360</v>
      </c>
      <c r="D968" s="221" t="s">
        <v>2361</v>
      </c>
      <c r="E968" s="19" t="s">
        <v>165</v>
      </c>
      <c r="F968" s="222">
        <v>150.97800000000001</v>
      </c>
      <c r="H968" s="35"/>
    </row>
    <row r="969" spans="2:8" s="1" customFormat="1" ht="16.899999999999999" customHeight="1">
      <c r="B969" s="35"/>
      <c r="C969" s="221" t="s">
        <v>2368</v>
      </c>
      <c r="D969" s="221" t="s">
        <v>2369</v>
      </c>
      <c r="E969" s="19" t="s">
        <v>165</v>
      </c>
      <c r="F969" s="222">
        <v>22.809000000000001</v>
      </c>
      <c r="H969" s="35"/>
    </row>
    <row r="970" spans="2:8" s="1" customFormat="1" ht="16.899999999999999" customHeight="1">
      <c r="B970" s="35"/>
      <c r="C970" s="217" t="s">
        <v>406</v>
      </c>
      <c r="D970" s="218" t="s">
        <v>407</v>
      </c>
      <c r="E970" s="219" t="s">
        <v>165</v>
      </c>
      <c r="F970" s="220">
        <v>5.9550000000000001</v>
      </c>
      <c r="H970" s="35"/>
    </row>
    <row r="971" spans="2:8" s="1" customFormat="1" ht="16.899999999999999" customHeight="1">
      <c r="B971" s="35"/>
      <c r="C971" s="221" t="s">
        <v>32</v>
      </c>
      <c r="D971" s="221" t="s">
        <v>7459</v>
      </c>
      <c r="E971" s="19" t="s">
        <v>32</v>
      </c>
      <c r="F971" s="222">
        <v>0</v>
      </c>
      <c r="H971" s="35"/>
    </row>
    <row r="972" spans="2:8" s="1" customFormat="1" ht="16.899999999999999" customHeight="1">
      <c r="B972" s="35"/>
      <c r="C972" s="221" t="s">
        <v>32</v>
      </c>
      <c r="D972" s="221" t="s">
        <v>7460</v>
      </c>
      <c r="E972" s="19" t="s">
        <v>32</v>
      </c>
      <c r="F972" s="222">
        <v>5.9550000000000001</v>
      </c>
      <c r="H972" s="35"/>
    </row>
    <row r="973" spans="2:8" s="1" customFormat="1" ht="16.899999999999999" customHeight="1">
      <c r="B973" s="35"/>
      <c r="C973" s="223" t="s">
        <v>6949</v>
      </c>
      <c r="H973" s="35"/>
    </row>
    <row r="974" spans="2:8" s="1" customFormat="1" ht="16.899999999999999" customHeight="1">
      <c r="B974" s="35"/>
      <c r="C974" s="221" t="s">
        <v>1515</v>
      </c>
      <c r="D974" s="221" t="s">
        <v>7085</v>
      </c>
      <c r="E974" s="19" t="s">
        <v>165</v>
      </c>
      <c r="F974" s="222">
        <v>675.22699999999998</v>
      </c>
      <c r="H974" s="35"/>
    </row>
    <row r="975" spans="2:8" s="1" customFormat="1" ht="16.899999999999999" customHeight="1">
      <c r="B975" s="35"/>
      <c r="C975" s="221" t="s">
        <v>1501</v>
      </c>
      <c r="D975" s="221" t="s">
        <v>1502</v>
      </c>
      <c r="E975" s="19" t="s">
        <v>165</v>
      </c>
      <c r="F975" s="222">
        <v>220.285</v>
      </c>
      <c r="H975" s="35"/>
    </row>
    <row r="976" spans="2:8" s="1" customFormat="1" ht="16.899999999999999" customHeight="1">
      <c r="B976" s="35"/>
      <c r="C976" s="221" t="s">
        <v>1509</v>
      </c>
      <c r="D976" s="221" t="s">
        <v>1510</v>
      </c>
      <c r="E976" s="19" t="s">
        <v>165</v>
      </c>
      <c r="F976" s="222">
        <v>220.285</v>
      </c>
      <c r="H976" s="35"/>
    </row>
    <row r="977" spans="2:8" s="1" customFormat="1" ht="16.899999999999999" customHeight="1">
      <c r="B977" s="35"/>
      <c r="C977" s="217" t="s">
        <v>409</v>
      </c>
      <c r="D977" s="218" t="s">
        <v>410</v>
      </c>
      <c r="E977" s="219" t="s">
        <v>165</v>
      </c>
      <c r="F977" s="220">
        <v>251.24</v>
      </c>
      <c r="H977" s="35"/>
    </row>
    <row r="978" spans="2:8" s="1" customFormat="1" ht="16.899999999999999" customHeight="1">
      <c r="B978" s="35"/>
      <c r="C978" s="221" t="s">
        <v>32</v>
      </c>
      <c r="D978" s="221" t="s">
        <v>7461</v>
      </c>
      <c r="E978" s="19" t="s">
        <v>32</v>
      </c>
      <c r="F978" s="222">
        <v>0</v>
      </c>
      <c r="H978" s="35"/>
    </row>
    <row r="979" spans="2:8" s="1" customFormat="1" ht="16.899999999999999" customHeight="1">
      <c r="B979" s="35"/>
      <c r="C979" s="221" t="s">
        <v>32</v>
      </c>
      <c r="D979" s="221" t="s">
        <v>7462</v>
      </c>
      <c r="E979" s="19" t="s">
        <v>32</v>
      </c>
      <c r="F979" s="222">
        <v>251.24</v>
      </c>
      <c r="H979" s="35"/>
    </row>
    <row r="980" spans="2:8" s="1" customFormat="1" ht="16.899999999999999" customHeight="1">
      <c r="B980" s="35"/>
      <c r="C980" s="221" t="s">
        <v>32</v>
      </c>
      <c r="D980" s="221" t="s">
        <v>581</v>
      </c>
      <c r="E980" s="19" t="s">
        <v>32</v>
      </c>
      <c r="F980" s="222">
        <v>251.24</v>
      </c>
      <c r="H980" s="35"/>
    </row>
    <row r="981" spans="2:8" s="1" customFormat="1" ht="16.899999999999999" customHeight="1">
      <c r="B981" s="35"/>
      <c r="C981" s="223" t="s">
        <v>6949</v>
      </c>
      <c r="H981" s="35"/>
    </row>
    <row r="982" spans="2:8" s="1" customFormat="1" ht="16.899999999999999" customHeight="1">
      <c r="B982" s="35"/>
      <c r="C982" s="221" t="s">
        <v>1950</v>
      </c>
      <c r="D982" s="221" t="s">
        <v>7449</v>
      </c>
      <c r="E982" s="19" t="s">
        <v>165</v>
      </c>
      <c r="F982" s="222">
        <v>738.12</v>
      </c>
      <c r="H982" s="35"/>
    </row>
    <row r="983" spans="2:8" s="1" customFormat="1" ht="16.899999999999999" customHeight="1">
      <c r="B983" s="35"/>
      <c r="C983" s="221" t="s">
        <v>1966</v>
      </c>
      <c r="D983" s="221" t="s">
        <v>7450</v>
      </c>
      <c r="E983" s="19" t="s">
        <v>165</v>
      </c>
      <c r="F983" s="222">
        <v>626.19000000000005</v>
      </c>
      <c r="H983" s="35"/>
    </row>
    <row r="984" spans="2:8" s="1" customFormat="1" ht="22.5">
      <c r="B984" s="35"/>
      <c r="C984" s="221" t="s">
        <v>1983</v>
      </c>
      <c r="D984" s="221" t="s">
        <v>7451</v>
      </c>
      <c r="E984" s="19" t="s">
        <v>165</v>
      </c>
      <c r="F984" s="222">
        <v>667.21</v>
      </c>
      <c r="H984" s="35"/>
    </row>
    <row r="985" spans="2:8" s="1" customFormat="1" ht="16.899999999999999" customHeight="1">
      <c r="B985" s="35"/>
      <c r="C985" s="221" t="s">
        <v>2000</v>
      </c>
      <c r="D985" s="221" t="s">
        <v>7452</v>
      </c>
      <c r="E985" s="19" t="s">
        <v>165</v>
      </c>
      <c r="F985" s="222">
        <v>1479.252</v>
      </c>
      <c r="H985" s="35"/>
    </row>
    <row r="986" spans="2:8" s="1" customFormat="1" ht="22.5">
      <c r="B986" s="35"/>
      <c r="C986" s="221" t="s">
        <v>2220</v>
      </c>
      <c r="D986" s="221" t="s">
        <v>7145</v>
      </c>
      <c r="E986" s="19" t="s">
        <v>165</v>
      </c>
      <c r="F986" s="222">
        <v>255.774</v>
      </c>
      <c r="H986" s="35"/>
    </row>
    <row r="987" spans="2:8" s="1" customFormat="1" ht="16.899999999999999" customHeight="1">
      <c r="B987" s="35"/>
      <c r="C987" s="221" t="s">
        <v>2231</v>
      </c>
      <c r="D987" s="221" t="s">
        <v>7146</v>
      </c>
      <c r="E987" s="19" t="s">
        <v>559</v>
      </c>
      <c r="F987" s="222">
        <v>42.643000000000001</v>
      </c>
      <c r="H987" s="35"/>
    </row>
    <row r="988" spans="2:8" s="1" customFormat="1" ht="16.899999999999999" customHeight="1">
      <c r="B988" s="35"/>
      <c r="C988" s="221" t="s">
        <v>2245</v>
      </c>
      <c r="D988" s="221" t="s">
        <v>7147</v>
      </c>
      <c r="E988" s="19" t="s">
        <v>165</v>
      </c>
      <c r="F988" s="222">
        <v>255.774</v>
      </c>
      <c r="H988" s="35"/>
    </row>
    <row r="989" spans="2:8" s="1" customFormat="1" ht="22.5">
      <c r="B989" s="35"/>
      <c r="C989" s="221" t="s">
        <v>2342</v>
      </c>
      <c r="D989" s="221" t="s">
        <v>7453</v>
      </c>
      <c r="E989" s="19" t="s">
        <v>165</v>
      </c>
      <c r="F989" s="222">
        <v>667.21</v>
      </c>
      <c r="H989" s="35"/>
    </row>
    <row r="990" spans="2:8" s="1" customFormat="1" ht="16.899999999999999" customHeight="1">
      <c r="B990" s="35"/>
      <c r="C990" s="221" t="s">
        <v>2239</v>
      </c>
      <c r="D990" s="221" t="s">
        <v>2240</v>
      </c>
      <c r="E990" s="19" t="s">
        <v>559</v>
      </c>
      <c r="F990" s="222">
        <v>44.024999999999999</v>
      </c>
      <c r="H990" s="35"/>
    </row>
    <row r="991" spans="2:8" s="1" customFormat="1" ht="16.899999999999999" customHeight="1">
      <c r="B991" s="35"/>
      <c r="C991" s="221" t="s">
        <v>2269</v>
      </c>
      <c r="D991" s="221" t="s">
        <v>2270</v>
      </c>
      <c r="E991" s="19" t="s">
        <v>165</v>
      </c>
      <c r="F991" s="222">
        <v>1314.999</v>
      </c>
      <c r="H991" s="35"/>
    </row>
    <row r="992" spans="2:8" s="1" customFormat="1" ht="16.899999999999999" customHeight="1">
      <c r="B992" s="35"/>
      <c r="C992" s="221" t="s">
        <v>2347</v>
      </c>
      <c r="D992" s="221" t="s">
        <v>2348</v>
      </c>
      <c r="E992" s="19" t="s">
        <v>559</v>
      </c>
      <c r="F992" s="222">
        <v>106.932</v>
      </c>
      <c r="H992" s="35"/>
    </row>
    <row r="993" spans="2:8" s="1" customFormat="1" ht="16.899999999999999" customHeight="1">
      <c r="B993" s="35"/>
      <c r="C993" s="217" t="s">
        <v>412</v>
      </c>
      <c r="D993" s="218" t="s">
        <v>413</v>
      </c>
      <c r="E993" s="219" t="s">
        <v>258</v>
      </c>
      <c r="F993" s="220">
        <v>64.8</v>
      </c>
      <c r="H993" s="35"/>
    </row>
    <row r="994" spans="2:8" s="1" customFormat="1" ht="16.899999999999999" customHeight="1">
      <c r="B994" s="35"/>
      <c r="C994" s="221" t="s">
        <v>32</v>
      </c>
      <c r="D994" s="221" t="s">
        <v>7461</v>
      </c>
      <c r="E994" s="19" t="s">
        <v>32</v>
      </c>
      <c r="F994" s="222">
        <v>0</v>
      </c>
      <c r="H994" s="35"/>
    </row>
    <row r="995" spans="2:8" s="1" customFormat="1" ht="16.899999999999999" customHeight="1">
      <c r="B995" s="35"/>
      <c r="C995" s="221" t="s">
        <v>32</v>
      </c>
      <c r="D995" s="221" t="s">
        <v>7463</v>
      </c>
      <c r="E995" s="19" t="s">
        <v>32</v>
      </c>
      <c r="F995" s="222">
        <v>64.8</v>
      </c>
      <c r="H995" s="35"/>
    </row>
    <row r="996" spans="2:8" s="1" customFormat="1" ht="16.899999999999999" customHeight="1">
      <c r="B996" s="35"/>
      <c r="C996" s="221" t="s">
        <v>32</v>
      </c>
      <c r="D996" s="221" t="s">
        <v>581</v>
      </c>
      <c r="E996" s="19" t="s">
        <v>32</v>
      </c>
      <c r="F996" s="222">
        <v>64.8</v>
      </c>
      <c r="H996" s="35"/>
    </row>
    <row r="997" spans="2:8" s="1" customFormat="1" ht="16.899999999999999" customHeight="1">
      <c r="B997" s="35"/>
      <c r="C997" s="223" t="s">
        <v>6949</v>
      </c>
      <c r="H997" s="35"/>
    </row>
    <row r="998" spans="2:8" s="1" customFormat="1" ht="16.899999999999999" customHeight="1">
      <c r="B998" s="35"/>
      <c r="C998" s="221" t="s">
        <v>1950</v>
      </c>
      <c r="D998" s="221" t="s">
        <v>7449</v>
      </c>
      <c r="E998" s="19" t="s">
        <v>165</v>
      </c>
      <c r="F998" s="222">
        <v>738.12</v>
      </c>
      <c r="H998" s="35"/>
    </row>
    <row r="999" spans="2:8" s="1" customFormat="1" ht="16.899999999999999" customHeight="1">
      <c r="B999" s="35"/>
      <c r="C999" s="221" t="s">
        <v>2000</v>
      </c>
      <c r="D999" s="221" t="s">
        <v>7452</v>
      </c>
      <c r="E999" s="19" t="s">
        <v>165</v>
      </c>
      <c r="F999" s="222">
        <v>1479.252</v>
      </c>
      <c r="H999" s="35"/>
    </row>
    <row r="1000" spans="2:8" s="1" customFormat="1" ht="16.899999999999999" customHeight="1">
      <c r="B1000" s="35"/>
      <c r="C1000" s="221" t="s">
        <v>1971</v>
      </c>
      <c r="D1000" s="221" t="s">
        <v>7455</v>
      </c>
      <c r="E1000" s="19" t="s">
        <v>165</v>
      </c>
      <c r="F1000" s="222">
        <v>111.93</v>
      </c>
      <c r="H1000" s="35"/>
    </row>
    <row r="1001" spans="2:8" s="1" customFormat="1" ht="16.899999999999999" customHeight="1">
      <c r="B1001" s="35"/>
      <c r="C1001" s="221" t="s">
        <v>2019</v>
      </c>
      <c r="D1001" s="221" t="s">
        <v>7456</v>
      </c>
      <c r="E1001" s="19" t="s">
        <v>165</v>
      </c>
      <c r="F1001" s="222">
        <v>196.82</v>
      </c>
      <c r="H1001" s="35"/>
    </row>
    <row r="1002" spans="2:8" s="1" customFormat="1" ht="16.899999999999999" customHeight="1">
      <c r="B1002" s="35"/>
      <c r="C1002" s="221" t="s">
        <v>2332</v>
      </c>
      <c r="D1002" s="221" t="s">
        <v>7457</v>
      </c>
      <c r="E1002" s="19" t="s">
        <v>783</v>
      </c>
      <c r="F1002" s="222">
        <v>223.86</v>
      </c>
      <c r="H1002" s="35"/>
    </row>
    <row r="1003" spans="2:8" s="1" customFormat="1" ht="22.5">
      <c r="B1003" s="35"/>
      <c r="C1003" s="221" t="s">
        <v>2309</v>
      </c>
      <c r="D1003" s="221" t="s">
        <v>7458</v>
      </c>
      <c r="E1003" s="19" t="s">
        <v>783</v>
      </c>
      <c r="F1003" s="222">
        <v>231.06</v>
      </c>
      <c r="H1003" s="35"/>
    </row>
    <row r="1004" spans="2:8" s="1" customFormat="1" ht="16.899999999999999" customHeight="1">
      <c r="B1004" s="35"/>
      <c r="C1004" s="221" t="s">
        <v>2360</v>
      </c>
      <c r="D1004" s="221" t="s">
        <v>2361</v>
      </c>
      <c r="E1004" s="19" t="s">
        <v>165</v>
      </c>
      <c r="F1004" s="222">
        <v>150.97800000000001</v>
      </c>
      <c r="H1004" s="35"/>
    </row>
    <row r="1005" spans="2:8" s="1" customFormat="1" ht="16.899999999999999" customHeight="1">
      <c r="B1005" s="35"/>
      <c r="C1005" s="217" t="s">
        <v>415</v>
      </c>
      <c r="D1005" s="218" t="s">
        <v>416</v>
      </c>
      <c r="E1005" s="219" t="s">
        <v>165</v>
      </c>
      <c r="F1005" s="220">
        <v>19.739000000000001</v>
      </c>
      <c r="H1005" s="35"/>
    </row>
    <row r="1006" spans="2:8" s="1" customFormat="1" ht="16.899999999999999" customHeight="1">
      <c r="B1006" s="35"/>
      <c r="C1006" s="221" t="s">
        <v>32</v>
      </c>
      <c r="D1006" s="221" t="s">
        <v>7464</v>
      </c>
      <c r="E1006" s="19" t="s">
        <v>32</v>
      </c>
      <c r="F1006" s="222">
        <v>0</v>
      </c>
      <c r="H1006" s="35"/>
    </row>
    <row r="1007" spans="2:8" s="1" customFormat="1" ht="16.899999999999999" customHeight="1">
      <c r="B1007" s="35"/>
      <c r="C1007" s="221" t="s">
        <v>32</v>
      </c>
      <c r="D1007" s="221" t="s">
        <v>7465</v>
      </c>
      <c r="E1007" s="19" t="s">
        <v>32</v>
      </c>
      <c r="F1007" s="222">
        <v>19.739000000000001</v>
      </c>
      <c r="H1007" s="35"/>
    </row>
    <row r="1008" spans="2:8" s="1" customFormat="1" ht="16.899999999999999" customHeight="1">
      <c r="B1008" s="35"/>
      <c r="C1008" s="223" t="s">
        <v>6949</v>
      </c>
      <c r="H1008" s="35"/>
    </row>
    <row r="1009" spans="2:8" s="1" customFormat="1" ht="16.899999999999999" customHeight="1">
      <c r="B1009" s="35"/>
      <c r="C1009" s="221" t="s">
        <v>1950</v>
      </c>
      <c r="D1009" s="221" t="s">
        <v>7449</v>
      </c>
      <c r="E1009" s="19" t="s">
        <v>165</v>
      </c>
      <c r="F1009" s="222">
        <v>738.12</v>
      </c>
      <c r="H1009" s="35"/>
    </row>
    <row r="1010" spans="2:8" s="1" customFormat="1" ht="16.899999999999999" customHeight="1">
      <c r="B1010" s="35"/>
      <c r="C1010" s="221" t="s">
        <v>1966</v>
      </c>
      <c r="D1010" s="221" t="s">
        <v>7450</v>
      </c>
      <c r="E1010" s="19" t="s">
        <v>165</v>
      </c>
      <c r="F1010" s="222">
        <v>626.19000000000005</v>
      </c>
      <c r="H1010" s="35"/>
    </row>
    <row r="1011" spans="2:8" s="1" customFormat="1" ht="22.5">
      <c r="B1011" s="35"/>
      <c r="C1011" s="221" t="s">
        <v>1983</v>
      </c>
      <c r="D1011" s="221" t="s">
        <v>7451</v>
      </c>
      <c r="E1011" s="19" t="s">
        <v>165</v>
      </c>
      <c r="F1011" s="222">
        <v>667.21</v>
      </c>
      <c r="H1011" s="35"/>
    </row>
    <row r="1012" spans="2:8" s="1" customFormat="1" ht="16.899999999999999" customHeight="1">
      <c r="B1012" s="35"/>
      <c r="C1012" s="221" t="s">
        <v>2000</v>
      </c>
      <c r="D1012" s="221" t="s">
        <v>7452</v>
      </c>
      <c r="E1012" s="19" t="s">
        <v>165</v>
      </c>
      <c r="F1012" s="222">
        <v>1479.252</v>
      </c>
      <c r="H1012" s="35"/>
    </row>
    <row r="1013" spans="2:8" s="1" customFormat="1" ht="22.5">
      <c r="B1013" s="35"/>
      <c r="C1013" s="221" t="s">
        <v>2342</v>
      </c>
      <c r="D1013" s="221" t="s">
        <v>7453</v>
      </c>
      <c r="E1013" s="19" t="s">
        <v>165</v>
      </c>
      <c r="F1013" s="222">
        <v>667.21</v>
      </c>
      <c r="H1013" s="35"/>
    </row>
    <row r="1014" spans="2:8" s="1" customFormat="1" ht="16.899999999999999" customHeight="1">
      <c r="B1014" s="35"/>
      <c r="C1014" s="221" t="s">
        <v>2269</v>
      </c>
      <c r="D1014" s="221" t="s">
        <v>2270</v>
      </c>
      <c r="E1014" s="19" t="s">
        <v>165</v>
      </c>
      <c r="F1014" s="222">
        <v>1314.999</v>
      </c>
      <c r="H1014" s="35"/>
    </row>
    <row r="1015" spans="2:8" s="1" customFormat="1" ht="16.899999999999999" customHeight="1">
      <c r="B1015" s="35"/>
      <c r="C1015" s="221" t="s">
        <v>2347</v>
      </c>
      <c r="D1015" s="221" t="s">
        <v>2348</v>
      </c>
      <c r="E1015" s="19" t="s">
        <v>559</v>
      </c>
      <c r="F1015" s="222">
        <v>106.932</v>
      </c>
      <c r="H1015" s="35"/>
    </row>
    <row r="1016" spans="2:8" s="1" customFormat="1" ht="16.899999999999999" customHeight="1">
      <c r="B1016" s="35"/>
      <c r="C1016" s="217" t="s">
        <v>418</v>
      </c>
      <c r="D1016" s="218" t="s">
        <v>404</v>
      </c>
      <c r="E1016" s="219" t="s">
        <v>258</v>
      </c>
      <c r="F1016" s="220">
        <v>15.37</v>
      </c>
      <c r="H1016" s="35"/>
    </row>
    <row r="1017" spans="2:8" s="1" customFormat="1" ht="16.899999999999999" customHeight="1">
      <c r="B1017" s="35"/>
      <c r="C1017" s="221" t="s">
        <v>32</v>
      </c>
      <c r="D1017" s="221" t="s">
        <v>7466</v>
      </c>
      <c r="E1017" s="19" t="s">
        <v>32</v>
      </c>
      <c r="F1017" s="222">
        <v>15.37</v>
      </c>
      <c r="H1017" s="35"/>
    </row>
    <row r="1018" spans="2:8" s="1" customFormat="1" ht="16.899999999999999" customHeight="1">
      <c r="B1018" s="35"/>
      <c r="C1018" s="223" t="s">
        <v>6949</v>
      </c>
      <c r="H1018" s="35"/>
    </row>
    <row r="1019" spans="2:8" s="1" customFormat="1" ht="16.899999999999999" customHeight="1">
      <c r="B1019" s="35"/>
      <c r="C1019" s="221" t="s">
        <v>1950</v>
      </c>
      <c r="D1019" s="221" t="s">
        <v>7449</v>
      </c>
      <c r="E1019" s="19" t="s">
        <v>165</v>
      </c>
      <c r="F1019" s="222">
        <v>738.12</v>
      </c>
      <c r="H1019" s="35"/>
    </row>
    <row r="1020" spans="2:8" s="1" customFormat="1" ht="16.899999999999999" customHeight="1">
      <c r="B1020" s="35"/>
      <c r="C1020" s="221" t="s">
        <v>2000</v>
      </c>
      <c r="D1020" s="221" t="s">
        <v>7452</v>
      </c>
      <c r="E1020" s="19" t="s">
        <v>165</v>
      </c>
      <c r="F1020" s="222">
        <v>1479.252</v>
      </c>
      <c r="H1020" s="35"/>
    </row>
    <row r="1021" spans="2:8" s="1" customFormat="1" ht="16.899999999999999" customHeight="1">
      <c r="B1021" s="35"/>
      <c r="C1021" s="221" t="s">
        <v>1971</v>
      </c>
      <c r="D1021" s="221" t="s">
        <v>7455</v>
      </c>
      <c r="E1021" s="19" t="s">
        <v>165</v>
      </c>
      <c r="F1021" s="222">
        <v>111.93</v>
      </c>
      <c r="H1021" s="35"/>
    </row>
    <row r="1022" spans="2:8" s="1" customFormat="1" ht="16.899999999999999" customHeight="1">
      <c r="B1022" s="35"/>
      <c r="C1022" s="221" t="s">
        <v>2019</v>
      </c>
      <c r="D1022" s="221" t="s">
        <v>7456</v>
      </c>
      <c r="E1022" s="19" t="s">
        <v>165</v>
      </c>
      <c r="F1022" s="222">
        <v>196.82</v>
      </c>
      <c r="H1022" s="35"/>
    </row>
    <row r="1023" spans="2:8" s="1" customFormat="1" ht="16.899999999999999" customHeight="1">
      <c r="B1023" s="35"/>
      <c r="C1023" s="221" t="s">
        <v>2332</v>
      </c>
      <c r="D1023" s="221" t="s">
        <v>7457</v>
      </c>
      <c r="E1023" s="19" t="s">
        <v>783</v>
      </c>
      <c r="F1023" s="222">
        <v>223.86</v>
      </c>
      <c r="H1023" s="35"/>
    </row>
    <row r="1024" spans="2:8" s="1" customFormat="1" ht="16.899999999999999" customHeight="1">
      <c r="B1024" s="35"/>
      <c r="C1024" s="221" t="s">
        <v>2360</v>
      </c>
      <c r="D1024" s="221" t="s">
        <v>2361</v>
      </c>
      <c r="E1024" s="19" t="s">
        <v>165</v>
      </c>
      <c r="F1024" s="222">
        <v>150.97800000000001</v>
      </c>
      <c r="H1024" s="35"/>
    </row>
    <row r="1025" spans="2:8" s="1" customFormat="1" ht="16.899999999999999" customHeight="1">
      <c r="B1025" s="35"/>
      <c r="C1025" s="221" t="s">
        <v>2368</v>
      </c>
      <c r="D1025" s="221" t="s">
        <v>2369</v>
      </c>
      <c r="E1025" s="19" t="s">
        <v>165</v>
      </c>
      <c r="F1025" s="222">
        <v>22.809000000000001</v>
      </c>
      <c r="H1025" s="35"/>
    </row>
    <row r="1026" spans="2:8" s="1" customFormat="1" ht="16.899999999999999" customHeight="1">
      <c r="B1026" s="35"/>
      <c r="C1026" s="217" t="s">
        <v>420</v>
      </c>
      <c r="D1026" s="218" t="s">
        <v>421</v>
      </c>
      <c r="E1026" s="219" t="s">
        <v>165</v>
      </c>
      <c r="F1026" s="220">
        <v>41.02</v>
      </c>
      <c r="H1026" s="35"/>
    </row>
    <row r="1027" spans="2:8" s="1" customFormat="1" ht="16.899999999999999" customHeight="1">
      <c r="B1027" s="35"/>
      <c r="C1027" s="221" t="s">
        <v>32</v>
      </c>
      <c r="D1027" s="221" t="s">
        <v>7467</v>
      </c>
      <c r="E1027" s="19" t="s">
        <v>32</v>
      </c>
      <c r="F1027" s="222">
        <v>0</v>
      </c>
      <c r="H1027" s="35"/>
    </row>
    <row r="1028" spans="2:8" s="1" customFormat="1" ht="16.899999999999999" customHeight="1">
      <c r="B1028" s="35"/>
      <c r="C1028" s="221" t="s">
        <v>32</v>
      </c>
      <c r="D1028" s="221" t="s">
        <v>7468</v>
      </c>
      <c r="E1028" s="19" t="s">
        <v>32</v>
      </c>
      <c r="F1028" s="222">
        <v>39.700000000000003</v>
      </c>
      <c r="H1028" s="35"/>
    </row>
    <row r="1029" spans="2:8" s="1" customFormat="1" ht="16.899999999999999" customHeight="1">
      <c r="B1029" s="35"/>
      <c r="C1029" s="221" t="s">
        <v>32</v>
      </c>
      <c r="D1029" s="221" t="s">
        <v>7469</v>
      </c>
      <c r="E1029" s="19" t="s">
        <v>32</v>
      </c>
      <c r="F1029" s="222">
        <v>1.32</v>
      </c>
      <c r="H1029" s="35"/>
    </row>
    <row r="1030" spans="2:8" s="1" customFormat="1" ht="16.899999999999999" customHeight="1">
      <c r="B1030" s="35"/>
      <c r="C1030" s="221" t="s">
        <v>32</v>
      </c>
      <c r="D1030" s="221" t="s">
        <v>581</v>
      </c>
      <c r="E1030" s="19" t="s">
        <v>32</v>
      </c>
      <c r="F1030" s="222">
        <v>41.02</v>
      </c>
      <c r="H1030" s="35"/>
    </row>
    <row r="1031" spans="2:8" s="1" customFormat="1" ht="16.899999999999999" customHeight="1">
      <c r="B1031" s="35"/>
      <c r="C1031" s="223" t="s">
        <v>6949</v>
      </c>
      <c r="H1031" s="35"/>
    </row>
    <row r="1032" spans="2:8" s="1" customFormat="1" ht="16.899999999999999" customHeight="1">
      <c r="B1032" s="35"/>
      <c r="C1032" s="221" t="s">
        <v>1606</v>
      </c>
      <c r="D1032" s="221" t="s">
        <v>7470</v>
      </c>
      <c r="E1032" s="19" t="s">
        <v>165</v>
      </c>
      <c r="F1032" s="222">
        <v>41.02</v>
      </c>
      <c r="H1032" s="35"/>
    </row>
    <row r="1033" spans="2:8" s="1" customFormat="1" ht="22.5">
      <c r="B1033" s="35"/>
      <c r="C1033" s="221" t="s">
        <v>1616</v>
      </c>
      <c r="D1033" s="221" t="s">
        <v>7471</v>
      </c>
      <c r="E1033" s="19" t="s">
        <v>165</v>
      </c>
      <c r="F1033" s="222">
        <v>41.02</v>
      </c>
      <c r="H1033" s="35"/>
    </row>
    <row r="1034" spans="2:8" s="1" customFormat="1" ht="22.5">
      <c r="B1034" s="35"/>
      <c r="C1034" s="221" t="s">
        <v>1983</v>
      </c>
      <c r="D1034" s="221" t="s">
        <v>7451</v>
      </c>
      <c r="E1034" s="19" t="s">
        <v>165</v>
      </c>
      <c r="F1034" s="222">
        <v>667.21</v>
      </c>
      <c r="H1034" s="35"/>
    </row>
    <row r="1035" spans="2:8" s="1" customFormat="1" ht="16.899999999999999" customHeight="1">
      <c r="B1035" s="35"/>
      <c r="C1035" s="221" t="s">
        <v>2000</v>
      </c>
      <c r="D1035" s="221" t="s">
        <v>7452</v>
      </c>
      <c r="E1035" s="19" t="s">
        <v>165</v>
      </c>
      <c r="F1035" s="222">
        <v>1479.252</v>
      </c>
      <c r="H1035" s="35"/>
    </row>
    <row r="1036" spans="2:8" s="1" customFormat="1" ht="22.5">
      <c r="B1036" s="35"/>
      <c r="C1036" s="221" t="s">
        <v>2342</v>
      </c>
      <c r="D1036" s="221" t="s">
        <v>7453</v>
      </c>
      <c r="E1036" s="19" t="s">
        <v>165</v>
      </c>
      <c r="F1036" s="222">
        <v>667.21</v>
      </c>
      <c r="H1036" s="35"/>
    </row>
    <row r="1037" spans="2:8" s="1" customFormat="1" ht="16.899999999999999" customHeight="1">
      <c r="B1037" s="35"/>
      <c r="C1037" s="221" t="s">
        <v>2347</v>
      </c>
      <c r="D1037" s="221" t="s">
        <v>2348</v>
      </c>
      <c r="E1037" s="19" t="s">
        <v>559</v>
      </c>
      <c r="F1037" s="222">
        <v>106.932</v>
      </c>
      <c r="H1037" s="35"/>
    </row>
    <row r="1038" spans="2:8" s="1" customFormat="1" ht="16.899999999999999" customHeight="1">
      <c r="B1038" s="35"/>
      <c r="C1038" s="217" t="s">
        <v>423</v>
      </c>
      <c r="D1038" s="218" t="s">
        <v>413</v>
      </c>
      <c r="E1038" s="219" t="s">
        <v>258</v>
      </c>
      <c r="F1038" s="220">
        <v>26.47</v>
      </c>
      <c r="H1038" s="35"/>
    </row>
    <row r="1039" spans="2:8" s="1" customFormat="1" ht="16.899999999999999" customHeight="1">
      <c r="B1039" s="35"/>
      <c r="C1039" s="221" t="s">
        <v>32</v>
      </c>
      <c r="D1039" s="221" t="s">
        <v>7472</v>
      </c>
      <c r="E1039" s="19" t="s">
        <v>32</v>
      </c>
      <c r="F1039" s="222">
        <v>0</v>
      </c>
      <c r="H1039" s="35"/>
    </row>
    <row r="1040" spans="2:8" s="1" customFormat="1" ht="16.899999999999999" customHeight="1">
      <c r="B1040" s="35"/>
      <c r="C1040" s="221" t="s">
        <v>32</v>
      </c>
      <c r="D1040" s="221" t="s">
        <v>7473</v>
      </c>
      <c r="E1040" s="19" t="s">
        <v>32</v>
      </c>
      <c r="F1040" s="222">
        <v>26.47</v>
      </c>
      <c r="H1040" s="35"/>
    </row>
    <row r="1041" spans="2:8" s="1" customFormat="1" ht="16.899999999999999" customHeight="1">
      <c r="B1041" s="35"/>
      <c r="C1041" s="223" t="s">
        <v>6949</v>
      </c>
      <c r="H1041" s="35"/>
    </row>
    <row r="1042" spans="2:8" s="1" customFormat="1" ht="16.899999999999999" customHeight="1">
      <c r="B1042" s="35"/>
      <c r="C1042" s="221" t="s">
        <v>2000</v>
      </c>
      <c r="D1042" s="221" t="s">
        <v>7452</v>
      </c>
      <c r="E1042" s="19" t="s">
        <v>165</v>
      </c>
      <c r="F1042" s="222">
        <v>1479.252</v>
      </c>
      <c r="H1042" s="35"/>
    </row>
    <row r="1043" spans="2:8" s="1" customFormat="1" ht="16.899999999999999" customHeight="1">
      <c r="B1043" s="35"/>
      <c r="C1043" s="221" t="s">
        <v>2019</v>
      </c>
      <c r="D1043" s="221" t="s">
        <v>7456</v>
      </c>
      <c r="E1043" s="19" t="s">
        <v>165</v>
      </c>
      <c r="F1043" s="222">
        <v>196.82</v>
      </c>
      <c r="H1043" s="35"/>
    </row>
    <row r="1044" spans="2:8" s="1" customFormat="1" ht="22.5">
      <c r="B1044" s="35"/>
      <c r="C1044" s="221" t="s">
        <v>2309</v>
      </c>
      <c r="D1044" s="221" t="s">
        <v>7458</v>
      </c>
      <c r="E1044" s="19" t="s">
        <v>783</v>
      </c>
      <c r="F1044" s="222">
        <v>231.06</v>
      </c>
      <c r="H1044" s="35"/>
    </row>
    <row r="1045" spans="2:8" s="1" customFormat="1" ht="16.899999999999999" customHeight="1">
      <c r="B1045" s="35"/>
      <c r="C1045" s="221" t="s">
        <v>2360</v>
      </c>
      <c r="D1045" s="221" t="s">
        <v>2361</v>
      </c>
      <c r="E1045" s="19" t="s">
        <v>165</v>
      </c>
      <c r="F1045" s="222">
        <v>150.97800000000001</v>
      </c>
      <c r="H1045" s="35"/>
    </row>
    <row r="1046" spans="2:8" s="1" customFormat="1" ht="16.899999999999999" customHeight="1">
      <c r="B1046" s="35"/>
      <c r="C1046" s="217" t="s">
        <v>425</v>
      </c>
      <c r="D1046" s="218" t="s">
        <v>404</v>
      </c>
      <c r="E1046" s="219" t="s">
        <v>258</v>
      </c>
      <c r="F1046" s="220">
        <v>24.175000000000001</v>
      </c>
      <c r="H1046" s="35"/>
    </row>
    <row r="1047" spans="2:8" s="1" customFormat="1" ht="16.899999999999999" customHeight="1">
      <c r="B1047" s="35"/>
      <c r="C1047" s="221" t="s">
        <v>32</v>
      </c>
      <c r="D1047" s="221" t="s">
        <v>7474</v>
      </c>
      <c r="E1047" s="19" t="s">
        <v>32</v>
      </c>
      <c r="F1047" s="222">
        <v>24.175000000000001</v>
      </c>
      <c r="H1047" s="35"/>
    </row>
    <row r="1048" spans="2:8" s="1" customFormat="1" ht="16.899999999999999" customHeight="1">
      <c r="B1048" s="35"/>
      <c r="C1048" s="223" t="s">
        <v>6949</v>
      </c>
      <c r="H1048" s="35"/>
    </row>
    <row r="1049" spans="2:8" s="1" customFormat="1" ht="16.899999999999999" customHeight="1">
      <c r="B1049" s="35"/>
      <c r="C1049" s="221" t="s">
        <v>2000</v>
      </c>
      <c r="D1049" s="221" t="s">
        <v>7452</v>
      </c>
      <c r="E1049" s="19" t="s">
        <v>165</v>
      </c>
      <c r="F1049" s="222">
        <v>1479.252</v>
      </c>
      <c r="H1049" s="35"/>
    </row>
    <row r="1050" spans="2:8" s="1" customFormat="1" ht="16.899999999999999" customHeight="1">
      <c r="B1050" s="35"/>
      <c r="C1050" s="221" t="s">
        <v>2019</v>
      </c>
      <c r="D1050" s="221" t="s">
        <v>7456</v>
      </c>
      <c r="E1050" s="19" t="s">
        <v>165</v>
      </c>
      <c r="F1050" s="222">
        <v>196.82</v>
      </c>
      <c r="H1050" s="35"/>
    </row>
    <row r="1051" spans="2:8" s="1" customFormat="1" ht="16.899999999999999" customHeight="1">
      <c r="B1051" s="35"/>
      <c r="C1051" s="221" t="s">
        <v>2360</v>
      </c>
      <c r="D1051" s="221" t="s">
        <v>2361</v>
      </c>
      <c r="E1051" s="19" t="s">
        <v>165</v>
      </c>
      <c r="F1051" s="222">
        <v>150.97800000000001</v>
      </c>
      <c r="H1051" s="35"/>
    </row>
    <row r="1052" spans="2:8" s="1" customFormat="1" ht="16.899999999999999" customHeight="1">
      <c r="B1052" s="35"/>
      <c r="C1052" s="221" t="s">
        <v>2368</v>
      </c>
      <c r="D1052" s="221" t="s">
        <v>2369</v>
      </c>
      <c r="E1052" s="19" t="s">
        <v>165</v>
      </c>
      <c r="F1052" s="222">
        <v>22.809000000000001</v>
      </c>
      <c r="H1052" s="35"/>
    </row>
    <row r="1053" spans="2:8" s="1" customFormat="1" ht="16.899999999999999" customHeight="1">
      <c r="B1053" s="35"/>
      <c r="C1053" s="217" t="s">
        <v>428</v>
      </c>
      <c r="D1053" s="218" t="s">
        <v>429</v>
      </c>
      <c r="E1053" s="219" t="s">
        <v>165</v>
      </c>
      <c r="F1053" s="220">
        <v>173.19200000000001</v>
      </c>
      <c r="H1053" s="35"/>
    </row>
    <row r="1054" spans="2:8" s="1" customFormat="1" ht="16.899999999999999" customHeight="1">
      <c r="B1054" s="35"/>
      <c r="C1054" s="221" t="s">
        <v>32</v>
      </c>
      <c r="D1054" s="221" t="s">
        <v>2048</v>
      </c>
      <c r="E1054" s="19" t="s">
        <v>32</v>
      </c>
      <c r="F1054" s="222">
        <v>0</v>
      </c>
      <c r="H1054" s="35"/>
    </row>
    <row r="1055" spans="2:8" s="1" customFormat="1" ht="16.899999999999999" customHeight="1">
      <c r="B1055" s="35"/>
      <c r="C1055" s="221" t="s">
        <v>32</v>
      </c>
      <c r="D1055" s="221" t="s">
        <v>7475</v>
      </c>
      <c r="E1055" s="19" t="s">
        <v>32</v>
      </c>
      <c r="F1055" s="222">
        <v>173.19200000000001</v>
      </c>
      <c r="H1055" s="35"/>
    </row>
    <row r="1056" spans="2:8" s="1" customFormat="1" ht="16.899999999999999" customHeight="1">
      <c r="B1056" s="35"/>
      <c r="C1056" s="223" t="s">
        <v>6949</v>
      </c>
      <c r="H1056" s="35"/>
    </row>
    <row r="1057" spans="2:8" s="1" customFormat="1" ht="16.899999999999999" customHeight="1">
      <c r="B1057" s="35"/>
      <c r="C1057" s="221" t="s">
        <v>1950</v>
      </c>
      <c r="D1057" s="221" t="s">
        <v>7449</v>
      </c>
      <c r="E1057" s="19" t="s">
        <v>165</v>
      </c>
      <c r="F1057" s="222">
        <v>738.12</v>
      </c>
      <c r="H1057" s="35"/>
    </row>
    <row r="1058" spans="2:8" s="1" customFormat="1" ht="16.899999999999999" customHeight="1">
      <c r="B1058" s="35"/>
      <c r="C1058" s="221" t="s">
        <v>1966</v>
      </c>
      <c r="D1058" s="221" t="s">
        <v>7450</v>
      </c>
      <c r="E1058" s="19" t="s">
        <v>165</v>
      </c>
      <c r="F1058" s="222">
        <v>626.19000000000005</v>
      </c>
      <c r="H1058" s="35"/>
    </row>
    <row r="1059" spans="2:8" s="1" customFormat="1" ht="22.5">
      <c r="B1059" s="35"/>
      <c r="C1059" s="221" t="s">
        <v>1983</v>
      </c>
      <c r="D1059" s="221" t="s">
        <v>7451</v>
      </c>
      <c r="E1059" s="19" t="s">
        <v>165</v>
      </c>
      <c r="F1059" s="222">
        <v>667.21</v>
      </c>
      <c r="H1059" s="35"/>
    </row>
    <row r="1060" spans="2:8" s="1" customFormat="1" ht="16.899999999999999" customHeight="1">
      <c r="B1060" s="35"/>
      <c r="C1060" s="221" t="s">
        <v>2000</v>
      </c>
      <c r="D1060" s="221" t="s">
        <v>7452</v>
      </c>
      <c r="E1060" s="19" t="s">
        <v>165</v>
      </c>
      <c r="F1060" s="222">
        <v>1479.252</v>
      </c>
      <c r="H1060" s="35"/>
    </row>
    <row r="1061" spans="2:8" s="1" customFormat="1" ht="22.5">
      <c r="B1061" s="35"/>
      <c r="C1061" s="221" t="s">
        <v>2342</v>
      </c>
      <c r="D1061" s="221" t="s">
        <v>7453</v>
      </c>
      <c r="E1061" s="19" t="s">
        <v>165</v>
      </c>
      <c r="F1061" s="222">
        <v>667.21</v>
      </c>
      <c r="H1061" s="35"/>
    </row>
    <row r="1062" spans="2:8" s="1" customFormat="1" ht="16.899999999999999" customHeight="1">
      <c r="B1062" s="35"/>
      <c r="C1062" s="221" t="s">
        <v>2269</v>
      </c>
      <c r="D1062" s="221" t="s">
        <v>2270</v>
      </c>
      <c r="E1062" s="19" t="s">
        <v>165</v>
      </c>
      <c r="F1062" s="222">
        <v>1314.999</v>
      </c>
      <c r="H1062" s="35"/>
    </row>
    <row r="1063" spans="2:8" s="1" customFormat="1" ht="16.899999999999999" customHeight="1">
      <c r="B1063" s="35"/>
      <c r="C1063" s="221" t="s">
        <v>2347</v>
      </c>
      <c r="D1063" s="221" t="s">
        <v>2348</v>
      </c>
      <c r="E1063" s="19" t="s">
        <v>559</v>
      </c>
      <c r="F1063" s="222">
        <v>106.932</v>
      </c>
      <c r="H1063" s="35"/>
    </row>
    <row r="1064" spans="2:8" s="1" customFormat="1" ht="16.899999999999999" customHeight="1">
      <c r="B1064" s="35"/>
      <c r="C1064" s="217" t="s">
        <v>432</v>
      </c>
      <c r="D1064" s="218" t="s">
        <v>433</v>
      </c>
      <c r="E1064" s="219" t="s">
        <v>258</v>
      </c>
      <c r="F1064" s="220">
        <v>60.93</v>
      </c>
      <c r="H1064" s="35"/>
    </row>
    <row r="1065" spans="2:8" s="1" customFormat="1" ht="16.899999999999999" customHeight="1">
      <c r="B1065" s="35"/>
      <c r="C1065" s="221" t="s">
        <v>32</v>
      </c>
      <c r="D1065" s="221" t="s">
        <v>7476</v>
      </c>
      <c r="E1065" s="19" t="s">
        <v>32</v>
      </c>
      <c r="F1065" s="222">
        <v>60.93</v>
      </c>
      <c r="H1065" s="35"/>
    </row>
    <row r="1066" spans="2:8" s="1" customFormat="1" ht="16.899999999999999" customHeight="1">
      <c r="B1066" s="35"/>
      <c r="C1066" s="223" t="s">
        <v>6949</v>
      </c>
      <c r="H1066" s="35"/>
    </row>
    <row r="1067" spans="2:8" s="1" customFormat="1" ht="16.899999999999999" customHeight="1">
      <c r="B1067" s="35"/>
      <c r="C1067" s="221" t="s">
        <v>1950</v>
      </c>
      <c r="D1067" s="221" t="s">
        <v>7449</v>
      </c>
      <c r="E1067" s="19" t="s">
        <v>165</v>
      </c>
      <c r="F1067" s="222">
        <v>738.12</v>
      </c>
      <c r="H1067" s="35"/>
    </row>
    <row r="1068" spans="2:8" s="1" customFormat="1" ht="16.899999999999999" customHeight="1">
      <c r="B1068" s="35"/>
      <c r="C1068" s="221" t="s">
        <v>2000</v>
      </c>
      <c r="D1068" s="221" t="s">
        <v>7452</v>
      </c>
      <c r="E1068" s="19" t="s">
        <v>165</v>
      </c>
      <c r="F1068" s="222">
        <v>1479.252</v>
      </c>
      <c r="H1068" s="35"/>
    </row>
    <row r="1069" spans="2:8" s="1" customFormat="1" ht="16.899999999999999" customHeight="1">
      <c r="B1069" s="35"/>
      <c r="C1069" s="221" t="s">
        <v>1971</v>
      </c>
      <c r="D1069" s="221" t="s">
        <v>7455</v>
      </c>
      <c r="E1069" s="19" t="s">
        <v>165</v>
      </c>
      <c r="F1069" s="222">
        <v>111.93</v>
      </c>
      <c r="H1069" s="35"/>
    </row>
    <row r="1070" spans="2:8" s="1" customFormat="1" ht="16.899999999999999" customHeight="1">
      <c r="B1070" s="35"/>
      <c r="C1070" s="221" t="s">
        <v>2019</v>
      </c>
      <c r="D1070" s="221" t="s">
        <v>7456</v>
      </c>
      <c r="E1070" s="19" t="s">
        <v>165</v>
      </c>
      <c r="F1070" s="222">
        <v>196.82</v>
      </c>
      <c r="H1070" s="35"/>
    </row>
    <row r="1071" spans="2:8" s="1" customFormat="1" ht="16.899999999999999" customHeight="1">
      <c r="B1071" s="35"/>
      <c r="C1071" s="221" t="s">
        <v>2332</v>
      </c>
      <c r="D1071" s="221" t="s">
        <v>7457</v>
      </c>
      <c r="E1071" s="19" t="s">
        <v>783</v>
      </c>
      <c r="F1071" s="222">
        <v>223.86</v>
      </c>
      <c r="H1071" s="35"/>
    </row>
    <row r="1072" spans="2:8" s="1" customFormat="1" ht="22.5">
      <c r="B1072" s="35"/>
      <c r="C1072" s="221" t="s">
        <v>2309</v>
      </c>
      <c r="D1072" s="221" t="s">
        <v>7458</v>
      </c>
      <c r="E1072" s="19" t="s">
        <v>783</v>
      </c>
      <c r="F1072" s="222">
        <v>231.06</v>
      </c>
      <c r="H1072" s="35"/>
    </row>
    <row r="1073" spans="2:8" s="1" customFormat="1" ht="16.899999999999999" customHeight="1">
      <c r="B1073" s="35"/>
      <c r="C1073" s="221" t="s">
        <v>2360</v>
      </c>
      <c r="D1073" s="221" t="s">
        <v>2361</v>
      </c>
      <c r="E1073" s="19" t="s">
        <v>165</v>
      </c>
      <c r="F1073" s="222">
        <v>150.97800000000001</v>
      </c>
      <c r="H1073" s="35"/>
    </row>
    <row r="1074" spans="2:8" s="1" customFormat="1" ht="16.899999999999999" customHeight="1">
      <c r="B1074" s="35"/>
      <c r="C1074" s="217" t="s">
        <v>436</v>
      </c>
      <c r="D1074" s="218" t="s">
        <v>437</v>
      </c>
      <c r="E1074" s="219" t="s">
        <v>165</v>
      </c>
      <c r="F1074" s="220">
        <v>125.07899999999999</v>
      </c>
      <c r="H1074" s="35"/>
    </row>
    <row r="1075" spans="2:8" s="1" customFormat="1" ht="16.899999999999999" customHeight="1">
      <c r="B1075" s="35"/>
      <c r="C1075" s="221" t="s">
        <v>32</v>
      </c>
      <c r="D1075" s="221" t="s">
        <v>7477</v>
      </c>
      <c r="E1075" s="19" t="s">
        <v>32</v>
      </c>
      <c r="F1075" s="222">
        <v>0</v>
      </c>
      <c r="H1075" s="35"/>
    </row>
    <row r="1076" spans="2:8" s="1" customFormat="1" ht="16.899999999999999" customHeight="1">
      <c r="B1076" s="35"/>
      <c r="C1076" s="221" t="s">
        <v>32</v>
      </c>
      <c r="D1076" s="221" t="s">
        <v>7140</v>
      </c>
      <c r="E1076" s="19" t="s">
        <v>32</v>
      </c>
      <c r="F1076" s="222">
        <v>125.07899999999999</v>
      </c>
      <c r="H1076" s="35"/>
    </row>
    <row r="1077" spans="2:8" s="1" customFormat="1" ht="16.899999999999999" customHeight="1">
      <c r="B1077" s="35"/>
      <c r="C1077" s="223" t="s">
        <v>6949</v>
      </c>
      <c r="H1077" s="35"/>
    </row>
    <row r="1078" spans="2:8" s="1" customFormat="1" ht="16.899999999999999" customHeight="1">
      <c r="B1078" s="35"/>
      <c r="C1078" s="221" t="s">
        <v>1950</v>
      </c>
      <c r="D1078" s="221" t="s">
        <v>7449</v>
      </c>
      <c r="E1078" s="19" t="s">
        <v>165</v>
      </c>
      <c r="F1078" s="222">
        <v>738.12</v>
      </c>
      <c r="H1078" s="35"/>
    </row>
    <row r="1079" spans="2:8" s="1" customFormat="1" ht="16.899999999999999" customHeight="1">
      <c r="B1079" s="35"/>
      <c r="C1079" s="221" t="s">
        <v>1966</v>
      </c>
      <c r="D1079" s="221" t="s">
        <v>7450</v>
      </c>
      <c r="E1079" s="19" t="s">
        <v>165</v>
      </c>
      <c r="F1079" s="222">
        <v>626.19000000000005</v>
      </c>
      <c r="H1079" s="35"/>
    </row>
    <row r="1080" spans="2:8" s="1" customFormat="1" ht="22.5">
      <c r="B1080" s="35"/>
      <c r="C1080" s="221" t="s">
        <v>1983</v>
      </c>
      <c r="D1080" s="221" t="s">
        <v>7451</v>
      </c>
      <c r="E1080" s="19" t="s">
        <v>165</v>
      </c>
      <c r="F1080" s="222">
        <v>667.21</v>
      </c>
      <c r="H1080" s="35"/>
    </row>
    <row r="1081" spans="2:8" s="1" customFormat="1" ht="16.899999999999999" customHeight="1">
      <c r="B1081" s="35"/>
      <c r="C1081" s="221" t="s">
        <v>2000</v>
      </c>
      <c r="D1081" s="221" t="s">
        <v>7452</v>
      </c>
      <c r="E1081" s="19" t="s">
        <v>165</v>
      </c>
      <c r="F1081" s="222">
        <v>1479.252</v>
      </c>
      <c r="H1081" s="35"/>
    </row>
    <row r="1082" spans="2:8" s="1" customFormat="1" ht="22.5">
      <c r="B1082" s="35"/>
      <c r="C1082" s="221" t="s">
        <v>2342</v>
      </c>
      <c r="D1082" s="221" t="s">
        <v>7453</v>
      </c>
      <c r="E1082" s="19" t="s">
        <v>165</v>
      </c>
      <c r="F1082" s="222">
        <v>667.21</v>
      </c>
      <c r="H1082" s="35"/>
    </row>
    <row r="1083" spans="2:8" s="1" customFormat="1" ht="16.899999999999999" customHeight="1">
      <c r="B1083" s="35"/>
      <c r="C1083" s="221" t="s">
        <v>2269</v>
      </c>
      <c r="D1083" s="221" t="s">
        <v>2270</v>
      </c>
      <c r="E1083" s="19" t="s">
        <v>165</v>
      </c>
      <c r="F1083" s="222">
        <v>1314.999</v>
      </c>
      <c r="H1083" s="35"/>
    </row>
    <row r="1084" spans="2:8" s="1" customFormat="1" ht="16.899999999999999" customHeight="1">
      <c r="B1084" s="35"/>
      <c r="C1084" s="221" t="s">
        <v>2347</v>
      </c>
      <c r="D1084" s="221" t="s">
        <v>2348</v>
      </c>
      <c r="E1084" s="19" t="s">
        <v>559</v>
      </c>
      <c r="F1084" s="222">
        <v>106.932</v>
      </c>
      <c r="H1084" s="35"/>
    </row>
    <row r="1085" spans="2:8" s="1" customFormat="1" ht="16.899999999999999" customHeight="1">
      <c r="B1085" s="35"/>
      <c r="C1085" s="217" t="s">
        <v>440</v>
      </c>
      <c r="D1085" s="218" t="s">
        <v>433</v>
      </c>
      <c r="E1085" s="219" t="s">
        <v>258</v>
      </c>
      <c r="F1085" s="220">
        <v>45.76</v>
      </c>
      <c r="H1085" s="35"/>
    </row>
    <row r="1086" spans="2:8" s="1" customFormat="1" ht="16.899999999999999" customHeight="1">
      <c r="B1086" s="35"/>
      <c r="C1086" s="221" t="s">
        <v>32</v>
      </c>
      <c r="D1086" s="221" t="s">
        <v>7477</v>
      </c>
      <c r="E1086" s="19" t="s">
        <v>32</v>
      </c>
      <c r="F1086" s="222">
        <v>0</v>
      </c>
      <c r="H1086" s="35"/>
    </row>
    <row r="1087" spans="2:8" s="1" customFormat="1" ht="16.899999999999999" customHeight="1">
      <c r="B1087" s="35"/>
      <c r="C1087" s="221" t="s">
        <v>32</v>
      </c>
      <c r="D1087" s="221" t="s">
        <v>7478</v>
      </c>
      <c r="E1087" s="19" t="s">
        <v>32</v>
      </c>
      <c r="F1087" s="222">
        <v>45.76</v>
      </c>
      <c r="H1087" s="35"/>
    </row>
    <row r="1088" spans="2:8" s="1" customFormat="1" ht="16.899999999999999" customHeight="1">
      <c r="B1088" s="35"/>
      <c r="C1088" s="223" t="s">
        <v>6949</v>
      </c>
      <c r="H1088" s="35"/>
    </row>
    <row r="1089" spans="2:8" s="1" customFormat="1" ht="16.899999999999999" customHeight="1">
      <c r="B1089" s="35"/>
      <c r="C1089" s="221" t="s">
        <v>1950</v>
      </c>
      <c r="D1089" s="221" t="s">
        <v>7449</v>
      </c>
      <c r="E1089" s="19" t="s">
        <v>165</v>
      </c>
      <c r="F1089" s="222">
        <v>738.12</v>
      </c>
      <c r="H1089" s="35"/>
    </row>
    <row r="1090" spans="2:8" s="1" customFormat="1" ht="16.899999999999999" customHeight="1">
      <c r="B1090" s="35"/>
      <c r="C1090" s="221" t="s">
        <v>2000</v>
      </c>
      <c r="D1090" s="221" t="s">
        <v>7452</v>
      </c>
      <c r="E1090" s="19" t="s">
        <v>165</v>
      </c>
      <c r="F1090" s="222">
        <v>1479.252</v>
      </c>
      <c r="H1090" s="35"/>
    </row>
    <row r="1091" spans="2:8" s="1" customFormat="1" ht="16.899999999999999" customHeight="1">
      <c r="B1091" s="35"/>
      <c r="C1091" s="221" t="s">
        <v>1971</v>
      </c>
      <c r="D1091" s="221" t="s">
        <v>7455</v>
      </c>
      <c r="E1091" s="19" t="s">
        <v>165</v>
      </c>
      <c r="F1091" s="222">
        <v>111.93</v>
      </c>
      <c r="H1091" s="35"/>
    </row>
    <row r="1092" spans="2:8" s="1" customFormat="1" ht="16.899999999999999" customHeight="1">
      <c r="B1092" s="35"/>
      <c r="C1092" s="221" t="s">
        <v>2019</v>
      </c>
      <c r="D1092" s="221" t="s">
        <v>7456</v>
      </c>
      <c r="E1092" s="19" t="s">
        <v>165</v>
      </c>
      <c r="F1092" s="222">
        <v>196.82</v>
      </c>
      <c r="H1092" s="35"/>
    </row>
    <row r="1093" spans="2:8" s="1" customFormat="1" ht="16.899999999999999" customHeight="1">
      <c r="B1093" s="35"/>
      <c r="C1093" s="221" t="s">
        <v>2332</v>
      </c>
      <c r="D1093" s="221" t="s">
        <v>7457</v>
      </c>
      <c r="E1093" s="19" t="s">
        <v>783</v>
      </c>
      <c r="F1093" s="222">
        <v>223.86</v>
      </c>
      <c r="H1093" s="35"/>
    </row>
    <row r="1094" spans="2:8" s="1" customFormat="1" ht="22.5">
      <c r="B1094" s="35"/>
      <c r="C1094" s="221" t="s">
        <v>2309</v>
      </c>
      <c r="D1094" s="221" t="s">
        <v>7458</v>
      </c>
      <c r="E1094" s="19" t="s">
        <v>783</v>
      </c>
      <c r="F1094" s="222">
        <v>231.06</v>
      </c>
      <c r="H1094" s="35"/>
    </row>
    <row r="1095" spans="2:8" s="1" customFormat="1" ht="16.899999999999999" customHeight="1">
      <c r="B1095" s="35"/>
      <c r="C1095" s="221" t="s">
        <v>2360</v>
      </c>
      <c r="D1095" s="221" t="s">
        <v>2361</v>
      </c>
      <c r="E1095" s="19" t="s">
        <v>165</v>
      </c>
      <c r="F1095" s="222">
        <v>150.97800000000001</v>
      </c>
      <c r="H1095" s="35"/>
    </row>
    <row r="1096" spans="2:8" s="1" customFormat="1" ht="16.899999999999999" customHeight="1">
      <c r="B1096" s="35"/>
      <c r="C1096" s="217" t="s">
        <v>443</v>
      </c>
      <c r="D1096" s="218" t="s">
        <v>444</v>
      </c>
      <c r="E1096" s="219" t="s">
        <v>165</v>
      </c>
      <c r="F1096" s="220">
        <v>95.265000000000001</v>
      </c>
      <c r="H1096" s="35"/>
    </row>
    <row r="1097" spans="2:8" s="1" customFormat="1" ht="16.899999999999999" customHeight="1">
      <c r="B1097" s="35"/>
      <c r="C1097" s="221" t="s">
        <v>32</v>
      </c>
      <c r="D1097" s="221" t="s">
        <v>951</v>
      </c>
      <c r="E1097" s="19" t="s">
        <v>32</v>
      </c>
      <c r="F1097" s="222">
        <v>0</v>
      </c>
      <c r="H1097" s="35"/>
    </row>
    <row r="1098" spans="2:8" s="1" customFormat="1" ht="16.899999999999999" customHeight="1">
      <c r="B1098" s="35"/>
      <c r="C1098" s="221" t="s">
        <v>32</v>
      </c>
      <c r="D1098" s="221" t="s">
        <v>7479</v>
      </c>
      <c r="E1098" s="19" t="s">
        <v>32</v>
      </c>
      <c r="F1098" s="222">
        <v>7</v>
      </c>
      <c r="H1098" s="35"/>
    </row>
    <row r="1099" spans="2:8" s="1" customFormat="1" ht="16.899999999999999" customHeight="1">
      <c r="B1099" s="35"/>
      <c r="C1099" s="221" t="s">
        <v>32</v>
      </c>
      <c r="D1099" s="221" t="s">
        <v>953</v>
      </c>
      <c r="E1099" s="19" t="s">
        <v>32</v>
      </c>
      <c r="F1099" s="222">
        <v>0</v>
      </c>
      <c r="H1099" s="35"/>
    </row>
    <row r="1100" spans="2:8" s="1" customFormat="1" ht="16.899999999999999" customHeight="1">
      <c r="B1100" s="35"/>
      <c r="C1100" s="221" t="s">
        <v>32</v>
      </c>
      <c r="D1100" s="221" t="s">
        <v>7479</v>
      </c>
      <c r="E1100" s="19" t="s">
        <v>32</v>
      </c>
      <c r="F1100" s="222">
        <v>7</v>
      </c>
      <c r="H1100" s="35"/>
    </row>
    <row r="1101" spans="2:8" s="1" customFormat="1" ht="16.899999999999999" customHeight="1">
      <c r="B1101" s="35"/>
      <c r="C1101" s="221" t="s">
        <v>32</v>
      </c>
      <c r="D1101" s="221" t="s">
        <v>954</v>
      </c>
      <c r="E1101" s="19" t="s">
        <v>32</v>
      </c>
      <c r="F1101" s="222">
        <v>0</v>
      </c>
      <c r="H1101" s="35"/>
    </row>
    <row r="1102" spans="2:8" s="1" customFormat="1" ht="16.899999999999999" customHeight="1">
      <c r="B1102" s="35"/>
      <c r="C1102" s="221" t="s">
        <v>32</v>
      </c>
      <c r="D1102" s="221" t="s">
        <v>7479</v>
      </c>
      <c r="E1102" s="19" t="s">
        <v>32</v>
      </c>
      <c r="F1102" s="222">
        <v>7</v>
      </c>
      <c r="H1102" s="35"/>
    </row>
    <row r="1103" spans="2:8" s="1" customFormat="1" ht="16.899999999999999" customHeight="1">
      <c r="B1103" s="35"/>
      <c r="C1103" s="221" t="s">
        <v>32</v>
      </c>
      <c r="D1103" s="221" t="s">
        <v>955</v>
      </c>
      <c r="E1103" s="19" t="s">
        <v>32</v>
      </c>
      <c r="F1103" s="222">
        <v>0</v>
      </c>
      <c r="H1103" s="35"/>
    </row>
    <row r="1104" spans="2:8" s="1" customFormat="1" ht="16.899999999999999" customHeight="1">
      <c r="B1104" s="35"/>
      <c r="C1104" s="221" t="s">
        <v>32</v>
      </c>
      <c r="D1104" s="221" t="s">
        <v>7479</v>
      </c>
      <c r="E1104" s="19" t="s">
        <v>32</v>
      </c>
      <c r="F1104" s="222">
        <v>7</v>
      </c>
      <c r="H1104" s="35"/>
    </row>
    <row r="1105" spans="2:8" s="1" customFormat="1" ht="16.899999999999999" customHeight="1">
      <c r="B1105" s="35"/>
      <c r="C1105" s="221" t="s">
        <v>32</v>
      </c>
      <c r="D1105" s="221" t="s">
        <v>956</v>
      </c>
      <c r="E1105" s="19" t="s">
        <v>32</v>
      </c>
      <c r="F1105" s="222">
        <v>0</v>
      </c>
      <c r="H1105" s="35"/>
    </row>
    <row r="1106" spans="2:8" s="1" customFormat="1" ht="16.899999999999999" customHeight="1">
      <c r="B1106" s="35"/>
      <c r="C1106" s="221" t="s">
        <v>32</v>
      </c>
      <c r="D1106" s="221" t="s">
        <v>7480</v>
      </c>
      <c r="E1106" s="19" t="s">
        <v>32</v>
      </c>
      <c r="F1106" s="222">
        <v>6.86</v>
      </c>
      <c r="H1106" s="35"/>
    </row>
    <row r="1107" spans="2:8" s="1" customFormat="1" ht="16.899999999999999" customHeight="1">
      <c r="B1107" s="35"/>
      <c r="C1107" s="221" t="s">
        <v>32</v>
      </c>
      <c r="D1107" s="221" t="s">
        <v>958</v>
      </c>
      <c r="E1107" s="19" t="s">
        <v>32</v>
      </c>
      <c r="F1107" s="222">
        <v>0</v>
      </c>
      <c r="H1107" s="35"/>
    </row>
    <row r="1108" spans="2:8" s="1" customFormat="1" ht="16.899999999999999" customHeight="1">
      <c r="B1108" s="35"/>
      <c r="C1108" s="221" t="s">
        <v>32</v>
      </c>
      <c r="D1108" s="221" t="s">
        <v>7480</v>
      </c>
      <c r="E1108" s="19" t="s">
        <v>32</v>
      </c>
      <c r="F1108" s="222">
        <v>6.86</v>
      </c>
      <c r="H1108" s="35"/>
    </row>
    <row r="1109" spans="2:8" s="1" customFormat="1" ht="16.899999999999999" customHeight="1">
      <c r="B1109" s="35"/>
      <c r="C1109" s="221" t="s">
        <v>32</v>
      </c>
      <c r="D1109" s="221" t="s">
        <v>7481</v>
      </c>
      <c r="E1109" s="19" t="s">
        <v>32</v>
      </c>
      <c r="F1109" s="222">
        <v>0</v>
      </c>
      <c r="H1109" s="35"/>
    </row>
    <row r="1110" spans="2:8" s="1" customFormat="1" ht="16.899999999999999" customHeight="1">
      <c r="B1110" s="35"/>
      <c r="C1110" s="221" t="s">
        <v>32</v>
      </c>
      <c r="D1110" s="221" t="s">
        <v>7482</v>
      </c>
      <c r="E1110" s="19" t="s">
        <v>32</v>
      </c>
      <c r="F1110" s="222">
        <v>5.88</v>
      </c>
      <c r="H1110" s="35"/>
    </row>
    <row r="1111" spans="2:8" s="1" customFormat="1" ht="16.899999999999999" customHeight="1">
      <c r="B1111" s="35"/>
      <c r="C1111" s="221" t="s">
        <v>32</v>
      </c>
      <c r="D1111" s="221" t="s">
        <v>1004</v>
      </c>
      <c r="E1111" s="19" t="s">
        <v>32</v>
      </c>
      <c r="F1111" s="222">
        <v>0</v>
      </c>
      <c r="H1111" s="35"/>
    </row>
    <row r="1112" spans="2:8" s="1" customFormat="1" ht="16.899999999999999" customHeight="1">
      <c r="B1112" s="35"/>
      <c r="C1112" s="221" t="s">
        <v>32</v>
      </c>
      <c r="D1112" s="221" t="s">
        <v>7483</v>
      </c>
      <c r="E1112" s="19" t="s">
        <v>32</v>
      </c>
      <c r="F1112" s="222">
        <v>5.6</v>
      </c>
      <c r="H1112" s="35"/>
    </row>
    <row r="1113" spans="2:8" s="1" customFormat="1" ht="16.899999999999999" customHeight="1">
      <c r="B1113" s="35"/>
      <c r="C1113" s="221" t="s">
        <v>32</v>
      </c>
      <c r="D1113" s="221" t="s">
        <v>7484</v>
      </c>
      <c r="E1113" s="19" t="s">
        <v>32</v>
      </c>
      <c r="F1113" s="222">
        <v>0</v>
      </c>
      <c r="H1113" s="35"/>
    </row>
    <row r="1114" spans="2:8" s="1" customFormat="1" ht="16.899999999999999" customHeight="1">
      <c r="B1114" s="35"/>
      <c r="C1114" s="221" t="s">
        <v>32</v>
      </c>
      <c r="D1114" s="221" t="s">
        <v>7485</v>
      </c>
      <c r="E1114" s="19" t="s">
        <v>32</v>
      </c>
      <c r="F1114" s="222">
        <v>3.64</v>
      </c>
      <c r="H1114" s="35"/>
    </row>
    <row r="1115" spans="2:8" s="1" customFormat="1" ht="16.899999999999999" customHeight="1">
      <c r="B1115" s="35"/>
      <c r="C1115" s="221" t="s">
        <v>32</v>
      </c>
      <c r="D1115" s="221" t="s">
        <v>809</v>
      </c>
      <c r="E1115" s="19" t="s">
        <v>32</v>
      </c>
      <c r="F1115" s="222">
        <v>0</v>
      </c>
      <c r="H1115" s="35"/>
    </row>
    <row r="1116" spans="2:8" s="1" customFormat="1" ht="16.899999999999999" customHeight="1">
      <c r="B1116" s="35"/>
      <c r="C1116" s="221" t="s">
        <v>32</v>
      </c>
      <c r="D1116" s="221" t="s">
        <v>973</v>
      </c>
      <c r="E1116" s="19" t="s">
        <v>32</v>
      </c>
      <c r="F1116" s="222">
        <v>0</v>
      </c>
      <c r="H1116" s="35"/>
    </row>
    <row r="1117" spans="2:8" s="1" customFormat="1" ht="16.899999999999999" customHeight="1">
      <c r="B1117" s="35"/>
      <c r="C1117" s="221" t="s">
        <v>32</v>
      </c>
      <c r="D1117" s="221" t="s">
        <v>7486</v>
      </c>
      <c r="E1117" s="19" t="s">
        <v>32</v>
      </c>
      <c r="F1117" s="222">
        <v>6.8129999999999997</v>
      </c>
      <c r="H1117" s="35"/>
    </row>
    <row r="1118" spans="2:8" s="1" customFormat="1" ht="16.899999999999999" customHeight="1">
      <c r="B1118" s="35"/>
      <c r="C1118" s="221" t="s">
        <v>32</v>
      </c>
      <c r="D1118" s="221" t="s">
        <v>975</v>
      </c>
      <c r="E1118" s="19" t="s">
        <v>32</v>
      </c>
      <c r="F1118" s="222">
        <v>0</v>
      </c>
      <c r="H1118" s="35"/>
    </row>
    <row r="1119" spans="2:8" s="1" customFormat="1" ht="16.899999999999999" customHeight="1">
      <c r="B1119" s="35"/>
      <c r="C1119" s="221" t="s">
        <v>32</v>
      </c>
      <c r="D1119" s="221" t="s">
        <v>7486</v>
      </c>
      <c r="E1119" s="19" t="s">
        <v>32</v>
      </c>
      <c r="F1119" s="222">
        <v>6.8129999999999997</v>
      </c>
      <c r="H1119" s="35"/>
    </row>
    <row r="1120" spans="2:8" s="1" customFormat="1" ht="16.899999999999999" customHeight="1">
      <c r="B1120" s="35"/>
      <c r="C1120" s="221" t="s">
        <v>32</v>
      </c>
      <c r="D1120" s="221" t="s">
        <v>7487</v>
      </c>
      <c r="E1120" s="19" t="s">
        <v>32</v>
      </c>
      <c r="F1120" s="222">
        <v>0</v>
      </c>
      <c r="H1120" s="35"/>
    </row>
    <row r="1121" spans="2:8" s="1" customFormat="1" ht="16.899999999999999" customHeight="1">
      <c r="B1121" s="35"/>
      <c r="C1121" s="221" t="s">
        <v>32</v>
      </c>
      <c r="D1121" s="221" t="s">
        <v>7486</v>
      </c>
      <c r="E1121" s="19" t="s">
        <v>32</v>
      </c>
      <c r="F1121" s="222">
        <v>6.8129999999999997</v>
      </c>
      <c r="H1121" s="35"/>
    </row>
    <row r="1122" spans="2:8" s="1" customFormat="1" ht="16.899999999999999" customHeight="1">
      <c r="B1122" s="35"/>
      <c r="C1122" s="221" t="s">
        <v>32</v>
      </c>
      <c r="D1122" s="221" t="s">
        <v>977</v>
      </c>
      <c r="E1122" s="19" t="s">
        <v>32</v>
      </c>
      <c r="F1122" s="222">
        <v>0</v>
      </c>
      <c r="H1122" s="35"/>
    </row>
    <row r="1123" spans="2:8" s="1" customFormat="1" ht="16.899999999999999" customHeight="1">
      <c r="B1123" s="35"/>
      <c r="C1123" s="221" t="s">
        <v>32</v>
      </c>
      <c r="D1123" s="221" t="s">
        <v>7486</v>
      </c>
      <c r="E1123" s="19" t="s">
        <v>32</v>
      </c>
      <c r="F1123" s="222">
        <v>6.8129999999999997</v>
      </c>
      <c r="H1123" s="35"/>
    </row>
    <row r="1124" spans="2:8" s="1" customFormat="1" ht="16.899999999999999" customHeight="1">
      <c r="B1124" s="35"/>
      <c r="C1124" s="221" t="s">
        <v>32</v>
      </c>
      <c r="D1124" s="221" t="s">
        <v>7488</v>
      </c>
      <c r="E1124" s="19" t="s">
        <v>32</v>
      </c>
      <c r="F1124" s="222">
        <v>0</v>
      </c>
      <c r="H1124" s="35"/>
    </row>
    <row r="1125" spans="2:8" s="1" customFormat="1" ht="16.899999999999999" customHeight="1">
      <c r="B1125" s="35"/>
      <c r="C1125" s="221" t="s">
        <v>32</v>
      </c>
      <c r="D1125" s="221" t="s">
        <v>7489</v>
      </c>
      <c r="E1125" s="19" t="s">
        <v>32</v>
      </c>
      <c r="F1125" s="222">
        <v>5.45</v>
      </c>
      <c r="H1125" s="35"/>
    </row>
    <row r="1126" spans="2:8" s="1" customFormat="1" ht="16.899999999999999" customHeight="1">
      <c r="B1126" s="35"/>
      <c r="C1126" s="221" t="s">
        <v>32</v>
      </c>
      <c r="D1126" s="221" t="s">
        <v>7490</v>
      </c>
      <c r="E1126" s="19" t="s">
        <v>32</v>
      </c>
      <c r="F1126" s="222">
        <v>0</v>
      </c>
      <c r="H1126" s="35"/>
    </row>
    <row r="1127" spans="2:8" s="1" customFormat="1" ht="16.899999999999999" customHeight="1">
      <c r="B1127" s="35"/>
      <c r="C1127" s="221" t="s">
        <v>32</v>
      </c>
      <c r="D1127" s="221" t="s">
        <v>7491</v>
      </c>
      <c r="E1127" s="19" t="s">
        <v>32</v>
      </c>
      <c r="F1127" s="222">
        <v>5.7229999999999999</v>
      </c>
      <c r="H1127" s="35"/>
    </row>
    <row r="1128" spans="2:8" s="1" customFormat="1" ht="16.899999999999999" customHeight="1">
      <c r="B1128" s="35"/>
      <c r="C1128" s="221" t="s">
        <v>32</v>
      </c>
      <c r="D1128" s="221" t="s">
        <v>581</v>
      </c>
      <c r="E1128" s="19" t="s">
        <v>32</v>
      </c>
      <c r="F1128" s="222">
        <v>95.265000000000001</v>
      </c>
      <c r="H1128" s="35"/>
    </row>
    <row r="1129" spans="2:8" s="1" customFormat="1" ht="16.899999999999999" customHeight="1">
      <c r="B1129" s="35"/>
      <c r="C1129" s="223" t="s">
        <v>6949</v>
      </c>
      <c r="H1129" s="35"/>
    </row>
    <row r="1130" spans="2:8" s="1" customFormat="1" ht="16.899999999999999" customHeight="1">
      <c r="B1130" s="35"/>
      <c r="C1130" s="221" t="s">
        <v>2706</v>
      </c>
      <c r="D1130" s="221" t="s">
        <v>7492</v>
      </c>
      <c r="E1130" s="19" t="s">
        <v>165</v>
      </c>
      <c r="F1130" s="222">
        <v>95.265000000000001</v>
      </c>
      <c r="H1130" s="35"/>
    </row>
    <row r="1131" spans="2:8" s="1" customFormat="1" ht="16.899999999999999" customHeight="1">
      <c r="B1131" s="35"/>
      <c r="C1131" s="221" t="s">
        <v>2711</v>
      </c>
      <c r="D1131" s="221" t="s">
        <v>7493</v>
      </c>
      <c r="E1131" s="19" t="s">
        <v>165</v>
      </c>
      <c r="F1131" s="222">
        <v>95.265000000000001</v>
      </c>
      <c r="H1131" s="35"/>
    </row>
    <row r="1132" spans="2:8" s="1" customFormat="1" ht="16.899999999999999" customHeight="1">
      <c r="B1132" s="35"/>
      <c r="C1132" s="221" t="s">
        <v>3659</v>
      </c>
      <c r="D1132" s="221" t="s">
        <v>7266</v>
      </c>
      <c r="E1132" s="19" t="s">
        <v>165</v>
      </c>
      <c r="F1132" s="222">
        <v>2507.9189999999999</v>
      </c>
      <c r="H1132" s="35"/>
    </row>
    <row r="1133" spans="2:8" s="1" customFormat="1" ht="16.899999999999999" customHeight="1">
      <c r="B1133" s="35"/>
      <c r="C1133" s="217" t="s">
        <v>447</v>
      </c>
      <c r="D1133" s="218" t="s">
        <v>448</v>
      </c>
      <c r="E1133" s="219" t="s">
        <v>258</v>
      </c>
      <c r="F1133" s="220">
        <v>136.80000000000001</v>
      </c>
      <c r="H1133" s="35"/>
    </row>
    <row r="1134" spans="2:8" s="1" customFormat="1" ht="16.899999999999999" customHeight="1">
      <c r="B1134" s="35"/>
      <c r="C1134" s="221" t="s">
        <v>32</v>
      </c>
      <c r="D1134" s="221" t="s">
        <v>7494</v>
      </c>
      <c r="E1134" s="19" t="s">
        <v>32</v>
      </c>
      <c r="F1134" s="222">
        <v>36.799999999999997</v>
      </c>
      <c r="H1134" s="35"/>
    </row>
    <row r="1135" spans="2:8" s="1" customFormat="1" ht="16.899999999999999" customHeight="1">
      <c r="B1135" s="35"/>
      <c r="C1135" s="221" t="s">
        <v>32</v>
      </c>
      <c r="D1135" s="221" t="s">
        <v>7495</v>
      </c>
      <c r="E1135" s="19" t="s">
        <v>32</v>
      </c>
      <c r="F1135" s="222">
        <v>17.600000000000001</v>
      </c>
      <c r="H1135" s="35"/>
    </row>
    <row r="1136" spans="2:8" s="1" customFormat="1" ht="16.899999999999999" customHeight="1">
      <c r="B1136" s="35"/>
      <c r="C1136" s="221" t="s">
        <v>32</v>
      </c>
      <c r="D1136" s="221" t="s">
        <v>7496</v>
      </c>
      <c r="E1136" s="19" t="s">
        <v>32</v>
      </c>
      <c r="F1136" s="222">
        <v>82.4</v>
      </c>
      <c r="H1136" s="35"/>
    </row>
    <row r="1137" spans="2:8" s="1" customFormat="1" ht="16.899999999999999" customHeight="1">
      <c r="B1137" s="35"/>
      <c r="C1137" s="221" t="s">
        <v>32</v>
      </c>
      <c r="D1137" s="221" t="s">
        <v>581</v>
      </c>
      <c r="E1137" s="19" t="s">
        <v>32</v>
      </c>
      <c r="F1137" s="222">
        <v>136.80000000000001</v>
      </c>
      <c r="H1137" s="35"/>
    </row>
    <row r="1138" spans="2:8" s="1" customFormat="1" ht="16.899999999999999" customHeight="1">
      <c r="B1138" s="35"/>
      <c r="C1138" s="223" t="s">
        <v>6949</v>
      </c>
      <c r="H1138" s="35"/>
    </row>
    <row r="1139" spans="2:8" s="1" customFormat="1" ht="16.899999999999999" customHeight="1">
      <c r="B1139" s="35"/>
      <c r="C1139" s="221" t="s">
        <v>769</v>
      </c>
      <c r="D1139" s="221" t="s">
        <v>7497</v>
      </c>
      <c r="E1139" s="19" t="s">
        <v>559</v>
      </c>
      <c r="F1139" s="222">
        <v>4.1219999999999999</v>
      </c>
      <c r="H1139" s="35"/>
    </row>
    <row r="1140" spans="2:8" s="1" customFormat="1" ht="22.5">
      <c r="B1140" s="35"/>
      <c r="C1140" s="221" t="s">
        <v>781</v>
      </c>
      <c r="D1140" s="221" t="s">
        <v>7498</v>
      </c>
      <c r="E1140" s="19" t="s">
        <v>783</v>
      </c>
      <c r="F1140" s="222">
        <v>136.80000000000001</v>
      </c>
      <c r="H1140" s="35"/>
    </row>
    <row r="1141" spans="2:8" s="1" customFormat="1" ht="16.899999999999999" customHeight="1">
      <c r="B1141" s="35"/>
      <c r="C1141" s="217" t="s">
        <v>475</v>
      </c>
      <c r="D1141" s="218" t="s">
        <v>476</v>
      </c>
      <c r="E1141" s="219" t="s">
        <v>258</v>
      </c>
      <c r="F1141" s="220">
        <v>46.4</v>
      </c>
      <c r="H1141" s="35"/>
    </row>
    <row r="1142" spans="2:8" s="1" customFormat="1" ht="16.899999999999999" customHeight="1">
      <c r="B1142" s="35"/>
      <c r="C1142" s="221" t="s">
        <v>32</v>
      </c>
      <c r="D1142" s="221" t="s">
        <v>7499</v>
      </c>
      <c r="E1142" s="19" t="s">
        <v>32</v>
      </c>
      <c r="F1142" s="222">
        <v>46.4</v>
      </c>
      <c r="H1142" s="35"/>
    </row>
    <row r="1143" spans="2:8" s="1" customFormat="1" ht="16.899999999999999" customHeight="1">
      <c r="B1143" s="35"/>
      <c r="C1143" s="223" t="s">
        <v>6949</v>
      </c>
      <c r="H1143" s="35"/>
    </row>
    <row r="1144" spans="2:8" s="1" customFormat="1" ht="16.899999999999999" customHeight="1">
      <c r="B1144" s="35"/>
      <c r="C1144" s="221" t="s">
        <v>769</v>
      </c>
      <c r="D1144" s="221" t="s">
        <v>7497</v>
      </c>
      <c r="E1144" s="19" t="s">
        <v>559</v>
      </c>
      <c r="F1144" s="222">
        <v>4.1219999999999999</v>
      </c>
      <c r="H1144" s="35"/>
    </row>
    <row r="1145" spans="2:8" s="1" customFormat="1" ht="22.5">
      <c r="B1145" s="35"/>
      <c r="C1145" s="221" t="s">
        <v>787</v>
      </c>
      <c r="D1145" s="221" t="s">
        <v>7500</v>
      </c>
      <c r="E1145" s="19" t="s">
        <v>783</v>
      </c>
      <c r="F1145" s="222">
        <v>46.4</v>
      </c>
      <c r="H1145" s="35"/>
    </row>
    <row r="1146" spans="2:8" s="1" customFormat="1" ht="16.899999999999999" customHeight="1">
      <c r="B1146" s="35"/>
      <c r="C1146" s="217" t="s">
        <v>451</v>
      </c>
      <c r="D1146" s="218" t="s">
        <v>452</v>
      </c>
      <c r="E1146" s="219" t="s">
        <v>165</v>
      </c>
      <c r="F1146" s="220">
        <v>295.76</v>
      </c>
      <c r="H1146" s="35"/>
    </row>
    <row r="1147" spans="2:8" s="1" customFormat="1" ht="16.899999999999999" customHeight="1">
      <c r="B1147" s="35"/>
      <c r="C1147" s="221" t="s">
        <v>32</v>
      </c>
      <c r="D1147" s="221" t="s">
        <v>1820</v>
      </c>
      <c r="E1147" s="19" t="s">
        <v>32</v>
      </c>
      <c r="F1147" s="222">
        <v>674.9</v>
      </c>
      <c r="H1147" s="35"/>
    </row>
    <row r="1148" spans="2:8" s="1" customFormat="1" ht="16.899999999999999" customHeight="1">
      <c r="B1148" s="35"/>
      <c r="C1148" s="221" t="s">
        <v>32</v>
      </c>
      <c r="D1148" s="221" t="s">
        <v>7501</v>
      </c>
      <c r="E1148" s="19" t="s">
        <v>32</v>
      </c>
      <c r="F1148" s="222">
        <v>-39.700000000000003</v>
      </c>
      <c r="H1148" s="35"/>
    </row>
    <row r="1149" spans="2:8" s="1" customFormat="1" ht="16.899999999999999" customHeight="1">
      <c r="B1149" s="35"/>
      <c r="C1149" s="221" t="s">
        <v>32</v>
      </c>
      <c r="D1149" s="221" t="s">
        <v>7502</v>
      </c>
      <c r="E1149" s="19" t="s">
        <v>32</v>
      </c>
      <c r="F1149" s="222">
        <v>-339.44</v>
      </c>
      <c r="H1149" s="35"/>
    </row>
    <row r="1150" spans="2:8" s="1" customFormat="1" ht="16.899999999999999" customHeight="1">
      <c r="B1150" s="35"/>
      <c r="C1150" s="221" t="s">
        <v>32</v>
      </c>
      <c r="D1150" s="221" t="s">
        <v>581</v>
      </c>
      <c r="E1150" s="19" t="s">
        <v>32</v>
      </c>
      <c r="F1150" s="222">
        <v>295.76</v>
      </c>
      <c r="H1150" s="35"/>
    </row>
    <row r="1151" spans="2:8" s="1" customFormat="1" ht="16.899999999999999" customHeight="1">
      <c r="B1151" s="35"/>
      <c r="C1151" s="223" t="s">
        <v>6949</v>
      </c>
      <c r="H1151" s="35"/>
    </row>
    <row r="1152" spans="2:8" s="1" customFormat="1" ht="16.899999999999999" customHeight="1">
      <c r="B1152" s="35"/>
      <c r="C1152" s="221" t="s">
        <v>2627</v>
      </c>
      <c r="D1152" s="221" t="s">
        <v>7503</v>
      </c>
      <c r="E1152" s="19" t="s">
        <v>165</v>
      </c>
      <c r="F1152" s="222">
        <v>245.36</v>
      </c>
      <c r="H1152" s="35"/>
    </row>
    <row r="1153" spans="2:8" s="1" customFormat="1" ht="16.899999999999999" customHeight="1">
      <c r="B1153" s="35"/>
      <c r="C1153" s="221" t="s">
        <v>3659</v>
      </c>
      <c r="D1153" s="221" t="s">
        <v>7266</v>
      </c>
      <c r="E1153" s="19" t="s">
        <v>165</v>
      </c>
      <c r="F1153" s="222">
        <v>2507.9189999999999</v>
      </c>
      <c r="H1153" s="35"/>
    </row>
    <row r="1154" spans="2:8" s="1" customFormat="1" ht="16.899999999999999" customHeight="1">
      <c r="B1154" s="35"/>
      <c r="C1154" s="217" t="s">
        <v>455</v>
      </c>
      <c r="D1154" s="218" t="s">
        <v>456</v>
      </c>
      <c r="E1154" s="219" t="s">
        <v>165</v>
      </c>
      <c r="F1154" s="220">
        <v>82.6</v>
      </c>
      <c r="H1154" s="35"/>
    </row>
    <row r="1155" spans="2:8" s="1" customFormat="1" ht="16.899999999999999" customHeight="1">
      <c r="B1155" s="35"/>
      <c r="C1155" s="221" t="s">
        <v>32</v>
      </c>
      <c r="D1155" s="221" t="s">
        <v>3354</v>
      </c>
      <c r="E1155" s="19" t="s">
        <v>32</v>
      </c>
      <c r="F1155" s="222">
        <v>3.9</v>
      </c>
      <c r="H1155" s="35"/>
    </row>
    <row r="1156" spans="2:8" s="1" customFormat="1" ht="16.899999999999999" customHeight="1">
      <c r="B1156" s="35"/>
      <c r="C1156" s="221" t="s">
        <v>32</v>
      </c>
      <c r="D1156" s="221" t="s">
        <v>3355</v>
      </c>
      <c r="E1156" s="19" t="s">
        <v>32</v>
      </c>
      <c r="F1156" s="222">
        <v>3.4</v>
      </c>
      <c r="H1156" s="35"/>
    </row>
    <row r="1157" spans="2:8" s="1" customFormat="1" ht="16.899999999999999" customHeight="1">
      <c r="B1157" s="35"/>
      <c r="C1157" s="221" t="s">
        <v>32</v>
      </c>
      <c r="D1157" s="221" t="s">
        <v>7002</v>
      </c>
      <c r="E1157" s="19" t="s">
        <v>32</v>
      </c>
      <c r="F1157" s="222">
        <v>8.6</v>
      </c>
      <c r="H1157" s="35"/>
    </row>
    <row r="1158" spans="2:8" s="1" customFormat="1" ht="16.899999999999999" customHeight="1">
      <c r="B1158" s="35"/>
      <c r="C1158" s="221" t="s">
        <v>32</v>
      </c>
      <c r="D1158" s="221" t="s">
        <v>7007</v>
      </c>
      <c r="E1158" s="19" t="s">
        <v>32</v>
      </c>
      <c r="F1158" s="222">
        <v>5.6</v>
      </c>
      <c r="H1158" s="35"/>
    </row>
    <row r="1159" spans="2:8" s="1" customFormat="1" ht="16.899999999999999" customHeight="1">
      <c r="B1159" s="35"/>
      <c r="C1159" s="221" t="s">
        <v>32</v>
      </c>
      <c r="D1159" s="221" t="s">
        <v>7009</v>
      </c>
      <c r="E1159" s="19" t="s">
        <v>32</v>
      </c>
      <c r="F1159" s="222">
        <v>5.6</v>
      </c>
      <c r="H1159" s="35"/>
    </row>
    <row r="1160" spans="2:8" s="1" customFormat="1" ht="16.899999999999999" customHeight="1">
      <c r="B1160" s="35"/>
      <c r="C1160" s="221" t="s">
        <v>32</v>
      </c>
      <c r="D1160" s="221" t="s">
        <v>7012</v>
      </c>
      <c r="E1160" s="19" t="s">
        <v>32</v>
      </c>
      <c r="F1160" s="222">
        <v>5.5</v>
      </c>
      <c r="H1160" s="35"/>
    </row>
    <row r="1161" spans="2:8" s="1" customFormat="1" ht="16.899999999999999" customHeight="1">
      <c r="B1161" s="35"/>
      <c r="C1161" s="221" t="s">
        <v>32</v>
      </c>
      <c r="D1161" s="221" t="s">
        <v>7015</v>
      </c>
      <c r="E1161" s="19" t="s">
        <v>32</v>
      </c>
      <c r="F1161" s="222">
        <v>5.5</v>
      </c>
      <c r="H1161" s="35"/>
    </row>
    <row r="1162" spans="2:8" s="1" customFormat="1" ht="16.899999999999999" customHeight="1">
      <c r="B1162" s="35"/>
      <c r="C1162" s="221" t="s">
        <v>32</v>
      </c>
      <c r="D1162" s="221" t="s">
        <v>7018</v>
      </c>
      <c r="E1162" s="19" t="s">
        <v>32</v>
      </c>
      <c r="F1162" s="222">
        <v>5.5</v>
      </c>
      <c r="H1162" s="35"/>
    </row>
    <row r="1163" spans="2:8" s="1" customFormat="1" ht="16.899999999999999" customHeight="1">
      <c r="B1163" s="35"/>
      <c r="C1163" s="221" t="s">
        <v>32</v>
      </c>
      <c r="D1163" s="221" t="s">
        <v>7021</v>
      </c>
      <c r="E1163" s="19" t="s">
        <v>32</v>
      </c>
      <c r="F1163" s="222">
        <v>5.5</v>
      </c>
      <c r="H1163" s="35"/>
    </row>
    <row r="1164" spans="2:8" s="1" customFormat="1" ht="16.899999999999999" customHeight="1">
      <c r="B1164" s="35"/>
      <c r="C1164" s="221" t="s">
        <v>32</v>
      </c>
      <c r="D1164" s="221" t="s">
        <v>3365</v>
      </c>
      <c r="E1164" s="19" t="s">
        <v>32</v>
      </c>
      <c r="F1164" s="222">
        <v>3.7</v>
      </c>
      <c r="H1164" s="35"/>
    </row>
    <row r="1165" spans="2:8" s="1" customFormat="1" ht="16.899999999999999" customHeight="1">
      <c r="B1165" s="35"/>
      <c r="C1165" s="221" t="s">
        <v>32</v>
      </c>
      <c r="D1165" s="221" t="s">
        <v>7056</v>
      </c>
      <c r="E1165" s="19" t="s">
        <v>32</v>
      </c>
      <c r="F1165" s="222">
        <v>7.8</v>
      </c>
      <c r="H1165" s="35"/>
    </row>
    <row r="1166" spans="2:8" s="1" customFormat="1" ht="16.899999999999999" customHeight="1">
      <c r="B1166" s="35"/>
      <c r="C1166" s="221" t="s">
        <v>32</v>
      </c>
      <c r="D1166" s="221" t="s">
        <v>7059</v>
      </c>
      <c r="E1166" s="19" t="s">
        <v>32</v>
      </c>
      <c r="F1166" s="222">
        <v>5.5</v>
      </c>
      <c r="H1166" s="35"/>
    </row>
    <row r="1167" spans="2:8" s="1" customFormat="1" ht="16.899999999999999" customHeight="1">
      <c r="B1167" s="35"/>
      <c r="C1167" s="221" t="s">
        <v>32</v>
      </c>
      <c r="D1167" s="221" t="s">
        <v>7062</v>
      </c>
      <c r="E1167" s="19" t="s">
        <v>32</v>
      </c>
      <c r="F1167" s="222">
        <v>5.5</v>
      </c>
      <c r="H1167" s="35"/>
    </row>
    <row r="1168" spans="2:8" s="1" customFormat="1" ht="16.899999999999999" customHeight="1">
      <c r="B1168" s="35"/>
      <c r="C1168" s="221" t="s">
        <v>32</v>
      </c>
      <c r="D1168" s="221" t="s">
        <v>7065</v>
      </c>
      <c r="E1168" s="19" t="s">
        <v>32</v>
      </c>
      <c r="F1168" s="222">
        <v>5.5</v>
      </c>
      <c r="H1168" s="35"/>
    </row>
    <row r="1169" spans="2:8" s="1" customFormat="1" ht="16.899999999999999" customHeight="1">
      <c r="B1169" s="35"/>
      <c r="C1169" s="221" t="s">
        <v>32</v>
      </c>
      <c r="D1169" s="221" t="s">
        <v>7068</v>
      </c>
      <c r="E1169" s="19" t="s">
        <v>32</v>
      </c>
      <c r="F1169" s="222">
        <v>5.5</v>
      </c>
      <c r="H1169" s="35"/>
    </row>
    <row r="1170" spans="2:8" s="1" customFormat="1" ht="16.899999999999999" customHeight="1">
      <c r="B1170" s="35"/>
      <c r="C1170" s="221" t="s">
        <v>32</v>
      </c>
      <c r="D1170" s="221" t="s">
        <v>581</v>
      </c>
      <c r="E1170" s="19" t="s">
        <v>32</v>
      </c>
      <c r="F1170" s="222">
        <v>82.6</v>
      </c>
      <c r="H1170" s="35"/>
    </row>
    <row r="1171" spans="2:8" s="1" customFormat="1" ht="16.899999999999999" customHeight="1">
      <c r="B1171" s="35"/>
      <c r="C1171" s="223" t="s">
        <v>6949</v>
      </c>
      <c r="H1171" s="35"/>
    </row>
    <row r="1172" spans="2:8" s="1" customFormat="1" ht="16.899999999999999" customHeight="1">
      <c r="B1172" s="35"/>
      <c r="C1172" s="221" t="s">
        <v>2627</v>
      </c>
      <c r="D1172" s="221" t="s">
        <v>7503</v>
      </c>
      <c r="E1172" s="19" t="s">
        <v>165</v>
      </c>
      <c r="F1172" s="222">
        <v>245.36</v>
      </c>
      <c r="H1172" s="35"/>
    </row>
    <row r="1173" spans="2:8" s="1" customFormat="1" ht="16.899999999999999" customHeight="1">
      <c r="B1173" s="35"/>
      <c r="C1173" s="221" t="s">
        <v>2636</v>
      </c>
      <c r="D1173" s="221" t="s">
        <v>7504</v>
      </c>
      <c r="E1173" s="19" t="s">
        <v>165</v>
      </c>
      <c r="F1173" s="222">
        <v>82.6</v>
      </c>
      <c r="H1173" s="35"/>
    </row>
    <row r="1174" spans="2:8" s="1" customFormat="1" ht="16.899999999999999" customHeight="1">
      <c r="B1174" s="35"/>
      <c r="C1174" s="217" t="s">
        <v>459</v>
      </c>
      <c r="D1174" s="218" t="s">
        <v>460</v>
      </c>
      <c r="E1174" s="219" t="s">
        <v>165</v>
      </c>
      <c r="F1174" s="220">
        <v>47.04</v>
      </c>
      <c r="H1174" s="35"/>
    </row>
    <row r="1175" spans="2:8" s="1" customFormat="1" ht="16.899999999999999" customHeight="1">
      <c r="B1175" s="35"/>
      <c r="C1175" s="221" t="s">
        <v>32</v>
      </c>
      <c r="D1175" s="221" t="s">
        <v>7505</v>
      </c>
      <c r="E1175" s="19" t="s">
        <v>32</v>
      </c>
      <c r="F1175" s="222">
        <v>15.81</v>
      </c>
      <c r="H1175" s="35"/>
    </row>
    <row r="1176" spans="2:8" s="1" customFormat="1" ht="16.899999999999999" customHeight="1">
      <c r="B1176" s="35"/>
      <c r="C1176" s="221" t="s">
        <v>32</v>
      </c>
      <c r="D1176" s="221" t="s">
        <v>7506</v>
      </c>
      <c r="E1176" s="19" t="s">
        <v>32</v>
      </c>
      <c r="F1176" s="222">
        <v>9.99</v>
      </c>
      <c r="H1176" s="35"/>
    </row>
    <row r="1177" spans="2:8" s="1" customFormat="1" ht="16.899999999999999" customHeight="1">
      <c r="B1177" s="35"/>
      <c r="C1177" s="221" t="s">
        <v>32</v>
      </c>
      <c r="D1177" s="221" t="s">
        <v>7507</v>
      </c>
      <c r="E1177" s="19" t="s">
        <v>32</v>
      </c>
      <c r="F1177" s="222">
        <v>21.24</v>
      </c>
      <c r="H1177" s="35"/>
    </row>
    <row r="1178" spans="2:8" s="1" customFormat="1" ht="16.899999999999999" customHeight="1">
      <c r="B1178" s="35"/>
      <c r="C1178" s="221" t="s">
        <v>32</v>
      </c>
      <c r="D1178" s="221" t="s">
        <v>32</v>
      </c>
      <c r="E1178" s="19" t="s">
        <v>32</v>
      </c>
      <c r="F1178" s="222">
        <v>0</v>
      </c>
      <c r="H1178" s="35"/>
    </row>
    <row r="1179" spans="2:8" s="1" customFormat="1" ht="16.899999999999999" customHeight="1">
      <c r="B1179" s="35"/>
      <c r="C1179" s="221" t="s">
        <v>32</v>
      </c>
      <c r="D1179" s="221" t="s">
        <v>32</v>
      </c>
      <c r="E1179" s="19" t="s">
        <v>32</v>
      </c>
      <c r="F1179" s="222">
        <v>0</v>
      </c>
      <c r="H1179" s="35"/>
    </row>
    <row r="1180" spans="2:8" s="1" customFormat="1" ht="16.899999999999999" customHeight="1">
      <c r="B1180" s="35"/>
      <c r="C1180" s="221" t="s">
        <v>32</v>
      </c>
      <c r="D1180" s="221" t="s">
        <v>581</v>
      </c>
      <c r="E1180" s="19" t="s">
        <v>32</v>
      </c>
      <c r="F1180" s="222">
        <v>47.04</v>
      </c>
      <c r="H1180" s="35"/>
    </row>
    <row r="1181" spans="2:8" s="1" customFormat="1" ht="16.899999999999999" customHeight="1">
      <c r="B1181" s="35"/>
      <c r="C1181" s="223" t="s">
        <v>6949</v>
      </c>
      <c r="H1181" s="35"/>
    </row>
    <row r="1182" spans="2:8" s="1" customFormat="1" ht="16.899999999999999" customHeight="1">
      <c r="B1182" s="35"/>
      <c r="C1182" s="221" t="s">
        <v>1490</v>
      </c>
      <c r="D1182" s="221" t="s">
        <v>7108</v>
      </c>
      <c r="E1182" s="19" t="s">
        <v>165</v>
      </c>
      <c r="F1182" s="222">
        <v>114.06699999999999</v>
      </c>
      <c r="H1182" s="35"/>
    </row>
    <row r="1183" spans="2:8" s="1" customFormat="1" ht="16.899999999999999" customHeight="1">
      <c r="B1183" s="35"/>
      <c r="C1183" s="221" t="s">
        <v>1515</v>
      </c>
      <c r="D1183" s="221" t="s">
        <v>7085</v>
      </c>
      <c r="E1183" s="19" t="s">
        <v>165</v>
      </c>
      <c r="F1183" s="222">
        <v>675.22699999999998</v>
      </c>
      <c r="H1183" s="35"/>
    </row>
    <row r="1184" spans="2:8" s="1" customFormat="1" ht="16.899999999999999" customHeight="1">
      <c r="B1184" s="35"/>
      <c r="C1184" s="221" t="s">
        <v>1501</v>
      </c>
      <c r="D1184" s="221" t="s">
        <v>1502</v>
      </c>
      <c r="E1184" s="19" t="s">
        <v>165</v>
      </c>
      <c r="F1184" s="222">
        <v>220.285</v>
      </c>
      <c r="H1184" s="35"/>
    </row>
    <row r="1185" spans="2:8" s="1" customFormat="1" ht="16.899999999999999" customHeight="1">
      <c r="B1185" s="35"/>
      <c r="C1185" s="221" t="s">
        <v>1509</v>
      </c>
      <c r="D1185" s="221" t="s">
        <v>1510</v>
      </c>
      <c r="E1185" s="19" t="s">
        <v>165</v>
      </c>
      <c r="F1185" s="222">
        <v>220.285</v>
      </c>
      <c r="H1185" s="35"/>
    </row>
    <row r="1186" spans="2:8" s="1" customFormat="1" ht="16.899999999999999" customHeight="1">
      <c r="B1186" s="35"/>
      <c r="C1186" s="217" t="s">
        <v>7508</v>
      </c>
      <c r="D1186" s="218" t="s">
        <v>7509</v>
      </c>
      <c r="E1186" s="219" t="s">
        <v>165</v>
      </c>
      <c r="F1186" s="220">
        <v>0</v>
      </c>
      <c r="H1186" s="35"/>
    </row>
    <row r="1187" spans="2:8" s="1" customFormat="1" ht="16.899999999999999" customHeight="1">
      <c r="B1187" s="35"/>
      <c r="C1187" s="221" t="s">
        <v>32</v>
      </c>
      <c r="D1187" s="221" t="s">
        <v>7510</v>
      </c>
      <c r="E1187" s="19" t="s">
        <v>32</v>
      </c>
      <c r="F1187" s="222">
        <v>0</v>
      </c>
      <c r="H1187" s="35"/>
    </row>
    <row r="1188" spans="2:8" s="1" customFormat="1" ht="16.899999999999999" customHeight="1">
      <c r="B1188" s="35"/>
      <c r="C1188" s="221" t="s">
        <v>32</v>
      </c>
      <c r="D1188" s="221" t="s">
        <v>76</v>
      </c>
      <c r="E1188" s="19" t="s">
        <v>32</v>
      </c>
      <c r="F1188" s="222">
        <v>0</v>
      </c>
      <c r="H1188" s="35"/>
    </row>
    <row r="1189" spans="2:8" s="1" customFormat="1" ht="16.899999999999999" customHeight="1">
      <c r="B1189" s="35"/>
      <c r="C1189" s="217" t="s">
        <v>7511</v>
      </c>
      <c r="D1189" s="218" t="s">
        <v>7512</v>
      </c>
      <c r="E1189" s="219" t="s">
        <v>165</v>
      </c>
      <c r="F1189" s="220">
        <v>0</v>
      </c>
      <c r="H1189" s="35"/>
    </row>
    <row r="1190" spans="2:8" s="1" customFormat="1" ht="16.899999999999999" customHeight="1">
      <c r="B1190" s="35"/>
      <c r="C1190" s="217" t="s">
        <v>463</v>
      </c>
      <c r="D1190" s="218" t="s">
        <v>464</v>
      </c>
      <c r="E1190" s="219" t="s">
        <v>165</v>
      </c>
      <c r="F1190" s="220">
        <v>22.699000000000002</v>
      </c>
      <c r="H1190" s="35"/>
    </row>
    <row r="1191" spans="2:8" s="1" customFormat="1" ht="16.899999999999999" customHeight="1">
      <c r="B1191" s="35"/>
      <c r="C1191" s="221" t="s">
        <v>32</v>
      </c>
      <c r="D1191" s="221" t="s">
        <v>7513</v>
      </c>
      <c r="E1191" s="19" t="s">
        <v>32</v>
      </c>
      <c r="F1191" s="222">
        <v>19.739000000000001</v>
      </c>
      <c r="H1191" s="35"/>
    </row>
    <row r="1192" spans="2:8" s="1" customFormat="1" ht="16.899999999999999" customHeight="1">
      <c r="B1192" s="35"/>
      <c r="C1192" s="221" t="s">
        <v>32</v>
      </c>
      <c r="D1192" s="221" t="s">
        <v>7514</v>
      </c>
      <c r="E1192" s="19" t="s">
        <v>32</v>
      </c>
      <c r="F1192" s="222">
        <v>2.96</v>
      </c>
      <c r="H1192" s="35"/>
    </row>
    <row r="1193" spans="2:8" s="1" customFormat="1" ht="16.899999999999999" customHeight="1">
      <c r="B1193" s="35"/>
      <c r="C1193" s="221" t="s">
        <v>32</v>
      </c>
      <c r="D1193" s="221" t="s">
        <v>581</v>
      </c>
      <c r="E1193" s="19" t="s">
        <v>32</v>
      </c>
      <c r="F1193" s="222">
        <v>22.699000000000002</v>
      </c>
      <c r="H1193" s="35"/>
    </row>
    <row r="1194" spans="2:8" s="1" customFormat="1" ht="16.899999999999999" customHeight="1">
      <c r="B1194" s="35"/>
      <c r="C1194" s="223" t="s">
        <v>6949</v>
      </c>
      <c r="H1194" s="35"/>
    </row>
    <row r="1195" spans="2:8" s="1" customFormat="1" ht="22.5">
      <c r="B1195" s="35"/>
      <c r="C1195" s="221" t="s">
        <v>2571</v>
      </c>
      <c r="D1195" s="221" t="s">
        <v>7515</v>
      </c>
      <c r="E1195" s="19" t="s">
        <v>165</v>
      </c>
      <c r="F1195" s="222">
        <v>22.699000000000002</v>
      </c>
      <c r="H1195" s="35"/>
    </row>
    <row r="1196" spans="2:8" s="1" customFormat="1" ht="16.899999999999999" customHeight="1">
      <c r="B1196" s="35"/>
      <c r="C1196" s="221" t="s">
        <v>2581</v>
      </c>
      <c r="D1196" s="221" t="s">
        <v>7516</v>
      </c>
      <c r="E1196" s="19" t="s">
        <v>783</v>
      </c>
      <c r="F1196" s="222">
        <v>40.857999999999997</v>
      </c>
      <c r="H1196" s="35"/>
    </row>
    <row r="1197" spans="2:8" s="1" customFormat="1" ht="22.5">
      <c r="B1197" s="35"/>
      <c r="C1197" s="221" t="s">
        <v>2588</v>
      </c>
      <c r="D1197" s="221" t="s">
        <v>7517</v>
      </c>
      <c r="E1197" s="19" t="s">
        <v>165</v>
      </c>
      <c r="F1197" s="222">
        <v>22.699000000000002</v>
      </c>
      <c r="H1197" s="35"/>
    </row>
    <row r="1198" spans="2:8" s="1" customFormat="1" ht="16.899999999999999" customHeight="1">
      <c r="B1198" s="35"/>
      <c r="C1198" s="217" t="s">
        <v>7518</v>
      </c>
      <c r="D1198" s="218" t="s">
        <v>7519</v>
      </c>
      <c r="E1198" s="219" t="s">
        <v>165</v>
      </c>
      <c r="F1198" s="220">
        <v>42.12</v>
      </c>
      <c r="H1198" s="35"/>
    </row>
    <row r="1199" spans="2:8" s="1" customFormat="1" ht="16.899999999999999" customHeight="1">
      <c r="B1199" s="35"/>
      <c r="C1199" s="221" t="s">
        <v>32</v>
      </c>
      <c r="D1199" s="221" t="s">
        <v>7520</v>
      </c>
      <c r="E1199" s="19" t="s">
        <v>32</v>
      </c>
      <c r="F1199" s="222">
        <v>40.799999999999997</v>
      </c>
      <c r="H1199" s="35"/>
    </row>
    <row r="1200" spans="2:8" s="1" customFormat="1" ht="16.899999999999999" customHeight="1">
      <c r="B1200" s="35"/>
      <c r="C1200" s="221" t="s">
        <v>32</v>
      </c>
      <c r="D1200" s="221" t="s">
        <v>7469</v>
      </c>
      <c r="E1200" s="19" t="s">
        <v>32</v>
      </c>
      <c r="F1200" s="222">
        <v>1.32</v>
      </c>
      <c r="H1200" s="35"/>
    </row>
    <row r="1201" spans="2:8" s="1" customFormat="1" ht="16.899999999999999" customHeight="1">
      <c r="B1201" s="35"/>
      <c r="C1201" s="221" t="s">
        <v>32</v>
      </c>
      <c r="D1201" s="221" t="s">
        <v>581</v>
      </c>
      <c r="E1201" s="19" t="s">
        <v>32</v>
      </c>
      <c r="F1201" s="222">
        <v>42.12</v>
      </c>
      <c r="H1201" s="35"/>
    </row>
    <row r="1202" spans="2:8" s="1" customFormat="1" ht="26.45" customHeight="1">
      <c r="B1202" s="35"/>
      <c r="C1202" s="216" t="s">
        <v>7521</v>
      </c>
      <c r="D1202" s="216" t="s">
        <v>94</v>
      </c>
      <c r="H1202" s="35"/>
    </row>
    <row r="1203" spans="2:8" s="1" customFormat="1" ht="16.899999999999999" customHeight="1">
      <c r="B1203" s="35"/>
      <c r="C1203" s="217" t="s">
        <v>3778</v>
      </c>
      <c r="D1203" s="218" t="s">
        <v>3779</v>
      </c>
      <c r="E1203" s="219" t="s">
        <v>258</v>
      </c>
      <c r="F1203" s="220">
        <v>136.81</v>
      </c>
      <c r="H1203" s="35"/>
    </row>
    <row r="1204" spans="2:8" s="1" customFormat="1" ht="16.899999999999999" customHeight="1">
      <c r="B1204" s="35"/>
      <c r="C1204" s="221" t="s">
        <v>32</v>
      </c>
      <c r="D1204" s="221" t="s">
        <v>3780</v>
      </c>
      <c r="E1204" s="19" t="s">
        <v>32</v>
      </c>
      <c r="F1204" s="222">
        <v>136.81</v>
      </c>
      <c r="H1204" s="35"/>
    </row>
    <row r="1205" spans="2:8" s="1" customFormat="1" ht="16.899999999999999" customHeight="1">
      <c r="B1205" s="35"/>
      <c r="C1205" s="223" t="s">
        <v>6949</v>
      </c>
      <c r="H1205" s="35"/>
    </row>
    <row r="1206" spans="2:8" s="1" customFormat="1" ht="16.899999999999999" customHeight="1">
      <c r="B1206" s="35"/>
      <c r="C1206" s="221" t="s">
        <v>3861</v>
      </c>
      <c r="D1206" s="221" t="s">
        <v>7522</v>
      </c>
      <c r="E1206" s="19" t="s">
        <v>783</v>
      </c>
      <c r="F1206" s="222">
        <v>136.81</v>
      </c>
      <c r="H1206" s="35"/>
    </row>
    <row r="1207" spans="2:8" s="1" customFormat="1" ht="16.899999999999999" customHeight="1">
      <c r="B1207" s="35"/>
      <c r="C1207" s="221" t="s">
        <v>3869</v>
      </c>
      <c r="D1207" s="221" t="s">
        <v>7523</v>
      </c>
      <c r="E1207" s="19" t="s">
        <v>783</v>
      </c>
      <c r="F1207" s="222">
        <v>410.43</v>
      </c>
      <c r="H1207" s="35"/>
    </row>
    <row r="1208" spans="2:8" s="1" customFormat="1" ht="16.899999999999999" customHeight="1">
      <c r="B1208" s="35"/>
      <c r="C1208" s="221" t="s">
        <v>3874</v>
      </c>
      <c r="D1208" s="221" t="s">
        <v>3875</v>
      </c>
      <c r="E1208" s="19" t="s">
        <v>783</v>
      </c>
      <c r="F1208" s="222">
        <v>430.952</v>
      </c>
      <c r="H1208" s="35"/>
    </row>
    <row r="1209" spans="2:8" s="1" customFormat="1" ht="16.899999999999999" customHeight="1">
      <c r="B1209" s="35"/>
      <c r="C1209" s="221" t="s">
        <v>3865</v>
      </c>
      <c r="D1209" s="221" t="s">
        <v>3866</v>
      </c>
      <c r="E1209" s="19" t="s">
        <v>783</v>
      </c>
      <c r="F1209" s="222">
        <v>143.65100000000001</v>
      </c>
      <c r="H1209" s="35"/>
    </row>
    <row r="1210" spans="2:8" s="1" customFormat="1" ht="16.899999999999999" customHeight="1">
      <c r="B1210" s="35"/>
      <c r="C1210" s="217" t="s">
        <v>3781</v>
      </c>
      <c r="D1210" s="218" t="s">
        <v>3782</v>
      </c>
      <c r="E1210" s="219" t="s">
        <v>258</v>
      </c>
      <c r="F1210" s="220">
        <v>49.28</v>
      </c>
      <c r="H1210" s="35"/>
    </row>
    <row r="1211" spans="2:8" s="1" customFormat="1" ht="16.899999999999999" customHeight="1">
      <c r="B1211" s="35"/>
      <c r="C1211" s="221" t="s">
        <v>32</v>
      </c>
      <c r="D1211" s="221" t="s">
        <v>3783</v>
      </c>
      <c r="E1211" s="19" t="s">
        <v>32</v>
      </c>
      <c r="F1211" s="222">
        <v>49.28</v>
      </c>
      <c r="H1211" s="35"/>
    </row>
    <row r="1212" spans="2:8" s="1" customFormat="1" ht="16.899999999999999" customHeight="1">
      <c r="B1212" s="35"/>
      <c r="C1212" s="223" t="s">
        <v>6949</v>
      </c>
      <c r="H1212" s="35"/>
    </row>
    <row r="1213" spans="2:8" s="1" customFormat="1" ht="16.899999999999999" customHeight="1">
      <c r="B1213" s="35"/>
      <c r="C1213" s="221" t="s">
        <v>3792</v>
      </c>
      <c r="D1213" s="221" t="s">
        <v>7524</v>
      </c>
      <c r="E1213" s="19" t="s">
        <v>783</v>
      </c>
      <c r="F1213" s="222">
        <v>60.712000000000003</v>
      </c>
      <c r="H1213" s="35"/>
    </row>
    <row r="1214" spans="2:8" s="1" customFormat="1" ht="16.899999999999999" customHeight="1">
      <c r="B1214" s="35"/>
      <c r="C1214" s="221" t="s">
        <v>3883</v>
      </c>
      <c r="D1214" s="221" t="s">
        <v>7525</v>
      </c>
      <c r="E1214" s="19" t="s">
        <v>211</v>
      </c>
      <c r="F1214" s="222">
        <v>24.64</v>
      </c>
      <c r="H1214" s="35"/>
    </row>
    <row r="1215" spans="2:8" s="1" customFormat="1" ht="16.899999999999999" customHeight="1">
      <c r="B1215" s="35"/>
      <c r="C1215" s="221" t="s">
        <v>3896</v>
      </c>
      <c r="D1215" s="221" t="s">
        <v>7526</v>
      </c>
      <c r="E1215" s="19" t="s">
        <v>211</v>
      </c>
      <c r="F1215" s="222">
        <v>172.48</v>
      </c>
      <c r="H1215" s="35"/>
    </row>
    <row r="1216" spans="2:8" s="1" customFormat="1" ht="16.899999999999999" customHeight="1">
      <c r="B1216" s="35"/>
      <c r="C1216" s="217" t="s">
        <v>3774</v>
      </c>
      <c r="D1216" s="218" t="s">
        <v>3775</v>
      </c>
      <c r="E1216" s="219" t="s">
        <v>757</v>
      </c>
      <c r="F1216" s="220">
        <v>55</v>
      </c>
      <c r="H1216" s="35"/>
    </row>
    <row r="1217" spans="2:8" s="1" customFormat="1" ht="16.899999999999999" customHeight="1">
      <c r="B1217" s="35"/>
      <c r="C1217" s="221" t="s">
        <v>32</v>
      </c>
      <c r="D1217" s="221" t="s">
        <v>7527</v>
      </c>
      <c r="E1217" s="19" t="s">
        <v>32</v>
      </c>
      <c r="F1217" s="222">
        <v>54.723999999999997</v>
      </c>
      <c r="H1217" s="35"/>
    </row>
    <row r="1218" spans="2:8" s="1" customFormat="1" ht="16.899999999999999" customHeight="1">
      <c r="B1218" s="35"/>
      <c r="C1218" s="221" t="s">
        <v>32</v>
      </c>
      <c r="D1218" s="221" t="s">
        <v>940</v>
      </c>
      <c r="E1218" s="19" t="s">
        <v>32</v>
      </c>
      <c r="F1218" s="222">
        <v>55</v>
      </c>
      <c r="H1218" s="35"/>
    </row>
    <row r="1219" spans="2:8" s="1" customFormat="1" ht="16.899999999999999" customHeight="1">
      <c r="B1219" s="35"/>
      <c r="C1219" s="223" t="s">
        <v>6949</v>
      </c>
      <c r="H1219" s="35"/>
    </row>
    <row r="1220" spans="2:8" s="1" customFormat="1" ht="16.899999999999999" customHeight="1">
      <c r="B1220" s="35"/>
      <c r="C1220" s="221" t="s">
        <v>3792</v>
      </c>
      <c r="D1220" s="221" t="s">
        <v>7524</v>
      </c>
      <c r="E1220" s="19" t="s">
        <v>783</v>
      </c>
      <c r="F1220" s="222">
        <v>60.712000000000003</v>
      </c>
      <c r="H1220" s="35"/>
    </row>
    <row r="1221" spans="2:8" s="1" customFormat="1" ht="16.899999999999999" customHeight="1">
      <c r="B1221" s="35"/>
      <c r="C1221" s="221" t="s">
        <v>3825</v>
      </c>
      <c r="D1221" s="221" t="s">
        <v>7528</v>
      </c>
      <c r="E1221" s="19" t="s">
        <v>211</v>
      </c>
      <c r="F1221" s="222">
        <v>71</v>
      </c>
      <c r="H1221" s="35"/>
    </row>
    <row r="1222" spans="2:8" s="1" customFormat="1" ht="16.899999999999999" customHeight="1">
      <c r="B1222" s="35"/>
      <c r="C1222" s="221" t="s">
        <v>3838</v>
      </c>
      <c r="D1222" s="221" t="s">
        <v>7529</v>
      </c>
      <c r="E1222" s="19" t="s">
        <v>211</v>
      </c>
      <c r="F1222" s="222">
        <v>55</v>
      </c>
      <c r="H1222" s="35"/>
    </row>
    <row r="1223" spans="2:8" s="1" customFormat="1" ht="16.899999999999999" customHeight="1">
      <c r="B1223" s="35"/>
      <c r="C1223" s="221" t="s">
        <v>3835</v>
      </c>
      <c r="D1223" s="221" t="s">
        <v>3836</v>
      </c>
      <c r="E1223" s="19" t="s">
        <v>211</v>
      </c>
      <c r="F1223" s="222">
        <v>55</v>
      </c>
      <c r="H1223" s="35"/>
    </row>
    <row r="1224" spans="2:8" s="1" customFormat="1" ht="16.899999999999999" customHeight="1">
      <c r="B1224" s="35"/>
      <c r="C1224" s="221" t="s">
        <v>3829</v>
      </c>
      <c r="D1224" s="221" t="s">
        <v>3830</v>
      </c>
      <c r="E1224" s="19" t="s">
        <v>211</v>
      </c>
      <c r="F1224" s="222">
        <v>55</v>
      </c>
      <c r="H1224" s="35"/>
    </row>
    <row r="1225" spans="2:8" s="1" customFormat="1" ht="22.5">
      <c r="B1225" s="35"/>
      <c r="C1225" s="221" t="s">
        <v>3842</v>
      </c>
      <c r="D1225" s="221" t="s">
        <v>3843</v>
      </c>
      <c r="E1225" s="19" t="s">
        <v>211</v>
      </c>
      <c r="F1225" s="222">
        <v>60.5</v>
      </c>
      <c r="H1225" s="35"/>
    </row>
    <row r="1226" spans="2:8" s="1" customFormat="1" ht="22.5">
      <c r="B1226" s="35"/>
      <c r="C1226" s="221" t="s">
        <v>3851</v>
      </c>
      <c r="D1226" s="221" t="s">
        <v>3852</v>
      </c>
      <c r="E1226" s="19" t="s">
        <v>211</v>
      </c>
      <c r="F1226" s="222">
        <v>47</v>
      </c>
      <c r="H1226" s="35"/>
    </row>
    <row r="1227" spans="2:8" s="1" customFormat="1" ht="16.899999999999999" customHeight="1">
      <c r="B1227" s="35"/>
      <c r="C1227" s="221" t="s">
        <v>3858</v>
      </c>
      <c r="D1227" s="221" t="s">
        <v>3859</v>
      </c>
      <c r="E1227" s="19" t="s">
        <v>211</v>
      </c>
      <c r="F1227" s="222">
        <v>55</v>
      </c>
      <c r="H1227" s="35"/>
    </row>
    <row r="1228" spans="2:8" s="1" customFormat="1" ht="16.899999999999999" customHeight="1">
      <c r="B1228" s="35"/>
      <c r="C1228" s="217" t="s">
        <v>3776</v>
      </c>
      <c r="D1228" s="218" t="s">
        <v>3777</v>
      </c>
      <c r="E1228" s="219" t="s">
        <v>757</v>
      </c>
      <c r="F1228" s="220">
        <v>16</v>
      </c>
      <c r="H1228" s="35"/>
    </row>
    <row r="1229" spans="2:8" s="1" customFormat="1" ht="16.899999999999999" customHeight="1">
      <c r="B1229" s="35"/>
      <c r="C1229" s="221" t="s">
        <v>32</v>
      </c>
      <c r="D1229" s="221" t="s">
        <v>7530</v>
      </c>
      <c r="E1229" s="19" t="s">
        <v>32</v>
      </c>
      <c r="F1229" s="222">
        <v>8</v>
      </c>
      <c r="H1229" s="35"/>
    </row>
    <row r="1230" spans="2:8" s="1" customFormat="1" ht="16.899999999999999" customHeight="1">
      <c r="B1230" s="35"/>
      <c r="C1230" s="221" t="s">
        <v>32</v>
      </c>
      <c r="D1230" s="221" t="s">
        <v>7531</v>
      </c>
      <c r="E1230" s="19" t="s">
        <v>32</v>
      </c>
      <c r="F1230" s="222">
        <v>8</v>
      </c>
      <c r="H1230" s="35"/>
    </row>
    <row r="1231" spans="2:8" s="1" customFormat="1" ht="16.899999999999999" customHeight="1">
      <c r="B1231" s="35"/>
      <c r="C1231" s="221" t="s">
        <v>32</v>
      </c>
      <c r="D1231" s="221" t="s">
        <v>581</v>
      </c>
      <c r="E1231" s="19" t="s">
        <v>32</v>
      </c>
      <c r="F1231" s="222">
        <v>16</v>
      </c>
      <c r="H1231" s="35"/>
    </row>
    <row r="1232" spans="2:8" s="1" customFormat="1" ht="16.899999999999999" customHeight="1">
      <c r="B1232" s="35"/>
      <c r="C1232" s="223" t="s">
        <v>6949</v>
      </c>
      <c r="H1232" s="35"/>
    </row>
    <row r="1233" spans="2:8" s="1" customFormat="1" ht="16.899999999999999" customHeight="1">
      <c r="B1233" s="35"/>
      <c r="C1233" s="221" t="s">
        <v>3792</v>
      </c>
      <c r="D1233" s="221" t="s">
        <v>7524</v>
      </c>
      <c r="E1233" s="19" t="s">
        <v>783</v>
      </c>
      <c r="F1233" s="222">
        <v>60.712000000000003</v>
      </c>
      <c r="H1233" s="35"/>
    </row>
    <row r="1234" spans="2:8" s="1" customFormat="1" ht="16.899999999999999" customHeight="1">
      <c r="B1234" s="35"/>
      <c r="C1234" s="221" t="s">
        <v>3825</v>
      </c>
      <c r="D1234" s="221" t="s">
        <v>7528</v>
      </c>
      <c r="E1234" s="19" t="s">
        <v>211</v>
      </c>
      <c r="F1234" s="222">
        <v>71</v>
      </c>
      <c r="H1234" s="35"/>
    </row>
    <row r="1235" spans="2:8" s="1" customFormat="1" ht="22.5">
      <c r="B1235" s="35"/>
      <c r="C1235" s="221" t="s">
        <v>3832</v>
      </c>
      <c r="D1235" s="221" t="s">
        <v>3833</v>
      </c>
      <c r="E1235" s="19" t="s">
        <v>211</v>
      </c>
      <c r="F1235" s="222">
        <v>16</v>
      </c>
      <c r="H1235" s="35"/>
    </row>
    <row r="1236" spans="2:8" s="1" customFormat="1" ht="16.899999999999999" customHeight="1">
      <c r="B1236" s="35"/>
      <c r="C1236" s="221" t="s">
        <v>3855</v>
      </c>
      <c r="D1236" s="221" t="s">
        <v>3856</v>
      </c>
      <c r="E1236" s="19" t="s">
        <v>211</v>
      </c>
      <c r="F1236" s="222">
        <v>16</v>
      </c>
      <c r="H1236" s="35"/>
    </row>
    <row r="1237" spans="2:8" s="1" customFormat="1" ht="16.899999999999999" customHeight="1">
      <c r="B1237" s="35"/>
      <c r="C1237" s="217" t="s">
        <v>3784</v>
      </c>
      <c r="D1237" s="218" t="s">
        <v>3785</v>
      </c>
      <c r="E1237" s="219" t="s">
        <v>258</v>
      </c>
      <c r="F1237" s="220">
        <v>3.3370000000000002</v>
      </c>
      <c r="H1237" s="35"/>
    </row>
    <row r="1238" spans="2:8" s="1" customFormat="1" ht="16.899999999999999" customHeight="1">
      <c r="B1238" s="35"/>
      <c r="C1238" s="221" t="s">
        <v>32</v>
      </c>
      <c r="D1238" s="221" t="s">
        <v>3786</v>
      </c>
      <c r="E1238" s="19" t="s">
        <v>32</v>
      </c>
      <c r="F1238" s="222">
        <v>3.3370000000000002</v>
      </c>
      <c r="H1238" s="35"/>
    </row>
    <row r="1239" spans="2:8" s="1" customFormat="1" ht="16.899999999999999" customHeight="1">
      <c r="B1239" s="35"/>
      <c r="C1239" s="223" t="s">
        <v>6949</v>
      </c>
      <c r="H1239" s="35"/>
    </row>
    <row r="1240" spans="2:8" s="1" customFormat="1" ht="22.5">
      <c r="B1240" s="35"/>
      <c r="C1240" s="221" t="s">
        <v>3803</v>
      </c>
      <c r="D1240" s="221" t="s">
        <v>7532</v>
      </c>
      <c r="E1240" s="19" t="s">
        <v>559</v>
      </c>
      <c r="F1240" s="222">
        <v>1.502</v>
      </c>
      <c r="H1240" s="35"/>
    </row>
    <row r="1241" spans="2:8" s="1" customFormat="1" ht="16.899999999999999" customHeight="1">
      <c r="B1241" s="35"/>
      <c r="C1241" s="221" t="s">
        <v>3820</v>
      </c>
      <c r="D1241" s="221" t="s">
        <v>7533</v>
      </c>
      <c r="E1241" s="19" t="s">
        <v>559</v>
      </c>
      <c r="F1241" s="222">
        <v>1.88</v>
      </c>
      <c r="H1241" s="35"/>
    </row>
    <row r="1242" spans="2:8" s="1" customFormat="1" ht="16.899999999999999" customHeight="1">
      <c r="B1242" s="35"/>
      <c r="C1242" s="221" t="s">
        <v>3905</v>
      </c>
      <c r="D1242" s="221" t="s">
        <v>7534</v>
      </c>
      <c r="E1242" s="19" t="s">
        <v>559</v>
      </c>
      <c r="F1242" s="222">
        <v>3.3370000000000002</v>
      </c>
      <c r="H1242" s="35"/>
    </row>
    <row r="1243" spans="2:8" s="1" customFormat="1" ht="16.899999999999999" customHeight="1">
      <c r="B1243" s="35"/>
      <c r="C1243" s="221" t="s">
        <v>865</v>
      </c>
      <c r="D1243" s="221" t="s">
        <v>7535</v>
      </c>
      <c r="E1243" s="19" t="s">
        <v>165</v>
      </c>
      <c r="F1243" s="222">
        <v>13.673999999999999</v>
      </c>
      <c r="H1243" s="35"/>
    </row>
    <row r="1244" spans="2:8" s="1" customFormat="1" ht="16.899999999999999" customHeight="1">
      <c r="B1244" s="35"/>
      <c r="C1244" s="221" t="s">
        <v>888</v>
      </c>
      <c r="D1244" s="221" t="s">
        <v>7536</v>
      </c>
      <c r="E1244" s="19" t="s">
        <v>165</v>
      </c>
      <c r="F1244" s="222">
        <v>15.343</v>
      </c>
      <c r="H1244" s="35"/>
    </row>
    <row r="1245" spans="2:8" s="1" customFormat="1" ht="26.45" customHeight="1">
      <c r="B1245" s="35"/>
      <c r="C1245" s="216" t="s">
        <v>7537</v>
      </c>
      <c r="D1245" s="216" t="s">
        <v>115</v>
      </c>
      <c r="H1245" s="35"/>
    </row>
    <row r="1246" spans="2:8" s="1" customFormat="1" ht="16.899999999999999" customHeight="1">
      <c r="B1246" s="35"/>
      <c r="C1246" s="217" t="s">
        <v>6075</v>
      </c>
      <c r="D1246" s="218" t="s">
        <v>6076</v>
      </c>
      <c r="E1246" s="219" t="s">
        <v>165</v>
      </c>
      <c r="F1246" s="220">
        <v>630</v>
      </c>
      <c r="H1246" s="35"/>
    </row>
    <row r="1247" spans="2:8" s="1" customFormat="1" ht="16.899999999999999" customHeight="1">
      <c r="B1247" s="35"/>
      <c r="C1247" s="221" t="s">
        <v>32</v>
      </c>
      <c r="D1247" s="221" t="s">
        <v>7538</v>
      </c>
      <c r="E1247" s="19" t="s">
        <v>32</v>
      </c>
      <c r="F1247" s="222">
        <v>630</v>
      </c>
      <c r="H1247" s="35"/>
    </row>
    <row r="1248" spans="2:8" s="1" customFormat="1" ht="16.899999999999999" customHeight="1">
      <c r="B1248" s="35"/>
      <c r="C1248" s="223" t="s">
        <v>6949</v>
      </c>
      <c r="H1248" s="35"/>
    </row>
    <row r="1249" spans="2:8" s="1" customFormat="1" ht="22.5">
      <c r="B1249" s="35"/>
      <c r="C1249" s="221" t="s">
        <v>6115</v>
      </c>
      <c r="D1249" s="221" t="s">
        <v>7539</v>
      </c>
      <c r="E1249" s="19" t="s">
        <v>165</v>
      </c>
      <c r="F1249" s="222">
        <v>630</v>
      </c>
      <c r="H1249" s="35"/>
    </row>
    <row r="1250" spans="2:8" s="1" customFormat="1" ht="16.899999999999999" customHeight="1">
      <c r="B1250" s="35"/>
      <c r="C1250" s="221" t="s">
        <v>6119</v>
      </c>
      <c r="D1250" s="221" t="s">
        <v>7540</v>
      </c>
      <c r="E1250" s="19" t="s">
        <v>165</v>
      </c>
      <c r="F1250" s="222">
        <v>630</v>
      </c>
      <c r="H1250" s="35"/>
    </row>
    <row r="1251" spans="2:8" s="1" customFormat="1" ht="22.5">
      <c r="B1251" s="35"/>
      <c r="C1251" s="221" t="s">
        <v>6123</v>
      </c>
      <c r="D1251" s="221" t="s">
        <v>7541</v>
      </c>
      <c r="E1251" s="19" t="s">
        <v>6125</v>
      </c>
      <c r="F1251" s="222">
        <v>0.63</v>
      </c>
      <c r="H1251" s="35"/>
    </row>
    <row r="1252" spans="2:8" s="1" customFormat="1" ht="16.899999999999999" customHeight="1">
      <c r="B1252" s="35"/>
      <c r="C1252" s="221" t="s">
        <v>6137</v>
      </c>
      <c r="D1252" s="221" t="s">
        <v>7542</v>
      </c>
      <c r="E1252" s="19" t="s">
        <v>559</v>
      </c>
      <c r="F1252" s="222">
        <v>37.799999999999997</v>
      </c>
      <c r="H1252" s="35"/>
    </row>
    <row r="1253" spans="2:8" s="1" customFormat="1" ht="26.45" customHeight="1">
      <c r="B1253" s="35"/>
      <c r="C1253" s="216" t="s">
        <v>117</v>
      </c>
      <c r="D1253" s="216" t="s">
        <v>118</v>
      </c>
      <c r="H1253" s="35"/>
    </row>
    <row r="1254" spans="2:8" s="1" customFormat="1" ht="16.899999999999999" customHeight="1">
      <c r="B1254" s="35"/>
      <c r="C1254" s="217" t="s">
        <v>6952</v>
      </c>
      <c r="D1254" s="218" t="s">
        <v>6953</v>
      </c>
      <c r="E1254" s="219" t="s">
        <v>258</v>
      </c>
      <c r="F1254" s="220">
        <v>0</v>
      </c>
      <c r="H1254" s="35"/>
    </row>
    <row r="1255" spans="2:8" s="1" customFormat="1" ht="16.899999999999999" customHeight="1">
      <c r="B1255" s="35"/>
      <c r="C1255" s="223" t="s">
        <v>6949</v>
      </c>
      <c r="H1255" s="35"/>
    </row>
    <row r="1256" spans="2:8" s="1" customFormat="1" ht="16.899999999999999" customHeight="1">
      <c r="B1256" s="35"/>
      <c r="C1256" s="221" t="s">
        <v>6226</v>
      </c>
      <c r="D1256" s="221" t="s">
        <v>7543</v>
      </c>
      <c r="E1256" s="19" t="s">
        <v>783</v>
      </c>
      <c r="F1256" s="222">
        <v>15</v>
      </c>
      <c r="H1256" s="35"/>
    </row>
    <row r="1257" spans="2:8" s="1" customFormat="1" ht="26.45" customHeight="1">
      <c r="B1257" s="35"/>
      <c r="C1257" s="216" t="s">
        <v>120</v>
      </c>
      <c r="D1257" s="216" t="s">
        <v>121</v>
      </c>
      <c r="H1257" s="35"/>
    </row>
    <row r="1258" spans="2:8" s="1" customFormat="1" ht="16.899999999999999" customHeight="1">
      <c r="B1258" s="35"/>
      <c r="C1258" s="217" t="s">
        <v>6302</v>
      </c>
      <c r="D1258" s="218" t="s">
        <v>6303</v>
      </c>
      <c r="E1258" s="219" t="s">
        <v>165</v>
      </c>
      <c r="F1258" s="220">
        <v>100</v>
      </c>
      <c r="H1258" s="35"/>
    </row>
    <row r="1259" spans="2:8" s="1" customFormat="1" ht="16.899999999999999" customHeight="1">
      <c r="B1259" s="35"/>
      <c r="C1259" s="221" t="s">
        <v>32</v>
      </c>
      <c r="D1259" s="221" t="s">
        <v>1309</v>
      </c>
      <c r="E1259" s="19" t="s">
        <v>32</v>
      </c>
      <c r="F1259" s="222">
        <v>100</v>
      </c>
      <c r="H1259" s="35"/>
    </row>
    <row r="1260" spans="2:8" s="1" customFormat="1" ht="16.899999999999999" customHeight="1">
      <c r="B1260" s="35"/>
      <c r="C1260" s="223" t="s">
        <v>6949</v>
      </c>
      <c r="H1260" s="35"/>
    </row>
    <row r="1261" spans="2:8" s="1" customFormat="1" ht="22.5">
      <c r="B1261" s="35"/>
      <c r="C1261" s="221" t="s">
        <v>6380</v>
      </c>
      <c r="D1261" s="221" t="s">
        <v>7544</v>
      </c>
      <c r="E1261" s="19" t="s">
        <v>559</v>
      </c>
      <c r="F1261" s="222">
        <v>225.5</v>
      </c>
      <c r="H1261" s="35"/>
    </row>
    <row r="1262" spans="2:8" s="1" customFormat="1" ht="16.899999999999999" customHeight="1">
      <c r="B1262" s="35"/>
      <c r="C1262" s="217" t="s">
        <v>325</v>
      </c>
      <c r="D1262" s="218" t="s">
        <v>326</v>
      </c>
      <c r="E1262" s="219" t="s">
        <v>165</v>
      </c>
      <c r="F1262" s="220">
        <v>163.96</v>
      </c>
      <c r="H1262" s="35"/>
    </row>
    <row r="1263" spans="2:8" s="1" customFormat="1" ht="16.899999999999999" customHeight="1">
      <c r="B1263" s="35"/>
      <c r="C1263" s="221" t="s">
        <v>32</v>
      </c>
      <c r="D1263" s="221" t="s">
        <v>1206</v>
      </c>
      <c r="E1263" s="19" t="s">
        <v>32</v>
      </c>
      <c r="F1263" s="222">
        <v>95.55</v>
      </c>
      <c r="H1263" s="35"/>
    </row>
    <row r="1264" spans="2:8" s="1" customFormat="1" ht="16.899999999999999" customHeight="1">
      <c r="B1264" s="35"/>
      <c r="C1264" s="221" t="s">
        <v>32</v>
      </c>
      <c r="D1264" s="221" t="s">
        <v>1207</v>
      </c>
      <c r="E1264" s="19" t="s">
        <v>32</v>
      </c>
      <c r="F1264" s="222">
        <v>33.799999999999997</v>
      </c>
      <c r="H1264" s="35"/>
    </row>
    <row r="1265" spans="2:8" s="1" customFormat="1" ht="16.899999999999999" customHeight="1">
      <c r="B1265" s="35"/>
      <c r="C1265" s="221" t="s">
        <v>32</v>
      </c>
      <c r="D1265" s="221" t="s">
        <v>1208</v>
      </c>
      <c r="E1265" s="19" t="s">
        <v>32</v>
      </c>
      <c r="F1265" s="222">
        <v>34.61</v>
      </c>
      <c r="H1265" s="35"/>
    </row>
    <row r="1266" spans="2:8" s="1" customFormat="1" ht="16.899999999999999" customHeight="1">
      <c r="B1266" s="35"/>
      <c r="C1266" s="221" t="s">
        <v>32</v>
      </c>
      <c r="D1266" s="221" t="s">
        <v>581</v>
      </c>
      <c r="E1266" s="19" t="s">
        <v>32</v>
      </c>
      <c r="F1266" s="222">
        <v>163.96</v>
      </c>
      <c r="H1266" s="35"/>
    </row>
    <row r="1267" spans="2:8" s="1" customFormat="1" ht="16.899999999999999" customHeight="1">
      <c r="B1267" s="35"/>
      <c r="C1267" s="223" t="s">
        <v>6949</v>
      </c>
      <c r="H1267" s="35"/>
    </row>
    <row r="1268" spans="2:8" s="1" customFormat="1" ht="16.899999999999999" customHeight="1">
      <c r="B1268" s="35"/>
      <c r="C1268" s="221" t="s">
        <v>6547</v>
      </c>
      <c r="D1268" s="221" t="s">
        <v>7545</v>
      </c>
      <c r="E1268" s="19" t="s">
        <v>165</v>
      </c>
      <c r="F1268" s="222">
        <v>163.96</v>
      </c>
      <c r="H1268" s="35"/>
    </row>
    <row r="1269" spans="2:8" s="1" customFormat="1" ht="22.5">
      <c r="B1269" s="35"/>
      <c r="C1269" s="221" t="s">
        <v>6534</v>
      </c>
      <c r="D1269" s="221" t="s">
        <v>7546</v>
      </c>
      <c r="E1269" s="19" t="s">
        <v>559</v>
      </c>
      <c r="F1269" s="222">
        <v>24.594000000000001</v>
      </c>
      <c r="H1269" s="35"/>
    </row>
    <row r="1270" spans="2:8" s="1" customFormat="1" ht="16.899999999999999" customHeight="1">
      <c r="B1270" s="35"/>
      <c r="C1270" s="221" t="s">
        <v>1644</v>
      </c>
      <c r="D1270" s="221" t="s">
        <v>7052</v>
      </c>
      <c r="E1270" s="19" t="s">
        <v>180</v>
      </c>
      <c r="F1270" s="222">
        <v>0.57099999999999995</v>
      </c>
      <c r="H1270" s="35"/>
    </row>
    <row r="1271" spans="2:8" s="1" customFormat="1" ht="16.899999999999999" customHeight="1">
      <c r="B1271" s="35"/>
      <c r="C1271" s="221" t="s">
        <v>1665</v>
      </c>
      <c r="D1271" s="221" t="s">
        <v>7150</v>
      </c>
      <c r="E1271" s="19" t="s">
        <v>165</v>
      </c>
      <c r="F1271" s="222">
        <v>163.96</v>
      </c>
      <c r="H1271" s="35"/>
    </row>
    <row r="1272" spans="2:8" s="1" customFormat="1" ht="16.899999999999999" customHeight="1">
      <c r="B1272" s="35"/>
      <c r="C1272" s="221" t="s">
        <v>1650</v>
      </c>
      <c r="D1272" s="221" t="s">
        <v>7151</v>
      </c>
      <c r="E1272" s="19" t="s">
        <v>165</v>
      </c>
      <c r="F1272" s="222">
        <v>163.96</v>
      </c>
      <c r="H1272" s="35"/>
    </row>
    <row r="1273" spans="2:8" s="1" customFormat="1" ht="16.899999999999999" customHeight="1">
      <c r="B1273" s="35"/>
      <c r="C1273" s="221" t="s">
        <v>1655</v>
      </c>
      <c r="D1273" s="221" t="s">
        <v>7152</v>
      </c>
      <c r="E1273" s="19" t="s">
        <v>165</v>
      </c>
      <c r="F1273" s="222">
        <v>163.96</v>
      </c>
      <c r="H1273" s="35"/>
    </row>
    <row r="1274" spans="2:8" s="1" customFormat="1" ht="16.899999999999999" customHeight="1">
      <c r="B1274" s="35"/>
      <c r="C1274" s="221" t="s">
        <v>1660</v>
      </c>
      <c r="D1274" s="221" t="s">
        <v>7153</v>
      </c>
      <c r="E1274" s="19" t="s">
        <v>165</v>
      </c>
      <c r="F1274" s="222">
        <v>163.96</v>
      </c>
      <c r="H1274" s="35"/>
    </row>
    <row r="1275" spans="2:8" s="1" customFormat="1" ht="16.899999999999999" customHeight="1">
      <c r="B1275" s="35"/>
      <c r="C1275" s="217" t="s">
        <v>6304</v>
      </c>
      <c r="D1275" s="218" t="s">
        <v>6305</v>
      </c>
      <c r="E1275" s="219" t="s">
        <v>165</v>
      </c>
      <c r="F1275" s="220">
        <v>368</v>
      </c>
      <c r="H1275" s="35"/>
    </row>
    <row r="1276" spans="2:8" s="1" customFormat="1" ht="16.899999999999999" customHeight="1">
      <c r="B1276" s="35"/>
      <c r="C1276" s="221" t="s">
        <v>32</v>
      </c>
      <c r="D1276" s="221" t="s">
        <v>2870</v>
      </c>
      <c r="E1276" s="19" t="s">
        <v>32</v>
      </c>
      <c r="F1276" s="222">
        <v>368</v>
      </c>
      <c r="H1276" s="35"/>
    </row>
    <row r="1277" spans="2:8" s="1" customFormat="1" ht="16.899999999999999" customHeight="1">
      <c r="B1277" s="35"/>
      <c r="C1277" s="223" t="s">
        <v>6949</v>
      </c>
      <c r="H1277" s="35"/>
    </row>
    <row r="1278" spans="2:8" s="1" customFormat="1" ht="22.5">
      <c r="B1278" s="35"/>
      <c r="C1278" s="221" t="s">
        <v>6380</v>
      </c>
      <c r="D1278" s="221" t="s">
        <v>7544</v>
      </c>
      <c r="E1278" s="19" t="s">
        <v>559</v>
      </c>
      <c r="F1278" s="222">
        <v>225.5</v>
      </c>
      <c r="H1278" s="35"/>
    </row>
    <row r="1279" spans="2:8" s="1" customFormat="1" ht="16.899999999999999" customHeight="1">
      <c r="B1279" s="35"/>
      <c r="C1279" s="221" t="s">
        <v>6474</v>
      </c>
      <c r="D1279" s="221" t="s">
        <v>7547</v>
      </c>
      <c r="E1279" s="19" t="s">
        <v>165</v>
      </c>
      <c r="F1279" s="222">
        <v>16</v>
      </c>
      <c r="H1279" s="35"/>
    </row>
    <row r="1280" spans="2:8" s="1" customFormat="1" ht="16.899999999999999" customHeight="1">
      <c r="B1280" s="35"/>
      <c r="C1280" s="217" t="s">
        <v>7548</v>
      </c>
      <c r="D1280" s="218" t="s">
        <v>7549</v>
      </c>
      <c r="E1280" s="219" t="s">
        <v>258</v>
      </c>
      <c r="F1280" s="220">
        <v>0</v>
      </c>
      <c r="H1280" s="35"/>
    </row>
    <row r="1281" spans="2:8" s="1" customFormat="1" ht="16.899999999999999" customHeight="1">
      <c r="B1281" s="35"/>
      <c r="C1281" s="217" t="s">
        <v>7550</v>
      </c>
      <c r="D1281" s="218" t="s">
        <v>7551</v>
      </c>
      <c r="E1281" s="219" t="s">
        <v>258</v>
      </c>
      <c r="F1281" s="220">
        <v>0</v>
      </c>
      <c r="H1281" s="35"/>
    </row>
    <row r="1282" spans="2:8" s="1" customFormat="1" ht="16.899999999999999" customHeight="1">
      <c r="B1282" s="35"/>
      <c r="C1282" s="223" t="s">
        <v>6949</v>
      </c>
      <c r="H1282" s="35"/>
    </row>
    <row r="1283" spans="2:8" s="1" customFormat="1" ht="16.899999999999999" customHeight="1">
      <c r="B1283" s="35"/>
      <c r="C1283" s="221" t="s">
        <v>6568</v>
      </c>
      <c r="D1283" s="221" t="s">
        <v>7552</v>
      </c>
      <c r="E1283" s="19" t="s">
        <v>783</v>
      </c>
      <c r="F1283" s="222">
        <v>40</v>
      </c>
      <c r="H1283" s="35"/>
    </row>
    <row r="1284" spans="2:8" s="1" customFormat="1" ht="16.899999999999999" customHeight="1">
      <c r="B1284" s="35"/>
      <c r="C1284" s="217" t="s">
        <v>7553</v>
      </c>
      <c r="D1284" s="218" t="s">
        <v>7554</v>
      </c>
      <c r="E1284" s="219" t="s">
        <v>258</v>
      </c>
      <c r="F1284" s="220">
        <v>0</v>
      </c>
      <c r="H1284" s="35"/>
    </row>
    <row r="1285" spans="2:8" s="1" customFormat="1" ht="16.899999999999999" customHeight="1">
      <c r="B1285" s="35"/>
      <c r="C1285" s="223" t="s">
        <v>6949</v>
      </c>
      <c r="H1285" s="35"/>
    </row>
    <row r="1286" spans="2:8" s="1" customFormat="1" ht="16.899999999999999" customHeight="1">
      <c r="B1286" s="35"/>
      <c r="C1286" s="221" t="s">
        <v>6551</v>
      </c>
      <c r="D1286" s="221" t="s">
        <v>7555</v>
      </c>
      <c r="E1286" s="19" t="s">
        <v>783</v>
      </c>
      <c r="F1286" s="222">
        <v>205</v>
      </c>
      <c r="H1286" s="35"/>
    </row>
    <row r="1287" spans="2:8" s="1" customFormat="1" ht="16.899999999999999" customHeight="1">
      <c r="B1287" s="35"/>
      <c r="C1287" s="217" t="s">
        <v>7556</v>
      </c>
      <c r="D1287" s="218" t="s">
        <v>7557</v>
      </c>
      <c r="E1287" s="219" t="s">
        <v>258</v>
      </c>
      <c r="F1287" s="220">
        <v>0</v>
      </c>
      <c r="H1287" s="35"/>
    </row>
    <row r="1288" spans="2:8" s="1" customFormat="1" ht="16.899999999999999" customHeight="1">
      <c r="B1288" s="35"/>
      <c r="C1288" s="221" t="s">
        <v>32</v>
      </c>
      <c r="D1288" s="221" t="s">
        <v>76</v>
      </c>
      <c r="E1288" s="19" t="s">
        <v>32</v>
      </c>
      <c r="F1288" s="222">
        <v>0</v>
      </c>
      <c r="H1288" s="35"/>
    </row>
    <row r="1289" spans="2:8" s="1" customFormat="1" ht="16.899999999999999" customHeight="1">
      <c r="B1289" s="35"/>
      <c r="C1289" s="217" t="s">
        <v>7558</v>
      </c>
      <c r="D1289" s="218" t="s">
        <v>7559</v>
      </c>
      <c r="E1289" s="219" t="s">
        <v>258</v>
      </c>
      <c r="F1289" s="220">
        <v>0</v>
      </c>
      <c r="H1289" s="35"/>
    </row>
    <row r="1290" spans="2:8" s="1" customFormat="1" ht="16.899999999999999" customHeight="1">
      <c r="B1290" s="35"/>
      <c r="C1290" s="217" t="s">
        <v>6075</v>
      </c>
      <c r="D1290" s="218" t="s">
        <v>6306</v>
      </c>
      <c r="E1290" s="219" t="s">
        <v>165</v>
      </c>
      <c r="F1290" s="220">
        <v>90</v>
      </c>
      <c r="H1290" s="35"/>
    </row>
    <row r="1291" spans="2:8" s="1" customFormat="1" ht="16.899999999999999" customHeight="1">
      <c r="B1291" s="35"/>
      <c r="C1291" s="221" t="s">
        <v>32</v>
      </c>
      <c r="D1291" s="221" t="s">
        <v>1248</v>
      </c>
      <c r="E1291" s="19" t="s">
        <v>32</v>
      </c>
      <c r="F1291" s="222">
        <v>90</v>
      </c>
      <c r="H1291" s="35"/>
    </row>
    <row r="1292" spans="2:8" s="1" customFormat="1" ht="16.899999999999999" customHeight="1">
      <c r="B1292" s="35"/>
      <c r="C1292" s="223" t="s">
        <v>6949</v>
      </c>
      <c r="H1292" s="35"/>
    </row>
    <row r="1293" spans="2:8" s="1" customFormat="1" ht="22.5">
      <c r="B1293" s="35"/>
      <c r="C1293" s="221" t="s">
        <v>6368</v>
      </c>
      <c r="D1293" s="221" t="s">
        <v>7560</v>
      </c>
      <c r="E1293" s="19" t="s">
        <v>165</v>
      </c>
      <c r="F1293" s="222">
        <v>90</v>
      </c>
      <c r="H1293" s="35"/>
    </row>
    <row r="1294" spans="2:8" s="1" customFormat="1" ht="22.5">
      <c r="B1294" s="35"/>
      <c r="C1294" s="221" t="s">
        <v>6408</v>
      </c>
      <c r="D1294" s="221" t="s">
        <v>7561</v>
      </c>
      <c r="E1294" s="19" t="s">
        <v>165</v>
      </c>
      <c r="F1294" s="222">
        <v>90</v>
      </c>
      <c r="H1294" s="35"/>
    </row>
    <row r="1295" spans="2:8" s="1" customFormat="1" ht="16.899999999999999" customHeight="1">
      <c r="B1295" s="35"/>
      <c r="C1295" s="221" t="s">
        <v>6119</v>
      </c>
      <c r="D1295" s="221" t="s">
        <v>7540</v>
      </c>
      <c r="E1295" s="19" t="s">
        <v>165</v>
      </c>
      <c r="F1295" s="222">
        <v>90</v>
      </c>
      <c r="H1295" s="35"/>
    </row>
    <row r="1296" spans="2:8" s="1" customFormat="1" ht="16.899999999999999" customHeight="1">
      <c r="B1296" s="35"/>
      <c r="C1296" s="221" t="s">
        <v>6372</v>
      </c>
      <c r="D1296" s="221" t="s">
        <v>7562</v>
      </c>
      <c r="E1296" s="19" t="s">
        <v>165</v>
      </c>
      <c r="F1296" s="222">
        <v>90</v>
      </c>
      <c r="H1296" s="35"/>
    </row>
    <row r="1297" spans="2:8" s="1" customFormat="1" ht="22.5">
      <c r="B1297" s="35"/>
      <c r="C1297" s="221" t="s">
        <v>6123</v>
      </c>
      <c r="D1297" s="221" t="s">
        <v>7541</v>
      </c>
      <c r="E1297" s="19" t="s">
        <v>6125</v>
      </c>
      <c r="F1297" s="222">
        <v>0.09</v>
      </c>
      <c r="H1297" s="35"/>
    </row>
    <row r="1298" spans="2:8" s="1" customFormat="1" ht="16.899999999999999" customHeight="1">
      <c r="B1298" s="35"/>
      <c r="C1298" s="221" t="s">
        <v>6137</v>
      </c>
      <c r="D1298" s="221" t="s">
        <v>7542</v>
      </c>
      <c r="E1298" s="19" t="s">
        <v>559</v>
      </c>
      <c r="F1298" s="222">
        <v>1.8</v>
      </c>
      <c r="H1298" s="35"/>
    </row>
    <row r="1299" spans="2:8" s="1" customFormat="1" ht="16.899999999999999" customHeight="1">
      <c r="B1299" s="35"/>
      <c r="C1299" s="217" t="s">
        <v>7563</v>
      </c>
      <c r="D1299" s="218" t="s">
        <v>6076</v>
      </c>
      <c r="E1299" s="219" t="s">
        <v>165</v>
      </c>
      <c r="F1299" s="220">
        <v>809.57399999999996</v>
      </c>
      <c r="H1299" s="35"/>
    </row>
    <row r="1300" spans="2:8" s="1" customFormat="1" ht="16.899999999999999" customHeight="1">
      <c r="B1300" s="35"/>
      <c r="C1300" s="221" t="s">
        <v>32</v>
      </c>
      <c r="D1300" s="221" t="s">
        <v>7564</v>
      </c>
      <c r="E1300" s="19" t="s">
        <v>32</v>
      </c>
      <c r="F1300" s="222">
        <v>789.57399999999996</v>
      </c>
      <c r="H1300" s="35"/>
    </row>
    <row r="1301" spans="2:8" s="1" customFormat="1" ht="16.899999999999999" customHeight="1">
      <c r="B1301" s="35"/>
      <c r="C1301" s="221" t="s">
        <v>32</v>
      </c>
      <c r="D1301" s="221" t="s">
        <v>7565</v>
      </c>
      <c r="E1301" s="19" t="s">
        <v>32</v>
      </c>
      <c r="F1301" s="222">
        <v>20</v>
      </c>
      <c r="H1301" s="35"/>
    </row>
    <row r="1302" spans="2:8" s="1" customFormat="1" ht="16.899999999999999" customHeight="1">
      <c r="B1302" s="35"/>
      <c r="C1302" s="221" t="s">
        <v>32</v>
      </c>
      <c r="D1302" s="221" t="s">
        <v>581</v>
      </c>
      <c r="E1302" s="19" t="s">
        <v>32</v>
      </c>
      <c r="F1302" s="222">
        <v>809.57399999999996</v>
      </c>
      <c r="H1302" s="35"/>
    </row>
    <row r="1303" spans="2:8" s="1" customFormat="1" ht="7.35" customHeight="1">
      <c r="B1303" s="44"/>
      <c r="C1303" s="45"/>
      <c r="D1303" s="45"/>
      <c r="E1303" s="45"/>
      <c r="F1303" s="45"/>
      <c r="G1303" s="45"/>
      <c r="H1303" s="35"/>
    </row>
    <row r="1304" spans="2:8" s="1" customFormat="1" ht="11.25"/>
  </sheetData>
  <sheetProtection algorithmName="SHA-512" hashValue="SfvnhpqCvOlxzO2qiG5DVndAYu4fiXPlCwUuIl+BJ5+r/D8cmB45Jg6K/nEsXQgW51e2rpmGPZDkUnSXT/0+uA==" saltValue="3VTjSfOsr6sWUdT+e/m4rtTQQDHSY7Grx/8xM44vTI0cMvtke8Wl4Ih9nr4738kSLLsnSCRXhp4Tb1GOi0fB0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customFormat="1" ht="37.5" customHeight="1"/>
    <row r="2" spans="2:1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7" customFormat="1" ht="45" customHeight="1">
      <c r="B3" s="228"/>
      <c r="C3" s="356" t="s">
        <v>7566</v>
      </c>
      <c r="D3" s="356"/>
      <c r="E3" s="356"/>
      <c r="F3" s="356"/>
      <c r="G3" s="356"/>
      <c r="H3" s="356"/>
      <c r="I3" s="356"/>
      <c r="J3" s="356"/>
      <c r="K3" s="229"/>
    </row>
    <row r="4" spans="2:11" customFormat="1" ht="25.5" customHeight="1">
      <c r="B4" s="230"/>
      <c r="C4" s="355" t="s">
        <v>7567</v>
      </c>
      <c r="D4" s="355"/>
      <c r="E4" s="355"/>
      <c r="F4" s="355"/>
      <c r="G4" s="355"/>
      <c r="H4" s="355"/>
      <c r="I4" s="355"/>
      <c r="J4" s="355"/>
      <c r="K4" s="231"/>
    </row>
    <row r="5" spans="2:1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customFormat="1" ht="15" customHeight="1">
      <c r="B6" s="230"/>
      <c r="C6" s="354" t="s">
        <v>7568</v>
      </c>
      <c r="D6" s="354"/>
      <c r="E6" s="354"/>
      <c r="F6" s="354"/>
      <c r="G6" s="354"/>
      <c r="H6" s="354"/>
      <c r="I6" s="354"/>
      <c r="J6" s="354"/>
      <c r="K6" s="231"/>
    </row>
    <row r="7" spans="2:11" customFormat="1" ht="15" customHeight="1">
      <c r="B7" s="234"/>
      <c r="C7" s="354" t="s">
        <v>7569</v>
      </c>
      <c r="D7" s="354"/>
      <c r="E7" s="354"/>
      <c r="F7" s="354"/>
      <c r="G7" s="354"/>
      <c r="H7" s="354"/>
      <c r="I7" s="354"/>
      <c r="J7" s="354"/>
      <c r="K7" s="231"/>
    </row>
    <row r="8" spans="2:1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customFormat="1" ht="15" customHeight="1">
      <c r="B9" s="234"/>
      <c r="C9" s="354" t="s">
        <v>7570</v>
      </c>
      <c r="D9" s="354"/>
      <c r="E9" s="354"/>
      <c r="F9" s="354"/>
      <c r="G9" s="354"/>
      <c r="H9" s="354"/>
      <c r="I9" s="354"/>
      <c r="J9" s="354"/>
      <c r="K9" s="231"/>
    </row>
    <row r="10" spans="2:11" customFormat="1" ht="15" customHeight="1">
      <c r="B10" s="234"/>
      <c r="C10" s="233"/>
      <c r="D10" s="354" t="s">
        <v>7571</v>
      </c>
      <c r="E10" s="354"/>
      <c r="F10" s="354"/>
      <c r="G10" s="354"/>
      <c r="H10" s="354"/>
      <c r="I10" s="354"/>
      <c r="J10" s="354"/>
      <c r="K10" s="231"/>
    </row>
    <row r="11" spans="2:11" customFormat="1" ht="15" customHeight="1">
      <c r="B11" s="234"/>
      <c r="C11" s="235"/>
      <c r="D11" s="354" t="s">
        <v>7572</v>
      </c>
      <c r="E11" s="354"/>
      <c r="F11" s="354"/>
      <c r="G11" s="354"/>
      <c r="H11" s="354"/>
      <c r="I11" s="354"/>
      <c r="J11" s="354"/>
      <c r="K11" s="231"/>
    </row>
    <row r="12" spans="2:1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customFormat="1" ht="15" customHeight="1">
      <c r="B13" s="234"/>
      <c r="C13" s="235"/>
      <c r="D13" s="236" t="s">
        <v>7573</v>
      </c>
      <c r="E13" s="233"/>
      <c r="F13" s="233"/>
      <c r="G13" s="233"/>
      <c r="H13" s="233"/>
      <c r="I13" s="233"/>
      <c r="J13" s="233"/>
      <c r="K13" s="231"/>
    </row>
    <row r="14" spans="2:1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customFormat="1" ht="15" customHeight="1">
      <c r="B15" s="234"/>
      <c r="C15" s="235"/>
      <c r="D15" s="354" t="s">
        <v>7574</v>
      </c>
      <c r="E15" s="354"/>
      <c r="F15" s="354"/>
      <c r="G15" s="354"/>
      <c r="H15" s="354"/>
      <c r="I15" s="354"/>
      <c r="J15" s="354"/>
      <c r="K15" s="231"/>
    </row>
    <row r="16" spans="2:11" customFormat="1" ht="15" customHeight="1">
      <c r="B16" s="234"/>
      <c r="C16" s="235"/>
      <c r="D16" s="354" t="s">
        <v>7575</v>
      </c>
      <c r="E16" s="354"/>
      <c r="F16" s="354"/>
      <c r="G16" s="354"/>
      <c r="H16" s="354"/>
      <c r="I16" s="354"/>
      <c r="J16" s="354"/>
      <c r="K16" s="231"/>
    </row>
    <row r="17" spans="2:11" customFormat="1" ht="15" customHeight="1">
      <c r="B17" s="234"/>
      <c r="C17" s="235"/>
      <c r="D17" s="354" t="s">
        <v>7576</v>
      </c>
      <c r="E17" s="354"/>
      <c r="F17" s="354"/>
      <c r="G17" s="354"/>
      <c r="H17" s="354"/>
      <c r="I17" s="354"/>
      <c r="J17" s="354"/>
      <c r="K17" s="231"/>
    </row>
    <row r="18" spans="2:11" customFormat="1" ht="15" customHeight="1">
      <c r="B18" s="234"/>
      <c r="C18" s="235"/>
      <c r="D18" s="235"/>
      <c r="E18" s="237" t="s">
        <v>83</v>
      </c>
      <c r="F18" s="354" t="s">
        <v>7577</v>
      </c>
      <c r="G18" s="354"/>
      <c r="H18" s="354"/>
      <c r="I18" s="354"/>
      <c r="J18" s="354"/>
      <c r="K18" s="231"/>
    </row>
    <row r="19" spans="2:11" customFormat="1" ht="15" customHeight="1">
      <c r="B19" s="234"/>
      <c r="C19" s="235"/>
      <c r="D19" s="235"/>
      <c r="E19" s="237" t="s">
        <v>7578</v>
      </c>
      <c r="F19" s="354" t="s">
        <v>7579</v>
      </c>
      <c r="G19" s="354"/>
      <c r="H19" s="354"/>
      <c r="I19" s="354"/>
      <c r="J19" s="354"/>
      <c r="K19" s="231"/>
    </row>
    <row r="20" spans="2:11" customFormat="1" ht="15" customHeight="1">
      <c r="B20" s="234"/>
      <c r="C20" s="235"/>
      <c r="D20" s="235"/>
      <c r="E20" s="237" t="s">
        <v>7580</v>
      </c>
      <c r="F20" s="354" t="s">
        <v>7581</v>
      </c>
      <c r="G20" s="354"/>
      <c r="H20" s="354"/>
      <c r="I20" s="354"/>
      <c r="J20" s="354"/>
      <c r="K20" s="231"/>
    </row>
    <row r="21" spans="2:11" customFormat="1" ht="15" customHeight="1">
      <c r="B21" s="234"/>
      <c r="C21" s="235"/>
      <c r="D21" s="235"/>
      <c r="E21" s="237" t="s">
        <v>7582</v>
      </c>
      <c r="F21" s="354" t="s">
        <v>7583</v>
      </c>
      <c r="G21" s="354"/>
      <c r="H21" s="354"/>
      <c r="I21" s="354"/>
      <c r="J21" s="354"/>
      <c r="K21" s="231"/>
    </row>
    <row r="22" spans="2:11" customFormat="1" ht="15" customHeight="1">
      <c r="B22" s="234"/>
      <c r="C22" s="235"/>
      <c r="D22" s="235"/>
      <c r="E22" s="237" t="s">
        <v>4147</v>
      </c>
      <c r="F22" s="354" t="s">
        <v>2803</v>
      </c>
      <c r="G22" s="354"/>
      <c r="H22" s="354"/>
      <c r="I22" s="354"/>
      <c r="J22" s="354"/>
      <c r="K22" s="231"/>
    </row>
    <row r="23" spans="2:11" customFormat="1" ht="15" customHeight="1">
      <c r="B23" s="234"/>
      <c r="C23" s="235"/>
      <c r="D23" s="235"/>
      <c r="E23" s="237" t="s">
        <v>90</v>
      </c>
      <c r="F23" s="354" t="s">
        <v>7584</v>
      </c>
      <c r="G23" s="354"/>
      <c r="H23" s="354"/>
      <c r="I23" s="354"/>
      <c r="J23" s="354"/>
      <c r="K23" s="231"/>
    </row>
    <row r="24" spans="2:1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customFormat="1" ht="15" customHeight="1">
      <c r="B25" s="234"/>
      <c r="C25" s="354" t="s">
        <v>7585</v>
      </c>
      <c r="D25" s="354"/>
      <c r="E25" s="354"/>
      <c r="F25" s="354"/>
      <c r="G25" s="354"/>
      <c r="H25" s="354"/>
      <c r="I25" s="354"/>
      <c r="J25" s="354"/>
      <c r="K25" s="231"/>
    </row>
    <row r="26" spans="2:11" customFormat="1" ht="15" customHeight="1">
      <c r="B26" s="234"/>
      <c r="C26" s="354" t="s">
        <v>7586</v>
      </c>
      <c r="D26" s="354"/>
      <c r="E26" s="354"/>
      <c r="F26" s="354"/>
      <c r="G26" s="354"/>
      <c r="H26" s="354"/>
      <c r="I26" s="354"/>
      <c r="J26" s="354"/>
      <c r="K26" s="231"/>
    </row>
    <row r="27" spans="2:11" customFormat="1" ht="15" customHeight="1">
      <c r="B27" s="234"/>
      <c r="C27" s="233"/>
      <c r="D27" s="354" t="s">
        <v>7587</v>
      </c>
      <c r="E27" s="354"/>
      <c r="F27" s="354"/>
      <c r="G27" s="354"/>
      <c r="H27" s="354"/>
      <c r="I27" s="354"/>
      <c r="J27" s="354"/>
      <c r="K27" s="231"/>
    </row>
    <row r="28" spans="2:11" customFormat="1" ht="15" customHeight="1">
      <c r="B28" s="234"/>
      <c r="C28" s="235"/>
      <c r="D28" s="354" t="s">
        <v>7588</v>
      </c>
      <c r="E28" s="354"/>
      <c r="F28" s="354"/>
      <c r="G28" s="354"/>
      <c r="H28" s="354"/>
      <c r="I28" s="354"/>
      <c r="J28" s="354"/>
      <c r="K28" s="231"/>
    </row>
    <row r="29" spans="2:1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customFormat="1" ht="15" customHeight="1">
      <c r="B30" s="234"/>
      <c r="C30" s="235"/>
      <c r="D30" s="354" t="s">
        <v>7589</v>
      </c>
      <c r="E30" s="354"/>
      <c r="F30" s="354"/>
      <c r="G30" s="354"/>
      <c r="H30" s="354"/>
      <c r="I30" s="354"/>
      <c r="J30" s="354"/>
      <c r="K30" s="231"/>
    </row>
    <row r="31" spans="2:11" customFormat="1" ht="15" customHeight="1">
      <c r="B31" s="234"/>
      <c r="C31" s="235"/>
      <c r="D31" s="354" t="s">
        <v>7590</v>
      </c>
      <c r="E31" s="354"/>
      <c r="F31" s="354"/>
      <c r="G31" s="354"/>
      <c r="H31" s="354"/>
      <c r="I31" s="354"/>
      <c r="J31" s="354"/>
      <c r="K31" s="231"/>
    </row>
    <row r="32" spans="2:1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customFormat="1" ht="15" customHeight="1">
      <c r="B33" s="234"/>
      <c r="C33" s="235"/>
      <c r="D33" s="354" t="s">
        <v>7591</v>
      </c>
      <c r="E33" s="354"/>
      <c r="F33" s="354"/>
      <c r="G33" s="354"/>
      <c r="H33" s="354"/>
      <c r="I33" s="354"/>
      <c r="J33" s="354"/>
      <c r="K33" s="231"/>
    </row>
    <row r="34" spans="2:11" customFormat="1" ht="15" customHeight="1">
      <c r="B34" s="234"/>
      <c r="C34" s="235"/>
      <c r="D34" s="354" t="s">
        <v>7592</v>
      </c>
      <c r="E34" s="354"/>
      <c r="F34" s="354"/>
      <c r="G34" s="354"/>
      <c r="H34" s="354"/>
      <c r="I34" s="354"/>
      <c r="J34" s="354"/>
      <c r="K34" s="231"/>
    </row>
    <row r="35" spans="2:11" customFormat="1" ht="15" customHeight="1">
      <c r="B35" s="234"/>
      <c r="C35" s="235"/>
      <c r="D35" s="354" t="s">
        <v>7593</v>
      </c>
      <c r="E35" s="354"/>
      <c r="F35" s="354"/>
      <c r="G35" s="354"/>
      <c r="H35" s="354"/>
      <c r="I35" s="354"/>
      <c r="J35" s="354"/>
      <c r="K35" s="231"/>
    </row>
    <row r="36" spans="2:11" customFormat="1" ht="15" customHeight="1">
      <c r="B36" s="234"/>
      <c r="C36" s="235"/>
      <c r="D36" s="233"/>
      <c r="E36" s="236" t="s">
        <v>145</v>
      </c>
      <c r="F36" s="233"/>
      <c r="G36" s="354" t="s">
        <v>7594</v>
      </c>
      <c r="H36" s="354"/>
      <c r="I36" s="354"/>
      <c r="J36" s="354"/>
      <c r="K36" s="231"/>
    </row>
    <row r="37" spans="2:11" customFormat="1" ht="30.75" customHeight="1">
      <c r="B37" s="234"/>
      <c r="C37" s="235"/>
      <c r="D37" s="233"/>
      <c r="E37" s="236" t="s">
        <v>7595</v>
      </c>
      <c r="F37" s="233"/>
      <c r="G37" s="354" t="s">
        <v>7596</v>
      </c>
      <c r="H37" s="354"/>
      <c r="I37" s="354"/>
      <c r="J37" s="354"/>
      <c r="K37" s="231"/>
    </row>
    <row r="38" spans="2:11" customFormat="1" ht="15" customHeight="1">
      <c r="B38" s="234"/>
      <c r="C38" s="235"/>
      <c r="D38" s="233"/>
      <c r="E38" s="236" t="s">
        <v>57</v>
      </c>
      <c r="F38" s="233"/>
      <c r="G38" s="354" t="s">
        <v>7597</v>
      </c>
      <c r="H38" s="354"/>
      <c r="I38" s="354"/>
      <c r="J38" s="354"/>
      <c r="K38" s="231"/>
    </row>
    <row r="39" spans="2:11" customFormat="1" ht="15" customHeight="1">
      <c r="B39" s="234"/>
      <c r="C39" s="235"/>
      <c r="D39" s="233"/>
      <c r="E39" s="236" t="s">
        <v>58</v>
      </c>
      <c r="F39" s="233"/>
      <c r="G39" s="354" t="s">
        <v>7598</v>
      </c>
      <c r="H39" s="354"/>
      <c r="I39" s="354"/>
      <c r="J39" s="354"/>
      <c r="K39" s="231"/>
    </row>
    <row r="40" spans="2:11" customFormat="1" ht="15" customHeight="1">
      <c r="B40" s="234"/>
      <c r="C40" s="235"/>
      <c r="D40" s="233"/>
      <c r="E40" s="236" t="s">
        <v>146</v>
      </c>
      <c r="F40" s="233"/>
      <c r="G40" s="354" t="s">
        <v>7599</v>
      </c>
      <c r="H40" s="354"/>
      <c r="I40" s="354"/>
      <c r="J40" s="354"/>
      <c r="K40" s="231"/>
    </row>
    <row r="41" spans="2:11" customFormat="1" ht="15" customHeight="1">
      <c r="B41" s="234"/>
      <c r="C41" s="235"/>
      <c r="D41" s="233"/>
      <c r="E41" s="236" t="s">
        <v>147</v>
      </c>
      <c r="F41" s="233"/>
      <c r="G41" s="354" t="s">
        <v>7600</v>
      </c>
      <c r="H41" s="354"/>
      <c r="I41" s="354"/>
      <c r="J41" s="354"/>
      <c r="K41" s="231"/>
    </row>
    <row r="42" spans="2:11" customFormat="1" ht="15" customHeight="1">
      <c r="B42" s="234"/>
      <c r="C42" s="235"/>
      <c r="D42" s="233"/>
      <c r="E42" s="236" t="s">
        <v>7601</v>
      </c>
      <c r="F42" s="233"/>
      <c r="G42" s="354" t="s">
        <v>7602</v>
      </c>
      <c r="H42" s="354"/>
      <c r="I42" s="354"/>
      <c r="J42" s="354"/>
      <c r="K42" s="231"/>
    </row>
    <row r="43" spans="2:11" customFormat="1" ht="15" customHeight="1">
      <c r="B43" s="234"/>
      <c r="C43" s="235"/>
      <c r="D43" s="233"/>
      <c r="E43" s="236"/>
      <c r="F43" s="233"/>
      <c r="G43" s="354" t="s">
        <v>7603</v>
      </c>
      <c r="H43" s="354"/>
      <c r="I43" s="354"/>
      <c r="J43" s="354"/>
      <c r="K43" s="231"/>
    </row>
    <row r="44" spans="2:11" customFormat="1" ht="15" customHeight="1">
      <c r="B44" s="234"/>
      <c r="C44" s="235"/>
      <c r="D44" s="233"/>
      <c r="E44" s="236" t="s">
        <v>7604</v>
      </c>
      <c r="F44" s="233"/>
      <c r="G44" s="354" t="s">
        <v>7605</v>
      </c>
      <c r="H44" s="354"/>
      <c r="I44" s="354"/>
      <c r="J44" s="354"/>
      <c r="K44" s="231"/>
    </row>
    <row r="45" spans="2:11" customFormat="1" ht="15" customHeight="1">
      <c r="B45" s="234"/>
      <c r="C45" s="235"/>
      <c r="D45" s="233"/>
      <c r="E45" s="236" t="s">
        <v>149</v>
      </c>
      <c r="F45" s="233"/>
      <c r="G45" s="354" t="s">
        <v>7606</v>
      </c>
      <c r="H45" s="354"/>
      <c r="I45" s="354"/>
      <c r="J45" s="354"/>
      <c r="K45" s="231"/>
    </row>
    <row r="46" spans="2:1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customFormat="1" ht="15" customHeight="1">
      <c r="B47" s="234"/>
      <c r="C47" s="235"/>
      <c r="D47" s="354" t="s">
        <v>7607</v>
      </c>
      <c r="E47" s="354"/>
      <c r="F47" s="354"/>
      <c r="G47" s="354"/>
      <c r="H47" s="354"/>
      <c r="I47" s="354"/>
      <c r="J47" s="354"/>
      <c r="K47" s="231"/>
    </row>
    <row r="48" spans="2:11" customFormat="1" ht="15" customHeight="1">
      <c r="B48" s="234"/>
      <c r="C48" s="235"/>
      <c r="D48" s="235"/>
      <c r="E48" s="354" t="s">
        <v>7608</v>
      </c>
      <c r="F48" s="354"/>
      <c r="G48" s="354"/>
      <c r="H48" s="354"/>
      <c r="I48" s="354"/>
      <c r="J48" s="354"/>
      <c r="K48" s="231"/>
    </row>
    <row r="49" spans="2:11" customFormat="1" ht="15" customHeight="1">
      <c r="B49" s="234"/>
      <c r="C49" s="235"/>
      <c r="D49" s="235"/>
      <c r="E49" s="354" t="s">
        <v>7609</v>
      </c>
      <c r="F49" s="354"/>
      <c r="G49" s="354"/>
      <c r="H49" s="354"/>
      <c r="I49" s="354"/>
      <c r="J49" s="354"/>
      <c r="K49" s="231"/>
    </row>
    <row r="50" spans="2:11" customFormat="1" ht="15" customHeight="1">
      <c r="B50" s="234"/>
      <c r="C50" s="235"/>
      <c r="D50" s="235"/>
      <c r="E50" s="354" t="s">
        <v>7610</v>
      </c>
      <c r="F50" s="354"/>
      <c r="G50" s="354"/>
      <c r="H50" s="354"/>
      <c r="I50" s="354"/>
      <c r="J50" s="354"/>
      <c r="K50" s="231"/>
    </row>
    <row r="51" spans="2:11" customFormat="1" ht="15" customHeight="1">
      <c r="B51" s="234"/>
      <c r="C51" s="235"/>
      <c r="D51" s="354" t="s">
        <v>7611</v>
      </c>
      <c r="E51" s="354"/>
      <c r="F51" s="354"/>
      <c r="G51" s="354"/>
      <c r="H51" s="354"/>
      <c r="I51" s="354"/>
      <c r="J51" s="354"/>
      <c r="K51" s="231"/>
    </row>
    <row r="52" spans="2:11" customFormat="1" ht="25.5" customHeight="1">
      <c r="B52" s="230"/>
      <c r="C52" s="355" t="s">
        <v>7612</v>
      </c>
      <c r="D52" s="355"/>
      <c r="E52" s="355"/>
      <c r="F52" s="355"/>
      <c r="G52" s="355"/>
      <c r="H52" s="355"/>
      <c r="I52" s="355"/>
      <c r="J52" s="355"/>
      <c r="K52" s="231"/>
    </row>
    <row r="53" spans="2:1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customFormat="1" ht="15" customHeight="1">
      <c r="B54" s="230"/>
      <c r="C54" s="354" t="s">
        <v>7613</v>
      </c>
      <c r="D54" s="354"/>
      <c r="E54" s="354"/>
      <c r="F54" s="354"/>
      <c r="G54" s="354"/>
      <c r="H54" s="354"/>
      <c r="I54" s="354"/>
      <c r="J54" s="354"/>
      <c r="K54" s="231"/>
    </row>
    <row r="55" spans="2:11" customFormat="1" ht="15" customHeight="1">
      <c r="B55" s="230"/>
      <c r="C55" s="354" t="s">
        <v>7614</v>
      </c>
      <c r="D55" s="354"/>
      <c r="E55" s="354"/>
      <c r="F55" s="354"/>
      <c r="G55" s="354"/>
      <c r="H55" s="354"/>
      <c r="I55" s="354"/>
      <c r="J55" s="354"/>
      <c r="K55" s="231"/>
    </row>
    <row r="56" spans="2:1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customFormat="1" ht="15" customHeight="1">
      <c r="B57" s="230"/>
      <c r="C57" s="354" t="s">
        <v>7615</v>
      </c>
      <c r="D57" s="354"/>
      <c r="E57" s="354"/>
      <c r="F57" s="354"/>
      <c r="G57" s="354"/>
      <c r="H57" s="354"/>
      <c r="I57" s="354"/>
      <c r="J57" s="354"/>
      <c r="K57" s="231"/>
    </row>
    <row r="58" spans="2:11" customFormat="1" ht="15" customHeight="1">
      <c r="B58" s="230"/>
      <c r="C58" s="235"/>
      <c r="D58" s="354" t="s">
        <v>7616</v>
      </c>
      <c r="E58" s="354"/>
      <c r="F58" s="354"/>
      <c r="G58" s="354"/>
      <c r="H58" s="354"/>
      <c r="I58" s="354"/>
      <c r="J58" s="354"/>
      <c r="K58" s="231"/>
    </row>
    <row r="59" spans="2:11" customFormat="1" ht="15" customHeight="1">
      <c r="B59" s="230"/>
      <c r="C59" s="235"/>
      <c r="D59" s="354" t="s">
        <v>7617</v>
      </c>
      <c r="E59" s="354"/>
      <c r="F59" s="354"/>
      <c r="G59" s="354"/>
      <c r="H59" s="354"/>
      <c r="I59" s="354"/>
      <c r="J59" s="354"/>
      <c r="K59" s="231"/>
    </row>
    <row r="60" spans="2:11" customFormat="1" ht="15" customHeight="1">
      <c r="B60" s="230"/>
      <c r="C60" s="235"/>
      <c r="D60" s="354" t="s">
        <v>7618</v>
      </c>
      <c r="E60" s="354"/>
      <c r="F60" s="354"/>
      <c r="G60" s="354"/>
      <c r="H60" s="354"/>
      <c r="I60" s="354"/>
      <c r="J60" s="354"/>
      <c r="K60" s="231"/>
    </row>
    <row r="61" spans="2:11" customFormat="1" ht="15" customHeight="1">
      <c r="B61" s="230"/>
      <c r="C61" s="235"/>
      <c r="D61" s="354" t="s">
        <v>7619</v>
      </c>
      <c r="E61" s="354"/>
      <c r="F61" s="354"/>
      <c r="G61" s="354"/>
      <c r="H61" s="354"/>
      <c r="I61" s="354"/>
      <c r="J61" s="354"/>
      <c r="K61" s="231"/>
    </row>
    <row r="62" spans="2:11" customFormat="1" ht="15" customHeight="1">
      <c r="B62" s="230"/>
      <c r="C62" s="235"/>
      <c r="D62" s="357" t="s">
        <v>7620</v>
      </c>
      <c r="E62" s="357"/>
      <c r="F62" s="357"/>
      <c r="G62" s="357"/>
      <c r="H62" s="357"/>
      <c r="I62" s="357"/>
      <c r="J62" s="357"/>
      <c r="K62" s="231"/>
    </row>
    <row r="63" spans="2:11" customFormat="1" ht="15" customHeight="1">
      <c r="B63" s="230"/>
      <c r="C63" s="235"/>
      <c r="D63" s="354" t="s">
        <v>7621</v>
      </c>
      <c r="E63" s="354"/>
      <c r="F63" s="354"/>
      <c r="G63" s="354"/>
      <c r="H63" s="354"/>
      <c r="I63" s="354"/>
      <c r="J63" s="354"/>
      <c r="K63" s="231"/>
    </row>
    <row r="64" spans="2:1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customFormat="1" ht="15" customHeight="1">
      <c r="B65" s="230"/>
      <c r="C65" s="235"/>
      <c r="D65" s="354" t="s">
        <v>7622</v>
      </c>
      <c r="E65" s="354"/>
      <c r="F65" s="354"/>
      <c r="G65" s="354"/>
      <c r="H65" s="354"/>
      <c r="I65" s="354"/>
      <c r="J65" s="354"/>
      <c r="K65" s="231"/>
    </row>
    <row r="66" spans="2:11" customFormat="1" ht="15" customHeight="1">
      <c r="B66" s="230"/>
      <c r="C66" s="235"/>
      <c r="D66" s="357" t="s">
        <v>7623</v>
      </c>
      <c r="E66" s="357"/>
      <c r="F66" s="357"/>
      <c r="G66" s="357"/>
      <c r="H66" s="357"/>
      <c r="I66" s="357"/>
      <c r="J66" s="357"/>
      <c r="K66" s="231"/>
    </row>
    <row r="67" spans="2:11" customFormat="1" ht="15" customHeight="1">
      <c r="B67" s="230"/>
      <c r="C67" s="235"/>
      <c r="D67" s="354" t="s">
        <v>7624</v>
      </c>
      <c r="E67" s="354"/>
      <c r="F67" s="354"/>
      <c r="G67" s="354"/>
      <c r="H67" s="354"/>
      <c r="I67" s="354"/>
      <c r="J67" s="354"/>
      <c r="K67" s="231"/>
    </row>
    <row r="68" spans="2:11" customFormat="1" ht="15" customHeight="1">
      <c r="B68" s="230"/>
      <c r="C68" s="235"/>
      <c r="D68" s="354" t="s">
        <v>7625</v>
      </c>
      <c r="E68" s="354"/>
      <c r="F68" s="354"/>
      <c r="G68" s="354"/>
      <c r="H68" s="354"/>
      <c r="I68" s="354"/>
      <c r="J68" s="354"/>
      <c r="K68" s="231"/>
    </row>
    <row r="69" spans="2:11" customFormat="1" ht="15" customHeight="1">
      <c r="B69" s="230"/>
      <c r="C69" s="235"/>
      <c r="D69" s="354" t="s">
        <v>7626</v>
      </c>
      <c r="E69" s="354"/>
      <c r="F69" s="354"/>
      <c r="G69" s="354"/>
      <c r="H69" s="354"/>
      <c r="I69" s="354"/>
      <c r="J69" s="354"/>
      <c r="K69" s="231"/>
    </row>
    <row r="70" spans="2:11" customFormat="1" ht="15" customHeight="1">
      <c r="B70" s="230"/>
      <c r="C70" s="235"/>
      <c r="D70" s="354" t="s">
        <v>7627</v>
      </c>
      <c r="E70" s="354"/>
      <c r="F70" s="354"/>
      <c r="G70" s="354"/>
      <c r="H70" s="354"/>
      <c r="I70" s="354"/>
      <c r="J70" s="354"/>
      <c r="K70" s="231"/>
    </row>
    <row r="71" spans="2:1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customFormat="1" ht="45" customHeight="1">
      <c r="B75" s="247"/>
      <c r="C75" s="358" t="s">
        <v>7628</v>
      </c>
      <c r="D75" s="358"/>
      <c r="E75" s="358"/>
      <c r="F75" s="358"/>
      <c r="G75" s="358"/>
      <c r="H75" s="358"/>
      <c r="I75" s="358"/>
      <c r="J75" s="358"/>
      <c r="K75" s="248"/>
    </row>
    <row r="76" spans="2:11" customFormat="1" ht="17.25" customHeight="1">
      <c r="B76" s="247"/>
      <c r="C76" s="249" t="s">
        <v>7629</v>
      </c>
      <c r="D76" s="249"/>
      <c r="E76" s="249"/>
      <c r="F76" s="249" t="s">
        <v>7630</v>
      </c>
      <c r="G76" s="250"/>
      <c r="H76" s="249" t="s">
        <v>58</v>
      </c>
      <c r="I76" s="249" t="s">
        <v>61</v>
      </c>
      <c r="J76" s="249" t="s">
        <v>7631</v>
      </c>
      <c r="K76" s="248"/>
    </row>
    <row r="77" spans="2:11" customFormat="1" ht="17.25" customHeight="1">
      <c r="B77" s="247"/>
      <c r="C77" s="251" t="s">
        <v>7632</v>
      </c>
      <c r="D77" s="251"/>
      <c r="E77" s="251"/>
      <c r="F77" s="252" t="s">
        <v>7633</v>
      </c>
      <c r="G77" s="253"/>
      <c r="H77" s="251"/>
      <c r="I77" s="251"/>
      <c r="J77" s="251" t="s">
        <v>7634</v>
      </c>
      <c r="K77" s="248"/>
    </row>
    <row r="78" spans="2:1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customFormat="1" ht="15" customHeight="1">
      <c r="B79" s="247"/>
      <c r="C79" s="236" t="s">
        <v>57</v>
      </c>
      <c r="D79" s="256"/>
      <c r="E79" s="256"/>
      <c r="F79" s="257" t="s">
        <v>7635</v>
      </c>
      <c r="G79" s="258"/>
      <c r="H79" s="236" t="s">
        <v>7636</v>
      </c>
      <c r="I79" s="236" t="s">
        <v>7637</v>
      </c>
      <c r="J79" s="236">
        <v>20</v>
      </c>
      <c r="K79" s="248"/>
    </row>
    <row r="80" spans="2:11" customFormat="1" ht="15" customHeight="1">
      <c r="B80" s="247"/>
      <c r="C80" s="236" t="s">
        <v>7638</v>
      </c>
      <c r="D80" s="236"/>
      <c r="E80" s="236"/>
      <c r="F80" s="257" t="s">
        <v>7635</v>
      </c>
      <c r="G80" s="258"/>
      <c r="H80" s="236" t="s">
        <v>7639</v>
      </c>
      <c r="I80" s="236" t="s">
        <v>7637</v>
      </c>
      <c r="J80" s="236">
        <v>120</v>
      </c>
      <c r="K80" s="248"/>
    </row>
    <row r="81" spans="2:11" customFormat="1" ht="15" customHeight="1">
      <c r="B81" s="259"/>
      <c r="C81" s="236" t="s">
        <v>7640</v>
      </c>
      <c r="D81" s="236"/>
      <c r="E81" s="236"/>
      <c r="F81" s="257" t="s">
        <v>7641</v>
      </c>
      <c r="G81" s="258"/>
      <c r="H81" s="236" t="s">
        <v>7642</v>
      </c>
      <c r="I81" s="236" t="s">
        <v>7637</v>
      </c>
      <c r="J81" s="236">
        <v>50</v>
      </c>
      <c r="K81" s="248"/>
    </row>
    <row r="82" spans="2:11" customFormat="1" ht="15" customHeight="1">
      <c r="B82" s="259"/>
      <c r="C82" s="236" t="s">
        <v>7643</v>
      </c>
      <c r="D82" s="236"/>
      <c r="E82" s="236"/>
      <c r="F82" s="257" t="s">
        <v>7635</v>
      </c>
      <c r="G82" s="258"/>
      <c r="H82" s="236" t="s">
        <v>7644</v>
      </c>
      <c r="I82" s="236" t="s">
        <v>7645</v>
      </c>
      <c r="J82" s="236"/>
      <c r="K82" s="248"/>
    </row>
    <row r="83" spans="2:11" customFormat="1" ht="15" customHeight="1">
      <c r="B83" s="259"/>
      <c r="C83" s="236" t="s">
        <v>7646</v>
      </c>
      <c r="D83" s="236"/>
      <c r="E83" s="236"/>
      <c r="F83" s="257" t="s">
        <v>7641</v>
      </c>
      <c r="G83" s="236"/>
      <c r="H83" s="236" t="s">
        <v>7647</v>
      </c>
      <c r="I83" s="236" t="s">
        <v>7637</v>
      </c>
      <c r="J83" s="236">
        <v>15</v>
      </c>
      <c r="K83" s="248"/>
    </row>
    <row r="84" spans="2:11" customFormat="1" ht="15" customHeight="1">
      <c r="B84" s="259"/>
      <c r="C84" s="236" t="s">
        <v>7648</v>
      </c>
      <c r="D84" s="236"/>
      <c r="E84" s="236"/>
      <c r="F84" s="257" t="s">
        <v>7641</v>
      </c>
      <c r="G84" s="236"/>
      <c r="H84" s="236" t="s">
        <v>7649</v>
      </c>
      <c r="I84" s="236" t="s">
        <v>7637</v>
      </c>
      <c r="J84" s="236">
        <v>15</v>
      </c>
      <c r="K84" s="248"/>
    </row>
    <row r="85" spans="2:11" customFormat="1" ht="15" customHeight="1">
      <c r="B85" s="259"/>
      <c r="C85" s="236" t="s">
        <v>7650</v>
      </c>
      <c r="D85" s="236"/>
      <c r="E85" s="236"/>
      <c r="F85" s="257" t="s">
        <v>7641</v>
      </c>
      <c r="G85" s="236"/>
      <c r="H85" s="236" t="s">
        <v>7651</v>
      </c>
      <c r="I85" s="236" t="s">
        <v>7637</v>
      </c>
      <c r="J85" s="236">
        <v>20</v>
      </c>
      <c r="K85" s="248"/>
    </row>
    <row r="86" spans="2:11" customFormat="1" ht="15" customHeight="1">
      <c r="B86" s="259"/>
      <c r="C86" s="236" t="s">
        <v>7652</v>
      </c>
      <c r="D86" s="236"/>
      <c r="E86" s="236"/>
      <c r="F86" s="257" t="s">
        <v>7641</v>
      </c>
      <c r="G86" s="236"/>
      <c r="H86" s="236" t="s">
        <v>7653</v>
      </c>
      <c r="I86" s="236" t="s">
        <v>7637</v>
      </c>
      <c r="J86" s="236">
        <v>20</v>
      </c>
      <c r="K86" s="248"/>
    </row>
    <row r="87" spans="2:11" customFormat="1" ht="15" customHeight="1">
      <c r="B87" s="259"/>
      <c r="C87" s="236" t="s">
        <v>7654</v>
      </c>
      <c r="D87" s="236"/>
      <c r="E87" s="236"/>
      <c r="F87" s="257" t="s">
        <v>7641</v>
      </c>
      <c r="G87" s="258"/>
      <c r="H87" s="236" t="s">
        <v>7655</v>
      </c>
      <c r="I87" s="236" t="s">
        <v>7637</v>
      </c>
      <c r="J87" s="236">
        <v>50</v>
      </c>
      <c r="K87" s="248"/>
    </row>
    <row r="88" spans="2:11" customFormat="1" ht="15" customHeight="1">
      <c r="B88" s="259"/>
      <c r="C88" s="236" t="s">
        <v>7656</v>
      </c>
      <c r="D88" s="236"/>
      <c r="E88" s="236"/>
      <c r="F88" s="257" t="s">
        <v>7641</v>
      </c>
      <c r="G88" s="258"/>
      <c r="H88" s="236" t="s">
        <v>7657</v>
      </c>
      <c r="I88" s="236" t="s">
        <v>7637</v>
      </c>
      <c r="J88" s="236">
        <v>20</v>
      </c>
      <c r="K88" s="248"/>
    </row>
    <row r="89" spans="2:11" customFormat="1" ht="15" customHeight="1">
      <c r="B89" s="259"/>
      <c r="C89" s="236" t="s">
        <v>7658</v>
      </c>
      <c r="D89" s="236"/>
      <c r="E89" s="236"/>
      <c r="F89" s="257" t="s">
        <v>7641</v>
      </c>
      <c r="G89" s="258"/>
      <c r="H89" s="236" t="s">
        <v>7659</v>
      </c>
      <c r="I89" s="236" t="s">
        <v>7637</v>
      </c>
      <c r="J89" s="236">
        <v>20</v>
      </c>
      <c r="K89" s="248"/>
    </row>
    <row r="90" spans="2:11" customFormat="1" ht="15" customHeight="1">
      <c r="B90" s="259"/>
      <c r="C90" s="236" t="s">
        <v>7660</v>
      </c>
      <c r="D90" s="236"/>
      <c r="E90" s="236"/>
      <c r="F90" s="257" t="s">
        <v>7641</v>
      </c>
      <c r="G90" s="258"/>
      <c r="H90" s="236" t="s">
        <v>7661</v>
      </c>
      <c r="I90" s="236" t="s">
        <v>7637</v>
      </c>
      <c r="J90" s="236">
        <v>50</v>
      </c>
      <c r="K90" s="248"/>
    </row>
    <row r="91" spans="2:11" customFormat="1" ht="15" customHeight="1">
      <c r="B91" s="259"/>
      <c r="C91" s="236" t="s">
        <v>7662</v>
      </c>
      <c r="D91" s="236"/>
      <c r="E91" s="236"/>
      <c r="F91" s="257" t="s">
        <v>7641</v>
      </c>
      <c r="G91" s="258"/>
      <c r="H91" s="236" t="s">
        <v>7662</v>
      </c>
      <c r="I91" s="236" t="s">
        <v>7637</v>
      </c>
      <c r="J91" s="236">
        <v>50</v>
      </c>
      <c r="K91" s="248"/>
    </row>
    <row r="92" spans="2:11" customFormat="1" ht="15" customHeight="1">
      <c r="B92" s="259"/>
      <c r="C92" s="236" t="s">
        <v>7663</v>
      </c>
      <c r="D92" s="236"/>
      <c r="E92" s="236"/>
      <c r="F92" s="257" t="s">
        <v>7641</v>
      </c>
      <c r="G92" s="258"/>
      <c r="H92" s="236" t="s">
        <v>7664</v>
      </c>
      <c r="I92" s="236" t="s">
        <v>7637</v>
      </c>
      <c r="J92" s="236">
        <v>255</v>
      </c>
      <c r="K92" s="248"/>
    </row>
    <row r="93" spans="2:11" customFormat="1" ht="15" customHeight="1">
      <c r="B93" s="259"/>
      <c r="C93" s="236" t="s">
        <v>7665</v>
      </c>
      <c r="D93" s="236"/>
      <c r="E93" s="236"/>
      <c r="F93" s="257" t="s">
        <v>7635</v>
      </c>
      <c r="G93" s="258"/>
      <c r="H93" s="236" t="s">
        <v>7666</v>
      </c>
      <c r="I93" s="236" t="s">
        <v>7667</v>
      </c>
      <c r="J93" s="236"/>
      <c r="K93" s="248"/>
    </row>
    <row r="94" spans="2:11" customFormat="1" ht="15" customHeight="1">
      <c r="B94" s="259"/>
      <c r="C94" s="236" t="s">
        <v>7668</v>
      </c>
      <c r="D94" s="236"/>
      <c r="E94" s="236"/>
      <c r="F94" s="257" t="s">
        <v>7635</v>
      </c>
      <c r="G94" s="258"/>
      <c r="H94" s="236" t="s">
        <v>7669</v>
      </c>
      <c r="I94" s="236" t="s">
        <v>7670</v>
      </c>
      <c r="J94" s="236"/>
      <c r="K94" s="248"/>
    </row>
    <row r="95" spans="2:11" customFormat="1" ht="15" customHeight="1">
      <c r="B95" s="259"/>
      <c r="C95" s="236" t="s">
        <v>7671</v>
      </c>
      <c r="D95" s="236"/>
      <c r="E95" s="236"/>
      <c r="F95" s="257" t="s">
        <v>7635</v>
      </c>
      <c r="G95" s="258"/>
      <c r="H95" s="236" t="s">
        <v>7671</v>
      </c>
      <c r="I95" s="236" t="s">
        <v>7670</v>
      </c>
      <c r="J95" s="236"/>
      <c r="K95" s="248"/>
    </row>
    <row r="96" spans="2:11" customFormat="1" ht="15" customHeight="1">
      <c r="B96" s="259"/>
      <c r="C96" s="236" t="s">
        <v>42</v>
      </c>
      <c r="D96" s="236"/>
      <c r="E96" s="236"/>
      <c r="F96" s="257" t="s">
        <v>7635</v>
      </c>
      <c r="G96" s="258"/>
      <c r="H96" s="236" t="s">
        <v>7672</v>
      </c>
      <c r="I96" s="236" t="s">
        <v>7670</v>
      </c>
      <c r="J96" s="236"/>
      <c r="K96" s="248"/>
    </row>
    <row r="97" spans="2:11" customFormat="1" ht="15" customHeight="1">
      <c r="B97" s="259"/>
      <c r="C97" s="236" t="s">
        <v>52</v>
      </c>
      <c r="D97" s="236"/>
      <c r="E97" s="236"/>
      <c r="F97" s="257" t="s">
        <v>7635</v>
      </c>
      <c r="G97" s="258"/>
      <c r="H97" s="236" t="s">
        <v>7673</v>
      </c>
      <c r="I97" s="236" t="s">
        <v>7670</v>
      </c>
      <c r="J97" s="236"/>
      <c r="K97" s="248"/>
    </row>
    <row r="98" spans="2:1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customFormat="1" ht="45" customHeight="1">
      <c r="B102" s="247"/>
      <c r="C102" s="358" t="s">
        <v>7674</v>
      </c>
      <c r="D102" s="358"/>
      <c r="E102" s="358"/>
      <c r="F102" s="358"/>
      <c r="G102" s="358"/>
      <c r="H102" s="358"/>
      <c r="I102" s="358"/>
      <c r="J102" s="358"/>
      <c r="K102" s="248"/>
    </row>
    <row r="103" spans="2:11" customFormat="1" ht="17.25" customHeight="1">
      <c r="B103" s="247"/>
      <c r="C103" s="249" t="s">
        <v>7629</v>
      </c>
      <c r="D103" s="249"/>
      <c r="E103" s="249"/>
      <c r="F103" s="249" t="s">
        <v>7630</v>
      </c>
      <c r="G103" s="250"/>
      <c r="H103" s="249" t="s">
        <v>58</v>
      </c>
      <c r="I103" s="249" t="s">
        <v>61</v>
      </c>
      <c r="J103" s="249" t="s">
        <v>7631</v>
      </c>
      <c r="K103" s="248"/>
    </row>
    <row r="104" spans="2:11" customFormat="1" ht="17.25" customHeight="1">
      <c r="B104" s="247"/>
      <c r="C104" s="251" t="s">
        <v>7632</v>
      </c>
      <c r="D104" s="251"/>
      <c r="E104" s="251"/>
      <c r="F104" s="252" t="s">
        <v>7633</v>
      </c>
      <c r="G104" s="253"/>
      <c r="H104" s="251"/>
      <c r="I104" s="251"/>
      <c r="J104" s="251" t="s">
        <v>7634</v>
      </c>
      <c r="K104" s="248"/>
    </row>
    <row r="105" spans="2:11" customFormat="1" ht="5.25" customHeight="1">
      <c r="B105" s="247"/>
      <c r="C105" s="249"/>
      <c r="D105" s="249"/>
      <c r="E105" s="249"/>
      <c r="F105" s="249"/>
      <c r="G105" s="265"/>
      <c r="H105" s="249"/>
      <c r="I105" s="249"/>
      <c r="J105" s="249"/>
      <c r="K105" s="248"/>
    </row>
    <row r="106" spans="2:11" customFormat="1" ht="15" customHeight="1">
      <c r="B106" s="247"/>
      <c r="C106" s="236" t="s">
        <v>57</v>
      </c>
      <c r="D106" s="256"/>
      <c r="E106" s="256"/>
      <c r="F106" s="257" t="s">
        <v>7635</v>
      </c>
      <c r="G106" s="236"/>
      <c r="H106" s="236" t="s">
        <v>7675</v>
      </c>
      <c r="I106" s="236" t="s">
        <v>7637</v>
      </c>
      <c r="J106" s="236">
        <v>20</v>
      </c>
      <c r="K106" s="248"/>
    </row>
    <row r="107" spans="2:11" customFormat="1" ht="15" customHeight="1">
      <c r="B107" s="247"/>
      <c r="C107" s="236" t="s">
        <v>7638</v>
      </c>
      <c r="D107" s="236"/>
      <c r="E107" s="236"/>
      <c r="F107" s="257" t="s">
        <v>7635</v>
      </c>
      <c r="G107" s="236"/>
      <c r="H107" s="236" t="s">
        <v>7675</v>
      </c>
      <c r="I107" s="236" t="s">
        <v>7637</v>
      </c>
      <c r="J107" s="236">
        <v>120</v>
      </c>
      <c r="K107" s="248"/>
    </row>
    <row r="108" spans="2:11" customFormat="1" ht="15" customHeight="1">
      <c r="B108" s="259"/>
      <c r="C108" s="236" t="s">
        <v>7640</v>
      </c>
      <c r="D108" s="236"/>
      <c r="E108" s="236"/>
      <c r="F108" s="257" t="s">
        <v>7641</v>
      </c>
      <c r="G108" s="236"/>
      <c r="H108" s="236" t="s">
        <v>7675</v>
      </c>
      <c r="I108" s="236" t="s">
        <v>7637</v>
      </c>
      <c r="J108" s="236">
        <v>50</v>
      </c>
      <c r="K108" s="248"/>
    </row>
    <row r="109" spans="2:11" customFormat="1" ht="15" customHeight="1">
      <c r="B109" s="259"/>
      <c r="C109" s="236" t="s">
        <v>7643</v>
      </c>
      <c r="D109" s="236"/>
      <c r="E109" s="236"/>
      <c r="F109" s="257" t="s">
        <v>7635</v>
      </c>
      <c r="G109" s="236"/>
      <c r="H109" s="236" t="s">
        <v>7675</v>
      </c>
      <c r="I109" s="236" t="s">
        <v>7645</v>
      </c>
      <c r="J109" s="236"/>
      <c r="K109" s="248"/>
    </row>
    <row r="110" spans="2:11" customFormat="1" ht="15" customHeight="1">
      <c r="B110" s="259"/>
      <c r="C110" s="236" t="s">
        <v>7654</v>
      </c>
      <c r="D110" s="236"/>
      <c r="E110" s="236"/>
      <c r="F110" s="257" t="s">
        <v>7641</v>
      </c>
      <c r="G110" s="236"/>
      <c r="H110" s="236" t="s">
        <v>7675</v>
      </c>
      <c r="I110" s="236" t="s">
        <v>7637</v>
      </c>
      <c r="J110" s="236">
        <v>50</v>
      </c>
      <c r="K110" s="248"/>
    </row>
    <row r="111" spans="2:11" customFormat="1" ht="15" customHeight="1">
      <c r="B111" s="259"/>
      <c r="C111" s="236" t="s">
        <v>7662</v>
      </c>
      <c r="D111" s="236"/>
      <c r="E111" s="236"/>
      <c r="F111" s="257" t="s">
        <v>7641</v>
      </c>
      <c r="G111" s="236"/>
      <c r="H111" s="236" t="s">
        <v>7675</v>
      </c>
      <c r="I111" s="236" t="s">
        <v>7637</v>
      </c>
      <c r="J111" s="236">
        <v>50</v>
      </c>
      <c r="K111" s="248"/>
    </row>
    <row r="112" spans="2:11" customFormat="1" ht="15" customHeight="1">
      <c r="B112" s="259"/>
      <c r="C112" s="236" t="s">
        <v>7660</v>
      </c>
      <c r="D112" s="236"/>
      <c r="E112" s="236"/>
      <c r="F112" s="257" t="s">
        <v>7641</v>
      </c>
      <c r="G112" s="236"/>
      <c r="H112" s="236" t="s">
        <v>7675</v>
      </c>
      <c r="I112" s="236" t="s">
        <v>7637</v>
      </c>
      <c r="J112" s="236">
        <v>50</v>
      </c>
      <c r="K112" s="248"/>
    </row>
    <row r="113" spans="2:11" customFormat="1" ht="15" customHeight="1">
      <c r="B113" s="259"/>
      <c r="C113" s="236" t="s">
        <v>57</v>
      </c>
      <c r="D113" s="236"/>
      <c r="E113" s="236"/>
      <c r="F113" s="257" t="s">
        <v>7635</v>
      </c>
      <c r="G113" s="236"/>
      <c r="H113" s="236" t="s">
        <v>7676</v>
      </c>
      <c r="I113" s="236" t="s">
        <v>7637</v>
      </c>
      <c r="J113" s="236">
        <v>20</v>
      </c>
      <c r="K113" s="248"/>
    </row>
    <row r="114" spans="2:11" customFormat="1" ht="15" customHeight="1">
      <c r="B114" s="259"/>
      <c r="C114" s="236" t="s">
        <v>7677</v>
      </c>
      <c r="D114" s="236"/>
      <c r="E114" s="236"/>
      <c r="F114" s="257" t="s">
        <v>7635</v>
      </c>
      <c r="G114" s="236"/>
      <c r="H114" s="236" t="s">
        <v>7678</v>
      </c>
      <c r="I114" s="236" t="s">
        <v>7637</v>
      </c>
      <c r="J114" s="236">
        <v>120</v>
      </c>
      <c r="K114" s="248"/>
    </row>
    <row r="115" spans="2:11" customFormat="1" ht="15" customHeight="1">
      <c r="B115" s="259"/>
      <c r="C115" s="236" t="s">
        <v>42</v>
      </c>
      <c r="D115" s="236"/>
      <c r="E115" s="236"/>
      <c r="F115" s="257" t="s">
        <v>7635</v>
      </c>
      <c r="G115" s="236"/>
      <c r="H115" s="236" t="s">
        <v>7679</v>
      </c>
      <c r="I115" s="236" t="s">
        <v>7670</v>
      </c>
      <c r="J115" s="236"/>
      <c r="K115" s="248"/>
    </row>
    <row r="116" spans="2:11" customFormat="1" ht="15" customHeight="1">
      <c r="B116" s="259"/>
      <c r="C116" s="236" t="s">
        <v>52</v>
      </c>
      <c r="D116" s="236"/>
      <c r="E116" s="236"/>
      <c r="F116" s="257" t="s">
        <v>7635</v>
      </c>
      <c r="G116" s="236"/>
      <c r="H116" s="236" t="s">
        <v>7680</v>
      </c>
      <c r="I116" s="236" t="s">
        <v>7670</v>
      </c>
      <c r="J116" s="236"/>
      <c r="K116" s="248"/>
    </row>
    <row r="117" spans="2:11" customFormat="1" ht="15" customHeight="1">
      <c r="B117" s="259"/>
      <c r="C117" s="236" t="s">
        <v>61</v>
      </c>
      <c r="D117" s="236"/>
      <c r="E117" s="236"/>
      <c r="F117" s="257" t="s">
        <v>7635</v>
      </c>
      <c r="G117" s="236"/>
      <c r="H117" s="236" t="s">
        <v>7681</v>
      </c>
      <c r="I117" s="236" t="s">
        <v>7682</v>
      </c>
      <c r="J117" s="236"/>
      <c r="K117" s="248"/>
    </row>
    <row r="118" spans="2:1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customFormat="1" ht="45" customHeight="1">
      <c r="B122" s="273"/>
      <c r="C122" s="356" t="s">
        <v>7683</v>
      </c>
      <c r="D122" s="356"/>
      <c r="E122" s="356"/>
      <c r="F122" s="356"/>
      <c r="G122" s="356"/>
      <c r="H122" s="356"/>
      <c r="I122" s="356"/>
      <c r="J122" s="356"/>
      <c r="K122" s="274"/>
    </row>
    <row r="123" spans="2:11" customFormat="1" ht="17.25" customHeight="1">
      <c r="B123" s="275"/>
      <c r="C123" s="249" t="s">
        <v>7629</v>
      </c>
      <c r="D123" s="249"/>
      <c r="E123" s="249"/>
      <c r="F123" s="249" t="s">
        <v>7630</v>
      </c>
      <c r="G123" s="250"/>
      <c r="H123" s="249" t="s">
        <v>58</v>
      </c>
      <c r="I123" s="249" t="s">
        <v>61</v>
      </c>
      <c r="J123" s="249" t="s">
        <v>7631</v>
      </c>
      <c r="K123" s="276"/>
    </row>
    <row r="124" spans="2:11" customFormat="1" ht="17.25" customHeight="1">
      <c r="B124" s="275"/>
      <c r="C124" s="251" t="s">
        <v>7632</v>
      </c>
      <c r="D124" s="251"/>
      <c r="E124" s="251"/>
      <c r="F124" s="252" t="s">
        <v>7633</v>
      </c>
      <c r="G124" s="253"/>
      <c r="H124" s="251"/>
      <c r="I124" s="251"/>
      <c r="J124" s="251" t="s">
        <v>7634</v>
      </c>
      <c r="K124" s="276"/>
    </row>
    <row r="125" spans="2:11" customFormat="1" ht="5.25" customHeight="1">
      <c r="B125" s="277"/>
      <c r="C125" s="254"/>
      <c r="D125" s="254"/>
      <c r="E125" s="254"/>
      <c r="F125" s="254"/>
      <c r="G125" s="278"/>
      <c r="H125" s="254"/>
      <c r="I125" s="254"/>
      <c r="J125" s="254"/>
      <c r="K125" s="279"/>
    </row>
    <row r="126" spans="2:11" customFormat="1" ht="15" customHeight="1">
      <c r="B126" s="277"/>
      <c r="C126" s="236" t="s">
        <v>7638</v>
      </c>
      <c r="D126" s="256"/>
      <c r="E126" s="256"/>
      <c r="F126" s="257" t="s">
        <v>7635</v>
      </c>
      <c r="G126" s="236"/>
      <c r="H126" s="236" t="s">
        <v>7675</v>
      </c>
      <c r="I126" s="236" t="s">
        <v>7637</v>
      </c>
      <c r="J126" s="236">
        <v>120</v>
      </c>
      <c r="K126" s="280"/>
    </row>
    <row r="127" spans="2:11" customFormat="1" ht="15" customHeight="1">
      <c r="B127" s="277"/>
      <c r="C127" s="236" t="s">
        <v>7684</v>
      </c>
      <c r="D127" s="236"/>
      <c r="E127" s="236"/>
      <c r="F127" s="257" t="s">
        <v>7635</v>
      </c>
      <c r="G127" s="236"/>
      <c r="H127" s="236" t="s">
        <v>7685</v>
      </c>
      <c r="I127" s="236" t="s">
        <v>7637</v>
      </c>
      <c r="J127" s="236" t="s">
        <v>7686</v>
      </c>
      <c r="K127" s="280"/>
    </row>
    <row r="128" spans="2:11" customFormat="1" ht="15" customHeight="1">
      <c r="B128" s="277"/>
      <c r="C128" s="236" t="s">
        <v>90</v>
      </c>
      <c r="D128" s="236"/>
      <c r="E128" s="236"/>
      <c r="F128" s="257" t="s">
        <v>7635</v>
      </c>
      <c r="G128" s="236"/>
      <c r="H128" s="236" t="s">
        <v>7687</v>
      </c>
      <c r="I128" s="236" t="s">
        <v>7637</v>
      </c>
      <c r="J128" s="236" t="s">
        <v>7686</v>
      </c>
      <c r="K128" s="280"/>
    </row>
    <row r="129" spans="2:11" customFormat="1" ht="15" customHeight="1">
      <c r="B129" s="277"/>
      <c r="C129" s="236" t="s">
        <v>7646</v>
      </c>
      <c r="D129" s="236"/>
      <c r="E129" s="236"/>
      <c r="F129" s="257" t="s">
        <v>7641</v>
      </c>
      <c r="G129" s="236"/>
      <c r="H129" s="236" t="s">
        <v>7647</v>
      </c>
      <c r="I129" s="236" t="s">
        <v>7637</v>
      </c>
      <c r="J129" s="236">
        <v>15</v>
      </c>
      <c r="K129" s="280"/>
    </row>
    <row r="130" spans="2:11" customFormat="1" ht="15" customHeight="1">
      <c r="B130" s="277"/>
      <c r="C130" s="236" t="s">
        <v>7648</v>
      </c>
      <c r="D130" s="236"/>
      <c r="E130" s="236"/>
      <c r="F130" s="257" t="s">
        <v>7641</v>
      </c>
      <c r="G130" s="236"/>
      <c r="H130" s="236" t="s">
        <v>7649</v>
      </c>
      <c r="I130" s="236" t="s">
        <v>7637</v>
      </c>
      <c r="J130" s="236">
        <v>15</v>
      </c>
      <c r="K130" s="280"/>
    </row>
    <row r="131" spans="2:11" customFormat="1" ht="15" customHeight="1">
      <c r="B131" s="277"/>
      <c r="C131" s="236" t="s">
        <v>7650</v>
      </c>
      <c r="D131" s="236"/>
      <c r="E131" s="236"/>
      <c r="F131" s="257" t="s">
        <v>7641</v>
      </c>
      <c r="G131" s="236"/>
      <c r="H131" s="236" t="s">
        <v>7651</v>
      </c>
      <c r="I131" s="236" t="s">
        <v>7637</v>
      </c>
      <c r="J131" s="236">
        <v>20</v>
      </c>
      <c r="K131" s="280"/>
    </row>
    <row r="132" spans="2:11" customFormat="1" ht="15" customHeight="1">
      <c r="B132" s="277"/>
      <c r="C132" s="236" t="s">
        <v>7652</v>
      </c>
      <c r="D132" s="236"/>
      <c r="E132" s="236"/>
      <c r="F132" s="257" t="s">
        <v>7641</v>
      </c>
      <c r="G132" s="236"/>
      <c r="H132" s="236" t="s">
        <v>7653</v>
      </c>
      <c r="I132" s="236" t="s">
        <v>7637</v>
      </c>
      <c r="J132" s="236">
        <v>20</v>
      </c>
      <c r="K132" s="280"/>
    </row>
    <row r="133" spans="2:11" customFormat="1" ht="15" customHeight="1">
      <c r="B133" s="277"/>
      <c r="C133" s="236" t="s">
        <v>7640</v>
      </c>
      <c r="D133" s="236"/>
      <c r="E133" s="236"/>
      <c r="F133" s="257" t="s">
        <v>7641</v>
      </c>
      <c r="G133" s="236"/>
      <c r="H133" s="236" t="s">
        <v>7675</v>
      </c>
      <c r="I133" s="236" t="s">
        <v>7637</v>
      </c>
      <c r="J133" s="236">
        <v>50</v>
      </c>
      <c r="K133" s="280"/>
    </row>
    <row r="134" spans="2:11" customFormat="1" ht="15" customHeight="1">
      <c r="B134" s="277"/>
      <c r="C134" s="236" t="s">
        <v>7654</v>
      </c>
      <c r="D134" s="236"/>
      <c r="E134" s="236"/>
      <c r="F134" s="257" t="s">
        <v>7641</v>
      </c>
      <c r="G134" s="236"/>
      <c r="H134" s="236" t="s">
        <v>7675</v>
      </c>
      <c r="I134" s="236" t="s">
        <v>7637</v>
      </c>
      <c r="J134" s="236">
        <v>50</v>
      </c>
      <c r="K134" s="280"/>
    </row>
    <row r="135" spans="2:11" customFormat="1" ht="15" customHeight="1">
      <c r="B135" s="277"/>
      <c r="C135" s="236" t="s">
        <v>7660</v>
      </c>
      <c r="D135" s="236"/>
      <c r="E135" s="236"/>
      <c r="F135" s="257" t="s">
        <v>7641</v>
      </c>
      <c r="G135" s="236"/>
      <c r="H135" s="236" t="s">
        <v>7675</v>
      </c>
      <c r="I135" s="236" t="s">
        <v>7637</v>
      </c>
      <c r="J135" s="236">
        <v>50</v>
      </c>
      <c r="K135" s="280"/>
    </row>
    <row r="136" spans="2:11" customFormat="1" ht="15" customHeight="1">
      <c r="B136" s="277"/>
      <c r="C136" s="236" t="s">
        <v>7662</v>
      </c>
      <c r="D136" s="236"/>
      <c r="E136" s="236"/>
      <c r="F136" s="257" t="s">
        <v>7641</v>
      </c>
      <c r="G136" s="236"/>
      <c r="H136" s="236" t="s">
        <v>7675</v>
      </c>
      <c r="I136" s="236" t="s">
        <v>7637</v>
      </c>
      <c r="J136" s="236">
        <v>50</v>
      </c>
      <c r="K136" s="280"/>
    </row>
    <row r="137" spans="2:11" customFormat="1" ht="15" customHeight="1">
      <c r="B137" s="277"/>
      <c r="C137" s="236" t="s">
        <v>7663</v>
      </c>
      <c r="D137" s="236"/>
      <c r="E137" s="236"/>
      <c r="F137" s="257" t="s">
        <v>7641</v>
      </c>
      <c r="G137" s="236"/>
      <c r="H137" s="236" t="s">
        <v>7688</v>
      </c>
      <c r="I137" s="236" t="s">
        <v>7637</v>
      </c>
      <c r="J137" s="236">
        <v>255</v>
      </c>
      <c r="K137" s="280"/>
    </row>
    <row r="138" spans="2:11" customFormat="1" ht="15" customHeight="1">
      <c r="B138" s="277"/>
      <c r="C138" s="236" t="s">
        <v>7665</v>
      </c>
      <c r="D138" s="236"/>
      <c r="E138" s="236"/>
      <c r="F138" s="257" t="s">
        <v>7635</v>
      </c>
      <c r="G138" s="236"/>
      <c r="H138" s="236" t="s">
        <v>7689</v>
      </c>
      <c r="I138" s="236" t="s">
        <v>7667</v>
      </c>
      <c r="J138" s="236"/>
      <c r="K138" s="280"/>
    </row>
    <row r="139" spans="2:11" customFormat="1" ht="15" customHeight="1">
      <c r="B139" s="277"/>
      <c r="C139" s="236" t="s">
        <v>7668</v>
      </c>
      <c r="D139" s="236"/>
      <c r="E139" s="236"/>
      <c r="F139" s="257" t="s">
        <v>7635</v>
      </c>
      <c r="G139" s="236"/>
      <c r="H139" s="236" t="s">
        <v>7690</v>
      </c>
      <c r="I139" s="236" t="s">
        <v>7670</v>
      </c>
      <c r="J139" s="236"/>
      <c r="K139" s="280"/>
    </row>
    <row r="140" spans="2:11" customFormat="1" ht="15" customHeight="1">
      <c r="B140" s="277"/>
      <c r="C140" s="236" t="s">
        <v>7671</v>
      </c>
      <c r="D140" s="236"/>
      <c r="E140" s="236"/>
      <c r="F140" s="257" t="s">
        <v>7635</v>
      </c>
      <c r="G140" s="236"/>
      <c r="H140" s="236" t="s">
        <v>7671</v>
      </c>
      <c r="I140" s="236" t="s">
        <v>7670</v>
      </c>
      <c r="J140" s="236"/>
      <c r="K140" s="280"/>
    </row>
    <row r="141" spans="2:11" customFormat="1" ht="15" customHeight="1">
      <c r="B141" s="277"/>
      <c r="C141" s="236" t="s">
        <v>42</v>
      </c>
      <c r="D141" s="236"/>
      <c r="E141" s="236"/>
      <c r="F141" s="257" t="s">
        <v>7635</v>
      </c>
      <c r="G141" s="236"/>
      <c r="H141" s="236" t="s">
        <v>7691</v>
      </c>
      <c r="I141" s="236" t="s">
        <v>7670</v>
      </c>
      <c r="J141" s="236"/>
      <c r="K141" s="280"/>
    </row>
    <row r="142" spans="2:11" customFormat="1" ht="15" customHeight="1">
      <c r="B142" s="277"/>
      <c r="C142" s="236" t="s">
        <v>7692</v>
      </c>
      <c r="D142" s="236"/>
      <c r="E142" s="236"/>
      <c r="F142" s="257" t="s">
        <v>7635</v>
      </c>
      <c r="G142" s="236"/>
      <c r="H142" s="236" t="s">
        <v>7693</v>
      </c>
      <c r="I142" s="236" t="s">
        <v>7670</v>
      </c>
      <c r="J142" s="236"/>
      <c r="K142" s="280"/>
    </row>
    <row r="143" spans="2:1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customFormat="1" ht="45" customHeight="1">
      <c r="B147" s="247"/>
      <c r="C147" s="358" t="s">
        <v>7694</v>
      </c>
      <c r="D147" s="358"/>
      <c r="E147" s="358"/>
      <c r="F147" s="358"/>
      <c r="G147" s="358"/>
      <c r="H147" s="358"/>
      <c r="I147" s="358"/>
      <c r="J147" s="358"/>
      <c r="K147" s="248"/>
    </row>
    <row r="148" spans="2:11" customFormat="1" ht="17.25" customHeight="1">
      <c r="B148" s="247"/>
      <c r="C148" s="249" t="s">
        <v>7629</v>
      </c>
      <c r="D148" s="249"/>
      <c r="E148" s="249"/>
      <c r="F148" s="249" t="s">
        <v>7630</v>
      </c>
      <c r="G148" s="250"/>
      <c r="H148" s="249" t="s">
        <v>58</v>
      </c>
      <c r="I148" s="249" t="s">
        <v>61</v>
      </c>
      <c r="J148" s="249" t="s">
        <v>7631</v>
      </c>
      <c r="K148" s="248"/>
    </row>
    <row r="149" spans="2:11" customFormat="1" ht="17.25" customHeight="1">
      <c r="B149" s="247"/>
      <c r="C149" s="251" t="s">
        <v>7632</v>
      </c>
      <c r="D149" s="251"/>
      <c r="E149" s="251"/>
      <c r="F149" s="252" t="s">
        <v>7633</v>
      </c>
      <c r="G149" s="253"/>
      <c r="H149" s="251"/>
      <c r="I149" s="251"/>
      <c r="J149" s="251" t="s">
        <v>7634</v>
      </c>
      <c r="K149" s="248"/>
    </row>
    <row r="150" spans="2:1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0"/>
    </row>
    <row r="151" spans="2:11" customFormat="1" ht="15" customHeight="1">
      <c r="B151" s="259"/>
      <c r="C151" s="284" t="s">
        <v>7638</v>
      </c>
      <c r="D151" s="236"/>
      <c r="E151" s="236"/>
      <c r="F151" s="285" t="s">
        <v>7635</v>
      </c>
      <c r="G151" s="236"/>
      <c r="H151" s="284" t="s">
        <v>7675</v>
      </c>
      <c r="I151" s="284" t="s">
        <v>7637</v>
      </c>
      <c r="J151" s="284">
        <v>120</v>
      </c>
      <c r="K151" s="280"/>
    </row>
    <row r="152" spans="2:11" customFormat="1" ht="15" customHeight="1">
      <c r="B152" s="259"/>
      <c r="C152" s="284" t="s">
        <v>7684</v>
      </c>
      <c r="D152" s="236"/>
      <c r="E152" s="236"/>
      <c r="F152" s="285" t="s">
        <v>7635</v>
      </c>
      <c r="G152" s="236"/>
      <c r="H152" s="284" t="s">
        <v>7695</v>
      </c>
      <c r="I152" s="284" t="s">
        <v>7637</v>
      </c>
      <c r="J152" s="284" t="s">
        <v>7686</v>
      </c>
      <c r="K152" s="280"/>
    </row>
    <row r="153" spans="2:11" customFormat="1" ht="15" customHeight="1">
      <c r="B153" s="259"/>
      <c r="C153" s="284" t="s">
        <v>90</v>
      </c>
      <c r="D153" s="236"/>
      <c r="E153" s="236"/>
      <c r="F153" s="285" t="s">
        <v>7635</v>
      </c>
      <c r="G153" s="236"/>
      <c r="H153" s="284" t="s">
        <v>7696</v>
      </c>
      <c r="I153" s="284" t="s">
        <v>7637</v>
      </c>
      <c r="J153" s="284" t="s">
        <v>7686</v>
      </c>
      <c r="K153" s="280"/>
    </row>
    <row r="154" spans="2:11" customFormat="1" ht="15" customHeight="1">
      <c r="B154" s="259"/>
      <c r="C154" s="284" t="s">
        <v>7640</v>
      </c>
      <c r="D154" s="236"/>
      <c r="E154" s="236"/>
      <c r="F154" s="285" t="s">
        <v>7641</v>
      </c>
      <c r="G154" s="236"/>
      <c r="H154" s="284" t="s">
        <v>7675</v>
      </c>
      <c r="I154" s="284" t="s">
        <v>7637</v>
      </c>
      <c r="J154" s="284">
        <v>50</v>
      </c>
      <c r="K154" s="280"/>
    </row>
    <row r="155" spans="2:11" customFormat="1" ht="15" customHeight="1">
      <c r="B155" s="259"/>
      <c r="C155" s="284" t="s">
        <v>7643</v>
      </c>
      <c r="D155" s="236"/>
      <c r="E155" s="236"/>
      <c r="F155" s="285" t="s">
        <v>7635</v>
      </c>
      <c r="G155" s="236"/>
      <c r="H155" s="284" t="s">
        <v>7675</v>
      </c>
      <c r="I155" s="284" t="s">
        <v>7645</v>
      </c>
      <c r="J155" s="284"/>
      <c r="K155" s="280"/>
    </row>
    <row r="156" spans="2:11" customFormat="1" ht="15" customHeight="1">
      <c r="B156" s="259"/>
      <c r="C156" s="284" t="s">
        <v>7654</v>
      </c>
      <c r="D156" s="236"/>
      <c r="E156" s="236"/>
      <c r="F156" s="285" t="s">
        <v>7641</v>
      </c>
      <c r="G156" s="236"/>
      <c r="H156" s="284" t="s">
        <v>7675</v>
      </c>
      <c r="I156" s="284" t="s">
        <v>7637</v>
      </c>
      <c r="J156" s="284">
        <v>50</v>
      </c>
      <c r="K156" s="280"/>
    </row>
    <row r="157" spans="2:11" customFormat="1" ht="15" customHeight="1">
      <c r="B157" s="259"/>
      <c r="C157" s="284" t="s">
        <v>7662</v>
      </c>
      <c r="D157" s="236"/>
      <c r="E157" s="236"/>
      <c r="F157" s="285" t="s">
        <v>7641</v>
      </c>
      <c r="G157" s="236"/>
      <c r="H157" s="284" t="s">
        <v>7675</v>
      </c>
      <c r="I157" s="284" t="s">
        <v>7637</v>
      </c>
      <c r="J157" s="284">
        <v>50</v>
      </c>
      <c r="K157" s="280"/>
    </row>
    <row r="158" spans="2:11" customFormat="1" ht="15" customHeight="1">
      <c r="B158" s="259"/>
      <c r="C158" s="284" t="s">
        <v>7660</v>
      </c>
      <c r="D158" s="236"/>
      <c r="E158" s="236"/>
      <c r="F158" s="285" t="s">
        <v>7641</v>
      </c>
      <c r="G158" s="236"/>
      <c r="H158" s="284" t="s">
        <v>7675</v>
      </c>
      <c r="I158" s="284" t="s">
        <v>7637</v>
      </c>
      <c r="J158" s="284">
        <v>50</v>
      </c>
      <c r="K158" s="280"/>
    </row>
    <row r="159" spans="2:11" customFormat="1" ht="15" customHeight="1">
      <c r="B159" s="259"/>
      <c r="C159" s="284" t="s">
        <v>135</v>
      </c>
      <c r="D159" s="236"/>
      <c r="E159" s="236"/>
      <c r="F159" s="285" t="s">
        <v>7635</v>
      </c>
      <c r="G159" s="236"/>
      <c r="H159" s="284" t="s">
        <v>7697</v>
      </c>
      <c r="I159" s="284" t="s">
        <v>7637</v>
      </c>
      <c r="J159" s="284" t="s">
        <v>7698</v>
      </c>
      <c r="K159" s="280"/>
    </row>
    <row r="160" spans="2:11" customFormat="1" ht="15" customHeight="1">
      <c r="B160" s="259"/>
      <c r="C160" s="284" t="s">
        <v>7699</v>
      </c>
      <c r="D160" s="236"/>
      <c r="E160" s="236"/>
      <c r="F160" s="285" t="s">
        <v>7635</v>
      </c>
      <c r="G160" s="236"/>
      <c r="H160" s="284" t="s">
        <v>7700</v>
      </c>
      <c r="I160" s="284" t="s">
        <v>7670</v>
      </c>
      <c r="J160" s="284"/>
      <c r="K160" s="280"/>
    </row>
    <row r="161" spans="2:1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customFormat="1" ht="45" customHeight="1">
      <c r="B165" s="228"/>
      <c r="C165" s="356" t="s">
        <v>7701</v>
      </c>
      <c r="D165" s="356"/>
      <c r="E165" s="356"/>
      <c r="F165" s="356"/>
      <c r="G165" s="356"/>
      <c r="H165" s="356"/>
      <c r="I165" s="356"/>
      <c r="J165" s="356"/>
      <c r="K165" s="229"/>
    </row>
    <row r="166" spans="2:11" customFormat="1" ht="17.25" customHeight="1">
      <c r="B166" s="228"/>
      <c r="C166" s="249" t="s">
        <v>7629</v>
      </c>
      <c r="D166" s="249"/>
      <c r="E166" s="249"/>
      <c r="F166" s="249" t="s">
        <v>7630</v>
      </c>
      <c r="G166" s="289"/>
      <c r="H166" s="290" t="s">
        <v>58</v>
      </c>
      <c r="I166" s="290" t="s">
        <v>61</v>
      </c>
      <c r="J166" s="249" t="s">
        <v>7631</v>
      </c>
      <c r="K166" s="229"/>
    </row>
    <row r="167" spans="2:11" customFormat="1" ht="17.25" customHeight="1">
      <c r="B167" s="230"/>
      <c r="C167" s="251" t="s">
        <v>7632</v>
      </c>
      <c r="D167" s="251"/>
      <c r="E167" s="251"/>
      <c r="F167" s="252" t="s">
        <v>7633</v>
      </c>
      <c r="G167" s="291"/>
      <c r="H167" s="292"/>
      <c r="I167" s="292"/>
      <c r="J167" s="251" t="s">
        <v>7634</v>
      </c>
      <c r="K167" s="231"/>
    </row>
    <row r="168" spans="2:1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0"/>
    </row>
    <row r="169" spans="2:11" customFormat="1" ht="15" customHeight="1">
      <c r="B169" s="259"/>
      <c r="C169" s="236" t="s">
        <v>7638</v>
      </c>
      <c r="D169" s="236"/>
      <c r="E169" s="236"/>
      <c r="F169" s="257" t="s">
        <v>7635</v>
      </c>
      <c r="G169" s="236"/>
      <c r="H169" s="236" t="s">
        <v>7675</v>
      </c>
      <c r="I169" s="236" t="s">
        <v>7637</v>
      </c>
      <c r="J169" s="236">
        <v>120</v>
      </c>
      <c r="K169" s="280"/>
    </row>
    <row r="170" spans="2:11" customFormat="1" ht="15" customHeight="1">
      <c r="B170" s="259"/>
      <c r="C170" s="236" t="s">
        <v>7684</v>
      </c>
      <c r="D170" s="236"/>
      <c r="E170" s="236"/>
      <c r="F170" s="257" t="s">
        <v>7635</v>
      </c>
      <c r="G170" s="236"/>
      <c r="H170" s="236" t="s">
        <v>7685</v>
      </c>
      <c r="I170" s="236" t="s">
        <v>7637</v>
      </c>
      <c r="J170" s="236" t="s">
        <v>7686</v>
      </c>
      <c r="K170" s="280"/>
    </row>
    <row r="171" spans="2:11" customFormat="1" ht="15" customHeight="1">
      <c r="B171" s="259"/>
      <c r="C171" s="236" t="s">
        <v>90</v>
      </c>
      <c r="D171" s="236"/>
      <c r="E171" s="236"/>
      <c r="F171" s="257" t="s">
        <v>7635</v>
      </c>
      <c r="G171" s="236"/>
      <c r="H171" s="236" t="s">
        <v>7702</v>
      </c>
      <c r="I171" s="236" t="s">
        <v>7637</v>
      </c>
      <c r="J171" s="236" t="s">
        <v>7686</v>
      </c>
      <c r="K171" s="280"/>
    </row>
    <row r="172" spans="2:11" customFormat="1" ht="15" customHeight="1">
      <c r="B172" s="259"/>
      <c r="C172" s="236" t="s">
        <v>7640</v>
      </c>
      <c r="D172" s="236"/>
      <c r="E172" s="236"/>
      <c r="F172" s="257" t="s">
        <v>7641</v>
      </c>
      <c r="G172" s="236"/>
      <c r="H172" s="236" t="s">
        <v>7702</v>
      </c>
      <c r="I172" s="236" t="s">
        <v>7637</v>
      </c>
      <c r="J172" s="236">
        <v>50</v>
      </c>
      <c r="K172" s="280"/>
    </row>
    <row r="173" spans="2:11" customFormat="1" ht="15" customHeight="1">
      <c r="B173" s="259"/>
      <c r="C173" s="236" t="s">
        <v>7643</v>
      </c>
      <c r="D173" s="236"/>
      <c r="E173" s="236"/>
      <c r="F173" s="257" t="s">
        <v>7635</v>
      </c>
      <c r="G173" s="236"/>
      <c r="H173" s="236" t="s">
        <v>7702</v>
      </c>
      <c r="I173" s="236" t="s">
        <v>7645</v>
      </c>
      <c r="J173" s="236"/>
      <c r="K173" s="280"/>
    </row>
    <row r="174" spans="2:11" customFormat="1" ht="15" customHeight="1">
      <c r="B174" s="259"/>
      <c r="C174" s="236" t="s">
        <v>7654</v>
      </c>
      <c r="D174" s="236"/>
      <c r="E174" s="236"/>
      <c r="F174" s="257" t="s">
        <v>7641</v>
      </c>
      <c r="G174" s="236"/>
      <c r="H174" s="236" t="s">
        <v>7702</v>
      </c>
      <c r="I174" s="236" t="s">
        <v>7637</v>
      </c>
      <c r="J174" s="236">
        <v>50</v>
      </c>
      <c r="K174" s="280"/>
    </row>
    <row r="175" spans="2:11" customFormat="1" ht="15" customHeight="1">
      <c r="B175" s="259"/>
      <c r="C175" s="236" t="s">
        <v>7662</v>
      </c>
      <c r="D175" s="236"/>
      <c r="E175" s="236"/>
      <c r="F175" s="257" t="s">
        <v>7641</v>
      </c>
      <c r="G175" s="236"/>
      <c r="H175" s="236" t="s">
        <v>7702</v>
      </c>
      <c r="I175" s="236" t="s">
        <v>7637</v>
      </c>
      <c r="J175" s="236">
        <v>50</v>
      </c>
      <c r="K175" s="280"/>
    </row>
    <row r="176" spans="2:11" customFormat="1" ht="15" customHeight="1">
      <c r="B176" s="259"/>
      <c r="C176" s="236" t="s">
        <v>7660</v>
      </c>
      <c r="D176" s="236"/>
      <c r="E176" s="236"/>
      <c r="F176" s="257" t="s">
        <v>7641</v>
      </c>
      <c r="G176" s="236"/>
      <c r="H176" s="236" t="s">
        <v>7702</v>
      </c>
      <c r="I176" s="236" t="s">
        <v>7637</v>
      </c>
      <c r="J176" s="236">
        <v>50</v>
      </c>
      <c r="K176" s="280"/>
    </row>
    <row r="177" spans="2:11" customFormat="1" ht="15" customHeight="1">
      <c r="B177" s="259"/>
      <c r="C177" s="236" t="s">
        <v>145</v>
      </c>
      <c r="D177" s="236"/>
      <c r="E177" s="236"/>
      <c r="F177" s="257" t="s">
        <v>7635</v>
      </c>
      <c r="G177" s="236"/>
      <c r="H177" s="236" t="s">
        <v>7703</v>
      </c>
      <c r="I177" s="236" t="s">
        <v>7704</v>
      </c>
      <c r="J177" s="236"/>
      <c r="K177" s="280"/>
    </row>
    <row r="178" spans="2:11" customFormat="1" ht="15" customHeight="1">
      <c r="B178" s="259"/>
      <c r="C178" s="236" t="s">
        <v>61</v>
      </c>
      <c r="D178" s="236"/>
      <c r="E178" s="236"/>
      <c r="F178" s="257" t="s">
        <v>7635</v>
      </c>
      <c r="G178" s="236"/>
      <c r="H178" s="236" t="s">
        <v>7705</v>
      </c>
      <c r="I178" s="236" t="s">
        <v>7706</v>
      </c>
      <c r="J178" s="236">
        <v>1</v>
      </c>
      <c r="K178" s="280"/>
    </row>
    <row r="179" spans="2:11" customFormat="1" ht="15" customHeight="1">
      <c r="B179" s="259"/>
      <c r="C179" s="236" t="s">
        <v>57</v>
      </c>
      <c r="D179" s="236"/>
      <c r="E179" s="236"/>
      <c r="F179" s="257" t="s">
        <v>7635</v>
      </c>
      <c r="G179" s="236"/>
      <c r="H179" s="236" t="s">
        <v>7707</v>
      </c>
      <c r="I179" s="236" t="s">
        <v>7637</v>
      </c>
      <c r="J179" s="236">
        <v>20</v>
      </c>
      <c r="K179" s="280"/>
    </row>
    <row r="180" spans="2:11" customFormat="1" ht="15" customHeight="1">
      <c r="B180" s="259"/>
      <c r="C180" s="236" t="s">
        <v>58</v>
      </c>
      <c r="D180" s="236"/>
      <c r="E180" s="236"/>
      <c r="F180" s="257" t="s">
        <v>7635</v>
      </c>
      <c r="G180" s="236"/>
      <c r="H180" s="236" t="s">
        <v>7708</v>
      </c>
      <c r="I180" s="236" t="s">
        <v>7637</v>
      </c>
      <c r="J180" s="236">
        <v>255</v>
      </c>
      <c r="K180" s="280"/>
    </row>
    <row r="181" spans="2:11" customFormat="1" ht="15" customHeight="1">
      <c r="B181" s="259"/>
      <c r="C181" s="236" t="s">
        <v>146</v>
      </c>
      <c r="D181" s="236"/>
      <c r="E181" s="236"/>
      <c r="F181" s="257" t="s">
        <v>7635</v>
      </c>
      <c r="G181" s="236"/>
      <c r="H181" s="236" t="s">
        <v>7599</v>
      </c>
      <c r="I181" s="236" t="s">
        <v>7637</v>
      </c>
      <c r="J181" s="236">
        <v>10</v>
      </c>
      <c r="K181" s="280"/>
    </row>
    <row r="182" spans="2:11" customFormat="1" ht="15" customHeight="1">
      <c r="B182" s="259"/>
      <c r="C182" s="236" t="s">
        <v>147</v>
      </c>
      <c r="D182" s="236"/>
      <c r="E182" s="236"/>
      <c r="F182" s="257" t="s">
        <v>7635</v>
      </c>
      <c r="G182" s="236"/>
      <c r="H182" s="236" t="s">
        <v>7709</v>
      </c>
      <c r="I182" s="236" t="s">
        <v>7670</v>
      </c>
      <c r="J182" s="236"/>
      <c r="K182" s="280"/>
    </row>
    <row r="183" spans="2:11" customFormat="1" ht="15" customHeight="1">
      <c r="B183" s="259"/>
      <c r="C183" s="236" t="s">
        <v>7710</v>
      </c>
      <c r="D183" s="236"/>
      <c r="E183" s="236"/>
      <c r="F183" s="257" t="s">
        <v>7635</v>
      </c>
      <c r="G183" s="236"/>
      <c r="H183" s="236" t="s">
        <v>7711</v>
      </c>
      <c r="I183" s="236" t="s">
        <v>7670</v>
      </c>
      <c r="J183" s="236"/>
      <c r="K183" s="280"/>
    </row>
    <row r="184" spans="2:11" customFormat="1" ht="15" customHeight="1">
      <c r="B184" s="259"/>
      <c r="C184" s="236" t="s">
        <v>7699</v>
      </c>
      <c r="D184" s="236"/>
      <c r="E184" s="236"/>
      <c r="F184" s="257" t="s">
        <v>7635</v>
      </c>
      <c r="G184" s="236"/>
      <c r="H184" s="236" t="s">
        <v>7712</v>
      </c>
      <c r="I184" s="236" t="s">
        <v>7670</v>
      </c>
      <c r="J184" s="236"/>
      <c r="K184" s="280"/>
    </row>
    <row r="185" spans="2:11" customFormat="1" ht="15" customHeight="1">
      <c r="B185" s="259"/>
      <c r="C185" s="236" t="s">
        <v>149</v>
      </c>
      <c r="D185" s="236"/>
      <c r="E185" s="236"/>
      <c r="F185" s="257" t="s">
        <v>7641</v>
      </c>
      <c r="G185" s="236"/>
      <c r="H185" s="236" t="s">
        <v>7713</v>
      </c>
      <c r="I185" s="236" t="s">
        <v>7637</v>
      </c>
      <c r="J185" s="236">
        <v>50</v>
      </c>
      <c r="K185" s="280"/>
    </row>
    <row r="186" spans="2:11" customFormat="1" ht="15" customHeight="1">
      <c r="B186" s="259"/>
      <c r="C186" s="236" t="s">
        <v>7714</v>
      </c>
      <c r="D186" s="236"/>
      <c r="E186" s="236"/>
      <c r="F186" s="257" t="s">
        <v>7641</v>
      </c>
      <c r="G186" s="236"/>
      <c r="H186" s="236" t="s">
        <v>7715</v>
      </c>
      <c r="I186" s="236" t="s">
        <v>7716</v>
      </c>
      <c r="J186" s="236"/>
      <c r="K186" s="280"/>
    </row>
    <row r="187" spans="2:11" customFormat="1" ht="15" customHeight="1">
      <c r="B187" s="259"/>
      <c r="C187" s="236" t="s">
        <v>7717</v>
      </c>
      <c r="D187" s="236"/>
      <c r="E187" s="236"/>
      <c r="F187" s="257" t="s">
        <v>7641</v>
      </c>
      <c r="G187" s="236"/>
      <c r="H187" s="236" t="s">
        <v>7718</v>
      </c>
      <c r="I187" s="236" t="s">
        <v>7716</v>
      </c>
      <c r="J187" s="236"/>
      <c r="K187" s="280"/>
    </row>
    <row r="188" spans="2:11" customFormat="1" ht="15" customHeight="1">
      <c r="B188" s="259"/>
      <c r="C188" s="236" t="s">
        <v>7719</v>
      </c>
      <c r="D188" s="236"/>
      <c r="E188" s="236"/>
      <c r="F188" s="257" t="s">
        <v>7641</v>
      </c>
      <c r="G188" s="236"/>
      <c r="H188" s="236" t="s">
        <v>7720</v>
      </c>
      <c r="I188" s="236" t="s">
        <v>7716</v>
      </c>
      <c r="J188" s="236"/>
      <c r="K188" s="280"/>
    </row>
    <row r="189" spans="2:11" customFormat="1" ht="15" customHeight="1">
      <c r="B189" s="259"/>
      <c r="C189" s="293" t="s">
        <v>7721</v>
      </c>
      <c r="D189" s="236"/>
      <c r="E189" s="236"/>
      <c r="F189" s="257" t="s">
        <v>7641</v>
      </c>
      <c r="G189" s="236"/>
      <c r="H189" s="236" t="s">
        <v>7722</v>
      </c>
      <c r="I189" s="236" t="s">
        <v>7723</v>
      </c>
      <c r="J189" s="294" t="s">
        <v>7724</v>
      </c>
      <c r="K189" s="280"/>
    </row>
    <row r="190" spans="2:11" customFormat="1" ht="15" customHeight="1">
      <c r="B190" s="295"/>
      <c r="C190" s="296" t="s">
        <v>7725</v>
      </c>
      <c r="D190" s="297"/>
      <c r="E190" s="297"/>
      <c r="F190" s="298" t="s">
        <v>7641</v>
      </c>
      <c r="G190" s="297"/>
      <c r="H190" s="297" t="s">
        <v>7726</v>
      </c>
      <c r="I190" s="297" t="s">
        <v>7723</v>
      </c>
      <c r="J190" s="299" t="s">
        <v>7724</v>
      </c>
      <c r="K190" s="300"/>
    </row>
    <row r="191" spans="2:11" customFormat="1" ht="15" customHeight="1">
      <c r="B191" s="259"/>
      <c r="C191" s="293" t="s">
        <v>46</v>
      </c>
      <c r="D191" s="236"/>
      <c r="E191" s="236"/>
      <c r="F191" s="257" t="s">
        <v>7635</v>
      </c>
      <c r="G191" s="236"/>
      <c r="H191" s="233" t="s">
        <v>7727</v>
      </c>
      <c r="I191" s="236" t="s">
        <v>7728</v>
      </c>
      <c r="J191" s="236"/>
      <c r="K191" s="280"/>
    </row>
    <row r="192" spans="2:11" customFormat="1" ht="15" customHeight="1">
      <c r="B192" s="259"/>
      <c r="C192" s="293" t="s">
        <v>7729</v>
      </c>
      <c r="D192" s="236"/>
      <c r="E192" s="236"/>
      <c r="F192" s="257" t="s">
        <v>7635</v>
      </c>
      <c r="G192" s="236"/>
      <c r="H192" s="236" t="s">
        <v>7730</v>
      </c>
      <c r="I192" s="236" t="s">
        <v>7670</v>
      </c>
      <c r="J192" s="236"/>
      <c r="K192" s="280"/>
    </row>
    <row r="193" spans="2:11" customFormat="1" ht="15" customHeight="1">
      <c r="B193" s="259"/>
      <c r="C193" s="293" t="s">
        <v>7731</v>
      </c>
      <c r="D193" s="236"/>
      <c r="E193" s="236"/>
      <c r="F193" s="257" t="s">
        <v>7635</v>
      </c>
      <c r="G193" s="236"/>
      <c r="H193" s="236" t="s">
        <v>7732</v>
      </c>
      <c r="I193" s="236" t="s">
        <v>7670</v>
      </c>
      <c r="J193" s="236"/>
      <c r="K193" s="280"/>
    </row>
    <row r="194" spans="2:11" customFormat="1" ht="15" customHeight="1">
      <c r="B194" s="259"/>
      <c r="C194" s="293" t="s">
        <v>7733</v>
      </c>
      <c r="D194" s="236"/>
      <c r="E194" s="236"/>
      <c r="F194" s="257" t="s">
        <v>7641</v>
      </c>
      <c r="G194" s="236"/>
      <c r="H194" s="236" t="s">
        <v>7734</v>
      </c>
      <c r="I194" s="236" t="s">
        <v>7670</v>
      </c>
      <c r="J194" s="236"/>
      <c r="K194" s="280"/>
    </row>
    <row r="195" spans="2:1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customFormat="1" ht="18.75" customHeight="1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</row>
    <row r="199" spans="2:11" customFormat="1" ht="13.5">
      <c r="B199" s="225"/>
      <c r="C199" s="226"/>
      <c r="D199" s="226"/>
      <c r="E199" s="226"/>
      <c r="F199" s="226"/>
      <c r="G199" s="226"/>
      <c r="H199" s="226"/>
      <c r="I199" s="226"/>
      <c r="J199" s="226"/>
      <c r="K199" s="227"/>
    </row>
    <row r="200" spans="2:11" customFormat="1" ht="21">
      <c r="B200" s="228"/>
      <c r="C200" s="356" t="s">
        <v>7735</v>
      </c>
      <c r="D200" s="356"/>
      <c r="E200" s="356"/>
      <c r="F200" s="356"/>
      <c r="G200" s="356"/>
      <c r="H200" s="356"/>
      <c r="I200" s="356"/>
      <c r="J200" s="356"/>
      <c r="K200" s="229"/>
    </row>
    <row r="201" spans="2:11" customFormat="1" ht="25.5" customHeight="1">
      <c r="B201" s="228"/>
      <c r="C201" s="302" t="s">
        <v>7736</v>
      </c>
      <c r="D201" s="302"/>
      <c r="E201" s="302"/>
      <c r="F201" s="302" t="s">
        <v>7737</v>
      </c>
      <c r="G201" s="303"/>
      <c r="H201" s="359" t="s">
        <v>7738</v>
      </c>
      <c r="I201" s="359"/>
      <c r="J201" s="359"/>
      <c r="K201" s="229"/>
    </row>
    <row r="202" spans="2:11" customFormat="1" ht="5.25" customHeight="1">
      <c r="B202" s="259"/>
      <c r="C202" s="254"/>
      <c r="D202" s="254"/>
      <c r="E202" s="254"/>
      <c r="F202" s="254"/>
      <c r="G202" s="278"/>
      <c r="H202" s="254"/>
      <c r="I202" s="254"/>
      <c r="J202" s="254"/>
      <c r="K202" s="280"/>
    </row>
    <row r="203" spans="2:11" customFormat="1" ht="15" customHeight="1">
      <c r="B203" s="259"/>
      <c r="C203" s="236" t="s">
        <v>7728</v>
      </c>
      <c r="D203" s="236"/>
      <c r="E203" s="236"/>
      <c r="F203" s="257" t="s">
        <v>47</v>
      </c>
      <c r="G203" s="236"/>
      <c r="H203" s="360" t="s">
        <v>7739</v>
      </c>
      <c r="I203" s="360"/>
      <c r="J203" s="360"/>
      <c r="K203" s="280"/>
    </row>
    <row r="204" spans="2:11" customFormat="1" ht="15" customHeight="1">
      <c r="B204" s="259"/>
      <c r="C204" s="236"/>
      <c r="D204" s="236"/>
      <c r="E204" s="236"/>
      <c r="F204" s="257" t="s">
        <v>48</v>
      </c>
      <c r="G204" s="236"/>
      <c r="H204" s="360" t="s">
        <v>7740</v>
      </c>
      <c r="I204" s="360"/>
      <c r="J204" s="360"/>
      <c r="K204" s="280"/>
    </row>
    <row r="205" spans="2:11" customFormat="1" ht="15" customHeight="1">
      <c r="B205" s="259"/>
      <c r="C205" s="236"/>
      <c r="D205" s="236"/>
      <c r="E205" s="236"/>
      <c r="F205" s="257" t="s">
        <v>51</v>
      </c>
      <c r="G205" s="236"/>
      <c r="H205" s="360" t="s">
        <v>7741</v>
      </c>
      <c r="I205" s="360"/>
      <c r="J205" s="360"/>
      <c r="K205" s="280"/>
    </row>
    <row r="206" spans="2:11" customFormat="1" ht="15" customHeight="1">
      <c r="B206" s="259"/>
      <c r="C206" s="236"/>
      <c r="D206" s="236"/>
      <c r="E206" s="236"/>
      <c r="F206" s="257" t="s">
        <v>49</v>
      </c>
      <c r="G206" s="236"/>
      <c r="H206" s="360" t="s">
        <v>7742</v>
      </c>
      <c r="I206" s="360"/>
      <c r="J206" s="360"/>
      <c r="K206" s="280"/>
    </row>
    <row r="207" spans="2:11" customFormat="1" ht="15" customHeight="1">
      <c r="B207" s="259"/>
      <c r="C207" s="236"/>
      <c r="D207" s="236"/>
      <c r="E207" s="236"/>
      <c r="F207" s="257" t="s">
        <v>50</v>
      </c>
      <c r="G207" s="236"/>
      <c r="H207" s="360" t="s">
        <v>7743</v>
      </c>
      <c r="I207" s="360"/>
      <c r="J207" s="360"/>
      <c r="K207" s="280"/>
    </row>
    <row r="208" spans="2:11" customFormat="1" ht="15" customHeight="1">
      <c r="B208" s="259"/>
      <c r="C208" s="236"/>
      <c r="D208" s="236"/>
      <c r="E208" s="236"/>
      <c r="F208" s="257"/>
      <c r="G208" s="236"/>
      <c r="H208" s="236"/>
      <c r="I208" s="236"/>
      <c r="J208" s="236"/>
      <c r="K208" s="280"/>
    </row>
    <row r="209" spans="2:11" customFormat="1" ht="15" customHeight="1">
      <c r="B209" s="259"/>
      <c r="C209" s="236" t="s">
        <v>7682</v>
      </c>
      <c r="D209" s="236"/>
      <c r="E209" s="236"/>
      <c r="F209" s="257" t="s">
        <v>83</v>
      </c>
      <c r="G209" s="236"/>
      <c r="H209" s="360" t="s">
        <v>7744</v>
      </c>
      <c r="I209" s="360"/>
      <c r="J209" s="360"/>
      <c r="K209" s="280"/>
    </row>
    <row r="210" spans="2:11" customFormat="1" ht="15" customHeight="1">
      <c r="B210" s="259"/>
      <c r="C210" s="236"/>
      <c r="D210" s="236"/>
      <c r="E210" s="236"/>
      <c r="F210" s="257" t="s">
        <v>7580</v>
      </c>
      <c r="G210" s="236"/>
      <c r="H210" s="360" t="s">
        <v>7581</v>
      </c>
      <c r="I210" s="360"/>
      <c r="J210" s="360"/>
      <c r="K210" s="280"/>
    </row>
    <row r="211" spans="2:11" customFormat="1" ht="15" customHeight="1">
      <c r="B211" s="259"/>
      <c r="C211" s="236"/>
      <c r="D211" s="236"/>
      <c r="E211" s="236"/>
      <c r="F211" s="257" t="s">
        <v>7578</v>
      </c>
      <c r="G211" s="236"/>
      <c r="H211" s="360" t="s">
        <v>7745</v>
      </c>
      <c r="I211" s="360"/>
      <c r="J211" s="360"/>
      <c r="K211" s="280"/>
    </row>
    <row r="212" spans="2:11" customFormat="1" ht="15" customHeight="1">
      <c r="B212" s="304"/>
      <c r="C212" s="236"/>
      <c r="D212" s="236"/>
      <c r="E212" s="236"/>
      <c r="F212" s="257" t="s">
        <v>7582</v>
      </c>
      <c r="G212" s="293"/>
      <c r="H212" s="361" t="s">
        <v>7583</v>
      </c>
      <c r="I212" s="361"/>
      <c r="J212" s="361"/>
      <c r="K212" s="305"/>
    </row>
    <row r="213" spans="2:11" customFormat="1" ht="15" customHeight="1">
      <c r="B213" s="304"/>
      <c r="C213" s="236"/>
      <c r="D213" s="236"/>
      <c r="E213" s="236"/>
      <c r="F213" s="257" t="s">
        <v>4147</v>
      </c>
      <c r="G213" s="293"/>
      <c r="H213" s="361" t="s">
        <v>4081</v>
      </c>
      <c r="I213" s="361"/>
      <c r="J213" s="361"/>
      <c r="K213" s="305"/>
    </row>
    <row r="214" spans="2:11" customFormat="1" ht="15" customHeight="1">
      <c r="B214" s="304"/>
      <c r="C214" s="236"/>
      <c r="D214" s="236"/>
      <c r="E214" s="236"/>
      <c r="F214" s="257"/>
      <c r="G214" s="293"/>
      <c r="H214" s="284"/>
      <c r="I214" s="284"/>
      <c r="J214" s="284"/>
      <c r="K214" s="305"/>
    </row>
    <row r="215" spans="2:11" customFormat="1" ht="15" customHeight="1">
      <c r="B215" s="304"/>
      <c r="C215" s="236" t="s">
        <v>7706</v>
      </c>
      <c r="D215" s="236"/>
      <c r="E215" s="236"/>
      <c r="F215" s="257">
        <v>1</v>
      </c>
      <c r="G215" s="293"/>
      <c r="H215" s="361" t="s">
        <v>7746</v>
      </c>
      <c r="I215" s="361"/>
      <c r="J215" s="361"/>
      <c r="K215" s="305"/>
    </row>
    <row r="216" spans="2:11" customFormat="1" ht="15" customHeight="1">
      <c r="B216" s="304"/>
      <c r="C216" s="236"/>
      <c r="D216" s="236"/>
      <c r="E216" s="236"/>
      <c r="F216" s="257">
        <v>2</v>
      </c>
      <c r="G216" s="293"/>
      <c r="H216" s="361" t="s">
        <v>7747</v>
      </c>
      <c r="I216" s="361"/>
      <c r="J216" s="361"/>
      <c r="K216" s="305"/>
    </row>
    <row r="217" spans="2:11" customFormat="1" ht="15" customHeight="1">
      <c r="B217" s="304"/>
      <c r="C217" s="236"/>
      <c r="D217" s="236"/>
      <c r="E217" s="236"/>
      <c r="F217" s="257">
        <v>3</v>
      </c>
      <c r="G217" s="293"/>
      <c r="H217" s="361" t="s">
        <v>7748</v>
      </c>
      <c r="I217" s="361"/>
      <c r="J217" s="361"/>
      <c r="K217" s="305"/>
    </row>
    <row r="218" spans="2:11" customFormat="1" ht="15" customHeight="1">
      <c r="B218" s="304"/>
      <c r="C218" s="236"/>
      <c r="D218" s="236"/>
      <c r="E218" s="236"/>
      <c r="F218" s="257">
        <v>4</v>
      </c>
      <c r="G218" s="293"/>
      <c r="H218" s="361" t="s">
        <v>7749</v>
      </c>
      <c r="I218" s="361"/>
      <c r="J218" s="361"/>
      <c r="K218" s="305"/>
    </row>
    <row r="219" spans="2:1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000 - Příprava území</vt:lpstr>
      <vt:lpstr>1 - Stavební práce</vt:lpstr>
      <vt:lpstr>3 - Oplocení</vt:lpstr>
      <vt:lpstr>4 - Slaboproud</vt:lpstr>
      <vt:lpstr>5 - Silnoproud</vt:lpstr>
      <vt:lpstr>6 - VZT</vt:lpstr>
      <vt:lpstr>7 - ZTI</vt:lpstr>
      <vt:lpstr>8 - VYTÁPĚNÍ</vt:lpstr>
      <vt:lpstr>9 - Primárná okruh TČ </vt:lpstr>
      <vt:lpstr>10 - Sadové úpravy, náhra...</vt:lpstr>
      <vt:lpstr>SO02 - Likvidace dešťovýc...</vt:lpstr>
      <vt:lpstr>SO03 - Dopravní řešení</vt:lpstr>
      <vt:lpstr>IO01 - Kanalizační přípojka</vt:lpstr>
      <vt:lpstr>IO02 - Vodovodní přípojka</vt:lpstr>
      <vt:lpstr>9 - Vedlejší náklady</vt:lpstr>
      <vt:lpstr>Seznam figur</vt:lpstr>
      <vt:lpstr>Pokyny pro vyplnění</vt:lpstr>
      <vt:lpstr>'000 - Příprava území'!Názvy_tisku</vt:lpstr>
      <vt:lpstr>'1 - Stavební práce'!Názvy_tisku</vt:lpstr>
      <vt:lpstr>'10 - Sadové úpravy, náhra...'!Názvy_tisku</vt:lpstr>
      <vt:lpstr>'3 - Oplocení'!Názvy_tisku</vt:lpstr>
      <vt:lpstr>'4 - Slaboproud'!Názvy_tisku</vt:lpstr>
      <vt:lpstr>'5 - Silnoproud'!Názvy_tisku</vt:lpstr>
      <vt:lpstr>'6 - VZT'!Názvy_tisku</vt:lpstr>
      <vt:lpstr>'7 - ZTI'!Názvy_tisku</vt:lpstr>
      <vt:lpstr>'8 - VYTÁPĚNÍ'!Názvy_tisku</vt:lpstr>
      <vt:lpstr>'9 - Primárná okruh TČ '!Názvy_tisku</vt:lpstr>
      <vt:lpstr>'9 - Vedlejší náklady'!Názvy_tisku</vt:lpstr>
      <vt:lpstr>'IO01 - Kanalizační přípojka'!Názvy_tisku</vt:lpstr>
      <vt:lpstr>'IO02 - Vodovodní přípojka'!Názvy_tisku</vt:lpstr>
      <vt:lpstr>'Rekapitulace stavby'!Názvy_tisku</vt:lpstr>
      <vt:lpstr>'Seznam figur'!Názvy_tisku</vt:lpstr>
      <vt:lpstr>'SO02 - Likvidace dešťovýc...'!Názvy_tisku</vt:lpstr>
      <vt:lpstr>'SO03 - Dopravní řešení'!Názvy_tisku</vt:lpstr>
      <vt:lpstr>'000 - Příprava území'!Oblast_tisku</vt:lpstr>
      <vt:lpstr>'1 - Stavební práce'!Oblast_tisku</vt:lpstr>
      <vt:lpstr>'10 - Sadové úpravy, náhra...'!Oblast_tisku</vt:lpstr>
      <vt:lpstr>'3 - Oplocení'!Oblast_tisku</vt:lpstr>
      <vt:lpstr>'4 - Slaboproud'!Oblast_tisku</vt:lpstr>
      <vt:lpstr>'5 - Silnoproud'!Oblast_tisku</vt:lpstr>
      <vt:lpstr>'6 - VZT'!Oblast_tisku</vt:lpstr>
      <vt:lpstr>'7 - ZTI'!Oblast_tisku</vt:lpstr>
      <vt:lpstr>'8 - VYTÁPĚNÍ'!Oblast_tisku</vt:lpstr>
      <vt:lpstr>'9 - Primárná okruh TČ '!Oblast_tisku</vt:lpstr>
      <vt:lpstr>'9 - Vedlejší náklady'!Oblast_tisku</vt:lpstr>
      <vt:lpstr>'IO01 - Kanalizační přípojka'!Oblast_tisku</vt:lpstr>
      <vt:lpstr>'IO02 - Vodovodní přípojka'!Oblast_tisku</vt:lpstr>
      <vt:lpstr>'Pokyny pro vyplnění'!Oblast_tisku</vt:lpstr>
      <vt:lpstr>'Rekapitulace stavby'!Oblast_tisku</vt:lpstr>
      <vt:lpstr>'Seznam figur'!Oblast_tisku</vt:lpstr>
      <vt:lpstr>'SO02 - Likvidace dešťovýc...'!Oblast_tisku</vt:lpstr>
      <vt:lpstr>'SO03 - Dopravní řešení'!Oblast_tisku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BS projekt</cp:lastModifiedBy>
  <dcterms:created xsi:type="dcterms:W3CDTF">2025-07-02T10:58:52Z</dcterms:created>
  <dcterms:modified xsi:type="dcterms:W3CDTF">2025-07-04T06:26:36Z</dcterms:modified>
</cp:coreProperties>
</file>