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0.0.200\spolecne\google drive synchronizováno\BS_PROJEKT\Zakázky\2025\z25008_RD_DSP_Staré_Holice_Na_Balkane_340_DD_Holice\FINAL\DOKLADOVA_CAST\ROZPOCET_VV\EDIT\"/>
    </mc:Choice>
  </mc:AlternateContent>
  <xr:revisionPtr revIDLastSave="0" documentId="13_ncr:1_{A89BEA90-72B2-4061-9D02-E8DA8B6B39D0}" xr6:coauthVersionLast="47" xr6:coauthVersionMax="47" xr10:uidLastSave="{00000000-0000-0000-0000-000000000000}"/>
  <workbookProtection workbookAlgorithmName="SHA-512" workbookHashValue="4jbGl2BuCQyJ9zllKSMVpji7jai0JNhJEuafeKbmDxUd8Qw59AQC5eUBAjUU03LmmjhWZf/rSnw0+Du3/dtFuQ==" workbookSaltValue="P/jVbEzTXCoJ5q4vmW5aFQ==" workbookSpinCount="100000" lockStructure="1"/>
  <bookViews>
    <workbookView xWindow="28680" yWindow="-120" windowWidth="29040" windowHeight="15720" firstSheet="1" activeTab="1" xr2:uid="{00000000-000D-0000-FFFF-FFFF00000000}"/>
  </bookViews>
  <sheets>
    <sheet name="Rekapitulace stavby" sheetId="1" r:id="rId1"/>
    <sheet name="1 - Stavební a bourací práce" sheetId="2" r:id="rId2"/>
    <sheet name="2 - Oplocení" sheetId="3" r:id="rId3"/>
    <sheet name="3 - Kuchyňská linka" sheetId="4" r:id="rId4"/>
    <sheet name="4 - VZT" sheetId="5" r:id="rId5"/>
    <sheet name="5 - ZTI" sheetId="6" r:id="rId6"/>
    <sheet name="6 - Elektroinstalace" sheetId="7" r:id="rId7"/>
    <sheet name="9 - Vedlejší náklady" sheetId="8" r:id="rId8"/>
    <sheet name="Seznam figur" sheetId="10" r:id="rId9"/>
    <sheet name="Pokyny pro vyplnění" sheetId="11" r:id="rId10"/>
  </sheets>
  <definedNames>
    <definedName name="_xlnm._FilterDatabase" localSheetId="1" hidden="1">'1 - Stavební a bourací práce'!$C$146:$K$963</definedName>
    <definedName name="_xlnm._FilterDatabase" localSheetId="2" hidden="1">'2 - Oplocení'!$C$92:$K$156</definedName>
    <definedName name="_xlnm._FilterDatabase" localSheetId="3" hidden="1">'3 - Kuchyňská linka'!$C$86:$K$98</definedName>
    <definedName name="_xlnm._FilterDatabase" localSheetId="4" hidden="1">'4 - VZT'!$C$96:$K$181</definedName>
    <definedName name="_xlnm._FilterDatabase" localSheetId="5" hidden="1">'5 - ZTI'!$C$95:$K$166</definedName>
    <definedName name="_xlnm._FilterDatabase" localSheetId="6" hidden="1">'6 - Elektroinstalace'!$C$95:$K$212</definedName>
    <definedName name="_xlnm._FilterDatabase" localSheetId="7" hidden="1">'9 - Vedlejší náklady'!$C$88:$K$107</definedName>
    <definedName name="_xlnm.Print_Titles" localSheetId="1">'1 - Stavební a bourací práce'!$146:$146</definedName>
    <definedName name="_xlnm.Print_Titles" localSheetId="2">'2 - Oplocení'!$92:$92</definedName>
    <definedName name="_xlnm.Print_Titles" localSheetId="3">'3 - Kuchyňská linka'!$86:$86</definedName>
    <definedName name="_xlnm.Print_Titles" localSheetId="4">'4 - VZT'!$96:$96</definedName>
    <definedName name="_xlnm.Print_Titles" localSheetId="5">'5 - ZTI'!$95:$95</definedName>
    <definedName name="_xlnm.Print_Titles" localSheetId="6">'6 - Elektroinstalace'!$95:$95</definedName>
    <definedName name="_xlnm.Print_Titles" localSheetId="7">'9 - Vedlejší náklady'!$88:$88</definedName>
    <definedName name="_xlnm.Print_Titles" localSheetId="0">'Rekapitulace stavby'!$52:$52</definedName>
    <definedName name="_xlnm.Print_Titles" localSheetId="8">'Seznam figur'!$9:$9</definedName>
    <definedName name="_xlnm.Print_Area" localSheetId="1">'1 - Stavební a bourací práce'!$C$4:$J$41,'1 - Stavební a bourací práce'!$C$47:$J$126,'1 - Stavební a bourací práce'!$C$132:$K$963</definedName>
    <definedName name="_xlnm.Print_Area" localSheetId="2">'2 - Oplocení'!$C$4:$J$41,'2 - Oplocení'!$C$47:$J$72,'2 - Oplocení'!$C$78:$K$156</definedName>
    <definedName name="_xlnm.Print_Area" localSheetId="3">'3 - Kuchyňská linka'!$C$4:$J$41,'3 - Kuchyňská linka'!$C$47:$J$66,'3 - Kuchyňská linka'!$C$72:$K$98</definedName>
    <definedName name="_xlnm.Print_Area" localSheetId="4">'4 - VZT'!$C$4:$J$41,'4 - VZT'!$C$47:$J$76,'4 - VZT'!$C$82:$K$181</definedName>
    <definedName name="_xlnm.Print_Area" localSheetId="5">'5 - ZTI'!$C$4:$J$41,'5 - ZTI'!$C$47:$J$75,'5 - ZTI'!$C$81:$K$166</definedName>
    <definedName name="_xlnm.Print_Area" localSheetId="6">'6 - Elektroinstalace'!$C$4:$J$41,'6 - Elektroinstalace'!$C$47:$J$75,'6 - Elektroinstalace'!$C$81:$K$212</definedName>
    <definedName name="_xlnm.Print_Area" localSheetId="7">'9 - Vedlejší náklady'!$C$4:$J$41,'9 - Vedlejší náklady'!$C$47:$J$68,'9 - Vedlejší náklady'!$C$74:$K$107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stavby'!$C$42:$AQ$63</definedName>
    <definedName name="_xlnm.Print_Area" localSheetId="8">'Seznam figur'!$C$4:$G$287</definedName>
  </definedNames>
  <calcPr calcId="191029" iterateDelta="1E-4"/>
</workbook>
</file>

<file path=xl/calcChain.xml><?xml version="1.0" encoding="utf-8"?>
<calcChain xmlns="http://schemas.openxmlformats.org/spreadsheetml/2006/main">
  <c r="J32" i="4" l="1"/>
  <c r="J36" i="4" s="1"/>
  <c r="J100" i="4"/>
  <c r="J99" i="4"/>
  <c r="J98" i="4"/>
  <c r="J97" i="4"/>
  <c r="J96" i="4"/>
  <c r="J95" i="4"/>
  <c r="J94" i="4"/>
  <c r="J93" i="4"/>
  <c r="J92" i="4"/>
  <c r="J91" i="4"/>
  <c r="J90" i="4"/>
  <c r="D7" i="10"/>
  <c r="J39" i="8"/>
  <c r="J38" i="8"/>
  <c r="AY62" i="1"/>
  <c r="J37" i="8"/>
  <c r="AX62" i="1"/>
  <c r="BI106" i="8"/>
  <c r="BH106" i="8"/>
  <c r="BG106" i="8"/>
  <c r="BE106" i="8"/>
  <c r="T106" i="8"/>
  <c r="T105" i="8" s="1"/>
  <c r="R106" i="8"/>
  <c r="R105" i="8" s="1"/>
  <c r="P106" i="8"/>
  <c r="P105" i="8" s="1"/>
  <c r="BI103" i="8"/>
  <c r="BH103" i="8"/>
  <c r="BG103" i="8"/>
  <c r="BE103" i="8"/>
  <c r="T103" i="8"/>
  <c r="R103" i="8"/>
  <c r="P103" i="8"/>
  <c r="BI101" i="8"/>
  <c r="BH101" i="8"/>
  <c r="BG101" i="8"/>
  <c r="BE101" i="8"/>
  <c r="T101" i="8"/>
  <c r="R101" i="8"/>
  <c r="P101" i="8"/>
  <c r="BI99" i="8"/>
  <c r="BH99" i="8"/>
  <c r="BG99" i="8"/>
  <c r="BE99" i="8"/>
  <c r="T99" i="8"/>
  <c r="R99" i="8"/>
  <c r="P99" i="8"/>
  <c r="BI97" i="8"/>
  <c r="BH97" i="8"/>
  <c r="BG97" i="8"/>
  <c r="BE97" i="8"/>
  <c r="T97" i="8"/>
  <c r="R97" i="8"/>
  <c r="P97" i="8"/>
  <c r="BI95" i="8"/>
  <c r="BH95" i="8"/>
  <c r="BG95" i="8"/>
  <c r="BE95" i="8"/>
  <c r="T95" i="8"/>
  <c r="R95" i="8"/>
  <c r="P95" i="8"/>
  <c r="BI92" i="8"/>
  <c r="BH92" i="8"/>
  <c r="BG92" i="8"/>
  <c r="BE92" i="8"/>
  <c r="T92" i="8"/>
  <c r="R92" i="8"/>
  <c r="P92" i="8"/>
  <c r="F83" i="8"/>
  <c r="E81" i="8"/>
  <c r="F56" i="8"/>
  <c r="E54" i="8"/>
  <c r="J26" i="8"/>
  <c r="E26" i="8"/>
  <c r="J86" i="8"/>
  <c r="J25" i="8"/>
  <c r="J23" i="8"/>
  <c r="E23" i="8"/>
  <c r="J58" i="8" s="1"/>
  <c r="J22" i="8"/>
  <c r="J20" i="8"/>
  <c r="E20" i="8"/>
  <c r="F86" i="8" s="1"/>
  <c r="J19" i="8"/>
  <c r="J17" i="8"/>
  <c r="E17" i="8"/>
  <c r="F58" i="8" s="1"/>
  <c r="J16" i="8"/>
  <c r="J14" i="8"/>
  <c r="J83" i="8" s="1"/>
  <c r="E7" i="8"/>
  <c r="E77" i="8" s="1"/>
  <c r="J39" i="7"/>
  <c r="J38" i="7"/>
  <c r="AY61" i="1" s="1"/>
  <c r="J37" i="7"/>
  <c r="AX61" i="1"/>
  <c r="BI212" i="7"/>
  <c r="BH212" i="7"/>
  <c r="BG212" i="7"/>
  <c r="BE212" i="7"/>
  <c r="T212" i="7"/>
  <c r="R212" i="7"/>
  <c r="P212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0" i="7"/>
  <c r="BH200" i="7"/>
  <c r="BG200" i="7"/>
  <c r="BE200" i="7"/>
  <c r="T200" i="7"/>
  <c r="R200" i="7"/>
  <c r="P200" i="7"/>
  <c r="BI198" i="7"/>
  <c r="BH198" i="7"/>
  <c r="BG198" i="7"/>
  <c r="BE198" i="7"/>
  <c r="T198" i="7"/>
  <c r="T197" i="7" s="1"/>
  <c r="R198" i="7"/>
  <c r="R197" i="7" s="1"/>
  <c r="P198" i="7"/>
  <c r="P197" i="7" s="1"/>
  <c r="BI195" i="7"/>
  <c r="BH195" i="7"/>
  <c r="BG195" i="7"/>
  <c r="BE195" i="7"/>
  <c r="T195" i="7"/>
  <c r="R195" i="7"/>
  <c r="P195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8" i="7"/>
  <c r="BH178" i="7"/>
  <c r="BG178" i="7"/>
  <c r="BE178" i="7"/>
  <c r="T178" i="7"/>
  <c r="R178" i="7"/>
  <c r="P178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R129" i="7"/>
  <c r="P129" i="7"/>
  <c r="BI125" i="7"/>
  <c r="BH125" i="7"/>
  <c r="BG125" i="7"/>
  <c r="BE125" i="7"/>
  <c r="T125" i="7"/>
  <c r="R125" i="7"/>
  <c r="P125" i="7"/>
  <c r="BI121" i="7"/>
  <c r="BH121" i="7"/>
  <c r="BG121" i="7"/>
  <c r="BE121" i="7"/>
  <c r="T121" i="7"/>
  <c r="R121" i="7"/>
  <c r="P121" i="7"/>
  <c r="BI119" i="7"/>
  <c r="BH119" i="7"/>
  <c r="BG119" i="7"/>
  <c r="BE119" i="7"/>
  <c r="T119" i="7"/>
  <c r="R119" i="7"/>
  <c r="P119" i="7"/>
  <c r="BI117" i="7"/>
  <c r="BH117" i="7"/>
  <c r="BG117" i="7"/>
  <c r="BE117" i="7"/>
  <c r="T117" i="7"/>
  <c r="R117" i="7"/>
  <c r="P117" i="7"/>
  <c r="BI115" i="7"/>
  <c r="BH115" i="7"/>
  <c r="BG115" i="7"/>
  <c r="BE115" i="7"/>
  <c r="T115" i="7"/>
  <c r="R115" i="7"/>
  <c r="P115" i="7"/>
  <c r="BI112" i="7"/>
  <c r="BH112" i="7"/>
  <c r="BG112" i="7"/>
  <c r="BE112" i="7"/>
  <c r="T112" i="7"/>
  <c r="R112" i="7"/>
  <c r="P112" i="7"/>
  <c r="BI110" i="7"/>
  <c r="BH110" i="7"/>
  <c r="BG110" i="7"/>
  <c r="BE110" i="7"/>
  <c r="T110" i="7"/>
  <c r="R110" i="7"/>
  <c r="P110" i="7"/>
  <c r="BI108" i="7"/>
  <c r="BH108" i="7"/>
  <c r="BG108" i="7"/>
  <c r="BE108" i="7"/>
  <c r="T108" i="7"/>
  <c r="R108" i="7"/>
  <c r="P108" i="7"/>
  <c r="BI106" i="7"/>
  <c r="BH106" i="7"/>
  <c r="BG106" i="7"/>
  <c r="BE106" i="7"/>
  <c r="T106" i="7"/>
  <c r="R106" i="7"/>
  <c r="P106" i="7"/>
  <c r="BI104" i="7"/>
  <c r="BH104" i="7"/>
  <c r="BG104" i="7"/>
  <c r="BE104" i="7"/>
  <c r="T104" i="7"/>
  <c r="R104" i="7"/>
  <c r="P104" i="7"/>
  <c r="BI99" i="7"/>
  <c r="BH99" i="7"/>
  <c r="BG99" i="7"/>
  <c r="BE99" i="7"/>
  <c r="T99" i="7"/>
  <c r="R99" i="7"/>
  <c r="P99" i="7"/>
  <c r="F90" i="7"/>
  <c r="E88" i="7"/>
  <c r="F56" i="7"/>
  <c r="E54" i="7"/>
  <c r="J26" i="7"/>
  <c r="E26" i="7"/>
  <c r="J93" i="7"/>
  <c r="J25" i="7"/>
  <c r="J23" i="7"/>
  <c r="E23" i="7"/>
  <c r="J92" i="7" s="1"/>
  <c r="J22" i="7"/>
  <c r="J20" i="7"/>
  <c r="E20" i="7"/>
  <c r="F59" i="7" s="1"/>
  <c r="J19" i="7"/>
  <c r="J17" i="7"/>
  <c r="E17" i="7"/>
  <c r="F58" i="7" s="1"/>
  <c r="J16" i="7"/>
  <c r="J14" i="7"/>
  <c r="J56" i="7" s="1"/>
  <c r="E7" i="7"/>
  <c r="E84" i="7" s="1"/>
  <c r="J39" i="6"/>
  <c r="J38" i="6"/>
  <c r="AY60" i="1" s="1"/>
  <c r="J37" i="6"/>
  <c r="AX60" i="1" s="1"/>
  <c r="BI166" i="6"/>
  <c r="BH166" i="6"/>
  <c r="BG166" i="6"/>
  <c r="BE166" i="6"/>
  <c r="T166" i="6"/>
  <c r="T165" i="6" s="1"/>
  <c r="R166" i="6"/>
  <c r="R165" i="6"/>
  <c r="P166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7" i="6"/>
  <c r="BH117" i="6"/>
  <c r="BG117" i="6"/>
  <c r="BE117" i="6"/>
  <c r="T117" i="6"/>
  <c r="R117" i="6"/>
  <c r="P117" i="6"/>
  <c r="BI116" i="6"/>
  <c r="BH116" i="6"/>
  <c r="BG116" i="6"/>
  <c r="BE116" i="6"/>
  <c r="T116" i="6"/>
  <c r="R116" i="6"/>
  <c r="P116" i="6"/>
  <c r="BI115" i="6"/>
  <c r="BH115" i="6"/>
  <c r="BG115" i="6"/>
  <c r="BE115" i="6"/>
  <c r="T115" i="6"/>
  <c r="R115" i="6"/>
  <c r="P115" i="6"/>
  <c r="BI113" i="6"/>
  <c r="BH113" i="6"/>
  <c r="BG113" i="6"/>
  <c r="BE113" i="6"/>
  <c r="T113" i="6"/>
  <c r="R113" i="6"/>
  <c r="P113" i="6"/>
  <c r="BI110" i="6"/>
  <c r="BH110" i="6"/>
  <c r="BG110" i="6"/>
  <c r="BE110" i="6"/>
  <c r="T110" i="6"/>
  <c r="R110" i="6"/>
  <c r="P110" i="6"/>
  <c r="BI109" i="6"/>
  <c r="BH109" i="6"/>
  <c r="BG109" i="6"/>
  <c r="BE109" i="6"/>
  <c r="T109" i="6"/>
  <c r="R109" i="6"/>
  <c r="P109" i="6"/>
  <c r="BI108" i="6"/>
  <c r="BH108" i="6"/>
  <c r="BG108" i="6"/>
  <c r="BE108" i="6"/>
  <c r="T108" i="6"/>
  <c r="R108" i="6"/>
  <c r="P108" i="6"/>
  <c r="BI105" i="6"/>
  <c r="BH105" i="6"/>
  <c r="BG105" i="6"/>
  <c r="BE105" i="6"/>
  <c r="T105" i="6"/>
  <c r="R105" i="6"/>
  <c r="P105" i="6"/>
  <c r="BI103" i="6"/>
  <c r="BH103" i="6"/>
  <c r="BG103" i="6"/>
  <c r="BE103" i="6"/>
  <c r="T103" i="6"/>
  <c r="R103" i="6"/>
  <c r="P103" i="6"/>
  <c r="BI101" i="6"/>
  <c r="BH101" i="6"/>
  <c r="BG101" i="6"/>
  <c r="BE101" i="6"/>
  <c r="T101" i="6"/>
  <c r="R101" i="6"/>
  <c r="P101" i="6"/>
  <c r="BI99" i="6"/>
  <c r="BH99" i="6"/>
  <c r="BG99" i="6"/>
  <c r="BE99" i="6"/>
  <c r="T99" i="6"/>
  <c r="R99" i="6"/>
  <c r="P99" i="6"/>
  <c r="J93" i="6"/>
  <c r="J92" i="6"/>
  <c r="F92" i="6"/>
  <c r="F90" i="6"/>
  <c r="E88" i="6"/>
  <c r="J59" i="6"/>
  <c r="J58" i="6"/>
  <c r="F58" i="6"/>
  <c r="F56" i="6"/>
  <c r="E54" i="6"/>
  <c r="J20" i="6"/>
  <c r="E20" i="6"/>
  <c r="F59" i="6" s="1"/>
  <c r="J19" i="6"/>
  <c r="J14" i="6"/>
  <c r="J90" i="6" s="1"/>
  <c r="E7" i="6"/>
  <c r="E84" i="6" s="1"/>
  <c r="J39" i="5"/>
  <c r="J38" i="5"/>
  <c r="AY59" i="1" s="1"/>
  <c r="J37" i="5"/>
  <c r="AX59" i="1" s="1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4" i="5"/>
  <c r="BH174" i="5"/>
  <c r="BG174" i="5"/>
  <c r="BE174" i="5"/>
  <c r="T174" i="5"/>
  <c r="R174" i="5"/>
  <c r="P174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BI120" i="5"/>
  <c r="BH120" i="5"/>
  <c r="BG120" i="5"/>
  <c r="BE120" i="5"/>
  <c r="T120" i="5"/>
  <c r="R120" i="5"/>
  <c r="P120" i="5"/>
  <c r="BI119" i="5"/>
  <c r="BH119" i="5"/>
  <c r="BG119" i="5"/>
  <c r="BE119" i="5"/>
  <c r="T119" i="5"/>
  <c r="R119" i="5"/>
  <c r="P119" i="5"/>
  <c r="BI116" i="5"/>
  <c r="BH116" i="5"/>
  <c r="BG116" i="5"/>
  <c r="BE116" i="5"/>
  <c r="T116" i="5"/>
  <c r="R116" i="5"/>
  <c r="P116" i="5"/>
  <c r="BI115" i="5"/>
  <c r="BH115" i="5"/>
  <c r="BG115" i="5"/>
  <c r="BE115" i="5"/>
  <c r="T115" i="5"/>
  <c r="R115" i="5"/>
  <c r="P115" i="5"/>
  <c r="BI114" i="5"/>
  <c r="BH114" i="5"/>
  <c r="BG114" i="5"/>
  <c r="BE114" i="5"/>
  <c r="T114" i="5"/>
  <c r="R114" i="5"/>
  <c r="P114" i="5"/>
  <c r="BI112" i="5"/>
  <c r="BH112" i="5"/>
  <c r="BG112" i="5"/>
  <c r="BE112" i="5"/>
  <c r="T112" i="5"/>
  <c r="R112" i="5"/>
  <c r="P112" i="5"/>
  <c r="BI109" i="5"/>
  <c r="BH109" i="5"/>
  <c r="BG109" i="5"/>
  <c r="BE109" i="5"/>
  <c r="T109" i="5"/>
  <c r="R109" i="5"/>
  <c r="P109" i="5"/>
  <c r="BI108" i="5"/>
  <c r="BH108" i="5"/>
  <c r="BG108" i="5"/>
  <c r="BE108" i="5"/>
  <c r="T108" i="5"/>
  <c r="R108" i="5"/>
  <c r="P108" i="5"/>
  <c r="BI107" i="5"/>
  <c r="BH107" i="5"/>
  <c r="BG107" i="5"/>
  <c r="BE107" i="5"/>
  <c r="T107" i="5"/>
  <c r="R107" i="5"/>
  <c r="P107" i="5"/>
  <c r="BI104" i="5"/>
  <c r="BH104" i="5"/>
  <c r="BG104" i="5"/>
  <c r="BE104" i="5"/>
  <c r="T104" i="5"/>
  <c r="R104" i="5"/>
  <c r="P104" i="5"/>
  <c r="BI102" i="5"/>
  <c r="BH102" i="5"/>
  <c r="BG102" i="5"/>
  <c r="BE102" i="5"/>
  <c r="T102" i="5"/>
  <c r="R102" i="5"/>
  <c r="P102" i="5"/>
  <c r="BI100" i="5"/>
  <c r="BH100" i="5"/>
  <c r="BG100" i="5"/>
  <c r="BE100" i="5"/>
  <c r="T100" i="5"/>
  <c r="R100" i="5"/>
  <c r="P100" i="5"/>
  <c r="J94" i="5"/>
  <c r="J93" i="5"/>
  <c r="F93" i="5"/>
  <c r="F91" i="5"/>
  <c r="E89" i="5"/>
  <c r="J59" i="5"/>
  <c r="J58" i="5"/>
  <c r="F58" i="5"/>
  <c r="F56" i="5"/>
  <c r="E54" i="5"/>
  <c r="J20" i="5"/>
  <c r="E20" i="5"/>
  <c r="F59" i="5" s="1"/>
  <c r="J19" i="5"/>
  <c r="J14" i="5"/>
  <c r="J91" i="5"/>
  <c r="E7" i="5"/>
  <c r="E85" i="5" s="1"/>
  <c r="J39" i="4"/>
  <c r="J38" i="4"/>
  <c r="AY58" i="1" s="1"/>
  <c r="J37" i="4"/>
  <c r="AX58" i="1"/>
  <c r="BI98" i="4"/>
  <c r="BH98" i="4"/>
  <c r="BG98" i="4"/>
  <c r="BE98" i="4"/>
  <c r="T98" i="4"/>
  <c r="R98" i="4"/>
  <c r="P98" i="4"/>
  <c r="BI97" i="4"/>
  <c r="BH97" i="4"/>
  <c r="BG97" i="4"/>
  <c r="BE97" i="4"/>
  <c r="T97" i="4"/>
  <c r="R97" i="4"/>
  <c r="P97" i="4"/>
  <c r="BI96" i="4"/>
  <c r="BH96" i="4"/>
  <c r="BG96" i="4"/>
  <c r="BE96" i="4"/>
  <c r="T96" i="4"/>
  <c r="R96" i="4"/>
  <c r="P96" i="4"/>
  <c r="BI95" i="4"/>
  <c r="BH95" i="4"/>
  <c r="BG95" i="4"/>
  <c r="BE95" i="4"/>
  <c r="T95" i="4"/>
  <c r="R95" i="4"/>
  <c r="P95" i="4"/>
  <c r="BI94" i="4"/>
  <c r="BH94" i="4"/>
  <c r="BG94" i="4"/>
  <c r="BE94" i="4"/>
  <c r="T94" i="4"/>
  <c r="R94" i="4"/>
  <c r="P94" i="4"/>
  <c r="BI93" i="4"/>
  <c r="BH93" i="4"/>
  <c r="BG93" i="4"/>
  <c r="BE93" i="4"/>
  <c r="T93" i="4"/>
  <c r="R93" i="4"/>
  <c r="P93" i="4"/>
  <c r="BI92" i="4"/>
  <c r="BH92" i="4"/>
  <c r="BG92" i="4"/>
  <c r="BE92" i="4"/>
  <c r="T92" i="4"/>
  <c r="R92" i="4"/>
  <c r="P92" i="4"/>
  <c r="BI91" i="4"/>
  <c r="BH91" i="4"/>
  <c r="BG91" i="4"/>
  <c r="BE91" i="4"/>
  <c r="T91" i="4"/>
  <c r="R91" i="4"/>
  <c r="P91" i="4"/>
  <c r="BI90" i="4"/>
  <c r="BH90" i="4"/>
  <c r="BG90" i="4"/>
  <c r="BE90" i="4"/>
  <c r="T90" i="4"/>
  <c r="R90" i="4"/>
  <c r="P90" i="4"/>
  <c r="F81" i="4"/>
  <c r="E79" i="4"/>
  <c r="F56" i="4"/>
  <c r="E54" i="4"/>
  <c r="J26" i="4"/>
  <c r="E26" i="4"/>
  <c r="J59" i="4" s="1"/>
  <c r="J25" i="4"/>
  <c r="J23" i="4"/>
  <c r="E23" i="4"/>
  <c r="J58" i="4" s="1"/>
  <c r="J22" i="4"/>
  <c r="J20" i="4"/>
  <c r="E20" i="4"/>
  <c r="F84" i="4" s="1"/>
  <c r="J19" i="4"/>
  <c r="J17" i="4"/>
  <c r="E17" i="4"/>
  <c r="F83" i="4" s="1"/>
  <c r="J16" i="4"/>
  <c r="J14" i="4"/>
  <c r="J81" i="4" s="1"/>
  <c r="E7" i="4"/>
  <c r="E75" i="4" s="1"/>
  <c r="J39" i="3"/>
  <c r="J38" i="3"/>
  <c r="AY57" i="1" s="1"/>
  <c r="J37" i="3"/>
  <c r="AX57" i="1" s="1"/>
  <c r="BI155" i="3"/>
  <c r="BH155" i="3"/>
  <c r="BG155" i="3"/>
  <c r="BE155" i="3"/>
  <c r="T155" i="3"/>
  <c r="T154" i="3" s="1"/>
  <c r="R155" i="3"/>
  <c r="R154" i="3" s="1"/>
  <c r="P155" i="3"/>
  <c r="P154" i="3" s="1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5" i="3"/>
  <c r="BH125" i="3"/>
  <c r="BG125" i="3"/>
  <c r="BE125" i="3"/>
  <c r="T125" i="3"/>
  <c r="R125" i="3"/>
  <c r="P125" i="3"/>
  <c r="BI123" i="3"/>
  <c r="BH123" i="3"/>
  <c r="BG123" i="3"/>
  <c r="BE123" i="3"/>
  <c r="T123" i="3"/>
  <c r="R123" i="3"/>
  <c r="P123" i="3"/>
  <c r="BI121" i="3"/>
  <c r="BH121" i="3"/>
  <c r="BG121" i="3"/>
  <c r="BE121" i="3"/>
  <c r="T121" i="3"/>
  <c r="R121" i="3"/>
  <c r="P121" i="3"/>
  <c r="BI120" i="3"/>
  <c r="BH120" i="3"/>
  <c r="BG120" i="3"/>
  <c r="BE120" i="3"/>
  <c r="T120" i="3"/>
  <c r="R120" i="3"/>
  <c r="P120" i="3"/>
  <c r="BI118" i="3"/>
  <c r="BH118" i="3"/>
  <c r="BG118" i="3"/>
  <c r="BE118" i="3"/>
  <c r="T118" i="3"/>
  <c r="R118" i="3"/>
  <c r="P118" i="3"/>
  <c r="BI117" i="3"/>
  <c r="BH117" i="3"/>
  <c r="BG117" i="3"/>
  <c r="BE117" i="3"/>
  <c r="T117" i="3"/>
  <c r="R117" i="3"/>
  <c r="P117" i="3"/>
  <c r="BI114" i="3"/>
  <c r="BH114" i="3"/>
  <c r="BG114" i="3"/>
  <c r="BE114" i="3"/>
  <c r="T114" i="3"/>
  <c r="R114" i="3"/>
  <c r="P114" i="3"/>
  <c r="BI111" i="3"/>
  <c r="BH111" i="3"/>
  <c r="BG111" i="3"/>
  <c r="BE111" i="3"/>
  <c r="T111" i="3"/>
  <c r="R111" i="3"/>
  <c r="P111" i="3"/>
  <c r="BI108" i="3"/>
  <c r="BH108" i="3"/>
  <c r="BG108" i="3"/>
  <c r="F37" i="3" s="1"/>
  <c r="BE108" i="3"/>
  <c r="T108" i="3"/>
  <c r="R108" i="3"/>
  <c r="P108" i="3"/>
  <c r="BI103" i="3"/>
  <c r="BH103" i="3"/>
  <c r="BG103" i="3"/>
  <c r="BE103" i="3"/>
  <c r="T103" i="3"/>
  <c r="R103" i="3"/>
  <c r="P103" i="3"/>
  <c r="BI96" i="3"/>
  <c r="BH96" i="3"/>
  <c r="BG96" i="3"/>
  <c r="BE96" i="3"/>
  <c r="T96" i="3"/>
  <c r="T95" i="3"/>
  <c r="R96" i="3"/>
  <c r="R95" i="3" s="1"/>
  <c r="P96" i="3"/>
  <c r="P95" i="3" s="1"/>
  <c r="F87" i="3"/>
  <c r="E85" i="3"/>
  <c r="F56" i="3"/>
  <c r="E54" i="3"/>
  <c r="J26" i="3"/>
  <c r="E26" i="3"/>
  <c r="J90" i="3" s="1"/>
  <c r="J25" i="3"/>
  <c r="J23" i="3"/>
  <c r="E23" i="3"/>
  <c r="J58" i="3" s="1"/>
  <c r="J22" i="3"/>
  <c r="J20" i="3"/>
  <c r="E20" i="3"/>
  <c r="F90" i="3" s="1"/>
  <c r="J19" i="3"/>
  <c r="J17" i="3"/>
  <c r="E17" i="3"/>
  <c r="F89" i="3" s="1"/>
  <c r="J16" i="3"/>
  <c r="J14" i="3"/>
  <c r="J87" i="3" s="1"/>
  <c r="E7" i="3"/>
  <c r="E81" i="3" s="1"/>
  <c r="J39" i="2"/>
  <c r="J38" i="2"/>
  <c r="AY56" i="1"/>
  <c r="J37" i="2"/>
  <c r="AX56" i="1"/>
  <c r="BI963" i="2"/>
  <c r="BH963" i="2"/>
  <c r="BG963" i="2"/>
  <c r="BE963" i="2"/>
  <c r="T963" i="2"/>
  <c r="T962" i="2" s="1"/>
  <c r="R963" i="2"/>
  <c r="R962" i="2"/>
  <c r="P963" i="2"/>
  <c r="P962" i="2"/>
  <c r="BI961" i="2"/>
  <c r="BH961" i="2"/>
  <c r="BG961" i="2"/>
  <c r="BE961" i="2"/>
  <c r="T961" i="2"/>
  <c r="R961" i="2"/>
  <c r="P961" i="2"/>
  <c r="BI959" i="2"/>
  <c r="BH959" i="2"/>
  <c r="BG959" i="2"/>
  <c r="BE959" i="2"/>
  <c r="T959" i="2"/>
  <c r="R959" i="2"/>
  <c r="P959" i="2"/>
  <c r="BI958" i="2"/>
  <c r="BH958" i="2"/>
  <c r="BG958" i="2"/>
  <c r="BE958" i="2"/>
  <c r="T958" i="2"/>
  <c r="R958" i="2"/>
  <c r="P958" i="2"/>
  <c r="BI956" i="2"/>
  <c r="BH956" i="2"/>
  <c r="BG956" i="2"/>
  <c r="BE956" i="2"/>
  <c r="T956" i="2"/>
  <c r="R956" i="2"/>
  <c r="P956" i="2"/>
  <c r="BI953" i="2"/>
  <c r="BH953" i="2"/>
  <c r="BG953" i="2"/>
  <c r="BE953" i="2"/>
  <c r="T953" i="2"/>
  <c r="R953" i="2"/>
  <c r="P953" i="2"/>
  <c r="BI946" i="2"/>
  <c r="BH946" i="2"/>
  <c r="BG946" i="2"/>
  <c r="BE946" i="2"/>
  <c r="T946" i="2"/>
  <c r="R946" i="2"/>
  <c r="P946" i="2"/>
  <c r="BI944" i="2"/>
  <c r="BH944" i="2"/>
  <c r="BG944" i="2"/>
  <c r="BE944" i="2"/>
  <c r="T944" i="2"/>
  <c r="R944" i="2"/>
  <c r="P944" i="2"/>
  <c r="BI941" i="2"/>
  <c r="BH941" i="2"/>
  <c r="BG941" i="2"/>
  <c r="BE941" i="2"/>
  <c r="T941" i="2"/>
  <c r="R941" i="2"/>
  <c r="P941" i="2"/>
  <c r="BI939" i="2"/>
  <c r="BH939" i="2"/>
  <c r="BG939" i="2"/>
  <c r="BE939" i="2"/>
  <c r="T939" i="2"/>
  <c r="R939" i="2"/>
  <c r="P939" i="2"/>
  <c r="BI936" i="2"/>
  <c r="BH936" i="2"/>
  <c r="BG936" i="2"/>
  <c r="BE936" i="2"/>
  <c r="T936" i="2"/>
  <c r="R936" i="2"/>
  <c r="P936" i="2"/>
  <c r="BI931" i="2"/>
  <c r="BH931" i="2"/>
  <c r="BG931" i="2"/>
  <c r="BE931" i="2"/>
  <c r="T931" i="2"/>
  <c r="R931" i="2"/>
  <c r="P931" i="2"/>
  <c r="BI929" i="2"/>
  <c r="BH929" i="2"/>
  <c r="BG929" i="2"/>
  <c r="BE929" i="2"/>
  <c r="T929" i="2"/>
  <c r="R929" i="2"/>
  <c r="P929" i="2"/>
  <c r="BI927" i="2"/>
  <c r="BH927" i="2"/>
  <c r="BG927" i="2"/>
  <c r="BE927" i="2"/>
  <c r="T927" i="2"/>
  <c r="R927" i="2"/>
  <c r="P927" i="2"/>
  <c r="BI917" i="2"/>
  <c r="BH917" i="2"/>
  <c r="BG917" i="2"/>
  <c r="BE917" i="2"/>
  <c r="T917" i="2"/>
  <c r="R917" i="2"/>
  <c r="P917" i="2"/>
  <c r="BI914" i="2"/>
  <c r="BH914" i="2"/>
  <c r="BG914" i="2"/>
  <c r="BE914" i="2"/>
  <c r="T914" i="2"/>
  <c r="R914" i="2"/>
  <c r="P914" i="2"/>
  <c r="BI911" i="2"/>
  <c r="BH911" i="2"/>
  <c r="BG911" i="2"/>
  <c r="BE911" i="2"/>
  <c r="T911" i="2"/>
  <c r="R911" i="2"/>
  <c r="P911" i="2"/>
  <c r="BI905" i="2"/>
  <c r="BH905" i="2"/>
  <c r="BG905" i="2"/>
  <c r="BE905" i="2"/>
  <c r="T905" i="2"/>
  <c r="R905" i="2"/>
  <c r="P905" i="2"/>
  <c r="BI900" i="2"/>
  <c r="BH900" i="2"/>
  <c r="BG900" i="2"/>
  <c r="BE900" i="2"/>
  <c r="T900" i="2"/>
  <c r="R900" i="2"/>
  <c r="P900" i="2"/>
  <c r="BI898" i="2"/>
  <c r="BH898" i="2"/>
  <c r="BG898" i="2"/>
  <c r="BE898" i="2"/>
  <c r="T898" i="2"/>
  <c r="R898" i="2"/>
  <c r="P898" i="2"/>
  <c r="BI896" i="2"/>
  <c r="BH896" i="2"/>
  <c r="BG896" i="2"/>
  <c r="BE896" i="2"/>
  <c r="T896" i="2"/>
  <c r="R896" i="2"/>
  <c r="P896" i="2"/>
  <c r="BI893" i="2"/>
  <c r="BH893" i="2"/>
  <c r="BG893" i="2"/>
  <c r="BE893" i="2"/>
  <c r="T893" i="2"/>
  <c r="R893" i="2"/>
  <c r="P893" i="2"/>
  <c r="BI890" i="2"/>
  <c r="BH890" i="2"/>
  <c r="BG890" i="2"/>
  <c r="BE890" i="2"/>
  <c r="T890" i="2"/>
  <c r="R890" i="2"/>
  <c r="P890" i="2"/>
  <c r="BI888" i="2"/>
  <c r="BH888" i="2"/>
  <c r="BG888" i="2"/>
  <c r="BE888" i="2"/>
  <c r="T888" i="2"/>
  <c r="R888" i="2"/>
  <c r="P888" i="2"/>
  <c r="BI883" i="2"/>
  <c r="BH883" i="2"/>
  <c r="BG883" i="2"/>
  <c r="BE883" i="2"/>
  <c r="T883" i="2"/>
  <c r="R883" i="2"/>
  <c r="P883" i="2"/>
  <c r="BI881" i="2"/>
  <c r="BH881" i="2"/>
  <c r="BG881" i="2"/>
  <c r="BE881" i="2"/>
  <c r="T881" i="2"/>
  <c r="R881" i="2"/>
  <c r="P881" i="2"/>
  <c r="BI879" i="2"/>
  <c r="BH879" i="2"/>
  <c r="BG879" i="2"/>
  <c r="BE879" i="2"/>
  <c r="T879" i="2"/>
  <c r="R879" i="2"/>
  <c r="P879" i="2"/>
  <c r="BI877" i="2"/>
  <c r="BH877" i="2"/>
  <c r="BG877" i="2"/>
  <c r="BE877" i="2"/>
  <c r="T877" i="2"/>
  <c r="R877" i="2"/>
  <c r="P877" i="2"/>
  <c r="BI875" i="2"/>
  <c r="BH875" i="2"/>
  <c r="BG875" i="2"/>
  <c r="BE875" i="2"/>
  <c r="T875" i="2"/>
  <c r="R875" i="2"/>
  <c r="P875" i="2"/>
  <c r="BI872" i="2"/>
  <c r="BH872" i="2"/>
  <c r="BG872" i="2"/>
  <c r="BE872" i="2"/>
  <c r="T872" i="2"/>
  <c r="R872" i="2"/>
  <c r="P872" i="2"/>
  <c r="BI868" i="2"/>
  <c r="BH868" i="2"/>
  <c r="BG868" i="2"/>
  <c r="BE868" i="2"/>
  <c r="T868" i="2"/>
  <c r="R868" i="2"/>
  <c r="P868" i="2"/>
  <c r="BI864" i="2"/>
  <c r="BH864" i="2"/>
  <c r="BG864" i="2"/>
  <c r="BE864" i="2"/>
  <c r="T864" i="2"/>
  <c r="R864" i="2"/>
  <c r="P864" i="2"/>
  <c r="BI861" i="2"/>
  <c r="BH861" i="2"/>
  <c r="BG861" i="2"/>
  <c r="BE861" i="2"/>
  <c r="T861" i="2"/>
  <c r="R861" i="2"/>
  <c r="P861" i="2"/>
  <c r="BI856" i="2"/>
  <c r="BH856" i="2"/>
  <c r="BG856" i="2"/>
  <c r="BE856" i="2"/>
  <c r="T856" i="2"/>
  <c r="R856" i="2"/>
  <c r="P856" i="2"/>
  <c r="BI850" i="2"/>
  <c r="BH850" i="2"/>
  <c r="BG850" i="2"/>
  <c r="BE850" i="2"/>
  <c r="T850" i="2"/>
  <c r="R850" i="2"/>
  <c r="P850" i="2"/>
  <c r="BI847" i="2"/>
  <c r="BH847" i="2"/>
  <c r="BG847" i="2"/>
  <c r="BE847" i="2"/>
  <c r="T847" i="2"/>
  <c r="R847" i="2"/>
  <c r="P847" i="2"/>
  <c r="BI845" i="2"/>
  <c r="BH845" i="2"/>
  <c r="BG845" i="2"/>
  <c r="BE845" i="2"/>
  <c r="T845" i="2"/>
  <c r="R845" i="2"/>
  <c r="P845" i="2"/>
  <c r="BI843" i="2"/>
  <c r="BH843" i="2"/>
  <c r="BG843" i="2"/>
  <c r="BE843" i="2"/>
  <c r="T843" i="2"/>
  <c r="R843" i="2"/>
  <c r="P843" i="2"/>
  <c r="BI841" i="2"/>
  <c r="BH841" i="2"/>
  <c r="BG841" i="2"/>
  <c r="BE841" i="2"/>
  <c r="T841" i="2"/>
  <c r="R841" i="2"/>
  <c r="P841" i="2"/>
  <c r="BI835" i="2"/>
  <c r="BH835" i="2"/>
  <c r="BG835" i="2"/>
  <c r="BE835" i="2"/>
  <c r="T835" i="2"/>
  <c r="R835" i="2"/>
  <c r="P835" i="2"/>
  <c r="BI833" i="2"/>
  <c r="BH833" i="2"/>
  <c r="BG833" i="2"/>
  <c r="BE833" i="2"/>
  <c r="T833" i="2"/>
  <c r="R833" i="2"/>
  <c r="P833" i="2"/>
  <c r="BI829" i="2"/>
  <c r="BH829" i="2"/>
  <c r="BG829" i="2"/>
  <c r="BE829" i="2"/>
  <c r="T829" i="2"/>
  <c r="R829" i="2"/>
  <c r="P829" i="2"/>
  <c r="BI827" i="2"/>
  <c r="BH827" i="2"/>
  <c r="BG827" i="2"/>
  <c r="BE827" i="2"/>
  <c r="T827" i="2"/>
  <c r="R827" i="2"/>
  <c r="P827" i="2"/>
  <c r="BI825" i="2"/>
  <c r="BH825" i="2"/>
  <c r="BG825" i="2"/>
  <c r="BE825" i="2"/>
  <c r="T825" i="2"/>
  <c r="R825" i="2"/>
  <c r="P825" i="2"/>
  <c r="BI822" i="2"/>
  <c r="BH822" i="2"/>
  <c r="BG822" i="2"/>
  <c r="BE822" i="2"/>
  <c r="T822" i="2"/>
  <c r="R822" i="2"/>
  <c r="P822" i="2"/>
  <c r="BI816" i="2"/>
  <c r="BH816" i="2"/>
  <c r="BG816" i="2"/>
  <c r="BE816" i="2"/>
  <c r="T816" i="2"/>
  <c r="R816" i="2"/>
  <c r="P816" i="2"/>
  <c r="BI813" i="2"/>
  <c r="BH813" i="2"/>
  <c r="BG813" i="2"/>
  <c r="BE813" i="2"/>
  <c r="T813" i="2"/>
  <c r="R813" i="2"/>
  <c r="P813" i="2"/>
  <c r="BI810" i="2"/>
  <c r="BH810" i="2"/>
  <c r="BG810" i="2"/>
  <c r="BE810" i="2"/>
  <c r="T810" i="2"/>
  <c r="R810" i="2"/>
  <c r="P810" i="2"/>
  <c r="BI809" i="2"/>
  <c r="BH809" i="2"/>
  <c r="BG809" i="2"/>
  <c r="BE809" i="2"/>
  <c r="T809" i="2"/>
  <c r="R809" i="2"/>
  <c r="P809" i="2"/>
  <c r="BI807" i="2"/>
  <c r="BH807" i="2"/>
  <c r="BG807" i="2"/>
  <c r="BE807" i="2"/>
  <c r="T807" i="2"/>
  <c r="R807" i="2"/>
  <c r="P807" i="2"/>
  <c r="BI805" i="2"/>
  <c r="BH805" i="2"/>
  <c r="BG805" i="2"/>
  <c r="BE805" i="2"/>
  <c r="T805" i="2"/>
  <c r="R805" i="2"/>
  <c r="P805" i="2"/>
  <c r="BI803" i="2"/>
  <c r="BH803" i="2"/>
  <c r="BG803" i="2"/>
  <c r="BE803" i="2"/>
  <c r="T803" i="2"/>
  <c r="R803" i="2"/>
  <c r="P803" i="2"/>
  <c r="BI801" i="2"/>
  <c r="BH801" i="2"/>
  <c r="BG801" i="2"/>
  <c r="BE801" i="2"/>
  <c r="T801" i="2"/>
  <c r="R801" i="2"/>
  <c r="P801" i="2"/>
  <c r="BI799" i="2"/>
  <c r="BH799" i="2"/>
  <c r="BG799" i="2"/>
  <c r="BE799" i="2"/>
  <c r="T799" i="2"/>
  <c r="R799" i="2"/>
  <c r="P799" i="2"/>
  <c r="BI793" i="2"/>
  <c r="BH793" i="2"/>
  <c r="BG793" i="2"/>
  <c r="BE793" i="2"/>
  <c r="T793" i="2"/>
  <c r="R793" i="2"/>
  <c r="P793" i="2"/>
  <c r="BI791" i="2"/>
  <c r="BH791" i="2"/>
  <c r="BG791" i="2"/>
  <c r="BE791" i="2"/>
  <c r="T791" i="2"/>
  <c r="R791" i="2"/>
  <c r="P791" i="2"/>
  <c r="BI788" i="2"/>
  <c r="BH788" i="2"/>
  <c r="BG788" i="2"/>
  <c r="BE788" i="2"/>
  <c r="T788" i="2"/>
  <c r="R788" i="2"/>
  <c r="P788" i="2"/>
  <c r="BI787" i="2"/>
  <c r="BH787" i="2"/>
  <c r="BG787" i="2"/>
  <c r="BE787" i="2"/>
  <c r="T787" i="2"/>
  <c r="R787" i="2"/>
  <c r="P787" i="2"/>
  <c r="BI784" i="2"/>
  <c r="BH784" i="2"/>
  <c r="BG784" i="2"/>
  <c r="BE784" i="2"/>
  <c r="T784" i="2"/>
  <c r="R784" i="2"/>
  <c r="P784" i="2"/>
  <c r="BI782" i="2"/>
  <c r="BH782" i="2"/>
  <c r="BG782" i="2"/>
  <c r="BE782" i="2"/>
  <c r="T782" i="2"/>
  <c r="R782" i="2"/>
  <c r="P782" i="2"/>
  <c r="BI780" i="2"/>
  <c r="BH780" i="2"/>
  <c r="BG780" i="2"/>
  <c r="BE780" i="2"/>
  <c r="T780" i="2"/>
  <c r="R780" i="2"/>
  <c r="P780" i="2"/>
  <c r="BI779" i="2"/>
  <c r="BH779" i="2"/>
  <c r="BG779" i="2"/>
  <c r="BE779" i="2"/>
  <c r="T779" i="2"/>
  <c r="R779" i="2"/>
  <c r="P779" i="2"/>
  <c r="BI778" i="2"/>
  <c r="BH778" i="2"/>
  <c r="BG778" i="2"/>
  <c r="BE778" i="2"/>
  <c r="T778" i="2"/>
  <c r="R778" i="2"/>
  <c r="P778" i="2"/>
  <c r="BI776" i="2"/>
  <c r="BH776" i="2"/>
  <c r="BG776" i="2"/>
  <c r="BE776" i="2"/>
  <c r="T776" i="2"/>
  <c r="R776" i="2"/>
  <c r="P776" i="2"/>
  <c r="BI775" i="2"/>
  <c r="BH775" i="2"/>
  <c r="BG775" i="2"/>
  <c r="BE775" i="2"/>
  <c r="T775" i="2"/>
  <c r="R775" i="2"/>
  <c r="P775" i="2"/>
  <c r="BI773" i="2"/>
  <c r="BH773" i="2"/>
  <c r="BG773" i="2"/>
  <c r="BE773" i="2"/>
  <c r="T773" i="2"/>
  <c r="R773" i="2"/>
  <c r="P773" i="2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68" i="2"/>
  <c r="BH768" i="2"/>
  <c r="BG768" i="2"/>
  <c r="BE768" i="2"/>
  <c r="T768" i="2"/>
  <c r="R768" i="2"/>
  <c r="P768" i="2"/>
  <c r="BI767" i="2"/>
  <c r="BH767" i="2"/>
  <c r="BG767" i="2"/>
  <c r="BE767" i="2"/>
  <c r="T767" i="2"/>
  <c r="R767" i="2"/>
  <c r="P767" i="2"/>
  <c r="BI766" i="2"/>
  <c r="BH766" i="2"/>
  <c r="BG766" i="2"/>
  <c r="BE766" i="2"/>
  <c r="T766" i="2"/>
  <c r="R766" i="2"/>
  <c r="P766" i="2"/>
  <c r="BI764" i="2"/>
  <c r="BH764" i="2"/>
  <c r="BG764" i="2"/>
  <c r="BE764" i="2"/>
  <c r="T764" i="2"/>
  <c r="R764" i="2"/>
  <c r="P764" i="2"/>
  <c r="BI761" i="2"/>
  <c r="BH761" i="2"/>
  <c r="BG761" i="2"/>
  <c r="BE761" i="2"/>
  <c r="T761" i="2"/>
  <c r="R761" i="2"/>
  <c r="P761" i="2"/>
  <c r="BI760" i="2"/>
  <c r="BH760" i="2"/>
  <c r="BG760" i="2"/>
  <c r="BE760" i="2"/>
  <c r="T760" i="2"/>
  <c r="R760" i="2"/>
  <c r="P760" i="2"/>
  <c r="BI757" i="2"/>
  <c r="BH757" i="2"/>
  <c r="BG757" i="2"/>
  <c r="BE757" i="2"/>
  <c r="T757" i="2"/>
  <c r="R757" i="2"/>
  <c r="P757" i="2"/>
  <c r="BI754" i="2"/>
  <c r="BH754" i="2"/>
  <c r="BG754" i="2"/>
  <c r="BE754" i="2"/>
  <c r="T754" i="2"/>
  <c r="R754" i="2"/>
  <c r="P754" i="2"/>
  <c r="BI750" i="2"/>
  <c r="BH750" i="2"/>
  <c r="BG750" i="2"/>
  <c r="BE750" i="2"/>
  <c r="T750" i="2"/>
  <c r="R750" i="2"/>
  <c r="P750" i="2"/>
  <c r="BI747" i="2"/>
  <c r="BH747" i="2"/>
  <c r="BG747" i="2"/>
  <c r="BE747" i="2"/>
  <c r="T747" i="2"/>
  <c r="R747" i="2"/>
  <c r="P747" i="2"/>
  <c r="BI745" i="2"/>
  <c r="BH745" i="2"/>
  <c r="BG745" i="2"/>
  <c r="BE745" i="2"/>
  <c r="T745" i="2"/>
  <c r="R745" i="2"/>
  <c r="P745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42" i="2"/>
  <c r="BH742" i="2"/>
  <c r="BG742" i="2"/>
  <c r="BE742" i="2"/>
  <c r="T742" i="2"/>
  <c r="R742" i="2"/>
  <c r="P742" i="2"/>
  <c r="BI741" i="2"/>
  <c r="BH741" i="2"/>
  <c r="BG741" i="2"/>
  <c r="BE741" i="2"/>
  <c r="T741" i="2"/>
  <c r="R741" i="2"/>
  <c r="P741" i="2"/>
  <c r="BI738" i="2"/>
  <c r="BH738" i="2"/>
  <c r="BG738" i="2"/>
  <c r="BE738" i="2"/>
  <c r="T738" i="2"/>
  <c r="R738" i="2"/>
  <c r="P738" i="2"/>
  <c r="BI736" i="2"/>
  <c r="BH736" i="2"/>
  <c r="BG736" i="2"/>
  <c r="BE736" i="2"/>
  <c r="T736" i="2"/>
  <c r="R736" i="2"/>
  <c r="P736" i="2"/>
  <c r="BI733" i="2"/>
  <c r="BH733" i="2"/>
  <c r="BG733" i="2"/>
  <c r="BE733" i="2"/>
  <c r="T733" i="2"/>
  <c r="R733" i="2"/>
  <c r="P733" i="2"/>
  <c r="BI730" i="2"/>
  <c r="BH730" i="2"/>
  <c r="BG730" i="2"/>
  <c r="BE730" i="2"/>
  <c r="T730" i="2"/>
  <c r="R730" i="2"/>
  <c r="P730" i="2"/>
  <c r="BI727" i="2"/>
  <c r="BH727" i="2"/>
  <c r="BG727" i="2"/>
  <c r="BE727" i="2"/>
  <c r="T727" i="2"/>
  <c r="R727" i="2"/>
  <c r="P727" i="2"/>
  <c r="BI725" i="2"/>
  <c r="BH725" i="2"/>
  <c r="BG725" i="2"/>
  <c r="BE725" i="2"/>
  <c r="T725" i="2"/>
  <c r="R725" i="2"/>
  <c r="P725" i="2"/>
  <c r="BI722" i="2"/>
  <c r="BH722" i="2"/>
  <c r="BG722" i="2"/>
  <c r="BE722" i="2"/>
  <c r="T722" i="2"/>
  <c r="R722" i="2"/>
  <c r="P722" i="2"/>
  <c r="BI719" i="2"/>
  <c r="BH719" i="2"/>
  <c r="BG719" i="2"/>
  <c r="BE719" i="2"/>
  <c r="T719" i="2"/>
  <c r="R719" i="2"/>
  <c r="P719" i="2"/>
  <c r="BI716" i="2"/>
  <c r="BH716" i="2"/>
  <c r="BG716" i="2"/>
  <c r="BE716" i="2"/>
  <c r="T716" i="2"/>
  <c r="R716" i="2"/>
  <c r="P716" i="2"/>
  <c r="BI714" i="2"/>
  <c r="BH714" i="2"/>
  <c r="BG714" i="2"/>
  <c r="BE714" i="2"/>
  <c r="T714" i="2"/>
  <c r="R714" i="2"/>
  <c r="P714" i="2"/>
  <c r="BI707" i="2"/>
  <c r="BH707" i="2"/>
  <c r="BG707" i="2"/>
  <c r="BE707" i="2"/>
  <c r="T707" i="2"/>
  <c r="R707" i="2"/>
  <c r="P707" i="2"/>
  <c r="BI704" i="2"/>
  <c r="BH704" i="2"/>
  <c r="BG704" i="2"/>
  <c r="BE704" i="2"/>
  <c r="T704" i="2"/>
  <c r="R704" i="2"/>
  <c r="P704" i="2"/>
  <c r="BI699" i="2"/>
  <c r="BH699" i="2"/>
  <c r="BG699" i="2"/>
  <c r="BE699" i="2"/>
  <c r="T699" i="2"/>
  <c r="R699" i="2"/>
  <c r="P699" i="2"/>
  <c r="BI696" i="2"/>
  <c r="BH696" i="2"/>
  <c r="BG696" i="2"/>
  <c r="BE696" i="2"/>
  <c r="T696" i="2"/>
  <c r="R696" i="2"/>
  <c r="P696" i="2"/>
  <c r="BI693" i="2"/>
  <c r="BH693" i="2"/>
  <c r="BG693" i="2"/>
  <c r="BE693" i="2"/>
  <c r="T693" i="2"/>
  <c r="R693" i="2"/>
  <c r="P693" i="2"/>
  <c r="BI685" i="2"/>
  <c r="BH685" i="2"/>
  <c r="BG685" i="2"/>
  <c r="BE685" i="2"/>
  <c r="T685" i="2"/>
  <c r="R685" i="2"/>
  <c r="P685" i="2"/>
  <c r="BI682" i="2"/>
  <c r="BH682" i="2"/>
  <c r="BG682" i="2"/>
  <c r="BE682" i="2"/>
  <c r="T682" i="2"/>
  <c r="R682" i="2"/>
  <c r="P682" i="2"/>
  <c r="BI677" i="2"/>
  <c r="BH677" i="2"/>
  <c r="BG677" i="2"/>
  <c r="BE677" i="2"/>
  <c r="T677" i="2"/>
  <c r="R677" i="2"/>
  <c r="P677" i="2"/>
  <c r="BI674" i="2"/>
  <c r="BH674" i="2"/>
  <c r="BG674" i="2"/>
  <c r="BE674" i="2"/>
  <c r="T674" i="2"/>
  <c r="R674" i="2"/>
  <c r="P674" i="2"/>
  <c r="BI671" i="2"/>
  <c r="BH671" i="2"/>
  <c r="BG671" i="2"/>
  <c r="BE671" i="2"/>
  <c r="T671" i="2"/>
  <c r="R671" i="2"/>
  <c r="P671" i="2"/>
  <c r="BI668" i="2"/>
  <c r="BH668" i="2"/>
  <c r="BG668" i="2"/>
  <c r="BE668" i="2"/>
  <c r="T668" i="2"/>
  <c r="R668" i="2"/>
  <c r="P668" i="2"/>
  <c r="BI663" i="2"/>
  <c r="BH663" i="2"/>
  <c r="BG663" i="2"/>
  <c r="BE663" i="2"/>
  <c r="T663" i="2"/>
  <c r="R663" i="2"/>
  <c r="P663" i="2"/>
  <c r="BI659" i="2"/>
  <c r="BH659" i="2"/>
  <c r="BG659" i="2"/>
  <c r="BE659" i="2"/>
  <c r="T659" i="2"/>
  <c r="R659" i="2"/>
  <c r="P659" i="2"/>
  <c r="BI657" i="2"/>
  <c r="BH657" i="2"/>
  <c r="BG657" i="2"/>
  <c r="BE657" i="2"/>
  <c r="T657" i="2"/>
  <c r="R657" i="2"/>
  <c r="P657" i="2"/>
  <c r="BI653" i="2"/>
  <c r="BH653" i="2"/>
  <c r="BG653" i="2"/>
  <c r="BE653" i="2"/>
  <c r="T653" i="2"/>
  <c r="R653" i="2"/>
  <c r="P653" i="2"/>
  <c r="BI650" i="2"/>
  <c r="BH650" i="2"/>
  <c r="BG650" i="2"/>
  <c r="BE650" i="2"/>
  <c r="T650" i="2"/>
  <c r="R650" i="2"/>
  <c r="P650" i="2"/>
  <c r="BI647" i="2"/>
  <c r="BH647" i="2"/>
  <c r="BG647" i="2"/>
  <c r="BE647" i="2"/>
  <c r="T647" i="2"/>
  <c r="R647" i="2"/>
  <c r="P647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1" i="2"/>
  <c r="BH641" i="2"/>
  <c r="BG641" i="2"/>
  <c r="BE641" i="2"/>
  <c r="T641" i="2"/>
  <c r="R641" i="2"/>
  <c r="P641" i="2"/>
  <c r="BI640" i="2"/>
  <c r="BH640" i="2"/>
  <c r="BG640" i="2"/>
  <c r="BE640" i="2"/>
  <c r="T640" i="2"/>
  <c r="R640" i="2"/>
  <c r="P640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5" i="2"/>
  <c r="BH635" i="2"/>
  <c r="BG635" i="2"/>
  <c r="BE635" i="2"/>
  <c r="T635" i="2"/>
  <c r="R635" i="2"/>
  <c r="P635" i="2"/>
  <c r="BI634" i="2"/>
  <c r="BH634" i="2"/>
  <c r="BG634" i="2"/>
  <c r="BE634" i="2"/>
  <c r="T634" i="2"/>
  <c r="R634" i="2"/>
  <c r="P634" i="2"/>
  <c r="BI632" i="2"/>
  <c r="BH632" i="2"/>
  <c r="BG632" i="2"/>
  <c r="BE632" i="2"/>
  <c r="T632" i="2"/>
  <c r="R632" i="2"/>
  <c r="P632" i="2"/>
  <c r="BI627" i="2"/>
  <c r="BH627" i="2"/>
  <c r="BG627" i="2"/>
  <c r="BE627" i="2"/>
  <c r="T627" i="2"/>
  <c r="R627" i="2"/>
  <c r="P627" i="2"/>
  <c r="BI622" i="2"/>
  <c r="BH622" i="2"/>
  <c r="BG622" i="2"/>
  <c r="BE622" i="2"/>
  <c r="T622" i="2"/>
  <c r="R622" i="2"/>
  <c r="P622" i="2"/>
  <c r="BI620" i="2"/>
  <c r="BH620" i="2"/>
  <c r="BG620" i="2"/>
  <c r="BE620" i="2"/>
  <c r="T620" i="2"/>
  <c r="R620" i="2"/>
  <c r="P620" i="2"/>
  <c r="BI615" i="2"/>
  <c r="BH615" i="2"/>
  <c r="BG615" i="2"/>
  <c r="BE615" i="2"/>
  <c r="T615" i="2"/>
  <c r="R615" i="2"/>
  <c r="P615" i="2"/>
  <c r="BI611" i="2"/>
  <c r="BH611" i="2"/>
  <c r="BG611" i="2"/>
  <c r="BE611" i="2"/>
  <c r="T611" i="2"/>
  <c r="R611" i="2"/>
  <c r="P611" i="2"/>
  <c r="BI609" i="2"/>
  <c r="BH609" i="2"/>
  <c r="BG609" i="2"/>
  <c r="BE609" i="2"/>
  <c r="T609" i="2"/>
  <c r="R609" i="2"/>
  <c r="P609" i="2"/>
  <c r="BI606" i="2"/>
  <c r="BH606" i="2"/>
  <c r="BG606" i="2"/>
  <c r="BE606" i="2"/>
  <c r="T606" i="2"/>
  <c r="R606" i="2"/>
  <c r="P606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598" i="2"/>
  <c r="BH598" i="2"/>
  <c r="BG598" i="2"/>
  <c r="BE598" i="2"/>
  <c r="T598" i="2"/>
  <c r="R598" i="2"/>
  <c r="P598" i="2"/>
  <c r="BI596" i="2"/>
  <c r="BH596" i="2"/>
  <c r="BG596" i="2"/>
  <c r="BE596" i="2"/>
  <c r="T596" i="2"/>
  <c r="R596" i="2"/>
  <c r="P596" i="2"/>
  <c r="BI593" i="2"/>
  <c r="BH593" i="2"/>
  <c r="BG593" i="2"/>
  <c r="BE593" i="2"/>
  <c r="T593" i="2"/>
  <c r="R593" i="2"/>
  <c r="P593" i="2"/>
  <c r="BI589" i="2"/>
  <c r="BH589" i="2"/>
  <c r="BG589" i="2"/>
  <c r="BE589" i="2"/>
  <c r="T589" i="2"/>
  <c r="R589" i="2"/>
  <c r="P589" i="2"/>
  <c r="BI587" i="2"/>
  <c r="BH587" i="2"/>
  <c r="BG587" i="2"/>
  <c r="BE587" i="2"/>
  <c r="T587" i="2"/>
  <c r="R587" i="2"/>
  <c r="P587" i="2"/>
  <c r="BI584" i="2"/>
  <c r="BH584" i="2"/>
  <c r="BG584" i="2"/>
  <c r="BE584" i="2"/>
  <c r="T584" i="2"/>
  <c r="R584" i="2"/>
  <c r="P584" i="2"/>
  <c r="BI581" i="2"/>
  <c r="BH581" i="2"/>
  <c r="BG581" i="2"/>
  <c r="BE581" i="2"/>
  <c r="T581" i="2"/>
  <c r="R581" i="2"/>
  <c r="P581" i="2"/>
  <c r="BI578" i="2"/>
  <c r="BH578" i="2"/>
  <c r="BG578" i="2"/>
  <c r="BE578" i="2"/>
  <c r="T578" i="2"/>
  <c r="R578" i="2"/>
  <c r="P578" i="2"/>
  <c r="BI574" i="2"/>
  <c r="BH574" i="2"/>
  <c r="BG574" i="2"/>
  <c r="BE574" i="2"/>
  <c r="T574" i="2"/>
  <c r="T573" i="2" s="1"/>
  <c r="R574" i="2"/>
  <c r="R573" i="2" s="1"/>
  <c r="P574" i="2"/>
  <c r="P573" i="2" s="1"/>
  <c r="BI570" i="2"/>
  <c r="BH570" i="2"/>
  <c r="BG570" i="2"/>
  <c r="BE570" i="2"/>
  <c r="T570" i="2"/>
  <c r="R570" i="2"/>
  <c r="P570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4" i="2"/>
  <c r="BH564" i="2"/>
  <c r="BG564" i="2"/>
  <c r="BE564" i="2"/>
  <c r="T564" i="2"/>
  <c r="R564" i="2"/>
  <c r="P564" i="2"/>
  <c r="BI561" i="2"/>
  <c r="BH561" i="2"/>
  <c r="BG561" i="2"/>
  <c r="BE561" i="2"/>
  <c r="T561" i="2"/>
  <c r="R561" i="2"/>
  <c r="P561" i="2"/>
  <c r="BI558" i="2"/>
  <c r="BH558" i="2"/>
  <c r="BG558" i="2"/>
  <c r="BE558" i="2"/>
  <c r="T558" i="2"/>
  <c r="R558" i="2"/>
  <c r="P558" i="2"/>
  <c r="BI555" i="2"/>
  <c r="BH555" i="2"/>
  <c r="BG555" i="2"/>
  <c r="BE555" i="2"/>
  <c r="T555" i="2"/>
  <c r="R555" i="2"/>
  <c r="P555" i="2"/>
  <c r="BI552" i="2"/>
  <c r="BH552" i="2"/>
  <c r="BG552" i="2"/>
  <c r="BE552" i="2"/>
  <c r="T552" i="2"/>
  <c r="R552" i="2"/>
  <c r="P552" i="2"/>
  <c r="BI548" i="2"/>
  <c r="BH548" i="2"/>
  <c r="BG548" i="2"/>
  <c r="BE548" i="2"/>
  <c r="T548" i="2"/>
  <c r="R548" i="2"/>
  <c r="P548" i="2"/>
  <c r="BI545" i="2"/>
  <c r="BH545" i="2"/>
  <c r="BG545" i="2"/>
  <c r="BE545" i="2"/>
  <c r="T545" i="2"/>
  <c r="R545" i="2"/>
  <c r="P545" i="2"/>
  <c r="BI542" i="2"/>
  <c r="BH542" i="2"/>
  <c r="BG542" i="2"/>
  <c r="BE542" i="2"/>
  <c r="T542" i="2"/>
  <c r="R542" i="2"/>
  <c r="P542" i="2"/>
  <c r="BI539" i="2"/>
  <c r="BH539" i="2"/>
  <c r="BG539" i="2"/>
  <c r="BE539" i="2"/>
  <c r="T539" i="2"/>
  <c r="R539" i="2"/>
  <c r="P539" i="2"/>
  <c r="BI535" i="2"/>
  <c r="BH535" i="2"/>
  <c r="BG535" i="2"/>
  <c r="BE535" i="2"/>
  <c r="T535" i="2"/>
  <c r="R535" i="2"/>
  <c r="P535" i="2"/>
  <c r="BI531" i="2"/>
  <c r="BH531" i="2"/>
  <c r="BG531" i="2"/>
  <c r="BE531" i="2"/>
  <c r="T531" i="2"/>
  <c r="R531" i="2"/>
  <c r="P531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18" i="2"/>
  <c r="BH518" i="2"/>
  <c r="BG518" i="2"/>
  <c r="BE518" i="2"/>
  <c r="T518" i="2"/>
  <c r="R518" i="2"/>
  <c r="P518" i="2"/>
  <c r="BI515" i="2"/>
  <c r="BH515" i="2"/>
  <c r="BG515" i="2"/>
  <c r="BE515" i="2"/>
  <c r="T515" i="2"/>
  <c r="R515" i="2"/>
  <c r="P515" i="2"/>
  <c r="BI511" i="2"/>
  <c r="BH511" i="2"/>
  <c r="BG511" i="2"/>
  <c r="BE511" i="2"/>
  <c r="T511" i="2"/>
  <c r="R511" i="2"/>
  <c r="P511" i="2"/>
  <c r="BI507" i="2"/>
  <c r="BH507" i="2"/>
  <c r="BG507" i="2"/>
  <c r="BE507" i="2"/>
  <c r="T507" i="2"/>
  <c r="R507" i="2"/>
  <c r="P507" i="2"/>
  <c r="BI502" i="2"/>
  <c r="BH502" i="2"/>
  <c r="BG502" i="2"/>
  <c r="BE502" i="2"/>
  <c r="T502" i="2"/>
  <c r="R502" i="2"/>
  <c r="P502" i="2"/>
  <c r="BI498" i="2"/>
  <c r="BH498" i="2"/>
  <c r="BG498" i="2"/>
  <c r="BE498" i="2"/>
  <c r="T498" i="2"/>
  <c r="R498" i="2"/>
  <c r="P498" i="2"/>
  <c r="BI493" i="2"/>
  <c r="BH493" i="2"/>
  <c r="BG493" i="2"/>
  <c r="BE493" i="2"/>
  <c r="T493" i="2"/>
  <c r="R493" i="2"/>
  <c r="P493" i="2"/>
  <c r="BI490" i="2"/>
  <c r="BH490" i="2"/>
  <c r="BG490" i="2"/>
  <c r="BE490" i="2"/>
  <c r="T490" i="2"/>
  <c r="R490" i="2"/>
  <c r="P490" i="2"/>
  <c r="BI485" i="2"/>
  <c r="BH485" i="2"/>
  <c r="BG485" i="2"/>
  <c r="BE485" i="2"/>
  <c r="T485" i="2"/>
  <c r="R485" i="2"/>
  <c r="P485" i="2"/>
  <c r="BI483" i="2"/>
  <c r="BH483" i="2"/>
  <c r="BG483" i="2"/>
  <c r="BE483" i="2"/>
  <c r="T483" i="2"/>
  <c r="R483" i="2"/>
  <c r="P483" i="2"/>
  <c r="BI478" i="2"/>
  <c r="BH478" i="2"/>
  <c r="BG478" i="2"/>
  <c r="BE478" i="2"/>
  <c r="T478" i="2"/>
  <c r="R478" i="2"/>
  <c r="P478" i="2"/>
  <c r="BI476" i="2"/>
  <c r="BH476" i="2"/>
  <c r="BG476" i="2"/>
  <c r="BE476" i="2"/>
  <c r="T476" i="2"/>
  <c r="R476" i="2"/>
  <c r="P476" i="2"/>
  <c r="BI473" i="2"/>
  <c r="BH473" i="2"/>
  <c r="BG473" i="2"/>
  <c r="BE473" i="2"/>
  <c r="T473" i="2"/>
  <c r="R473" i="2"/>
  <c r="P473" i="2"/>
  <c r="BI468" i="2"/>
  <c r="BH468" i="2"/>
  <c r="BG468" i="2"/>
  <c r="BE468" i="2"/>
  <c r="T468" i="2"/>
  <c r="R468" i="2"/>
  <c r="P468" i="2"/>
  <c r="BI464" i="2"/>
  <c r="BH464" i="2"/>
  <c r="BG464" i="2"/>
  <c r="BE464" i="2"/>
  <c r="T464" i="2"/>
  <c r="R464" i="2"/>
  <c r="P464" i="2"/>
  <c r="BI461" i="2"/>
  <c r="BH461" i="2"/>
  <c r="BG461" i="2"/>
  <c r="BE461" i="2"/>
  <c r="T461" i="2"/>
  <c r="R461" i="2"/>
  <c r="P461" i="2"/>
  <c r="BI458" i="2"/>
  <c r="BH458" i="2"/>
  <c r="BG458" i="2"/>
  <c r="BE458" i="2"/>
  <c r="T458" i="2"/>
  <c r="R458" i="2"/>
  <c r="P458" i="2"/>
  <c r="BI453" i="2"/>
  <c r="BH453" i="2"/>
  <c r="BG453" i="2"/>
  <c r="BE453" i="2"/>
  <c r="T453" i="2"/>
  <c r="R453" i="2"/>
  <c r="P453" i="2"/>
  <c r="BI450" i="2"/>
  <c r="BH450" i="2"/>
  <c r="BG450" i="2"/>
  <c r="BE450" i="2"/>
  <c r="T450" i="2"/>
  <c r="R450" i="2"/>
  <c r="P450" i="2"/>
  <c r="BI447" i="2"/>
  <c r="BH447" i="2"/>
  <c r="BG447" i="2"/>
  <c r="BE447" i="2"/>
  <c r="T447" i="2"/>
  <c r="R447" i="2"/>
  <c r="P447" i="2"/>
  <c r="BI445" i="2"/>
  <c r="BH445" i="2"/>
  <c r="BG445" i="2"/>
  <c r="BE445" i="2"/>
  <c r="T445" i="2"/>
  <c r="R445" i="2"/>
  <c r="P445" i="2"/>
  <c r="BI441" i="2"/>
  <c r="BH441" i="2"/>
  <c r="BG441" i="2"/>
  <c r="BE441" i="2"/>
  <c r="T441" i="2"/>
  <c r="R441" i="2"/>
  <c r="P441" i="2"/>
  <c r="BI437" i="2"/>
  <c r="BH437" i="2"/>
  <c r="BG437" i="2"/>
  <c r="BE437" i="2"/>
  <c r="T437" i="2"/>
  <c r="R437" i="2"/>
  <c r="P437" i="2"/>
  <c r="BI433" i="2"/>
  <c r="BH433" i="2"/>
  <c r="BG433" i="2"/>
  <c r="BE433" i="2"/>
  <c r="T433" i="2"/>
  <c r="R433" i="2"/>
  <c r="P433" i="2"/>
  <c r="BI431" i="2"/>
  <c r="BH431" i="2"/>
  <c r="BG431" i="2"/>
  <c r="BE431" i="2"/>
  <c r="T431" i="2"/>
  <c r="R431" i="2"/>
  <c r="P431" i="2"/>
  <c r="BI429" i="2"/>
  <c r="BH429" i="2"/>
  <c r="BG429" i="2"/>
  <c r="BE429" i="2"/>
  <c r="T429" i="2"/>
  <c r="R429" i="2"/>
  <c r="P429" i="2"/>
  <c r="BI424" i="2"/>
  <c r="BH424" i="2"/>
  <c r="BG424" i="2"/>
  <c r="BE424" i="2"/>
  <c r="T424" i="2"/>
  <c r="R424" i="2"/>
  <c r="P424" i="2"/>
  <c r="BI420" i="2"/>
  <c r="BH420" i="2"/>
  <c r="BG420" i="2"/>
  <c r="BE420" i="2"/>
  <c r="T420" i="2"/>
  <c r="R420" i="2"/>
  <c r="P420" i="2"/>
  <c r="BI417" i="2"/>
  <c r="BH417" i="2"/>
  <c r="BG417" i="2"/>
  <c r="BE417" i="2"/>
  <c r="T417" i="2"/>
  <c r="R417" i="2"/>
  <c r="P417" i="2"/>
  <c r="BI414" i="2"/>
  <c r="BH414" i="2"/>
  <c r="BG414" i="2"/>
  <c r="BE414" i="2"/>
  <c r="T414" i="2"/>
  <c r="R414" i="2"/>
  <c r="P414" i="2"/>
  <c r="BI411" i="2"/>
  <c r="BH411" i="2"/>
  <c r="BG411" i="2"/>
  <c r="BE411" i="2"/>
  <c r="T411" i="2"/>
  <c r="R411" i="2"/>
  <c r="P411" i="2"/>
  <c r="BI407" i="2"/>
  <c r="BH407" i="2"/>
  <c r="BG407" i="2"/>
  <c r="BE407" i="2"/>
  <c r="T407" i="2"/>
  <c r="R407" i="2"/>
  <c r="P407" i="2"/>
  <c r="BI400" i="2"/>
  <c r="BH400" i="2"/>
  <c r="BG400" i="2"/>
  <c r="BE400" i="2"/>
  <c r="T400" i="2"/>
  <c r="R400" i="2"/>
  <c r="P400" i="2"/>
  <c r="BI397" i="2"/>
  <c r="BH397" i="2"/>
  <c r="BG397" i="2"/>
  <c r="BE397" i="2"/>
  <c r="T397" i="2"/>
  <c r="R397" i="2"/>
  <c r="P397" i="2"/>
  <c r="BI394" i="2"/>
  <c r="BH394" i="2"/>
  <c r="BG394" i="2"/>
  <c r="BE394" i="2"/>
  <c r="T394" i="2"/>
  <c r="R394" i="2"/>
  <c r="P394" i="2"/>
  <c r="BI390" i="2"/>
  <c r="BH390" i="2"/>
  <c r="BG390" i="2"/>
  <c r="BE390" i="2"/>
  <c r="T390" i="2"/>
  <c r="R390" i="2"/>
  <c r="P390" i="2"/>
  <c r="BI385" i="2"/>
  <c r="BH385" i="2"/>
  <c r="BG385" i="2"/>
  <c r="BE385" i="2"/>
  <c r="T385" i="2"/>
  <c r="R385" i="2"/>
  <c r="P385" i="2"/>
  <c r="BI382" i="2"/>
  <c r="BH382" i="2"/>
  <c r="BG382" i="2"/>
  <c r="BE382" i="2"/>
  <c r="T382" i="2"/>
  <c r="R382" i="2"/>
  <c r="P382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3" i="2"/>
  <c r="BH373" i="2"/>
  <c r="BG373" i="2"/>
  <c r="BE373" i="2"/>
  <c r="T373" i="2"/>
  <c r="R373" i="2"/>
  <c r="P373" i="2"/>
  <c r="BI369" i="2"/>
  <c r="BH369" i="2"/>
  <c r="BG369" i="2"/>
  <c r="BE369" i="2"/>
  <c r="T369" i="2"/>
  <c r="R369" i="2"/>
  <c r="P369" i="2"/>
  <c r="BI364" i="2"/>
  <c r="BH364" i="2"/>
  <c r="BG364" i="2"/>
  <c r="BE364" i="2"/>
  <c r="T364" i="2"/>
  <c r="R364" i="2"/>
  <c r="P364" i="2"/>
  <c r="BI358" i="2"/>
  <c r="BH358" i="2"/>
  <c r="BG358" i="2"/>
  <c r="BE358" i="2"/>
  <c r="T358" i="2"/>
  <c r="R358" i="2"/>
  <c r="P358" i="2"/>
  <c r="BI354" i="2"/>
  <c r="BH354" i="2"/>
  <c r="BG354" i="2"/>
  <c r="BE354" i="2"/>
  <c r="T354" i="2"/>
  <c r="T353" i="2"/>
  <c r="R354" i="2"/>
  <c r="R353" i="2" s="1"/>
  <c r="P354" i="2"/>
  <c r="P353" i="2" s="1"/>
  <c r="BI352" i="2"/>
  <c r="BH352" i="2"/>
  <c r="BG352" i="2"/>
  <c r="BE352" i="2"/>
  <c r="T352" i="2"/>
  <c r="R352" i="2"/>
  <c r="P352" i="2"/>
  <c r="BI349" i="2"/>
  <c r="BH349" i="2"/>
  <c r="BG349" i="2"/>
  <c r="BE349" i="2"/>
  <c r="T349" i="2"/>
  <c r="R349" i="2"/>
  <c r="P349" i="2"/>
  <c r="BI345" i="2"/>
  <c r="BH345" i="2"/>
  <c r="BG345" i="2"/>
  <c r="BE345" i="2"/>
  <c r="T345" i="2"/>
  <c r="R345" i="2"/>
  <c r="P345" i="2"/>
  <c r="BI341" i="2"/>
  <c r="BH341" i="2"/>
  <c r="BG341" i="2"/>
  <c r="BE341" i="2"/>
  <c r="T341" i="2"/>
  <c r="R341" i="2"/>
  <c r="P341" i="2"/>
  <c r="BI337" i="2"/>
  <c r="BH337" i="2"/>
  <c r="BG337" i="2"/>
  <c r="BE337" i="2"/>
  <c r="T337" i="2"/>
  <c r="R337" i="2"/>
  <c r="P337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6" i="2"/>
  <c r="BH326" i="2"/>
  <c r="BG326" i="2"/>
  <c r="BE326" i="2"/>
  <c r="T326" i="2"/>
  <c r="R326" i="2"/>
  <c r="P326" i="2"/>
  <c r="BI323" i="2"/>
  <c r="BH323" i="2"/>
  <c r="BG323" i="2"/>
  <c r="BE323" i="2"/>
  <c r="T323" i="2"/>
  <c r="R323" i="2"/>
  <c r="P323" i="2"/>
  <c r="BI319" i="2"/>
  <c r="BH319" i="2"/>
  <c r="BG319" i="2"/>
  <c r="BE319" i="2"/>
  <c r="T319" i="2"/>
  <c r="R319" i="2"/>
  <c r="P319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9" i="2"/>
  <c r="BH299" i="2"/>
  <c r="BG299" i="2"/>
  <c r="BE299" i="2"/>
  <c r="T299" i="2"/>
  <c r="R299" i="2"/>
  <c r="P299" i="2"/>
  <c r="BI293" i="2"/>
  <c r="BH293" i="2"/>
  <c r="BG293" i="2"/>
  <c r="BE293" i="2"/>
  <c r="T293" i="2"/>
  <c r="R293" i="2"/>
  <c r="P293" i="2"/>
  <c r="BI288" i="2"/>
  <c r="BH288" i="2"/>
  <c r="BG288" i="2"/>
  <c r="BE288" i="2"/>
  <c r="T288" i="2"/>
  <c r="R288" i="2"/>
  <c r="P288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5" i="2"/>
  <c r="BH275" i="2"/>
  <c r="BG275" i="2"/>
  <c r="BE275" i="2"/>
  <c r="T275" i="2"/>
  <c r="T274" i="2" s="1"/>
  <c r="R275" i="2"/>
  <c r="R274" i="2" s="1"/>
  <c r="P275" i="2"/>
  <c r="P274" i="2"/>
  <c r="BI269" i="2"/>
  <c r="BH269" i="2"/>
  <c r="BG269" i="2"/>
  <c r="BE269" i="2"/>
  <c r="T269" i="2"/>
  <c r="R269" i="2"/>
  <c r="P269" i="2"/>
  <c r="BI266" i="2"/>
  <c r="BH266" i="2"/>
  <c r="BG266" i="2"/>
  <c r="BE266" i="2"/>
  <c r="T266" i="2"/>
  <c r="R266" i="2"/>
  <c r="P266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6" i="2"/>
  <c r="BH246" i="2"/>
  <c r="BG246" i="2"/>
  <c r="BE246" i="2"/>
  <c r="T246" i="2"/>
  <c r="T245" i="2" s="1"/>
  <c r="R246" i="2"/>
  <c r="R245" i="2" s="1"/>
  <c r="P246" i="2"/>
  <c r="P245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4" i="2"/>
  <c r="BH224" i="2"/>
  <c r="BG224" i="2"/>
  <c r="BE224" i="2"/>
  <c r="T224" i="2"/>
  <c r="R224" i="2"/>
  <c r="P224" i="2"/>
  <c r="BI220" i="2"/>
  <c r="BH220" i="2"/>
  <c r="BG220" i="2"/>
  <c r="BE220" i="2"/>
  <c r="T220" i="2"/>
  <c r="T219" i="2"/>
  <c r="R220" i="2"/>
  <c r="R219" i="2"/>
  <c r="P220" i="2"/>
  <c r="P219" i="2"/>
  <c r="BI213" i="2"/>
  <c r="BH213" i="2"/>
  <c r="BG213" i="2"/>
  <c r="BE213" i="2"/>
  <c r="T213" i="2"/>
  <c r="R213" i="2"/>
  <c r="P213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R190" i="2"/>
  <c r="P190" i="2"/>
  <c r="BI187" i="2"/>
  <c r="BH187" i="2"/>
  <c r="BG187" i="2"/>
  <c r="BE187" i="2"/>
  <c r="T187" i="2"/>
  <c r="R187" i="2"/>
  <c r="P187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R165" i="2"/>
  <c r="P165" i="2"/>
  <c r="BI160" i="2"/>
  <c r="BH160" i="2"/>
  <c r="BG160" i="2"/>
  <c r="BE160" i="2"/>
  <c r="T160" i="2"/>
  <c r="R160" i="2"/>
  <c r="P160" i="2"/>
  <c r="BI150" i="2"/>
  <c r="BH150" i="2"/>
  <c r="BG150" i="2"/>
  <c r="BE150" i="2"/>
  <c r="T150" i="2"/>
  <c r="R150" i="2"/>
  <c r="P150" i="2"/>
  <c r="F141" i="2"/>
  <c r="E139" i="2"/>
  <c r="F56" i="2"/>
  <c r="E54" i="2"/>
  <c r="J26" i="2"/>
  <c r="E26" i="2"/>
  <c r="J59" i="2" s="1"/>
  <c r="J25" i="2"/>
  <c r="J23" i="2"/>
  <c r="E23" i="2"/>
  <c r="J58" i="2" s="1"/>
  <c r="J22" i="2"/>
  <c r="J20" i="2"/>
  <c r="E20" i="2"/>
  <c r="F144" i="2" s="1"/>
  <c r="J19" i="2"/>
  <c r="J17" i="2"/>
  <c r="E17" i="2"/>
  <c r="F58" i="2" s="1"/>
  <c r="J16" i="2"/>
  <c r="J14" i="2"/>
  <c r="J56" i="2" s="1"/>
  <c r="E7" i="2"/>
  <c r="E50" i="2" s="1"/>
  <c r="L50" i="1"/>
  <c r="AM50" i="1"/>
  <c r="AM49" i="1"/>
  <c r="L49" i="1"/>
  <c r="AM47" i="1"/>
  <c r="L47" i="1"/>
  <c r="L45" i="1"/>
  <c r="L44" i="1"/>
  <c r="J754" i="2"/>
  <c r="BK441" i="2"/>
  <c r="J331" i="2"/>
  <c r="J236" i="2"/>
  <c r="J841" i="2"/>
  <c r="J671" i="2"/>
  <c r="BK888" i="2"/>
  <c r="BK699" i="2"/>
  <c r="J634" i="2"/>
  <c r="J493" i="2"/>
  <c r="J281" i="2"/>
  <c r="BK879" i="2"/>
  <c r="J773" i="2"/>
  <c r="J716" i="2"/>
  <c r="BK868" i="2"/>
  <c r="J561" i="2"/>
  <c r="J956" i="2"/>
  <c r="BK622" i="2"/>
  <c r="BK213" i="2"/>
  <c r="BK674" i="2"/>
  <c r="BK345" i="2"/>
  <c r="BK150" i="3"/>
  <c r="BK133" i="3"/>
  <c r="J165" i="5"/>
  <c r="BK171" i="5"/>
  <c r="J112" i="5"/>
  <c r="BK131" i="5"/>
  <c r="J131" i="5"/>
  <c r="BK114" i="5"/>
  <c r="J139" i="6"/>
  <c r="BK156" i="6"/>
  <c r="J126" i="6"/>
  <c r="J101" i="6"/>
  <c r="J170" i="7"/>
  <c r="BK147" i="7"/>
  <c r="J138" i="7"/>
  <c r="J202" i="7"/>
  <c r="BK209" i="7"/>
  <c r="BK103" i="8"/>
  <c r="J791" i="2"/>
  <c r="BK611" i="2"/>
  <c r="BK601" i="2"/>
  <c r="BK158" i="5"/>
  <c r="J116" i="5"/>
  <c r="BK139" i="6"/>
  <c r="BK829" i="2"/>
  <c r="J637" i="2"/>
  <c r="BK358" i="2"/>
  <c r="BK890" i="2"/>
  <c r="J733" i="2"/>
  <c r="J581" i="2"/>
  <c r="J329" i="2"/>
  <c r="J959" i="2"/>
  <c r="BK881" i="2"/>
  <c r="BK202" i="2"/>
  <c r="J764" i="2"/>
  <c r="BK643" i="2"/>
  <c r="BK382" i="2"/>
  <c r="J246" i="2"/>
  <c r="BK833" i="2"/>
  <c r="J250" i="2"/>
  <c r="BK773" i="2"/>
  <c r="J445" i="2"/>
  <c r="J893" i="2"/>
  <c r="BK727" i="2"/>
  <c r="J515" i="2"/>
  <c r="J771" i="2"/>
  <c r="BK464" i="2"/>
  <c r="BK111" i="3"/>
  <c r="BK341" i="2"/>
  <c r="J166" i="5"/>
  <c r="BK151" i="6"/>
  <c r="BK166" i="7"/>
  <c r="J153" i="7"/>
  <c r="BK112" i="7"/>
  <c r="BK145" i="7"/>
  <c r="BK119" i="7"/>
  <c r="J757" i="2"/>
  <c r="BK352" i="2"/>
  <c r="BK165" i="2"/>
  <c r="BK813" i="2"/>
  <c r="J606" i="2"/>
  <c r="BK417" i="2"/>
  <c r="BK864" i="2"/>
  <c r="BK302" i="2"/>
  <c r="J905" i="2"/>
  <c r="J627" i="2"/>
  <c r="BK283" i="2"/>
  <c r="J879" i="2"/>
  <c r="J644" i="2"/>
  <c r="J175" i="2"/>
  <c r="BK738" i="2"/>
  <c r="J750" i="2"/>
  <c r="BK369" i="2"/>
  <c r="J182" i="2"/>
  <c r="J825" i="2"/>
  <c r="BK766" i="2"/>
  <c r="BK535" i="2"/>
  <c r="BK263" i="2"/>
  <c r="BK927" i="2"/>
  <c r="J707" i="2"/>
  <c r="BK431" i="2"/>
  <c r="J881" i="2"/>
  <c r="BK761" i="2"/>
  <c r="BK561" i="2"/>
  <c r="BK458" i="2"/>
  <c r="J187" i="2"/>
  <c r="J813" i="2"/>
  <c r="BK754" i="2"/>
  <c r="J259" i="2"/>
  <c r="J944" i="2"/>
  <c r="J502" i="2"/>
  <c r="BK108" i="3"/>
  <c r="J123" i="3"/>
  <c r="BK98" i="4"/>
  <c r="BK121" i="5"/>
  <c r="BK156" i="5"/>
  <c r="BK108" i="5"/>
  <c r="J102" i="5"/>
  <c r="BK146" i="5"/>
  <c r="J127" i="5"/>
  <c r="J159" i="5"/>
  <c r="J154" i="5"/>
  <c r="BK145" i="6"/>
  <c r="J108" i="6"/>
  <c r="BK126" i="6"/>
  <c r="BK149" i="6"/>
  <c r="BK135" i="6"/>
  <c r="BK131" i="6"/>
  <c r="BK160" i="6"/>
  <c r="BK132" i="6"/>
  <c r="J145" i="6"/>
  <c r="BK124" i="6"/>
  <c r="J119" i="7"/>
  <c r="BK157" i="7"/>
  <c r="J176" i="7"/>
  <c r="J155" i="7"/>
  <c r="BK125" i="7"/>
  <c r="BK186" i="7"/>
  <c r="J134" i="7"/>
  <c r="BK149" i="7"/>
  <c r="J200" i="7"/>
  <c r="J206" i="7"/>
  <c r="J198" i="7"/>
  <c r="BK172" i="7"/>
  <c r="J97" i="8"/>
  <c r="J92" i="8"/>
  <c r="BK946" i="2"/>
  <c r="BK780" i="2"/>
  <c r="J727" i="2"/>
  <c r="J615" i="2"/>
  <c r="BK531" i="2"/>
  <c r="J468" i="2"/>
  <c r="BK329" i="2"/>
  <c r="J929" i="2"/>
  <c r="BK875" i="2"/>
  <c r="BK793" i="2"/>
  <c r="BK767" i="2"/>
  <c r="J730" i="2"/>
  <c r="J632" i="2"/>
  <c r="J555" i="2"/>
  <c r="BK473" i="2"/>
  <c r="J431" i="2"/>
  <c r="J352" i="2"/>
  <c r="BK149" i="5"/>
  <c r="BK167" i="5"/>
  <c r="BK153" i="6"/>
  <c r="J123" i="6"/>
  <c r="J163" i="6"/>
  <c r="J149" i="6"/>
  <c r="J135" i="6"/>
  <c r="BK110" i="6"/>
  <c r="BK158" i="6"/>
  <c r="J117" i="6"/>
  <c r="BK101" i="6"/>
  <c r="BK155" i="6"/>
  <c r="BK161" i="6"/>
  <c r="J108" i="7"/>
  <c r="BK134" i="7"/>
  <c r="BK200" i="7"/>
  <c r="BK143" i="7"/>
  <c r="J104" i="7"/>
  <c r="J172" i="7"/>
  <c r="J181" i="7"/>
  <c r="BK155" i="7"/>
  <c r="J136" i="7"/>
  <c r="BK195" i="7"/>
  <c r="BK193" i="7"/>
  <c r="J110" i="7"/>
  <c r="J95" i="8"/>
  <c r="J441" i="2"/>
  <c r="BK242" i="2"/>
  <c r="J193" i="2"/>
  <c r="BK917" i="2"/>
  <c r="BK872" i="2"/>
  <c r="J643" i="2"/>
  <c r="BK523" i="2"/>
  <c r="J397" i="2"/>
  <c r="J263" i="2"/>
  <c r="BK776" i="2"/>
  <c r="BK518" i="2"/>
  <c r="BK453" i="2"/>
  <c r="J142" i="3"/>
  <c r="J111" i="3"/>
  <c r="BK93" i="4"/>
  <c r="J142" i="5"/>
  <c r="BK162" i="5"/>
  <c r="BK151" i="5"/>
  <c r="BK120" i="5"/>
  <c r="BK104" i="5"/>
  <c r="BK137" i="6"/>
  <c r="BK143" i="6"/>
  <c r="J116" i="6"/>
  <c r="J156" i="6"/>
  <c r="J154" i="6"/>
  <c r="BK204" i="7"/>
  <c r="BK156" i="7"/>
  <c r="J183" i="7"/>
  <c r="J161" i="7"/>
  <c r="BK136" i="7"/>
  <c r="J782" i="2"/>
  <c r="J450" i="2"/>
  <c r="BK275" i="2"/>
  <c r="J160" i="2"/>
  <c r="J784" i="2"/>
  <c r="J653" i="2"/>
  <c r="J345" i="2"/>
  <c r="BK168" i="2"/>
  <c r="BK373" i="2"/>
  <c r="BK182" i="2"/>
  <c r="BK733" i="2"/>
  <c r="J476" i="2"/>
  <c r="BK175" i="2"/>
  <c r="J877" i="2"/>
  <c r="BK772" i="2"/>
  <c r="J170" i="2"/>
  <c r="BK760" i="2"/>
  <c r="BK555" i="2"/>
  <c r="J224" i="2"/>
  <c r="BK847" i="2"/>
  <c r="J780" i="2"/>
  <c r="J507" i="2"/>
  <c r="J931" i="2"/>
  <c r="BK788" i="2"/>
  <c r="J622" i="2"/>
  <c r="BK394" i="2"/>
  <c r="BK208" i="2"/>
  <c r="J917" i="2"/>
  <c r="J564" i="2"/>
  <c r="J315" i="2"/>
  <c r="BK963" i="2"/>
  <c r="J725" i="2"/>
  <c r="BK490" i="2"/>
  <c r="BK311" i="2"/>
  <c r="J963" i="2"/>
  <c r="BK606" i="2"/>
  <c r="BK803" i="2"/>
  <c r="BK511" i="2"/>
  <c r="J227" i="2"/>
  <c r="J801" i="2"/>
  <c r="BK279" i="2"/>
  <c r="J611" i="2"/>
  <c r="BK130" i="3"/>
  <c r="J108" i="3"/>
  <c r="BK91" i="4"/>
  <c r="BK174" i="5"/>
  <c r="BK140" i="5"/>
  <c r="J146" i="5"/>
  <c r="J170" i="5"/>
  <c r="BK112" i="5"/>
  <c r="J100" i="5"/>
  <c r="BK148" i="6"/>
  <c r="J103" i="6"/>
  <c r="J158" i="6"/>
  <c r="J138" i="6"/>
  <c r="J209" i="7"/>
  <c r="BK170" i="7"/>
  <c r="BK176" i="7"/>
  <c r="J174" i="7"/>
  <c r="BK153" i="7"/>
  <c r="BK175" i="7"/>
  <c r="BK92" i="8"/>
  <c r="J738" i="2"/>
  <c r="BK696" i="2"/>
  <c r="BK566" i="2"/>
  <c r="J378" i="2"/>
  <c r="BK187" i="2"/>
  <c r="BK845" i="2"/>
  <c r="J566" i="2"/>
  <c r="BK184" i="2"/>
  <c r="J767" i="2"/>
  <c r="J668" i="2"/>
  <c r="BK596" i="2"/>
  <c r="J524" i="2"/>
  <c r="J254" i="2"/>
  <c r="J875" i="2"/>
  <c r="BK632" i="2"/>
  <c r="J349" i="2"/>
  <c r="J861" i="2"/>
  <c r="J663" i="2"/>
  <c r="J539" i="2"/>
  <c r="BK747" i="2"/>
  <c r="J478" i="2"/>
  <c r="J199" i="2"/>
  <c r="J833" i="2"/>
  <c r="BK485" i="2"/>
  <c r="J358" i="2"/>
  <c r="BK220" i="2"/>
  <c r="J437" i="2"/>
  <c r="J155" i="3"/>
  <c r="J125" i="3"/>
  <c r="J147" i="3"/>
  <c r="BK97" i="4"/>
  <c r="J177" i="5"/>
  <c r="BK143" i="5"/>
  <c r="BK144" i="5"/>
  <c r="J150" i="6"/>
  <c r="J152" i="6"/>
  <c r="BK140" i="6"/>
  <c r="BK130" i="6"/>
  <c r="BK110" i="7"/>
  <c r="BK187" i="7"/>
  <c r="BK169" i="7"/>
  <c r="J147" i="7"/>
  <c r="BK210" i="7"/>
  <c r="BK106" i="8"/>
  <c r="BK468" i="2"/>
  <c r="BK313" i="2"/>
  <c r="BK898" i="2"/>
  <c r="J958" i="2"/>
  <c r="BK741" i="2"/>
  <c r="J640" i="2"/>
  <c r="BK515" i="2"/>
  <c r="BK230" i="2"/>
  <c r="J747" i="2"/>
  <c r="BK956" i="2"/>
  <c r="BK805" i="2"/>
  <c r="J429" i="2"/>
  <c r="BK266" i="2"/>
  <c r="BK807" i="2"/>
  <c r="J793" i="2"/>
  <c r="BK574" i="2"/>
  <c r="J847" i="2"/>
  <c r="BK644" i="2"/>
  <c r="J337" i="2"/>
  <c r="J180" i="2"/>
  <c r="BK615" i="2"/>
  <c r="J657" i="2"/>
  <c r="J373" i="2"/>
  <c r="J133" i="3"/>
  <c r="J120" i="3"/>
  <c r="BK96" i="4"/>
  <c r="BK119" i="5"/>
  <c r="BK134" i="5"/>
  <c r="J138" i="5"/>
  <c r="J160" i="5"/>
  <c r="BK129" i="5"/>
  <c r="J162" i="5"/>
  <c r="J121" i="6"/>
  <c r="BK116" i="6"/>
  <c r="BK129" i="6"/>
  <c r="J142" i="6"/>
  <c r="BK103" i="6"/>
  <c r="BK206" i="7"/>
  <c r="J180" i="7"/>
  <c r="BK160" i="7"/>
  <c r="J166" i="7"/>
  <c r="J133" i="7"/>
  <c r="BK181" i="7"/>
  <c r="BK101" i="8"/>
  <c r="J745" i="2"/>
  <c r="BK461" i="2"/>
  <c r="J364" i="2"/>
  <c r="BK180" i="5"/>
  <c r="J143" i="5"/>
  <c r="BK170" i="5"/>
  <c r="J149" i="5"/>
  <c r="J114" i="5"/>
  <c r="BK166" i="5"/>
  <c r="J123" i="5"/>
  <c r="J151" i="5"/>
  <c r="J181" i="5"/>
  <c r="BK130" i="5"/>
  <c r="J132" i="5"/>
  <c r="BK122" i="5"/>
  <c r="J146" i="6"/>
  <c r="J162" i="6"/>
  <c r="J159" i="6"/>
  <c r="J99" i="6"/>
  <c r="J99" i="7"/>
  <c r="BK207" i="7"/>
  <c r="BK133" i="7"/>
  <c r="BK162" i="7"/>
  <c r="J190" i="7"/>
  <c r="J799" i="2"/>
  <c r="BK736" i="2"/>
  <c r="J531" i="2"/>
  <c r="BK337" i="2"/>
  <c r="J202" i="2"/>
  <c r="J843" i="2"/>
  <c r="BK190" i="2"/>
  <c r="J620" i="2"/>
  <c r="BK445" i="2"/>
  <c r="J239" i="2"/>
  <c r="BK896" i="2"/>
  <c r="BK657" i="2"/>
  <c r="J302" i="2"/>
  <c r="BK810" i="2"/>
  <c r="BK581" i="2"/>
  <c r="J447" i="2"/>
  <c r="J293" i="2"/>
  <c r="J822" i="2"/>
  <c r="BK437" i="2"/>
  <c r="J896" i="2"/>
  <c r="BK757" i="2"/>
  <c r="BK524" i="2"/>
  <c r="J382" i="2"/>
  <c r="BK326" i="2"/>
  <c r="J178" i="2"/>
  <c r="BK424" i="2"/>
  <c r="BK123" i="3"/>
  <c r="BK139" i="3"/>
  <c r="BK178" i="5"/>
  <c r="BK168" i="5"/>
  <c r="J167" i="5"/>
  <c r="J120" i="5"/>
  <c r="J137" i="5"/>
  <c r="BK107" i="5"/>
  <c r="J151" i="6"/>
  <c r="BK152" i="6"/>
  <c r="J164" i="6"/>
  <c r="J137" i="6"/>
  <c r="J106" i="7"/>
  <c r="BK212" i="7"/>
  <c r="BK115" i="7"/>
  <c r="J142" i="7"/>
  <c r="BK108" i="7"/>
  <c r="BK178" i="7"/>
  <c r="J151" i="7"/>
  <c r="J714" i="2"/>
  <c r="J587" i="2"/>
  <c r="J394" i="2"/>
  <c r="BK259" i="2"/>
  <c r="J184" i="2"/>
  <c r="BK822" i="2"/>
  <c r="J518" i="2"/>
  <c r="BK281" i="2"/>
  <c r="BK953" i="2"/>
  <c r="BK745" i="2"/>
  <c r="BK647" i="2"/>
  <c r="J609" i="2"/>
  <c r="BK246" i="2"/>
  <c r="BK929" i="2"/>
  <c r="BK685" i="2"/>
  <c r="J461" i="2"/>
  <c r="BK269" i="2"/>
  <c r="BK931" i="2"/>
  <c r="BK178" i="2"/>
  <c r="J722" i="2"/>
  <c r="BK334" i="2"/>
  <c r="J845" i="2"/>
  <c r="BK545" i="2"/>
  <c r="J433" i="2"/>
  <c r="BK385" i="2"/>
  <c r="J742" i="2"/>
  <c r="J420" i="2"/>
  <c r="J103" i="3"/>
  <c r="BK102" i="5"/>
  <c r="J157" i="5"/>
  <c r="BK154" i="6"/>
  <c r="BK115" i="6"/>
  <c r="J150" i="2"/>
  <c r="BK809" i="2"/>
  <c r="BK627" i="2"/>
  <c r="BK598" i="2"/>
  <c r="J341" i="2"/>
  <c r="BK224" i="2"/>
  <c r="BK567" i="2"/>
  <c r="BK400" i="2"/>
  <c r="BK199" i="2"/>
  <c r="J719" i="2"/>
  <c r="J511" i="2"/>
  <c r="J827" i="2"/>
  <c r="J596" i="2"/>
  <c r="BK364" i="2"/>
  <c r="BK193" i="2"/>
  <c r="J888" i="2"/>
  <c r="J704" i="2"/>
  <c r="BK787" i="2"/>
  <c r="J567" i="2"/>
  <c r="BK407" i="2"/>
  <c r="BK315" i="2"/>
  <c r="J168" i="2"/>
  <c r="BK719" i="2"/>
  <c r="J490" i="2"/>
  <c r="J114" i="3"/>
  <c r="BK92" i="4"/>
  <c r="BK177" i="5"/>
  <c r="BK141" i="5"/>
  <c r="J178" i="5"/>
  <c r="BK150" i="5"/>
  <c r="J130" i="6"/>
  <c r="BK162" i="6"/>
  <c r="J105" i="6"/>
  <c r="J131" i="6"/>
  <c r="BK184" i="7"/>
  <c r="J184" i="7"/>
  <c r="BK131" i="7"/>
  <c r="BK198" i="7"/>
  <c r="J189" i="7"/>
  <c r="BK97" i="8"/>
  <c r="J805" i="2"/>
  <c r="J743" i="2"/>
  <c r="BK429" i="2"/>
  <c r="J256" i="2"/>
  <c r="BK835" i="2"/>
  <c r="BK704" i="2"/>
  <c r="J574" i="2"/>
  <c r="BK254" i="2"/>
  <c r="BK905" i="2"/>
  <c r="BK542" i="2"/>
  <c r="J172" i="2"/>
  <c r="BK707" i="2"/>
  <c r="J453" i="2"/>
  <c r="BK914" i="2"/>
  <c r="J741" i="2"/>
  <c r="BK958" i="2"/>
  <c r="BK801" i="2"/>
  <c r="J699" i="2"/>
  <c r="J424" i="2"/>
  <c r="BK799" i="2"/>
  <c r="BK714" i="2"/>
  <c r="BK564" i="2"/>
  <c r="BK236" i="2"/>
  <c r="J641" i="2"/>
  <c r="J313" i="2"/>
  <c r="BK742" i="2"/>
  <c r="J485" i="2"/>
  <c r="BK323" i="2"/>
  <c r="J266" i="2"/>
  <c r="J961" i="2"/>
  <c r="J835" i="2"/>
  <c r="J775" i="2"/>
  <c r="BK299" i="2"/>
  <c r="J911" i="2"/>
  <c r="J787" i="2"/>
  <c r="BK650" i="2"/>
  <c r="J523" i="2"/>
  <c r="J417" i="2"/>
  <c r="J898" i="2"/>
  <c r="J809" i="2"/>
  <c r="BK668" i="2"/>
  <c r="J535" i="2"/>
  <c r="J400" i="2"/>
  <c r="BK305" i="2"/>
  <c r="BK180" i="2"/>
  <c r="AS55" i="1"/>
  <c r="BK114" i="3"/>
  <c r="J118" i="3"/>
  <c r="BK165" i="5"/>
  <c r="BK142" i="5"/>
  <c r="J122" i="5"/>
  <c r="BK132" i="5"/>
  <c r="BK109" i="5"/>
  <c r="J155" i="6"/>
  <c r="J129" i="6"/>
  <c r="J144" i="6"/>
  <c r="J161" i="6"/>
  <c r="BK120" i="6"/>
  <c r="J175" i="7"/>
  <c r="J210" i="7"/>
  <c r="J187" i="7"/>
  <c r="J143" i="7"/>
  <c r="J160" i="7"/>
  <c r="BK140" i="7"/>
  <c r="J213" i="2"/>
  <c r="BK308" i="2"/>
  <c r="BK261" i="2"/>
  <c r="J558" i="2"/>
  <c r="BK163" i="6"/>
  <c r="J195" i="7"/>
  <c r="BK159" i="7"/>
  <c r="J162" i="7"/>
  <c r="J121" i="3"/>
  <c r="J130" i="3"/>
  <c r="BK148" i="5"/>
  <c r="J150" i="5"/>
  <c r="J115" i="5"/>
  <c r="BK100" i="5"/>
  <c r="BK115" i="5"/>
  <c r="BK138" i="5"/>
  <c r="BK166" i="6"/>
  <c r="BK159" i="6"/>
  <c r="J166" i="6"/>
  <c r="BK113" i="6"/>
  <c r="BK121" i="6"/>
  <c r="J164" i="7"/>
  <c r="BK167" i="7"/>
  <c r="BK161" i="7"/>
  <c r="J193" i="7"/>
  <c r="BK190" i="7"/>
  <c r="BK164" i="7"/>
  <c r="J207" i="7"/>
  <c r="BK129" i="7"/>
  <c r="BK145" i="3"/>
  <c r="J174" i="5"/>
  <c r="J101" i="8"/>
  <c r="J696" i="2"/>
  <c r="BK433" i="2"/>
  <c r="BK397" i="2"/>
  <c r="BK95" i="4"/>
  <c r="J168" i="5"/>
  <c r="BK116" i="5"/>
  <c r="BK152" i="5"/>
  <c r="J130" i="5"/>
  <c r="J104" i="5"/>
  <c r="BK154" i="5"/>
  <c r="BK159" i="5"/>
  <c r="J108" i="5"/>
  <c r="J132" i="6"/>
  <c r="BK117" i="7"/>
  <c r="BK171" i="7"/>
  <c r="J103" i="8"/>
  <c r="J803" i="2"/>
  <c r="BK578" i="2"/>
  <c r="J464" i="2"/>
  <c r="BK319" i="2"/>
  <c r="BK172" i="2"/>
  <c r="BK743" i="2"/>
  <c r="J589" i="2"/>
  <c r="J380" i="2"/>
  <c r="BK125" i="3"/>
  <c r="BK103" i="3"/>
  <c r="BK94" i="4"/>
  <c r="BK160" i="5"/>
  <c r="BK169" i="5"/>
  <c r="J169" i="5"/>
  <c r="J107" i="5"/>
  <c r="J152" i="5"/>
  <c r="J113" i="6"/>
  <c r="BK117" i="6"/>
  <c r="BK127" i="6"/>
  <c r="J143" i="6"/>
  <c r="BK183" i="7"/>
  <c r="J171" i="7"/>
  <c r="J192" i="7"/>
  <c r="BK189" i="7"/>
  <c r="J129" i="7"/>
  <c r="J167" i="7"/>
  <c r="BK95" i="8"/>
  <c r="BK602" i="2"/>
  <c r="BK380" i="2"/>
  <c r="J242" i="2"/>
  <c r="BK816" i="2"/>
  <c r="J601" i="2"/>
  <c r="J252" i="2"/>
  <c r="BK548" i="2"/>
  <c r="J299" i="2"/>
  <c r="J850" i="2"/>
  <c r="BK609" i="2"/>
  <c r="BK256" i="2"/>
  <c r="J900" i="2"/>
  <c r="J354" i="2"/>
  <c r="BK239" i="2"/>
  <c r="BK791" i="2"/>
  <c r="J659" i="2"/>
  <c r="J323" i="2"/>
  <c r="J788" i="2"/>
  <c r="J602" i="2"/>
  <c r="J269" i="2"/>
  <c r="BK856" i="2"/>
  <c r="J145" i="3"/>
  <c r="BK136" i="6"/>
  <c r="J153" i="6"/>
  <c r="BK180" i="7"/>
  <c r="BK138" i="7"/>
  <c r="BK99" i="8"/>
  <c r="J816" i="2"/>
  <c r="BK552" i="2"/>
  <c r="BK121" i="3"/>
  <c r="BK96" i="3"/>
  <c r="J156" i="5"/>
  <c r="J140" i="5"/>
  <c r="BK181" i="5"/>
  <c r="BK137" i="5"/>
  <c r="BK155" i="5"/>
  <c r="J155" i="5"/>
  <c r="BK164" i="6"/>
  <c r="J115" i="6"/>
  <c r="J124" i="6"/>
  <c r="J109" i="6"/>
  <c r="BK109" i="6"/>
  <c r="BK142" i="7"/>
  <c r="BK203" i="7"/>
  <c r="BK150" i="7"/>
  <c r="BK174" i="7"/>
  <c r="J156" i="7"/>
  <c r="J106" i="8"/>
  <c r="J807" i="2"/>
  <c r="J760" i="2"/>
  <c r="BK447" i="2"/>
  <c r="J411" i="2"/>
  <c r="BK250" i="2"/>
  <c r="BK893" i="2"/>
  <c r="BK827" i="2"/>
  <c r="BK750" i="2"/>
  <c r="J308" i="2"/>
  <c r="J914" i="2"/>
  <c r="J483" i="2"/>
  <c r="J275" i="2"/>
  <c r="J939" i="2"/>
  <c r="BK771" i="2"/>
  <c r="BK476" i="2"/>
  <c r="BK784" i="2"/>
  <c r="BK539" i="2"/>
  <c r="BK293" i="2"/>
  <c r="J864" i="2"/>
  <c r="BK638" i="2"/>
  <c r="J638" i="2"/>
  <c r="BK378" i="2"/>
  <c r="BK155" i="3"/>
  <c r="BK120" i="3"/>
  <c r="J145" i="5"/>
  <c r="BK163" i="5"/>
  <c r="J126" i="5"/>
  <c r="J110" i="6"/>
  <c r="BK150" i="6"/>
  <c r="BK99" i="6"/>
  <c r="J169" i="7"/>
  <c r="BK570" i="2"/>
  <c r="BK390" i="2"/>
  <c r="J868" i="2"/>
  <c r="J650" i="2"/>
  <c r="BK331" i="2"/>
  <c r="BK936" i="2"/>
  <c r="J593" i="2"/>
  <c r="J390" i="2"/>
  <c r="BK944" i="2"/>
  <c r="BK663" i="2"/>
  <c r="BK354" i="2"/>
  <c r="J165" i="2"/>
  <c r="BK498" i="2"/>
  <c r="BK206" i="2"/>
  <c r="J779" i="2"/>
  <c r="J772" i="2"/>
  <c r="BK493" i="2"/>
  <c r="J305" i="2"/>
  <c r="BK911" i="2"/>
  <c r="BK288" i="2"/>
  <c r="J685" i="2"/>
  <c r="BK414" i="2"/>
  <c r="BK961" i="2"/>
  <c r="BK861" i="2"/>
  <c r="J578" i="2"/>
  <c r="J190" i="2"/>
  <c r="J927" i="2"/>
  <c r="BK825" i="2"/>
  <c r="BK659" i="2"/>
  <c r="BK502" i="2"/>
  <c r="J369" i="2"/>
  <c r="BK150" i="2"/>
  <c r="BK716" i="2"/>
  <c r="BK593" i="2"/>
  <c r="J458" i="2"/>
  <c r="J206" i="2"/>
  <c r="J856" i="2"/>
  <c r="BK782" i="2"/>
  <c r="BK587" i="2"/>
  <c r="BK349" i="2"/>
  <c r="J598" i="2"/>
  <c r="BK478" i="2"/>
  <c r="J385" i="2"/>
  <c r="BK153" i="3"/>
  <c r="J150" i="3"/>
  <c r="J128" i="3"/>
  <c r="J117" i="3"/>
  <c r="BK126" i="5"/>
  <c r="J180" i="5"/>
  <c r="J144" i="5"/>
  <c r="J161" i="5"/>
  <c r="J147" i="6"/>
  <c r="J186" i="7"/>
  <c r="J165" i="7"/>
  <c r="J121" i="7"/>
  <c r="BK843" i="2"/>
  <c r="BK127" i="5"/>
  <c r="BK146" i="6"/>
  <c r="J136" i="6"/>
  <c r="J127" i="6"/>
  <c r="BK151" i="7"/>
  <c r="BK192" i="7"/>
  <c r="BK104" i="7"/>
  <c r="J159" i="7"/>
  <c r="BK99" i="7"/>
  <c r="J140" i="7"/>
  <c r="J146" i="7"/>
  <c r="J326" i="2"/>
  <c r="J766" i="2"/>
  <c r="BK641" i="2"/>
  <c r="BK142" i="3"/>
  <c r="J153" i="3"/>
  <c r="BK117" i="3"/>
  <c r="BK131" i="3"/>
  <c r="J121" i="5"/>
  <c r="J109" i="5"/>
  <c r="J158" i="5"/>
  <c r="BK161" i="5"/>
  <c r="J136" i="5"/>
  <c r="BK157" i="5"/>
  <c r="J160" i="6"/>
  <c r="BK147" i="6"/>
  <c r="BK105" i="6"/>
  <c r="BK134" i="6"/>
  <c r="J157" i="7"/>
  <c r="J125" i="7"/>
  <c r="BK146" i="7"/>
  <c r="J115" i="7"/>
  <c r="J131" i="7"/>
  <c r="J99" i="8"/>
  <c r="BK768" i="2"/>
  <c r="BK677" i="2"/>
  <c r="BK420" i="2"/>
  <c r="BK877" i="2"/>
  <c r="BK730" i="2"/>
  <c r="J552" i="2"/>
  <c r="J319" i="2"/>
  <c r="BK682" i="2"/>
  <c r="BK589" i="2"/>
  <c r="J946" i="2"/>
  <c r="BK693" i="2"/>
  <c r="BK411" i="2"/>
  <c r="J953" i="2"/>
  <c r="J829" i="2"/>
  <c r="J677" i="2"/>
  <c r="J542" i="2"/>
  <c r="J936" i="2"/>
  <c r="BK725" i="2"/>
  <c r="J498" i="2"/>
  <c r="BK939" i="2"/>
  <c r="BK653" i="2"/>
  <c r="BK450" i="2"/>
  <c r="J545" i="2"/>
  <c r="J139" i="3"/>
  <c r="BK118" i="3"/>
  <c r="BK145" i="5"/>
  <c r="BK850" i="2"/>
  <c r="BK941" i="2"/>
  <c r="J647" i="2"/>
  <c r="J261" i="2"/>
  <c r="BK778" i="2"/>
  <c r="J134" i="5"/>
  <c r="BK142" i="6"/>
  <c r="J120" i="6"/>
  <c r="BK138" i="6"/>
  <c r="J148" i="6"/>
  <c r="BK108" i="6"/>
  <c r="BK106" i="7"/>
  <c r="BK202" i="7"/>
  <c r="J145" i="7"/>
  <c r="J117" i="7"/>
  <c r="J150" i="7"/>
  <c r="J279" i="2"/>
  <c r="J693" i="2"/>
  <c r="BK483" i="2"/>
  <c r="J283" i="2"/>
  <c r="BK900" i="2"/>
  <c r="J736" i="2"/>
  <c r="BK635" i="2"/>
  <c r="J208" i="2"/>
  <c r="BK959" i="2"/>
  <c r="J761" i="2"/>
  <c r="J674" i="2"/>
  <c r="J414" i="2"/>
  <c r="J230" i="2"/>
  <c r="J778" i="2"/>
  <c r="J288" i="2"/>
  <c r="BK160" i="2"/>
  <c r="J810" i="2"/>
  <c r="BK640" i="2"/>
  <c r="J407" i="2"/>
  <c r="J941" i="2"/>
  <c r="J744" i="2"/>
  <c r="BK764" i="2"/>
  <c r="BK584" i="2"/>
  <c r="BK147" i="3"/>
  <c r="BK128" i="3"/>
  <c r="J96" i="3"/>
  <c r="BK136" i="5"/>
  <c r="J119" i="5"/>
  <c r="J171" i="5"/>
  <c r="J129" i="5"/>
  <c r="BK123" i="5"/>
  <c r="J163" i="5"/>
  <c r="J134" i="6"/>
  <c r="BK123" i="6"/>
  <c r="J140" i="6"/>
  <c r="BK121" i="7"/>
  <c r="J112" i="7"/>
  <c r="J149" i="7"/>
  <c r="J203" i="7"/>
  <c r="J178" i="7"/>
  <c r="BK165" i="7"/>
  <c r="BK779" i="2"/>
  <c r="J682" i="2"/>
  <c r="BK620" i="2"/>
  <c r="J220" i="2"/>
  <c r="J768" i="2"/>
  <c r="BK558" i="2"/>
  <c r="J203" i="2"/>
  <c r="J883" i="2"/>
  <c r="BK671" i="2"/>
  <c r="J872" i="2"/>
  <c r="BK507" i="2"/>
  <c r="BK252" i="2"/>
  <c r="BK841" i="2"/>
  <c r="J548" i="2"/>
  <c r="J311" i="2"/>
  <c r="J890" i="2"/>
  <c r="BK634" i="2"/>
  <c r="J334" i="2"/>
  <c r="BK227" i="2"/>
  <c r="J776" i="2"/>
  <c r="J584" i="2"/>
  <c r="J473" i="2"/>
  <c r="J570" i="2"/>
  <c r="BK203" i="2"/>
  <c r="BK883" i="2"/>
  <c r="J635" i="2"/>
  <c r="J141" i="5"/>
  <c r="J204" i="7"/>
  <c r="BK170" i="2"/>
  <c r="BK775" i="2"/>
  <c r="BK722" i="2"/>
  <c r="BK637" i="2"/>
  <c r="J148" i="5"/>
  <c r="BK144" i="6"/>
  <c r="J212" i="7"/>
  <c r="J131" i="3"/>
  <c r="BK90" i="4"/>
  <c r="BK744" i="2"/>
  <c r="R916" i="2" l="1"/>
  <c r="T698" i="2"/>
  <c r="P698" i="2"/>
  <c r="R698" i="2"/>
  <c r="R207" i="2"/>
  <c r="T207" i="2"/>
  <c r="P207" i="2"/>
  <c r="BK171" i="2"/>
  <c r="J171" i="2" s="1"/>
  <c r="J66" i="2" s="1"/>
  <c r="R249" i="2"/>
  <c r="R278" i="2"/>
  <c r="R273" i="2"/>
  <c r="T307" i="2"/>
  <c r="P344" i="2"/>
  <c r="P343" i="2"/>
  <c r="R357" i="2"/>
  <c r="P406" i="2"/>
  <c r="T452" i="2"/>
  <c r="P149" i="2"/>
  <c r="T223" i="2"/>
  <c r="T249" i="2"/>
  <c r="BK278" i="2"/>
  <c r="J278" i="2"/>
  <c r="J76" i="2" s="1"/>
  <c r="R307" i="2"/>
  <c r="T325" i="2"/>
  <c r="BK393" i="2"/>
  <c r="J393" i="2"/>
  <c r="J88" i="2"/>
  <c r="T406" i="2"/>
  <c r="BK452" i="2"/>
  <c r="J452" i="2" s="1"/>
  <c r="J92" i="2" s="1"/>
  <c r="T467" i="2"/>
  <c r="P506" i="2"/>
  <c r="P492" i="2"/>
  <c r="P517" i="2"/>
  <c r="T517" i="2"/>
  <c r="BK580" i="2"/>
  <c r="J580" i="2" s="1"/>
  <c r="J102" i="2" s="1"/>
  <c r="R608" i="2"/>
  <c r="T619" i="2"/>
  <c r="P652" i="2"/>
  <c r="P646" i="2"/>
  <c r="T676" i="2"/>
  <c r="P713" i="2"/>
  <c r="P667" i="2" s="1"/>
  <c r="T732" i="2"/>
  <c r="T729" i="2" s="1"/>
  <c r="T746" i="2"/>
  <c r="T783" i="2"/>
  <c r="BK871" i="2"/>
  <c r="J871" i="2"/>
  <c r="J121" i="2"/>
  <c r="P916" i="2"/>
  <c r="T955" i="2"/>
  <c r="T102" i="3"/>
  <c r="BK132" i="3"/>
  <c r="J132" i="3"/>
  <c r="J69" i="3"/>
  <c r="T144" i="3"/>
  <c r="BK89" i="4"/>
  <c r="J89" i="4" s="1"/>
  <c r="J65" i="4" s="1"/>
  <c r="BK149" i="2"/>
  <c r="J149" i="2" s="1"/>
  <c r="J65" i="2" s="1"/>
  <c r="T171" i="2"/>
  <c r="P223" i="2"/>
  <c r="P258" i="2"/>
  <c r="BK307" i="2"/>
  <c r="J307" i="2"/>
  <c r="J79" i="2" s="1"/>
  <c r="R325" i="2"/>
  <c r="T357" i="2"/>
  <c r="BK423" i="2"/>
  <c r="J423" i="2"/>
  <c r="J91" i="2"/>
  <c r="R452" i="2"/>
  <c r="BK482" i="2"/>
  <c r="J482" i="2" s="1"/>
  <c r="J94" i="2" s="1"/>
  <c r="BK530" i="2"/>
  <c r="J530" i="2"/>
  <c r="J98" i="2" s="1"/>
  <c r="P580" i="2"/>
  <c r="P577" i="2"/>
  <c r="T608" i="2"/>
  <c r="T605" i="2" s="1"/>
  <c r="R631" i="2"/>
  <c r="R652" i="2"/>
  <c r="R646" i="2"/>
  <c r="R713" i="2"/>
  <c r="BK763" i="2"/>
  <c r="J763" i="2"/>
  <c r="J117" i="2"/>
  <c r="R763" i="2"/>
  <c r="T849" i="2"/>
  <c r="T815" i="2"/>
  <c r="P892" i="2"/>
  <c r="T98" i="6"/>
  <c r="R114" i="6"/>
  <c r="BK128" i="6"/>
  <c r="J128" i="6"/>
  <c r="J70" i="6" s="1"/>
  <c r="BK141" i="6"/>
  <c r="J141" i="6" s="1"/>
  <c r="J72" i="6" s="1"/>
  <c r="R157" i="6"/>
  <c r="BK135" i="7"/>
  <c r="J135" i="7"/>
  <c r="J69" i="7"/>
  <c r="T135" i="7"/>
  <c r="T152" i="7"/>
  <c r="R199" i="7"/>
  <c r="P91" i="8"/>
  <c r="P171" i="2"/>
  <c r="BK223" i="2"/>
  <c r="J223" i="2"/>
  <c r="J69" i="2"/>
  <c r="R258" i="2"/>
  <c r="P298" i="2"/>
  <c r="R298" i="2"/>
  <c r="R297" i="2"/>
  <c r="P325" i="2"/>
  <c r="P393" i="2"/>
  <c r="P368" i="2"/>
  <c r="P423" i="2"/>
  <c r="BK467" i="2"/>
  <c r="J467" i="2" s="1"/>
  <c r="J93" i="2" s="1"/>
  <c r="T482" i="2"/>
  <c r="R517" i="2"/>
  <c r="BK608" i="2"/>
  <c r="J608" i="2"/>
  <c r="J104" i="2"/>
  <c r="BK631" i="2"/>
  <c r="J631" i="2"/>
  <c r="J106" i="2" s="1"/>
  <c r="P676" i="2"/>
  <c r="P732" i="2"/>
  <c r="P763" i="2"/>
  <c r="T763" i="2"/>
  <c r="T753" i="2" s="1"/>
  <c r="BK849" i="2"/>
  <c r="J849" i="2"/>
  <c r="J120" i="2"/>
  <c r="T871" i="2"/>
  <c r="T892" i="2"/>
  <c r="R955" i="2"/>
  <c r="BK129" i="3"/>
  <c r="J129" i="3" s="1"/>
  <c r="J68" i="3" s="1"/>
  <c r="BK144" i="3"/>
  <c r="J144" i="3"/>
  <c r="J70" i="3" s="1"/>
  <c r="T99" i="5"/>
  <c r="R106" i="5"/>
  <c r="R113" i="5"/>
  <c r="BK118" i="5"/>
  <c r="J118" i="5" s="1"/>
  <c r="J69" i="5" s="1"/>
  <c r="P128" i="5"/>
  <c r="BK139" i="5"/>
  <c r="J139" i="5" s="1"/>
  <c r="J71" i="5" s="1"/>
  <c r="BK153" i="5"/>
  <c r="J153" i="5" s="1"/>
  <c r="J73" i="5" s="1"/>
  <c r="BK164" i="5"/>
  <c r="J164" i="5"/>
  <c r="J74" i="5" s="1"/>
  <c r="BK179" i="5"/>
  <c r="J179" i="5"/>
  <c r="J75" i="5"/>
  <c r="P98" i="6"/>
  <c r="T107" i="6"/>
  <c r="R119" i="6"/>
  <c r="T128" i="6"/>
  <c r="T133" i="6"/>
  <c r="P157" i="6"/>
  <c r="P116" i="7"/>
  <c r="P98" i="7"/>
  <c r="P97" i="7" s="1"/>
  <c r="R135" i="7"/>
  <c r="P152" i="7"/>
  <c r="T177" i="7"/>
  <c r="T91" i="8"/>
  <c r="R149" i="2"/>
  <c r="BK249" i="2"/>
  <c r="J249" i="2"/>
  <c r="J71" i="2" s="1"/>
  <c r="T258" i="2"/>
  <c r="BK298" i="2"/>
  <c r="J298" i="2"/>
  <c r="J78" i="2"/>
  <c r="T298" i="2"/>
  <c r="T297" i="2"/>
  <c r="BK344" i="2"/>
  <c r="J344" i="2" s="1"/>
  <c r="J83" i="2" s="1"/>
  <c r="BK357" i="2"/>
  <c r="J357" i="2"/>
  <c r="J85" i="2" s="1"/>
  <c r="R393" i="2"/>
  <c r="R368" i="2"/>
  <c r="R406" i="2"/>
  <c r="P452" i="2"/>
  <c r="P482" i="2"/>
  <c r="R506" i="2"/>
  <c r="R492" i="2"/>
  <c r="P530" i="2"/>
  <c r="T580" i="2"/>
  <c r="T577" i="2"/>
  <c r="BK619" i="2"/>
  <c r="J619" i="2" s="1"/>
  <c r="J105" i="2" s="1"/>
  <c r="P631" i="2"/>
  <c r="BK676" i="2"/>
  <c r="BK732" i="2"/>
  <c r="J732" i="2"/>
  <c r="J114" i="2"/>
  <c r="P746" i="2"/>
  <c r="P783" i="2"/>
  <c r="P871" i="2"/>
  <c r="BK916" i="2"/>
  <c r="J916" i="2"/>
  <c r="J123" i="2"/>
  <c r="P955" i="2"/>
  <c r="P102" i="3"/>
  <c r="R129" i="3"/>
  <c r="R113" i="3" s="1"/>
  <c r="R132" i="3"/>
  <c r="P89" i="4"/>
  <c r="P88" i="4"/>
  <c r="P87" i="4" s="1"/>
  <c r="AU58" i="1" s="1"/>
  <c r="R99" i="5"/>
  <c r="R98" i="5"/>
  <c r="T106" i="5"/>
  <c r="T113" i="5"/>
  <c r="T118" i="5"/>
  <c r="T139" i="5"/>
  <c r="R98" i="6"/>
  <c r="BK114" i="6"/>
  <c r="J114" i="6"/>
  <c r="J67" i="6"/>
  <c r="P119" i="6"/>
  <c r="R128" i="6"/>
  <c r="R133" i="6"/>
  <c r="T157" i="6"/>
  <c r="BK152" i="7"/>
  <c r="J152" i="7"/>
  <c r="J71" i="7"/>
  <c r="R177" i="7"/>
  <c r="BK100" i="8"/>
  <c r="J100" i="8" s="1"/>
  <c r="J66" i="8" s="1"/>
  <c r="R102" i="3"/>
  <c r="T129" i="3"/>
  <c r="T113" i="3" s="1"/>
  <c r="T132" i="3"/>
  <c r="T89" i="4"/>
  <c r="T88" i="4" s="1"/>
  <c r="T87" i="4" s="1"/>
  <c r="T128" i="5"/>
  <c r="BK147" i="5"/>
  <c r="J147" i="5" s="1"/>
  <c r="J72" i="5" s="1"/>
  <c r="T147" i="5"/>
  <c r="R153" i="5"/>
  <c r="R164" i="5"/>
  <c r="R179" i="5"/>
  <c r="BK107" i="6"/>
  <c r="J107" i="6"/>
  <c r="J66" i="6"/>
  <c r="P114" i="6"/>
  <c r="T119" i="6"/>
  <c r="P141" i="6"/>
  <c r="BK157" i="6"/>
  <c r="J157" i="6"/>
  <c r="J73" i="6"/>
  <c r="T116" i="7"/>
  <c r="T98" i="7" s="1"/>
  <c r="T97" i="7" s="1"/>
  <c r="BK139" i="7"/>
  <c r="BK128" i="7" s="1"/>
  <c r="J139" i="7"/>
  <c r="J70" i="7" s="1"/>
  <c r="R139" i="7"/>
  <c r="BK177" i="7"/>
  <c r="J177" i="7"/>
  <c r="J72" i="7"/>
  <c r="P199" i="7"/>
  <c r="BK91" i="8"/>
  <c r="J91" i="8"/>
  <c r="J65" i="8" s="1"/>
  <c r="R100" i="8"/>
  <c r="R171" i="2"/>
  <c r="R223" i="2"/>
  <c r="BK258" i="2"/>
  <c r="J258" i="2"/>
  <c r="J72" i="2"/>
  <c r="P278" i="2"/>
  <c r="P273" i="2" s="1"/>
  <c r="BK325" i="2"/>
  <c r="J325" i="2"/>
  <c r="J80" i="2"/>
  <c r="R344" i="2"/>
  <c r="R343" i="2"/>
  <c r="R340" i="2"/>
  <c r="P357" i="2"/>
  <c r="T393" i="2"/>
  <c r="T368" i="2"/>
  <c r="R423" i="2"/>
  <c r="P467" i="2"/>
  <c r="R482" i="2"/>
  <c r="BK517" i="2"/>
  <c r="J517" i="2"/>
  <c r="J97" i="2"/>
  <c r="T530" i="2"/>
  <c r="R580" i="2"/>
  <c r="R577" i="2"/>
  <c r="P619" i="2"/>
  <c r="T631" i="2"/>
  <c r="T652" i="2"/>
  <c r="T646" i="2"/>
  <c r="T713" i="2"/>
  <c r="BK746" i="2"/>
  <c r="J746" i="2"/>
  <c r="J115" i="2" s="1"/>
  <c r="BK783" i="2"/>
  <c r="J783" i="2" s="1"/>
  <c r="J118" i="2" s="1"/>
  <c r="R849" i="2"/>
  <c r="R815" i="2"/>
  <c r="BK892" i="2"/>
  <c r="J892" i="2" s="1"/>
  <c r="J122" i="2" s="1"/>
  <c r="T916" i="2"/>
  <c r="BK102" i="3"/>
  <c r="J102" i="3" s="1"/>
  <c r="J66" i="3" s="1"/>
  <c r="P129" i="3"/>
  <c r="P113" i="3" s="1"/>
  <c r="P144" i="3"/>
  <c r="R89" i="4"/>
  <c r="R88" i="4" s="1"/>
  <c r="R87" i="4" s="1"/>
  <c r="P99" i="5"/>
  <c r="P106" i="5"/>
  <c r="P113" i="5"/>
  <c r="R118" i="5"/>
  <c r="R128" i="5"/>
  <c r="P139" i="5"/>
  <c r="P147" i="5"/>
  <c r="P153" i="5"/>
  <c r="P164" i="5"/>
  <c r="T179" i="5"/>
  <c r="BK98" i="6"/>
  <c r="J98" i="6" s="1"/>
  <c r="J65" i="6" s="1"/>
  <c r="R107" i="6"/>
  <c r="T114" i="6"/>
  <c r="P128" i="6"/>
  <c r="P133" i="6"/>
  <c r="R141" i="6"/>
  <c r="BK116" i="7"/>
  <c r="J116" i="7" s="1"/>
  <c r="J66" i="7" s="1"/>
  <c r="P139" i="7"/>
  <c r="T139" i="7"/>
  <c r="P177" i="7"/>
  <c r="T199" i="7"/>
  <c r="R91" i="8"/>
  <c r="R90" i="8"/>
  <c r="R89" i="8" s="1"/>
  <c r="T100" i="8"/>
  <c r="T149" i="2"/>
  <c r="T148" i="2" s="1"/>
  <c r="P249" i="2"/>
  <c r="T278" i="2"/>
  <c r="T273" i="2"/>
  <c r="P307" i="2"/>
  <c r="T344" i="2"/>
  <c r="T343" i="2" s="1"/>
  <c r="T340" i="2" s="1"/>
  <c r="BK406" i="2"/>
  <c r="J406" i="2"/>
  <c r="J90" i="2" s="1"/>
  <c r="T423" i="2"/>
  <c r="R467" i="2"/>
  <c r="BK506" i="2"/>
  <c r="J506" i="2"/>
  <c r="J96" i="2"/>
  <c r="T506" i="2"/>
  <c r="T492" i="2" s="1"/>
  <c r="R530" i="2"/>
  <c r="P608" i="2"/>
  <c r="P605" i="2"/>
  <c r="R619" i="2"/>
  <c r="BK652" i="2"/>
  <c r="J652" i="2"/>
  <c r="J108" i="2"/>
  <c r="R676" i="2"/>
  <c r="R667" i="2" s="1"/>
  <c r="BK713" i="2"/>
  <c r="J713" i="2"/>
  <c r="J112" i="2" s="1"/>
  <c r="R732" i="2"/>
  <c r="R729" i="2"/>
  <c r="R746" i="2"/>
  <c r="R783" i="2"/>
  <c r="P849" i="2"/>
  <c r="P815" i="2"/>
  <c r="R871" i="2"/>
  <c r="R892" i="2"/>
  <c r="BK955" i="2"/>
  <c r="J955" i="2"/>
  <c r="J124" i="2"/>
  <c r="P132" i="3"/>
  <c r="R144" i="3"/>
  <c r="BK99" i="5"/>
  <c r="J99" i="5"/>
  <c r="J65" i="5" s="1"/>
  <c r="BK106" i="5"/>
  <c r="J106" i="5"/>
  <c r="J66" i="5" s="1"/>
  <c r="BK113" i="5"/>
  <c r="J113" i="5"/>
  <c r="J67" i="5"/>
  <c r="P118" i="5"/>
  <c r="P117" i="5" s="1"/>
  <c r="BK128" i="5"/>
  <c r="J128" i="5"/>
  <c r="J70" i="5"/>
  <c r="R139" i="5"/>
  <c r="R147" i="5"/>
  <c r="T153" i="5"/>
  <c r="T164" i="5"/>
  <c r="P179" i="5"/>
  <c r="P107" i="6"/>
  <c r="BK119" i="6"/>
  <c r="J119" i="6" s="1"/>
  <c r="J69" i="6" s="1"/>
  <c r="BK133" i="6"/>
  <c r="J133" i="6"/>
  <c r="J71" i="6"/>
  <c r="T141" i="6"/>
  <c r="R116" i="7"/>
  <c r="R98" i="7"/>
  <c r="R97" i="7"/>
  <c r="P135" i="7"/>
  <c r="P128" i="7" s="1"/>
  <c r="P127" i="7" s="1"/>
  <c r="R152" i="7"/>
  <c r="BK199" i="7"/>
  <c r="J199" i="7"/>
  <c r="J74" i="7"/>
  <c r="P100" i="8"/>
  <c r="BK368" i="2"/>
  <c r="BK207" i="2"/>
  <c r="J207" i="2" s="1"/>
  <c r="J67" i="2" s="1"/>
  <c r="BK492" i="2"/>
  <c r="J492" i="2"/>
  <c r="J95" i="2"/>
  <c r="BK274" i="2"/>
  <c r="J274" i="2" s="1"/>
  <c r="J75" i="2" s="1"/>
  <c r="BK353" i="2"/>
  <c r="J353" i="2"/>
  <c r="J84" i="2" s="1"/>
  <c r="BK698" i="2"/>
  <c r="J698" i="2"/>
  <c r="J111" i="2" s="1"/>
  <c r="BK105" i="8"/>
  <c r="BK90" i="8" s="1"/>
  <c r="J90" i="8" s="1"/>
  <c r="J64" i="8" s="1"/>
  <c r="J105" i="8"/>
  <c r="J67" i="8" s="1"/>
  <c r="BK573" i="2"/>
  <c r="J573" i="2"/>
  <c r="J99" i="2"/>
  <c r="BK165" i="6"/>
  <c r="J165" i="6" s="1"/>
  <c r="J74" i="6" s="1"/>
  <c r="BK197" i="7"/>
  <c r="J197" i="7"/>
  <c r="J73" i="7"/>
  <c r="BK219" i="2"/>
  <c r="J219" i="2"/>
  <c r="J68" i="2"/>
  <c r="BK815" i="2"/>
  <c r="J815" i="2"/>
  <c r="J119" i="2"/>
  <c r="BK154" i="3"/>
  <c r="J154" i="3" s="1"/>
  <c r="J71" i="3" s="1"/>
  <c r="BK962" i="2"/>
  <c r="J962" i="2"/>
  <c r="J125" i="2"/>
  <c r="BK753" i="2"/>
  <c r="J753" i="2" s="1"/>
  <c r="J116" i="2" s="1"/>
  <c r="BK245" i="2"/>
  <c r="J245" i="2" s="1"/>
  <c r="J70" i="2" s="1"/>
  <c r="BK95" i="3"/>
  <c r="J95" i="3"/>
  <c r="J65" i="3"/>
  <c r="BK113" i="3"/>
  <c r="J113" i="3" s="1"/>
  <c r="J67" i="3" s="1"/>
  <c r="J56" i="8"/>
  <c r="E50" i="8"/>
  <c r="F59" i="8"/>
  <c r="BF103" i="8"/>
  <c r="F85" i="8"/>
  <c r="BF106" i="8"/>
  <c r="J59" i="8"/>
  <c r="J85" i="8"/>
  <c r="BF97" i="8"/>
  <c r="BF101" i="8"/>
  <c r="BF92" i="8"/>
  <c r="BF99" i="8"/>
  <c r="BF95" i="8"/>
  <c r="J58" i="7"/>
  <c r="BF104" i="7"/>
  <c r="BF121" i="7"/>
  <c r="BF143" i="7"/>
  <c r="BF147" i="7"/>
  <c r="BF156" i="7"/>
  <c r="BF159" i="7"/>
  <c r="BF183" i="7"/>
  <c r="BF184" i="7"/>
  <c r="BF202" i="7"/>
  <c r="J59" i="7"/>
  <c r="F92" i="7"/>
  <c r="BF99" i="7"/>
  <c r="BF133" i="7"/>
  <c r="BF134" i="7"/>
  <c r="BF150" i="7"/>
  <c r="BF151" i="7"/>
  <c r="BF153" i="7"/>
  <c r="BF157" i="7"/>
  <c r="BF167" i="7"/>
  <c r="BF170" i="7"/>
  <c r="BF174" i="7"/>
  <c r="BF181" i="7"/>
  <c r="BF186" i="7"/>
  <c r="BF190" i="7"/>
  <c r="BF192" i="7"/>
  <c r="BF200" i="7"/>
  <c r="BF207" i="7"/>
  <c r="F93" i="7"/>
  <c r="BF106" i="7"/>
  <c r="BF108" i="7"/>
  <c r="BF112" i="7"/>
  <c r="BF138" i="7"/>
  <c r="BF160" i="7"/>
  <c r="BF169" i="7"/>
  <c r="BF175" i="7"/>
  <c r="BF193" i="7"/>
  <c r="BF119" i="7"/>
  <c r="BF136" i="7"/>
  <c r="BF162" i="7"/>
  <c r="BF176" i="7"/>
  <c r="BF203" i="7"/>
  <c r="BF206" i="7"/>
  <c r="E50" i="7"/>
  <c r="J90" i="7"/>
  <c r="BF125" i="7"/>
  <c r="BF166" i="7"/>
  <c r="BF171" i="7"/>
  <c r="BF180" i="7"/>
  <c r="BF198" i="7"/>
  <c r="BF142" i="7"/>
  <c r="BF164" i="7"/>
  <c r="BF187" i="7"/>
  <c r="BF189" i="7"/>
  <c r="BF195" i="7"/>
  <c r="BF209" i="7"/>
  <c r="BK97" i="6"/>
  <c r="BF115" i="7"/>
  <c r="BF117" i="7"/>
  <c r="BF129" i="7"/>
  <c r="BF140" i="7"/>
  <c r="BF145" i="7"/>
  <c r="BF172" i="7"/>
  <c r="BF210" i="7"/>
  <c r="BF110" i="7"/>
  <c r="BF131" i="7"/>
  <c r="BF146" i="7"/>
  <c r="BF149" i="7"/>
  <c r="BF155" i="7"/>
  <c r="BF161" i="7"/>
  <c r="BF165" i="7"/>
  <c r="BF178" i="7"/>
  <c r="BF204" i="7"/>
  <c r="BF212" i="7"/>
  <c r="E50" i="6"/>
  <c r="BF110" i="6"/>
  <c r="BF113" i="6"/>
  <c r="BF116" i="6"/>
  <c r="BF117" i="6"/>
  <c r="BF120" i="6"/>
  <c r="BF132" i="6"/>
  <c r="BF163" i="6"/>
  <c r="BF109" i="6"/>
  <c r="BF121" i="6"/>
  <c r="BF127" i="6"/>
  <c r="BF146" i="6"/>
  <c r="BF150" i="6"/>
  <c r="BF154" i="6"/>
  <c r="BF156" i="6"/>
  <c r="BF159" i="6"/>
  <c r="BF162" i="6"/>
  <c r="BF101" i="6"/>
  <c r="BF123" i="6"/>
  <c r="BF129" i="6"/>
  <c r="F93" i="6"/>
  <c r="BF134" i="6"/>
  <c r="BF137" i="6"/>
  <c r="BF139" i="6"/>
  <c r="BF145" i="6"/>
  <c r="BF148" i="6"/>
  <c r="BF151" i="6"/>
  <c r="BF155" i="6"/>
  <c r="BF164" i="6"/>
  <c r="J56" i="6"/>
  <c r="BF99" i="6"/>
  <c r="BF108" i="6"/>
  <c r="BF131" i="6"/>
  <c r="BF142" i="6"/>
  <c r="BF153" i="6"/>
  <c r="BF158" i="6"/>
  <c r="BF161" i="6"/>
  <c r="BK98" i="5"/>
  <c r="BK117" i="5"/>
  <c r="J117" i="5"/>
  <c r="J68" i="5"/>
  <c r="BF103" i="6"/>
  <c r="BF105" i="6"/>
  <c r="BF115" i="6"/>
  <c r="BF124" i="6"/>
  <c r="BF126" i="6"/>
  <c r="BF130" i="6"/>
  <c r="BF135" i="6"/>
  <c r="BF136" i="6"/>
  <c r="BF138" i="6"/>
  <c r="BF140" i="6"/>
  <c r="BF143" i="6"/>
  <c r="BF144" i="6"/>
  <c r="BF147" i="6"/>
  <c r="BF149" i="6"/>
  <c r="BF152" i="6"/>
  <c r="BF160" i="6"/>
  <c r="BF166" i="6"/>
  <c r="BF144" i="5"/>
  <c r="BF148" i="5"/>
  <c r="BF149" i="5"/>
  <c r="BF150" i="5"/>
  <c r="BF155" i="5"/>
  <c r="BF161" i="5"/>
  <c r="J56" i="5"/>
  <c r="F94" i="5"/>
  <c r="BF112" i="5"/>
  <c r="BF122" i="5"/>
  <c r="BF129" i="5"/>
  <c r="BF142" i="5"/>
  <c r="BF167" i="5"/>
  <c r="BF100" i="5"/>
  <c r="BF108" i="5"/>
  <c r="BF136" i="5"/>
  <c r="BF141" i="5"/>
  <c r="BF156" i="5"/>
  <c r="BF166" i="5"/>
  <c r="BF107" i="5"/>
  <c r="BF109" i="5"/>
  <c r="BF127" i="5"/>
  <c r="BF151" i="5"/>
  <c r="BF152" i="5"/>
  <c r="BF162" i="5"/>
  <c r="BF165" i="5"/>
  <c r="BF169" i="5"/>
  <c r="BF119" i="5"/>
  <c r="BF130" i="5"/>
  <c r="BF134" i="5"/>
  <c r="BF157" i="5"/>
  <c r="BF158" i="5"/>
  <c r="BF168" i="5"/>
  <c r="BF102" i="5"/>
  <c r="BF104" i="5"/>
  <c r="BF114" i="5"/>
  <c r="BF115" i="5"/>
  <c r="BF116" i="5"/>
  <c r="BF120" i="5"/>
  <c r="BF123" i="5"/>
  <c r="BF126" i="5"/>
  <c r="BF131" i="5"/>
  <c r="BF140" i="5"/>
  <c r="BF143" i="5"/>
  <c r="BF145" i="5"/>
  <c r="BF146" i="5"/>
  <c r="BF159" i="5"/>
  <c r="BF160" i="5"/>
  <c r="BF171" i="5"/>
  <c r="BF174" i="5"/>
  <c r="E50" i="5"/>
  <c r="BF121" i="5"/>
  <c r="BF132" i="5"/>
  <c r="BF137" i="5"/>
  <c r="BF138" i="5"/>
  <c r="BF154" i="5"/>
  <c r="BF163" i="5"/>
  <c r="BF170" i="5"/>
  <c r="BF177" i="5"/>
  <c r="BF178" i="5"/>
  <c r="BF180" i="5"/>
  <c r="BF181" i="5"/>
  <c r="J84" i="4"/>
  <c r="BF92" i="4"/>
  <c r="BF93" i="4"/>
  <c r="BF96" i="4"/>
  <c r="E50" i="4"/>
  <c r="F59" i="4"/>
  <c r="BF90" i="4"/>
  <c r="BF91" i="4"/>
  <c r="BF98" i="4"/>
  <c r="J56" i="4"/>
  <c r="J83" i="4"/>
  <c r="BF97" i="4"/>
  <c r="F58" i="4"/>
  <c r="BF94" i="4"/>
  <c r="BF95" i="4"/>
  <c r="BK297" i="2"/>
  <c r="J297" i="2"/>
  <c r="J77" i="2"/>
  <c r="BK343" i="2"/>
  <c r="J343" i="2"/>
  <c r="J82" i="2" s="1"/>
  <c r="J368" i="2"/>
  <c r="J87" i="2"/>
  <c r="J676" i="2"/>
  <c r="J110" i="2" s="1"/>
  <c r="BK729" i="2"/>
  <c r="J729" i="2"/>
  <c r="J113" i="2"/>
  <c r="F59" i="3"/>
  <c r="BF111" i="3"/>
  <c r="BF120" i="3"/>
  <c r="BF128" i="3"/>
  <c r="BF130" i="3"/>
  <c r="BF153" i="3"/>
  <c r="BK577" i="2"/>
  <c r="J577" i="2"/>
  <c r="J101" i="2"/>
  <c r="BK646" i="2"/>
  <c r="J646" i="2" s="1"/>
  <c r="J107" i="2" s="1"/>
  <c r="F58" i="3"/>
  <c r="J89" i="3"/>
  <c r="BF96" i="3"/>
  <c r="BF121" i="3"/>
  <c r="BF150" i="3"/>
  <c r="BK605" i="2"/>
  <c r="J605" i="2"/>
  <c r="J103" i="2" s="1"/>
  <c r="BF103" i="3"/>
  <c r="BF117" i="3"/>
  <c r="BF125" i="3"/>
  <c r="BF131" i="3"/>
  <c r="J56" i="3"/>
  <c r="BF139" i="3"/>
  <c r="J59" i="3"/>
  <c r="BF108" i="3"/>
  <c r="E50" i="3"/>
  <c r="BF114" i="3"/>
  <c r="BF123" i="3"/>
  <c r="BF142" i="3"/>
  <c r="BF147" i="3"/>
  <c r="BF155" i="3"/>
  <c r="BF118" i="3"/>
  <c r="BF133" i="3"/>
  <c r="BF145" i="3"/>
  <c r="BB57" i="1"/>
  <c r="BF358" i="2"/>
  <c r="BF369" i="2"/>
  <c r="BF390" i="2"/>
  <c r="BF411" i="2"/>
  <c r="BF441" i="2"/>
  <c r="BF468" i="2"/>
  <c r="BF473" i="2"/>
  <c r="BF493" i="2"/>
  <c r="BF507" i="2"/>
  <c r="BF539" i="2"/>
  <c r="BF567" i="2"/>
  <c r="BF578" i="2"/>
  <c r="BF602" i="2"/>
  <c r="BF606" i="2"/>
  <c r="BF615" i="2"/>
  <c r="BF620" i="2"/>
  <c r="BF663" i="2"/>
  <c r="BF668" i="2"/>
  <c r="BF725" i="2"/>
  <c r="BF730" i="2"/>
  <c r="BF747" i="2"/>
  <c r="BF760" i="2"/>
  <c r="BF767" i="2"/>
  <c r="BF773" i="2"/>
  <c r="J143" i="2"/>
  <c r="BF182" i="2"/>
  <c r="BF187" i="2"/>
  <c r="BF206" i="2"/>
  <c r="BF230" i="2"/>
  <c r="BF239" i="2"/>
  <c r="BF256" i="2"/>
  <c r="BF354" i="2"/>
  <c r="BF373" i="2"/>
  <c r="BF378" i="2"/>
  <c r="BF380" i="2"/>
  <c r="BF445" i="2"/>
  <c r="BF458" i="2"/>
  <c r="BF593" i="2"/>
  <c r="BF596" i="2"/>
  <c r="BF634" i="2"/>
  <c r="BF644" i="2"/>
  <c r="BF677" i="2"/>
  <c r="BF696" i="2"/>
  <c r="BF742" i="2"/>
  <c r="BF745" i="2"/>
  <c r="BF750" i="2"/>
  <c r="BF784" i="2"/>
  <c r="BF791" i="2"/>
  <c r="BF850" i="2"/>
  <c r="BF879" i="2"/>
  <c r="BF881" i="2"/>
  <c r="BF905" i="2"/>
  <c r="BF914" i="2"/>
  <c r="BF936" i="2"/>
  <c r="E135" i="2"/>
  <c r="F143" i="2"/>
  <c r="BF150" i="2"/>
  <c r="BF165" i="2"/>
  <c r="BF236" i="2"/>
  <c r="BF246" i="2"/>
  <c r="BF279" i="2"/>
  <c r="BF281" i="2"/>
  <c r="BF305" i="2"/>
  <c r="BF394" i="2"/>
  <c r="BF447" i="2"/>
  <c r="BF483" i="2"/>
  <c r="BF542" i="2"/>
  <c r="BF545" i="2"/>
  <c r="BF548" i="2"/>
  <c r="BF564" i="2"/>
  <c r="BF574" i="2"/>
  <c r="BF587" i="2"/>
  <c r="BF601" i="2"/>
  <c r="BF622" i="2"/>
  <c r="BF637" i="2"/>
  <c r="BF671" i="2"/>
  <c r="BF685" i="2"/>
  <c r="BF733" i="2"/>
  <c r="BF741" i="2"/>
  <c r="BF801" i="2"/>
  <c r="BF810" i="2"/>
  <c r="BF816" i="2"/>
  <c r="BF825" i="2"/>
  <c r="BF875" i="2"/>
  <c r="BF877" i="2"/>
  <c r="BF898" i="2"/>
  <c r="BF917" i="2"/>
  <c r="BF931" i="2"/>
  <c r="BF939" i="2"/>
  <c r="BF944" i="2"/>
  <c r="BF953" i="2"/>
  <c r="F59" i="2"/>
  <c r="J141" i="2"/>
  <c r="BF168" i="2"/>
  <c r="BF180" i="2"/>
  <c r="BF227" i="2"/>
  <c r="BF254" i="2"/>
  <c r="BF259" i="2"/>
  <c r="BF315" i="2"/>
  <c r="BF352" i="2"/>
  <c r="BF414" i="2"/>
  <c r="BF485" i="2"/>
  <c r="BF524" i="2"/>
  <c r="BF531" i="2"/>
  <c r="BF555" i="2"/>
  <c r="BF609" i="2"/>
  <c r="BF627" i="2"/>
  <c r="BF632" i="2"/>
  <c r="BF647" i="2"/>
  <c r="BF653" i="2"/>
  <c r="BF682" i="2"/>
  <c r="BF693" i="2"/>
  <c r="BF707" i="2"/>
  <c r="BF754" i="2"/>
  <c r="BF768" i="2"/>
  <c r="BF775" i="2"/>
  <c r="BF780" i="2"/>
  <c r="BF787" i="2"/>
  <c r="BF799" i="2"/>
  <c r="BF803" i="2"/>
  <c r="BF807" i="2"/>
  <c r="BF813" i="2"/>
  <c r="BF827" i="2"/>
  <c r="BF841" i="2"/>
  <c r="BF845" i="2"/>
  <c r="BF864" i="2"/>
  <c r="BF868" i="2"/>
  <c r="BF883" i="2"/>
  <c r="BF888" i="2"/>
  <c r="BF911" i="2"/>
  <c r="BF929" i="2"/>
  <c r="J144" i="2"/>
  <c r="BF184" i="2"/>
  <c r="BF193" i="2"/>
  <c r="BF202" i="2"/>
  <c r="BF208" i="2"/>
  <c r="BF261" i="2"/>
  <c r="BF308" i="2"/>
  <c r="BF331" i="2"/>
  <c r="BF341" i="2"/>
  <c r="BF345" i="2"/>
  <c r="BF364" i="2"/>
  <c r="BF385" i="2"/>
  <c r="BF407" i="2"/>
  <c r="BF417" i="2"/>
  <c r="BF464" i="2"/>
  <c r="BF515" i="2"/>
  <c r="BF535" i="2"/>
  <c r="BF552" i="2"/>
  <c r="BF566" i="2"/>
  <c r="BF570" i="2"/>
  <c r="BF581" i="2"/>
  <c r="BF584" i="2"/>
  <c r="BF589" i="2"/>
  <c r="BF699" i="2"/>
  <c r="BF714" i="2"/>
  <c r="BF727" i="2"/>
  <c r="BF738" i="2"/>
  <c r="BF847" i="2"/>
  <c r="BF856" i="2"/>
  <c r="BF927" i="2"/>
  <c r="BF941" i="2"/>
  <c r="BF946" i="2"/>
  <c r="BF956" i="2"/>
  <c r="BF958" i="2"/>
  <c r="BF959" i="2"/>
  <c r="BF961" i="2"/>
  <c r="BF963" i="2"/>
  <c r="BF178" i="2"/>
  <c r="BF190" i="2"/>
  <c r="BF213" i="2"/>
  <c r="BF220" i="2"/>
  <c r="BF224" i="2"/>
  <c r="BF250" i="2"/>
  <c r="BF252" i="2"/>
  <c r="BF275" i="2"/>
  <c r="BF283" i="2"/>
  <c r="BF288" i="2"/>
  <c r="BF319" i="2"/>
  <c r="BF326" i="2"/>
  <c r="BF397" i="2"/>
  <c r="BF420" i="2"/>
  <c r="BF429" i="2"/>
  <c r="BF437" i="2"/>
  <c r="BF450" i="2"/>
  <c r="BF453" i="2"/>
  <c r="BF478" i="2"/>
  <c r="BF558" i="2"/>
  <c r="BF611" i="2"/>
  <c r="BF643" i="2"/>
  <c r="BF657" i="2"/>
  <c r="BF659" i="2"/>
  <c r="BF674" i="2"/>
  <c r="BF704" i="2"/>
  <c r="BF716" i="2"/>
  <c r="BF761" i="2"/>
  <c r="BF835" i="2"/>
  <c r="BF890" i="2"/>
  <c r="BF893" i="2"/>
  <c r="BF896" i="2"/>
  <c r="BF160" i="2"/>
  <c r="BF175" i="2"/>
  <c r="BF199" i="2"/>
  <c r="BF242" i="2"/>
  <c r="BF263" i="2"/>
  <c r="BF269" i="2"/>
  <c r="BF299" i="2"/>
  <c r="BF302" i="2"/>
  <c r="BF311" i="2"/>
  <c r="BF313" i="2"/>
  <c r="BF334" i="2"/>
  <c r="BF337" i="2"/>
  <c r="BF349" i="2"/>
  <c r="BF424" i="2"/>
  <c r="BF431" i="2"/>
  <c r="BF433" i="2"/>
  <c r="BF490" i="2"/>
  <c r="BF502" i="2"/>
  <c r="BF635" i="2"/>
  <c r="BF638" i="2"/>
  <c r="BF641" i="2"/>
  <c r="BF719" i="2"/>
  <c r="BF722" i="2"/>
  <c r="BF736" i="2"/>
  <c r="BF743" i="2"/>
  <c r="BF744" i="2"/>
  <c r="BF757" i="2"/>
  <c r="BF764" i="2"/>
  <c r="BF771" i="2"/>
  <c r="BF772" i="2"/>
  <c r="BF776" i="2"/>
  <c r="BF778" i="2"/>
  <c r="BF779" i="2"/>
  <c r="BF782" i="2"/>
  <c r="BF793" i="2"/>
  <c r="BF805" i="2"/>
  <c r="BF809" i="2"/>
  <c r="BF822" i="2"/>
  <c r="BF829" i="2"/>
  <c r="BF833" i="2"/>
  <c r="BF861" i="2"/>
  <c r="BF872" i="2"/>
  <c r="BF900" i="2"/>
  <c r="BF170" i="2"/>
  <c r="BF172" i="2"/>
  <c r="BF203" i="2"/>
  <c r="BF266" i="2"/>
  <c r="BF293" i="2"/>
  <c r="BF323" i="2"/>
  <c r="BF329" i="2"/>
  <c r="BF382" i="2"/>
  <c r="BF400" i="2"/>
  <c r="BF461" i="2"/>
  <c r="BF476" i="2"/>
  <c r="BF498" i="2"/>
  <c r="BF511" i="2"/>
  <c r="BF518" i="2"/>
  <c r="BF523" i="2"/>
  <c r="BF561" i="2"/>
  <c r="BF598" i="2"/>
  <c r="BF640" i="2"/>
  <c r="BF650" i="2"/>
  <c r="BF766" i="2"/>
  <c r="BF788" i="2"/>
  <c r="BF843" i="2"/>
  <c r="F39" i="3"/>
  <c r="BD57" i="1"/>
  <c r="J35" i="7"/>
  <c r="AV61" i="1" s="1"/>
  <c r="F38" i="8"/>
  <c r="BC62" i="1" s="1"/>
  <c r="F39" i="2"/>
  <c r="BD56" i="1" s="1"/>
  <c r="F39" i="4"/>
  <c r="BD58" i="1" s="1"/>
  <c r="J35" i="6"/>
  <c r="AV60" i="1"/>
  <c r="F37" i="6"/>
  <c r="BB60" i="1" s="1"/>
  <c r="J35" i="3"/>
  <c r="AV57" i="1" s="1"/>
  <c r="F38" i="4"/>
  <c r="BC58" i="1" s="1"/>
  <c r="F37" i="4"/>
  <c r="BB58" i="1"/>
  <c r="F35" i="7"/>
  <c r="AZ61" i="1" s="1"/>
  <c r="F35" i="2"/>
  <c r="AZ56" i="1" s="1"/>
  <c r="F35" i="4"/>
  <c r="AZ58" i="1" s="1"/>
  <c r="F38" i="6"/>
  <c r="BC60" i="1" s="1"/>
  <c r="F37" i="7"/>
  <c r="BB61" i="1"/>
  <c r="J35" i="4"/>
  <c r="AV58" i="1" s="1"/>
  <c r="F39" i="6"/>
  <c r="BD60" i="1"/>
  <c r="J35" i="2"/>
  <c r="AV56" i="1" s="1"/>
  <c r="F37" i="2"/>
  <c r="BB56" i="1" s="1"/>
  <c r="AS54" i="1"/>
  <c r="F38" i="5"/>
  <c r="BC59" i="1"/>
  <c r="F39" i="8"/>
  <c r="BD62" i="1" s="1"/>
  <c r="F38" i="2"/>
  <c r="BC56" i="1" s="1"/>
  <c r="F35" i="3"/>
  <c r="AZ57" i="1"/>
  <c r="F37" i="8"/>
  <c r="BB62" i="1" s="1"/>
  <c r="F35" i="8"/>
  <c r="AZ62" i="1"/>
  <c r="F35" i="6"/>
  <c r="AZ60" i="1" s="1"/>
  <c r="F38" i="7"/>
  <c r="BC61" i="1" s="1"/>
  <c r="F35" i="5"/>
  <c r="AZ59" i="1"/>
  <c r="F39" i="7"/>
  <c r="BD61" i="1"/>
  <c r="J35" i="5"/>
  <c r="AV59" i="1"/>
  <c r="J35" i="8"/>
  <c r="AV62" i="1" s="1"/>
  <c r="F39" i="5"/>
  <c r="BD59" i="1"/>
  <c r="F38" i="3"/>
  <c r="BC57" i="1" s="1"/>
  <c r="F37" i="5"/>
  <c r="BB59" i="1"/>
  <c r="BK88" i="4" l="1"/>
  <c r="BK87" i="4" s="1"/>
  <c r="J87" i="4" s="1"/>
  <c r="J63" i="4" s="1"/>
  <c r="J128" i="7"/>
  <c r="J68" i="7" s="1"/>
  <c r="BK127" i="7"/>
  <c r="J127" i="7" s="1"/>
  <c r="J67" i="7" s="1"/>
  <c r="BK118" i="6"/>
  <c r="BK405" i="2"/>
  <c r="J405" i="2" s="1"/>
  <c r="J89" i="2" s="1"/>
  <c r="BK98" i="7"/>
  <c r="P753" i="2"/>
  <c r="R753" i="2"/>
  <c r="T128" i="7"/>
  <c r="T127" i="7"/>
  <c r="T96" i="7"/>
  <c r="T667" i="2"/>
  <c r="T576" i="2" s="1"/>
  <c r="R128" i="7"/>
  <c r="R127" i="7"/>
  <c r="R96" i="7" s="1"/>
  <c r="P94" i="3"/>
  <c r="P93" i="3" s="1"/>
  <c r="AU57" i="1" s="1"/>
  <c r="P96" i="7"/>
  <c r="AU61" i="1" s="1"/>
  <c r="R94" i="3"/>
  <c r="R93" i="3"/>
  <c r="T94" i="3"/>
  <c r="T93" i="3"/>
  <c r="T118" i="6"/>
  <c r="R118" i="6"/>
  <c r="P729" i="2"/>
  <c r="P576" i="2" s="1"/>
  <c r="BK148" i="2"/>
  <c r="J148" i="2" s="1"/>
  <c r="J64" i="2" s="1"/>
  <c r="R148" i="2"/>
  <c r="P340" i="2"/>
  <c r="R117" i="5"/>
  <c r="R97" i="5"/>
  <c r="R97" i="6"/>
  <c r="R96" i="6" s="1"/>
  <c r="P118" i="6"/>
  <c r="BK667" i="2"/>
  <c r="BK576" i="2" s="1"/>
  <c r="J576" i="2" s="1"/>
  <c r="J100" i="2" s="1"/>
  <c r="J667" i="2"/>
  <c r="J109" i="2"/>
  <c r="P97" i="6"/>
  <c r="P96" i="6"/>
  <c r="AU60" i="1"/>
  <c r="R605" i="2"/>
  <c r="R576" i="2"/>
  <c r="T405" i="2"/>
  <c r="T367" i="2"/>
  <c r="T272" i="2" s="1"/>
  <c r="T117" i="5"/>
  <c r="P405" i="2"/>
  <c r="P367" i="2"/>
  <c r="P297" i="2"/>
  <c r="P90" i="8"/>
  <c r="P89" i="8"/>
  <c r="AU62" i="1"/>
  <c r="T97" i="6"/>
  <c r="T96" i="6"/>
  <c r="P98" i="5"/>
  <c r="P97" i="5"/>
  <c r="AU59" i="1" s="1"/>
  <c r="R405" i="2"/>
  <c r="R367" i="2" s="1"/>
  <c r="R272" i="2" s="1"/>
  <c r="T90" i="8"/>
  <c r="T89" i="8"/>
  <c r="T98" i="5"/>
  <c r="T97" i="5"/>
  <c r="P148" i="2"/>
  <c r="BK273" i="2"/>
  <c r="J273" i="2"/>
  <c r="J74" i="2"/>
  <c r="BK94" i="3"/>
  <c r="J94" i="3"/>
  <c r="J64" i="3"/>
  <c r="BK89" i="8"/>
  <c r="J89" i="8"/>
  <c r="J63" i="8"/>
  <c r="J97" i="6"/>
  <c r="J64" i="6"/>
  <c r="BK97" i="5"/>
  <c r="J97" i="5"/>
  <c r="J98" i="5"/>
  <c r="J64" i="5"/>
  <c r="BK367" i="2"/>
  <c r="J367" i="2" s="1"/>
  <c r="J86" i="2" s="1"/>
  <c r="BK340" i="2"/>
  <c r="J340" i="2"/>
  <c r="J81" i="2"/>
  <c r="BB55" i="1"/>
  <c r="AX55" i="1" s="1"/>
  <c r="F36" i="2"/>
  <c r="BA56" i="1" s="1"/>
  <c r="J36" i="8"/>
  <c r="AW62" i="1"/>
  <c r="AT62" i="1"/>
  <c r="J32" i="5"/>
  <c r="AG59" i="1" s="1"/>
  <c r="F36" i="6"/>
  <c r="BA60" i="1" s="1"/>
  <c r="BC55" i="1"/>
  <c r="J36" i="7"/>
  <c r="AW61" i="1" s="1"/>
  <c r="AT61" i="1" s="1"/>
  <c r="AZ55" i="1"/>
  <c r="AW58" i="1"/>
  <c r="AT58" i="1" s="1"/>
  <c r="F36" i="8"/>
  <c r="BA62" i="1" s="1"/>
  <c r="BD55" i="1"/>
  <c r="F36" i="5"/>
  <c r="BA59" i="1" s="1"/>
  <c r="J36" i="2"/>
  <c r="AW56" i="1" s="1"/>
  <c r="AT56" i="1" s="1"/>
  <c r="F36" i="3"/>
  <c r="BA57" i="1" s="1"/>
  <c r="F36" i="7"/>
  <c r="BA61" i="1"/>
  <c r="J36" i="6"/>
  <c r="AW60" i="1"/>
  <c r="AT60" i="1"/>
  <c r="F36" i="4"/>
  <c r="BA58" i="1" s="1"/>
  <c r="J36" i="3"/>
  <c r="AW57" i="1" s="1"/>
  <c r="AT57" i="1" s="1"/>
  <c r="J36" i="5"/>
  <c r="AW59" i="1" s="1"/>
  <c r="AT59" i="1" s="1"/>
  <c r="AG58" i="1" l="1"/>
  <c r="AN58" i="1" s="1"/>
  <c r="J88" i="4"/>
  <c r="J64" i="4" s="1"/>
  <c r="T147" i="2"/>
  <c r="BK97" i="7"/>
  <c r="J98" i="7"/>
  <c r="J65" i="7" s="1"/>
  <c r="BK96" i="6"/>
  <c r="J96" i="6" s="1"/>
  <c r="J118" i="6"/>
  <c r="J68" i="6" s="1"/>
  <c r="P272" i="2"/>
  <c r="P147" i="2" s="1"/>
  <c r="AU56" i="1" s="1"/>
  <c r="AU55" i="1" s="1"/>
  <c r="AU54" i="1" s="1"/>
  <c r="R147" i="2"/>
  <c r="BK93" i="3"/>
  <c r="J93" i="3"/>
  <c r="AN59" i="1"/>
  <c r="J63" i="5"/>
  <c r="J41" i="5"/>
  <c r="BK272" i="2"/>
  <c r="J272" i="2"/>
  <c r="J73" i="2"/>
  <c r="AZ54" i="1"/>
  <c r="AV54" i="1" s="1"/>
  <c r="AY55" i="1"/>
  <c r="J32" i="8"/>
  <c r="AG62" i="1"/>
  <c r="AN62" i="1"/>
  <c r="BD54" i="1"/>
  <c r="W33" i="1" s="1"/>
  <c r="BB54" i="1"/>
  <c r="W31" i="1" s="1"/>
  <c r="BC54" i="1"/>
  <c r="AY54" i="1" s="1"/>
  <c r="BA55" i="1"/>
  <c r="J32" i="3"/>
  <c r="AG57" i="1"/>
  <c r="AV55" i="1"/>
  <c r="J41" i="4" l="1"/>
  <c r="J97" i="7"/>
  <c r="J64" i="7" s="1"/>
  <c r="BK96" i="7"/>
  <c r="J96" i="7" s="1"/>
  <c r="J63" i="6"/>
  <c r="J32" i="6"/>
  <c r="J41" i="3"/>
  <c r="J63" i="3"/>
  <c r="J41" i="8"/>
  <c r="BK147" i="2"/>
  <c r="J147" i="2" s="1"/>
  <c r="J63" i="2" s="1"/>
  <c r="AN57" i="1"/>
  <c r="W32" i="1"/>
  <c r="BA54" i="1"/>
  <c r="AW55" i="1"/>
  <c r="AT55" i="1" s="1"/>
  <c r="AX54" i="1"/>
  <c r="J63" i="7" l="1"/>
  <c r="J32" i="7"/>
  <c r="AG60" i="1"/>
  <c r="AN60" i="1" s="1"/>
  <c r="J41" i="6"/>
  <c r="AW54" i="1"/>
  <c r="J32" i="2"/>
  <c r="AG56" i="1" s="1"/>
  <c r="AG61" i="1" l="1"/>
  <c r="AN61" i="1" s="1"/>
  <c r="J41" i="7"/>
  <c r="J41" i="2"/>
  <c r="AN56" i="1"/>
  <c r="AT54" i="1"/>
  <c r="AG55" i="1" l="1"/>
  <c r="AG54" i="1" s="1"/>
  <c r="AK26" i="1" s="1"/>
  <c r="AK30" i="1" l="1"/>
  <c r="W30" i="1"/>
  <c r="AN55" i="1"/>
  <c r="AN54" i="1" s="1"/>
  <c r="AK35" i="1" l="1"/>
</calcChain>
</file>

<file path=xl/sharedStrings.xml><?xml version="1.0" encoding="utf-8"?>
<sst xmlns="http://schemas.openxmlformats.org/spreadsheetml/2006/main" count="14358" uniqueCount="2842">
  <si>
    <t>Export Komplet</t>
  </si>
  <si>
    <t>VZ</t>
  </si>
  <si>
    <t>2.0</t>
  </si>
  <si>
    <t/>
  </si>
  <si>
    <t>False</t>
  </si>
  <si>
    <t>{58f51e5a-f2c5-47cb-bf14-d5ceaa939552}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</si>
  <si>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</si>
  <si>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</si>
  <si>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</si>
  <si>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</si>
  <si>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</si>
  <si>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</si>
  <si>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</si>
  <si>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</si>
  <si>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</si>
  <si>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roz42R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</si>
  <si>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</si>
  <si>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</si>
  <si>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RD na Balkáně č.p. 340, Holice</t>
  </si>
  <si>
    <t>KSO:</t>
  </si>
  <si>
    <t>CC-CZ:</t>
  </si>
  <si>
    <t>Místo:</t>
  </si>
  <si>
    <t xml:space="preserve"> </t>
  </si>
  <si>
    <t>Datum:</t>
  </si>
  <si>
    <t>31. 3. 2025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</si>
  <si>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</si>
  <si>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</si>
  <si>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</si>
  <si>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</si>
  <si>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</si>
  <si>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</si>
  <si>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</si>
  <si>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</si>
  <si>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</si>
  <si>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</si>
  <si>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</si>
  <si>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</si>
  <si>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</si>
  <si>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</si>
  <si>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</si>
  <si>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</si>
  <si>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</si>
  <si>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</si>
  <si>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</si>
  <si>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</si>
  <si>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</si>
  <si>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</si>
  <si>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</si>
  <si>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</si>
  <si>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</si>
  <si>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</si>
  <si>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</si>
  <si>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</si>
  <si>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</si>
  <si>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</si>
  <si>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</si>
  <si>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</si>
  <si>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</si>
  <si>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</si>
  <si>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</si>
  <si>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</si>
  <si>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</si>
  <si>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</si>
  <si>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</si>
  <si>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</si>
  <si>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</si>
  <si>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</si>
  <si>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</si>
  <si>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</si>
  <si>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</si>
  <si>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</si>
  <si>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</si>
  <si>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</si>
  <si>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a</t>
  </si>
  <si>
    <t>Uznatelné náklady</t>
  </si>
  <si>
    <t>STA</t>
  </si>
  <si>
    <t>1</t>
  </si>
  <si>
    <t>{e4115e86-8a84-480a-b296-44c6d4f408f7}</t>
  </si>
  <si>
    <t>/</t>
  </si>
  <si>
    <t>Stavební a bourací práce</t>
  </si>
  <si>
    <t>Soupis</t>
  </si>
  <si>
    <t>2</t>
  </si>
  <si>
    <t>{bc24e983-ae93-4a56-8972-cd2b7a914e69}</t>
  </si>
  <si>
    <t>Oplocení</t>
  </si>
  <si>
    <t>{46442793-1586-4880-a860-9aee2d884fa5}</t>
  </si>
  <si>
    <t>3</t>
  </si>
  <si>
    <t>Kuchyňská linka</t>
  </si>
  <si>
    <t>{8938c0ec-b4a6-4a35-985d-1c684da93e09}</t>
  </si>
  <si>
    <t>4</t>
  </si>
  <si>
    <t>VZT</t>
  </si>
  <si>
    <t>{06b1cd6a-f7b3-4552-a22a-5b670953e36e}</t>
  </si>
  <si>
    <t>5</t>
  </si>
  <si>
    <t>ZTI</t>
  </si>
  <si>
    <t>{52e91da7-1c21-405e-af73-2f9988f7f1dd}</t>
  </si>
  <si>
    <t>6</t>
  </si>
  <si>
    <t>Elektroinstalace</t>
  </si>
  <si>
    <t>{5cb6ac12-da75-46d1-a75f-bc1221502935}</t>
  </si>
  <si>
    <t>9</t>
  </si>
  <si>
    <t>Vedlejší náklady</t>
  </si>
  <si>
    <t>{4830b656-74dc-4157-b93b-3514a8945397}</t>
  </si>
  <si>
    <t>F01</t>
  </si>
  <si>
    <t>Plochy místností 1 NP</t>
  </si>
  <si>
    <t>m2</t>
  </si>
  <si>
    <t>81,46</t>
  </si>
  <si>
    <t>F01_1</t>
  </si>
  <si>
    <t>SOUČTOVÁ Plocha podlah 1 NP vč. plochy mezi dveřmi a u fr. oken</t>
  </si>
  <si>
    <t>83,031</t>
  </si>
  <si>
    <t>KRYCÍ LIST SOUPISU PRACÍ</t>
  </si>
  <si>
    <t>F011</t>
  </si>
  <si>
    <t>Plochy místností 1 NP - dlažba, vč. prostoru mezi dveřmi</t>
  </si>
  <si>
    <t>14,13</t>
  </si>
  <si>
    <t>F012</t>
  </si>
  <si>
    <t>Plochy místností 1 NP - vinyl (PVC), vč. prostoru mezi dveřmi</t>
  </si>
  <si>
    <t>68,901</t>
  </si>
  <si>
    <t>F02</t>
  </si>
  <si>
    <t>Plochy místností 2 NP</t>
  </si>
  <si>
    <t>9,51</t>
  </si>
  <si>
    <t>F022</t>
  </si>
  <si>
    <t>Plochy místností 2 NP - vinyl, vč. prostoru mezi dveřmi</t>
  </si>
  <si>
    <t>9,87</t>
  </si>
  <si>
    <t>Objekt:</t>
  </si>
  <si>
    <t>fasáda</t>
  </si>
  <si>
    <t>Plocha fasády mimo sokl, vč. odpočtu otvorů</t>
  </si>
  <si>
    <t>47,196</t>
  </si>
  <si>
    <t>a - Uznatelné náklady</t>
  </si>
  <si>
    <t>lešení</t>
  </si>
  <si>
    <t>Plocha lešení</t>
  </si>
  <si>
    <t>25,78</t>
  </si>
  <si>
    <t>Soupis:</t>
  </si>
  <si>
    <t>nadpraží1</t>
  </si>
  <si>
    <t xml:space="preserve">Nadpraží otvorů 1 NP </t>
  </si>
  <si>
    <t>bm</t>
  </si>
  <si>
    <t>2,1</t>
  </si>
  <si>
    <t>1 - Stavební a bourací práce</t>
  </si>
  <si>
    <t>obklad</t>
  </si>
  <si>
    <t>Plocha ker. obkladu 1+2 NP</t>
  </si>
  <si>
    <t>23,15</t>
  </si>
  <si>
    <t>Obklad01</t>
  </si>
  <si>
    <t>Keramický obklad 1 NP, obvod</t>
  </si>
  <si>
    <t>14,6</t>
  </si>
  <si>
    <t>Obvod01</t>
  </si>
  <si>
    <t xml:space="preserve">SOUČTOVÁ Obvody místností 1 NP </t>
  </si>
  <si>
    <t>104,91</t>
  </si>
  <si>
    <t>Obvod011</t>
  </si>
  <si>
    <t>Obvod místností 1 NP - soklík dlažby</t>
  </si>
  <si>
    <t>9,26</t>
  </si>
  <si>
    <t>Obvod012</t>
  </si>
  <si>
    <t>Obvod místností 1 NP - soklík vinyl</t>
  </si>
  <si>
    <t>81,05</t>
  </si>
  <si>
    <t>Obvod02</t>
  </si>
  <si>
    <t>SOUČTOVÁ Obvody místností 2 NP</t>
  </si>
  <si>
    <t>27,295</t>
  </si>
  <si>
    <t>Obvod022</t>
  </si>
  <si>
    <t>Obvod místností 2 NP - soklík vinyl</t>
  </si>
  <si>
    <t>okno1</t>
  </si>
  <si>
    <t xml:space="preserve">Otvory v obvodové stěně 1 NP </t>
  </si>
  <si>
    <t>3,777</t>
  </si>
  <si>
    <t>omítka</t>
  </si>
  <si>
    <t>Plocha omítky</t>
  </si>
  <si>
    <t>118,695</t>
  </si>
  <si>
    <t>ostění1</t>
  </si>
  <si>
    <t xml:space="preserve">Ostění otvorů 1 NP </t>
  </si>
  <si>
    <t>7,14</t>
  </si>
  <si>
    <t>parapet1</t>
  </si>
  <si>
    <t>Délka parapetu 1 NP</t>
  </si>
  <si>
    <t>podhled1</t>
  </si>
  <si>
    <t>Střešní podhled z palubek</t>
  </si>
  <si>
    <t>19,789</t>
  </si>
  <si>
    <t>radon</t>
  </si>
  <si>
    <t>Délka radonového potrubí</t>
  </si>
  <si>
    <t>32,875</t>
  </si>
  <si>
    <t>radon2</t>
  </si>
  <si>
    <t>Délka páteřního potrubí</t>
  </si>
  <si>
    <t>21,323</t>
  </si>
  <si>
    <t>SDK</t>
  </si>
  <si>
    <t>Plocha podhledu ze sádrokartonu, vč. navazujících vrstev</t>
  </si>
  <si>
    <t>17,93</t>
  </si>
  <si>
    <t>SDK3</t>
  </si>
  <si>
    <t>Plocha SDK podhledu, bez zateplení</t>
  </si>
  <si>
    <t>54,88</t>
  </si>
  <si>
    <t>SDK4</t>
  </si>
  <si>
    <t>Plocha SDK podhledu - impregnovaného</t>
  </si>
  <si>
    <t>6,91</t>
  </si>
  <si>
    <t>stěna_sdk</t>
  </si>
  <si>
    <t>PLocha SDK stěny tl. 100 mm</t>
  </si>
  <si>
    <t>14,533</t>
  </si>
  <si>
    <t>REKAPITULACE ČLENĚNÍ SOUPISU PRACÍ</t>
  </si>
  <si>
    <t>Kód dílu - Popis</t>
  </si>
  <si>
    <t>Cena celkem [CZK]</t>
  </si>
  <si>
    <t>-1</t>
  </si>
  <si>
    <t>A-HSV - Bourací práce</t>
  </si>
  <si>
    <t xml:space="preserve">    963 - Podlahy</t>
  </si>
  <si>
    <t xml:space="preserve">    964 - Otvorové výplně, ostatní</t>
  </si>
  <si>
    <t xml:space="preserve">    965 - Omítky, podhledy</t>
  </si>
  <si>
    <t xml:space="preserve">    966 - Ostatní drobné kce</t>
  </si>
  <si>
    <t xml:space="preserve">    968 - Svislé konstrukce</t>
  </si>
  <si>
    <t xml:space="preserve">    968b - Spodní stavba</t>
  </si>
  <si>
    <t xml:space="preserve">    969 - Profese - odpojení</t>
  </si>
  <si>
    <t xml:space="preserve">    997 - Přesun sutě</t>
  </si>
  <si>
    <t>HSV - Práce a dodávky HSV</t>
  </si>
  <si>
    <t xml:space="preserve">    1 - Zemní práce</t>
  </si>
  <si>
    <t xml:space="preserve">      12 - Zemní práce - odkopávky a prokopávky</t>
  </si>
  <si>
    <t xml:space="preserve">      15 - Zemní práce - odvoz zeminy</t>
  </si>
  <si>
    <t xml:space="preserve">    2 - Zakládání</t>
  </si>
  <si>
    <t xml:space="preserve">      21.1 - Podkladní vrstvy</t>
  </si>
  <si>
    <t xml:space="preserve">      24 - Podkladní beton</t>
  </si>
  <si>
    <t xml:space="preserve">      27 - Zakládání - radon</t>
  </si>
  <si>
    <t xml:space="preserve">    3 - Svislé a kompletní konstrukce</t>
  </si>
  <si>
    <t xml:space="preserve">      32 - Překlady</t>
  </si>
  <si>
    <t xml:space="preserve">        32-2 - Překlady ocelové</t>
  </si>
  <si>
    <t xml:space="preserve">        32-1 - Překlady systémové</t>
  </si>
  <si>
    <t xml:space="preserve">      33 - Příčky</t>
  </si>
  <si>
    <t xml:space="preserve">    6 - Úpravy povrchů, podlahy a osazování výplní</t>
  </si>
  <si>
    <t xml:space="preserve">      61 - Úprava povrchů vnitřních</t>
  </si>
  <si>
    <t xml:space="preserve">        61-1 - Štuková omítka</t>
  </si>
  <si>
    <t xml:space="preserve">      62 - Úprava povrchů vnějších</t>
  </si>
  <si>
    <t xml:space="preserve">        621 - Příprava podkladů</t>
  </si>
  <si>
    <t xml:space="preserve">        622 - Lištový systém</t>
  </si>
  <si>
    <t xml:space="preserve">        62-1 - ETICS - eps</t>
  </si>
  <si>
    <t xml:space="preserve">        6222 - Ostění, nadpraží  a parapety</t>
  </si>
  <si>
    <t xml:space="preserve">        62-4 - Finální omítka</t>
  </si>
  <si>
    <t xml:space="preserve">      63 - Podlahy a podlahové konstrukce</t>
  </si>
  <si>
    <t xml:space="preserve">        63-3 - Anhyd. podlahy</t>
  </si>
  <si>
    <t xml:space="preserve">    9 - Ostatní konstrukce a práce, bourání</t>
  </si>
  <si>
    <t xml:space="preserve">    94 - Lešení a stavební výtahy</t>
  </si>
  <si>
    <t xml:space="preserve">    998 - Přesun hmot</t>
  </si>
  <si>
    <t>PSV - Práce a dodávky PSV</t>
  </si>
  <si>
    <t xml:space="preserve">    711 - Izolace proti vodě, vlhkosti a plynům</t>
  </si>
  <si>
    <t xml:space="preserve">      711-1 - Asfaltový pas</t>
  </si>
  <si>
    <t xml:space="preserve">    713 - Izolace tepelné</t>
  </si>
  <si>
    <t xml:space="preserve">      713-1 - Podlahy</t>
  </si>
  <si>
    <t xml:space="preserve">      713-3 - Podhled/strop </t>
  </si>
  <si>
    <t xml:space="preserve">    725 - Zdravotechnika - zařizovací předměty</t>
  </si>
  <si>
    <t xml:space="preserve">    762 - Konstrukce tesařské</t>
  </si>
  <si>
    <t xml:space="preserve">      762-4 - Přesah střechy</t>
  </si>
  <si>
    <t xml:space="preserve">    763 - Konstrukce suché výstavby</t>
  </si>
  <si>
    <t xml:space="preserve">      763-1 - Podhledy</t>
  </si>
  <si>
    <t xml:space="preserve">      763-2 - Příčky a předstěny</t>
  </si>
  <si>
    <t xml:space="preserve">      763-4 - Parozábrana</t>
  </si>
  <si>
    <t xml:space="preserve">    764 - Konstrukce klempířské</t>
  </si>
  <si>
    <t xml:space="preserve">      764-11 - Střešní prvky</t>
  </si>
  <si>
    <t xml:space="preserve">      764-2 - Ostatní klemp. prvky</t>
  </si>
  <si>
    <t xml:space="preserve">    766 - Konstrukce truhlářské</t>
  </si>
  <si>
    <t xml:space="preserve">      766-1 - Výplně otvorů vnitřních</t>
  </si>
  <si>
    <t xml:space="preserve">      766-2 - Výplně v otvorů v obvodových stěnách - plastové</t>
  </si>
  <si>
    <t xml:space="preserve">    771 - Podlahy z dlaždic</t>
  </si>
  <si>
    <t xml:space="preserve">      771-1 - Hydroizolace pod dlažbu a obklad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</si>
  <si>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</si>
  <si>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</si>
  <si>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</si>
  <si>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 xml:space="preserve">    786 - Dokončovací práce - čalounické úpravy</t>
  </si>
  <si>
    <t>N01 - Vybavení kuchyně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</si>
  <si>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</si>
  <si>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</si>
  <si>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</si>
  <si>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</si>
  <si>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</si>
  <si>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</si>
  <si>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</si>
  <si>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</si>
  <si>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</si>
  <si>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</si>
  <si>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</si>
  <si>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</si>
  <si>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</si>
  <si>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A-HSV</t>
  </si>
  <si>
    <t>Bourací práce</t>
  </si>
  <si>
    <t>ROZPOCET</t>
  </si>
  <si>
    <t>963</t>
  </si>
  <si>
    <t>Podlahy</t>
  </si>
  <si>
    <t>K</t>
  </si>
  <si>
    <t>776201812</t>
  </si>
  <si>
    <t>Demontáž povlakových podlahovin lepených ručně s podložkou</t>
  </si>
  <si>
    <t>CS ÚRS 2025 01</t>
  </si>
  <si>
    <t>677442245</t>
  </si>
  <si>
    <t>Online PSC</t>
  </si>
  <si>
    <t>https://podminky.urs.cz/item/CS_URS_2025_01/776201812</t>
  </si>
  <si>
    <t>VV</t>
  </si>
  <si>
    <t>"103"5,04</t>
  </si>
  <si>
    <t>"104"13,22</t>
  </si>
  <si>
    <t>"105"6,05</t>
  </si>
  <si>
    <t>"108"15,4</t>
  </si>
  <si>
    <t>"109"16,64</t>
  </si>
  <si>
    <t>"110"16,79</t>
  </si>
  <si>
    <t>"201"9,51</t>
  </si>
  <si>
    <t>Součet</t>
  </si>
  <si>
    <t>965081213</t>
  </si>
  <si>
    <t>Bourání podlah z dlaždic bez podkladního lože nebo mazaniny, s jakoukoliv výplní spár keramických nebo xylolitových tl. do 10 mm, plochy přes 1 m2</t>
  </si>
  <si>
    <t>805459805</t>
  </si>
  <si>
    <t>https://podminky.urs.cz/item/CS_URS_2025_01/965081213</t>
  </si>
  <si>
    <t>"106"1,1</t>
  </si>
  <si>
    <t>"107"5,81</t>
  </si>
  <si>
    <t>965042241</t>
  </si>
  <si>
    <t>Bourání mazanin betonových nebo z litého asfaltu tl. přes 100 mm, plochy přes 4 m2</t>
  </si>
  <si>
    <t>m3</t>
  </si>
  <si>
    <t>-1143414322</t>
  </si>
  <si>
    <t>https://podminky.urs.cz/item/CS_URS_2025_01/965042241</t>
  </si>
  <si>
    <t>F01*0,14</t>
  </si>
  <si>
    <t>965049112</t>
  </si>
  <si>
    <t>Bourání mazanin Příplatek k cenám za bourání mazanin betonových se svařovanou sítí, tl. přes 100 mm</t>
  </si>
  <si>
    <t>-864111168</t>
  </si>
  <si>
    <t>https://podminky.urs.cz/item/CS_URS_2025_01/965049112</t>
  </si>
  <si>
    <t>K023</t>
  </si>
  <si>
    <t>Odstranění podlahové krytiny v místě SDK příčky ve 2 NP, nutné zachování a dolištování k nové příčce</t>
  </si>
  <si>
    <t>kpl</t>
  </si>
  <si>
    <t xml:space="preserve">vlastní </t>
  </si>
  <si>
    <t>1328085254</t>
  </si>
  <si>
    <t>964</t>
  </si>
  <si>
    <t>Otvorové výplně, ostatní</t>
  </si>
  <si>
    <t>725110811</t>
  </si>
  <si>
    <t>Demontáž klozetů splachovacích s nádrží nebo tlakovým splachovačem</t>
  </si>
  <si>
    <t>soubor</t>
  </si>
  <si>
    <t>16</t>
  </si>
  <si>
    <t>1272760924</t>
  </si>
  <si>
    <t>https://podminky.urs.cz/item/CS_URS_2025_01/725110811</t>
  </si>
  <si>
    <t>"106"1</t>
  </si>
  <si>
    <t>7</t>
  </si>
  <si>
    <t>725210821</t>
  </si>
  <si>
    <t>Demontáž umyvadel bez výtokových armatur umyvadel</t>
  </si>
  <si>
    <t>1877454389</t>
  </si>
  <si>
    <t>https://podminky.urs.cz/item/CS_URS_2025_01/725210821</t>
  </si>
  <si>
    <t>"107"1</t>
  </si>
  <si>
    <t>8</t>
  </si>
  <si>
    <t>725220851</t>
  </si>
  <si>
    <t>Demontáž van akrylátových</t>
  </si>
  <si>
    <t>-961764927</t>
  </si>
  <si>
    <t>https://podminky.urs.cz/item/CS_URS_2025_01/725220851</t>
  </si>
  <si>
    <t>725240811</t>
  </si>
  <si>
    <t>Demontáž sprchových kabin a vaniček bez výtokových armatur kabin</t>
  </si>
  <si>
    <t>988521856</t>
  </si>
  <si>
    <t>https://podminky.urs.cz/item/CS_URS_2025_01/725240811</t>
  </si>
  <si>
    <t>10</t>
  </si>
  <si>
    <t>725240812</t>
  </si>
  <si>
    <t>Demontáž sprchových kabin a vaniček bez výtokových armatur vaniček</t>
  </si>
  <si>
    <t>-809318331</t>
  </si>
  <si>
    <t>https://podminky.urs.cz/item/CS_URS_2025_01/725240812</t>
  </si>
  <si>
    <t>11</t>
  </si>
  <si>
    <t>968062374</t>
  </si>
  <si>
    <t>Vybourání dřevěných rámů oken s křídly, dveřních zárubní, vrat, stěn, ostění nebo obkladů rámů oken s křídly zdvojených, plochy do 1 m2</t>
  </si>
  <si>
    <t>-1536186940</t>
  </si>
  <si>
    <t>https://podminky.urs.cz/item/CS_URS_2025_01/968062374</t>
  </si>
  <si>
    <t>"14"0,6*0,6</t>
  </si>
  <si>
    <t>968062376</t>
  </si>
  <si>
    <t>Vybourání dřevěných rámů oken s křídly, dveřních zárubní, vrat, stěn, ostění nebo obkladů rámů oken s křídly zdvojených, plochy do 4 m2</t>
  </si>
  <si>
    <t>-1778559833</t>
  </si>
  <si>
    <t>https://podminky.urs.cz/item/CS_URS_2025_01/968062376</t>
  </si>
  <si>
    <t>"103"1,77*2,25</t>
  </si>
  <si>
    <t>13</t>
  </si>
  <si>
    <t>968062455</t>
  </si>
  <si>
    <t>Vybourání dřevěných rámů oken s křídly, dveřních zárubní, vrat, stěn, ostění nebo obkladů dveřních zárubní, plochy do 2 m2</t>
  </si>
  <si>
    <t>-1013031515</t>
  </si>
  <si>
    <t>https://podminky.urs.cz/item/CS_URS_2025_01/968062455</t>
  </si>
  <si>
    <t>"2NP"0,9*2,02</t>
  </si>
  <si>
    <t>14</t>
  </si>
  <si>
    <t>766691914</t>
  </si>
  <si>
    <t>Ostatní práce vyvěšení nebo zavěšení křídel dřevěných dveřních, plochy do 2 m2</t>
  </si>
  <si>
    <t>kus</t>
  </si>
  <si>
    <t>-2146618901</t>
  </si>
  <si>
    <t>https://podminky.urs.cz/item/CS_URS_2025_01/766691914</t>
  </si>
  <si>
    <t>"1np"</t>
  </si>
  <si>
    <t>"vyvěšení"5</t>
  </si>
  <si>
    <t>"zavěšení"5</t>
  </si>
  <si>
    <t>15</t>
  </si>
  <si>
    <t>HZS1292</t>
  </si>
  <si>
    <t>Hodinové zúčtovací sazby profesí HSV zemní a pomocné práce stavební dělník</t>
  </si>
  <si>
    <t>hod</t>
  </si>
  <si>
    <t>-586289294</t>
  </si>
  <si>
    <t>https://podminky.urs.cz/item/CS_URS_2025_01/HZS1292</t>
  </si>
  <si>
    <t>"drobné kce neuvedené"10</t>
  </si>
  <si>
    <t>K025</t>
  </si>
  <si>
    <t>uskladnění dveři při stavebních pracích, přesun</t>
  </si>
  <si>
    <t>ks</t>
  </si>
  <si>
    <t>1524490436</t>
  </si>
  <si>
    <t>17</t>
  </si>
  <si>
    <t>966080105</t>
  </si>
  <si>
    <t>Bourání kontaktního zateplení včetně povrchové úpravy omítkou nebo nátěrem z polystyrénových desek, tloušťky přes 120 do 180 mm</t>
  </si>
  <si>
    <t>1397464831</t>
  </si>
  <si>
    <t>https://podminky.urs.cz/item/CS_URS_2025_01/966080105</t>
  </si>
  <si>
    <t>"okno"1*1,5</t>
  </si>
  <si>
    <t>18</t>
  </si>
  <si>
    <t>K004</t>
  </si>
  <si>
    <t>Demontáž kuch. linky</t>
  </si>
  <si>
    <t>1234869308</t>
  </si>
  <si>
    <t>965</t>
  </si>
  <si>
    <t>Omítky, podhledy</t>
  </si>
  <si>
    <t>19</t>
  </si>
  <si>
    <t>763135802</t>
  </si>
  <si>
    <t>Demontáž podhledu sádrokartonového</t>
  </si>
  <si>
    <t>2002895367</t>
  </si>
  <si>
    <t>https://podminky.urs.cz/item/CS_URS_2025_01/763135802</t>
  </si>
  <si>
    <t>"104"7,92</t>
  </si>
  <si>
    <t>20</t>
  </si>
  <si>
    <t>978059541</t>
  </si>
  <si>
    <t>Odsekání obkladů stěn včetně otlučení podkladní omítky až na zdivo z obkládaček vnitřních, z jakýchkoliv materiálů, plochy přes 1 m2</t>
  </si>
  <si>
    <t>978812363</t>
  </si>
  <si>
    <t>https://podminky.urs.cz/item/CS_URS_2025_01/978059541</t>
  </si>
  <si>
    <t>"106"1,5*(1,215*2+0,9)</t>
  </si>
  <si>
    <t>"107"1,5*(2,58+1,67+3,48+1,67)</t>
  </si>
  <si>
    <t>"108"0,8*4,45</t>
  </si>
  <si>
    <t>966</t>
  </si>
  <si>
    <t>Ostatní drobné kce</t>
  </si>
  <si>
    <t>764002841</t>
  </si>
  <si>
    <t>Demontáž klempířských konstrukcí oplechování horních ploch zdí a nadezdívek do suti</t>
  </si>
  <si>
    <t>m</t>
  </si>
  <si>
    <t>1489122550</t>
  </si>
  <si>
    <t>https://podminky.urs.cz/item/CS_URS_2025_01/764002841</t>
  </si>
  <si>
    <t>2*(4,834/cos(40))</t>
  </si>
  <si>
    <t>968</t>
  </si>
  <si>
    <t>Svislé konstrukce</t>
  </si>
  <si>
    <t>22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</si>
  <si>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</si>
  <si>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</si>
  <si>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825950421</t>
  </si>
  <si>
    <t>https://podminky.urs.cz/item/CS_URS_2025_01/967031132</t>
  </si>
  <si>
    <t>ostění1*0,3+nadpraží1*0,3</t>
  </si>
  <si>
    <t>23</t>
  </si>
  <si>
    <t>971033251</t>
  </si>
  <si>
    <t>Vybourání otvorů ve zdivu základovém nebo nadzákladovém z cihel, tvárnic, příčkovek z cihel pálených na maltu vápennou nebo vápenocementovou plochy do 0,0225 m2, tl. do 450 mm</t>
  </si>
  <si>
    <t>1428850850</t>
  </si>
  <si>
    <t>https://podminky.urs.cz/item/CS_URS_2025_01/971033251</t>
  </si>
  <si>
    <t>"digestoř"1</t>
  </si>
  <si>
    <t>24</t>
  </si>
  <si>
    <t>971033631</t>
  </si>
  <si>
    <t>Vybourání otvorů ve zdivu základovém nebo nadzákladovém z cihel, tvárnic, příčkovek z cihel pálených na maltu vápennou nebo vápenocementovou plochy do 4 m2, tl. do 150 mm</t>
  </si>
  <si>
    <t>-528351694</t>
  </si>
  <si>
    <t>https://podminky.urs.cz/item/CS_URS_2025_01/971033631</t>
  </si>
  <si>
    <t>"106"0,9*1,5</t>
  </si>
  <si>
    <t>"203-202"0,9*2,02</t>
  </si>
  <si>
    <t>"201-203"1,155*2,65-0,9*2,02</t>
  </si>
  <si>
    <t>25</t>
  </si>
  <si>
    <t>971033651</t>
  </si>
  <si>
    <t>Vybourání otvorů ve zdivu základovém nebo nadzákladovém z cihel, tvárnic, příčkovek z cihel pálených na maltu vápennou nebo vápenocementovou plochy do 4 m2, tl. do 600 mm</t>
  </si>
  <si>
    <t>-1444319799</t>
  </si>
  <si>
    <t>https://podminky.urs.cz/item/CS_URS_2025_01/971033651</t>
  </si>
  <si>
    <t>"104"1*1,5*0,4</t>
  </si>
  <si>
    <t>26</t>
  </si>
  <si>
    <t>974031666</t>
  </si>
  <si>
    <t>Vysekání rýh ve zdivu cihelném na maltu vápennou nebo vápenocementovou pro vtahování nosníků do zdí, před vybouráním otvoru do hl. 150 mm, při v. nosníku do 250 mm</t>
  </si>
  <si>
    <t>178676532</t>
  </si>
  <si>
    <t>https://podminky.urs.cz/item/CS_URS_2025_01/974031666</t>
  </si>
  <si>
    <t>"111"1,5*2</t>
  </si>
  <si>
    <t>27</t>
  </si>
  <si>
    <t>975022241</t>
  </si>
  <si>
    <t>Podchycení nadzákladového zdiva dřevěnou výztuhou v. podchycení do 3 m, při tl. zdiva do 450 mm a délce podchycení do 3 m</t>
  </si>
  <si>
    <t>-1747278403</t>
  </si>
  <si>
    <t>https://podminky.urs.cz/item/CS_URS_2025_01/975022241</t>
  </si>
  <si>
    <t>"111"1,5</t>
  </si>
  <si>
    <t>968b</t>
  </si>
  <si>
    <t>Spodní stavba</t>
  </si>
  <si>
    <t>28</t>
  </si>
  <si>
    <t>971042251</t>
  </si>
  <si>
    <t>Vybourání otvorů v betonových příčkách a zdech základových nebo nadzákladových plochy do 0,0225 m2, tl. do 450 mm</t>
  </si>
  <si>
    <t>1292968631</t>
  </si>
  <si>
    <t>https://podminky.urs.cz/item/CS_URS_2025_01/971042251</t>
  </si>
  <si>
    <t>"radon"4</t>
  </si>
  <si>
    <t>969</t>
  </si>
  <si>
    <t>Profese - odpojení</t>
  </si>
  <si>
    <t>29</t>
  </si>
  <si>
    <t>K005</t>
  </si>
  <si>
    <t>Odpojení a demontáž elektroinstalace</t>
  </si>
  <si>
    <t>-659862454</t>
  </si>
  <si>
    <t>"1NP"1</t>
  </si>
  <si>
    <t>30</t>
  </si>
  <si>
    <t>K008.1</t>
  </si>
  <si>
    <t>Odpojení a demontáž vodoinstalace</t>
  </si>
  <si>
    <t>1552729777</t>
  </si>
  <si>
    <t>"1NP-106-107-108"1</t>
  </si>
  <si>
    <t>31</t>
  </si>
  <si>
    <t>K009.1</t>
  </si>
  <si>
    <t>Odpojení a demontáž kanalizace</t>
  </si>
  <si>
    <t>1056603030</t>
  </si>
  <si>
    <t>"1NP-106-107"1</t>
  </si>
  <si>
    <t>32</t>
  </si>
  <si>
    <t>K012</t>
  </si>
  <si>
    <t>Odpojení a demontáž vytápění</t>
  </si>
  <si>
    <t>-1303282599</t>
  </si>
  <si>
    <t>997</t>
  </si>
  <si>
    <t>Přesun sutě</t>
  </si>
  <si>
    <t>33</t>
  </si>
  <si>
    <t>997013211</t>
  </si>
  <si>
    <t>Vnitrostaveništní doprava suti a vybouraných hmot vodorovně do 50 m s naložením ručně pro budovy a haly výšky do 6 m</t>
  </si>
  <si>
    <t>t</t>
  </si>
  <si>
    <t>973759421</t>
  </si>
  <si>
    <t>https://podminky.urs.cz/item/CS_URS_2025_01/997013211</t>
  </si>
  <si>
    <t>34</t>
  </si>
  <si>
    <t>997013501</t>
  </si>
  <si>
    <t>Odvoz suti a vybouraných hmot na skládku nebo meziskládku se složením, na vzdálenost do 1 km</t>
  </si>
  <si>
    <t>109130183</t>
  </si>
  <si>
    <t>https://podminky.urs.cz/item/CS_URS_2025_01/997013501</t>
  </si>
  <si>
    <t>35</t>
  </si>
  <si>
    <t>997013509</t>
  </si>
  <si>
    <t>Odvoz suti a vybouraných hmot na skládku nebo meziskládku se složením, na vzdálenost Příplatek k ceně za každý další i započatý 1 km přes 1 km</t>
  </si>
  <si>
    <t>1993709616</t>
  </si>
  <si>
    <t>https://podminky.urs.cz/item/CS_URS_2025_01/997013509</t>
  </si>
  <si>
    <t>32,147*24 'Přepočtené koeficientem množství</t>
  </si>
  <si>
    <t>36</t>
  </si>
  <si>
    <t>997013631</t>
  </si>
  <si>
    <t>Poplatek za uložení stavebního odpadu na skládce (skládkovné) směsného stavebního a demoličního zatříděného do Katalogu odpadů pod kódem 17 09 04</t>
  </si>
  <si>
    <t>909989512</t>
  </si>
  <si>
    <t>https://podminky.urs.cz/item/CS_URS_2025_01/997013631</t>
  </si>
  <si>
    <t>"okna, dveře, zařizovací předměty aj."7</t>
  </si>
  <si>
    <t>37</t>
  </si>
  <si>
    <t>997013871</t>
  </si>
  <si>
    <t>Poplatek za uložení stavebního odpadu na recyklační skládce (skládkovné) směsného stavebního a demoličního zatříděného do Katalogu odpadů pod kódem 17 09 04</t>
  </si>
  <si>
    <t>-955599540</t>
  </si>
  <si>
    <t>https://podminky.urs.cz/item/CS_URS_2025_01/997013871</t>
  </si>
  <si>
    <t>32,814-7</t>
  </si>
  <si>
    <t>HSV</t>
  </si>
  <si>
    <t>Práce a dodávky HSV</t>
  </si>
  <si>
    <t>Zemní práce</t>
  </si>
  <si>
    <t>Zemní práce - odkopávky a prokopávky</t>
  </si>
  <si>
    <t>38</t>
  </si>
  <si>
    <t>131213701</t>
  </si>
  <si>
    <t>Hloubení nezapažených jam ručně s urovnáním dna do předepsaného profilu a spádu v hornině třídy těžitelnosti I skupiny 3 soudržných</t>
  </si>
  <si>
    <t>1735316292</t>
  </si>
  <si>
    <t>https://podminky.urs.cz/item/CS_URS_2025_01/131213701</t>
  </si>
  <si>
    <t>F01*0,25</t>
  </si>
  <si>
    <t>Zemní práce - odvoz zeminy</t>
  </si>
  <si>
    <t>39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</si>
  <si>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</si>
  <si>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</si>
  <si>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823583512</t>
  </si>
  <si>
    <t>https://podminky.urs.cz/item/CS_URS_2025_01/162211311</t>
  </si>
  <si>
    <t>40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</si>
  <si>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</si>
  <si>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</si>
  <si>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2023234132</t>
  </si>
  <si>
    <t>https://podminky.urs.cz/item/CS_URS_2025_01/162211319</t>
  </si>
  <si>
    <t>41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</si>
  <si>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</si>
  <si>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</si>
  <si>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1244670538</t>
  </si>
  <si>
    <t>https://podminky.urs.cz/item/CS_URS_2025_01/162751117</t>
  </si>
  <si>
    <t>"výkop"</t>
  </si>
  <si>
    <t>42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</si>
  <si>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</si>
  <si>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</si>
  <si>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761211874</t>
  </si>
  <si>
    <t>https://podminky.urs.cz/item/CS_URS_2025_01/162751119</t>
  </si>
  <si>
    <t>P</t>
  </si>
  <si>
    <t>Poznámka k položce:_x000D_
rozpočtový předpoklad15 Km, bude upřesněno dne skut. vzdálenosti</t>
  </si>
  <si>
    <t>20,365*5 'Přepočtené koeficientem množství</t>
  </si>
  <si>
    <t>43</t>
  </si>
  <si>
    <t>997013873</t>
  </si>
  <si>
    <t>Poplatek za uložení stavebního odpadu na recyklační skládce (skládkovné) zeminy a kamení zatříděného do Katalogu odpadů pod kódem 17 05 04</t>
  </si>
  <si>
    <t>317623593</t>
  </si>
  <si>
    <t>https://podminky.urs.cz/item/CS_URS_2025_01/997013873</t>
  </si>
  <si>
    <t>Poznámka k položce:_x000D_
Rozpočtový předpoklad hmotnost 1,8/m3 - mokrá zemina_x000D_
Uložení vyúčtovat dle vážních lístků a skut. nákladů na uložení</t>
  </si>
  <si>
    <t>20,365*1,8 'Přepočtené koeficientem množství</t>
  </si>
  <si>
    <t>Zakládání</t>
  </si>
  <si>
    <t>21.1</t>
  </si>
  <si>
    <t>Podkladní vrstvy</t>
  </si>
  <si>
    <t>44</t>
  </si>
  <si>
    <t>271532212</t>
  </si>
  <si>
    <t>Podsyp pod základové konstrukce se zhutněním a urovnáním povrchu z kameniva hrubého, frakce 16 - 32 mm</t>
  </si>
  <si>
    <t>1570753874</t>
  </si>
  <si>
    <t>https://podminky.urs.cz/item/CS_URS_2025_01/271532212</t>
  </si>
  <si>
    <t>F01*0,2</t>
  </si>
  <si>
    <t>45</t>
  </si>
  <si>
    <t>213141111</t>
  </si>
  <si>
    <t>Zřízení vrstvy z geotextilie filtrační, separační, odvodňovací, ochranné, výztužné nebo protierozní v rovině nebo ve sklonu do 1:5, šířky do 3 m</t>
  </si>
  <si>
    <t>-995133098</t>
  </si>
  <si>
    <t>https://podminky.urs.cz/item/CS_URS_2025_01/213141111</t>
  </si>
  <si>
    <t>46</t>
  </si>
  <si>
    <t>M</t>
  </si>
  <si>
    <t>69311068</t>
  </si>
  <si>
    <t>geotextilie netkaná separační, ochranná, filtrační, drenážní PP 300g/m2</t>
  </si>
  <si>
    <t>-776174013</t>
  </si>
  <si>
    <t>81,46*1,1845 'Přepočtené koeficientem množství</t>
  </si>
  <si>
    <t>Podkladní beton</t>
  </si>
  <si>
    <t>47</t>
  </si>
  <si>
    <t>631311136</t>
  </si>
  <si>
    <t>Mazanina z betonu prostého bez zvýšených nároků na prostředí tl. přes 120 do 240 mm tř. C 25/30</t>
  </si>
  <si>
    <t>-495957757</t>
  </si>
  <si>
    <t>https://podminky.urs.cz/item/CS_URS_2025_01/631311136</t>
  </si>
  <si>
    <t>F01*0,15</t>
  </si>
  <si>
    <t>48</t>
  </si>
  <si>
    <t>631319013</t>
  </si>
  <si>
    <t>Příplatek k cenám mazanin za úpravu povrchu mazaniny přehlazením, mazanina tl. přes 120 do 240 mm</t>
  </si>
  <si>
    <t>-243664177</t>
  </si>
  <si>
    <t>https://podminky.urs.cz/item/CS_URS_2025_01/631319013</t>
  </si>
  <si>
    <t>49</t>
  </si>
  <si>
    <t>631319175</t>
  </si>
  <si>
    <t>Příplatek k cenám mazanin za stržení povrchu spodní vrstvy mazaniny latí před vložením výztuže nebo pletiva pro tl. obou vrstev mazaniny přes 120 do 240 mm</t>
  </si>
  <si>
    <t>-1226612831</t>
  </si>
  <si>
    <t>https://podminky.urs.cz/item/CS_URS_2025_01/631319175</t>
  </si>
  <si>
    <t>50</t>
  </si>
  <si>
    <t>631362021.2</t>
  </si>
  <si>
    <t>Výztuž mazanin ze svařovaných sítí z drátů typu KARI</t>
  </si>
  <si>
    <t>-2064556209</t>
  </si>
  <si>
    <t>https://podminky.urs.cz/item/CS_URS_2025_01/631362021.2</t>
  </si>
  <si>
    <t xml:space="preserve">"15 % na přesahy </t>
  </si>
  <si>
    <t>F01*(3,03/1000)*1,15</t>
  </si>
  <si>
    <t>51</t>
  </si>
  <si>
    <t>953961115</t>
  </si>
  <si>
    <t>Kotva chemická s vyvrtáním otvoru do betonu, železobetonu nebo tvrdého kamene tmel, velikost M 20, hloubka 170 mm</t>
  </si>
  <si>
    <t>-1476063411</t>
  </si>
  <si>
    <t>https://podminky.urs.cz/item/CS_URS_2025_01/953961115</t>
  </si>
  <si>
    <t>"kotvení podkaldního betonu"</t>
  </si>
  <si>
    <t>(3,48+4,45+2,88+1,75+2,75+1,75+2,88+1,725+2,75+1,75+3,48+3,48*2+4,49+3,74+3,74+4,45)/0,4</t>
  </si>
  <si>
    <t>52</t>
  </si>
  <si>
    <t>13021016</t>
  </si>
  <si>
    <t>tyč ocelová kruhová žebírková DIN 488 jakost B500B (10 505) výztuž do betonu D 18mm</t>
  </si>
  <si>
    <t>-1697761755</t>
  </si>
  <si>
    <t>(2/1000)*135*0,5</t>
  </si>
  <si>
    <t>Zakládání - radon</t>
  </si>
  <si>
    <t>53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</si>
  <si>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</si>
  <si>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</si>
  <si>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-1378346471</t>
  </si>
  <si>
    <t>https://podminky.urs.cz/item/CS_URS_2025_01/175111101</t>
  </si>
  <si>
    <t>(radon+radon2)*0,15*0,15</t>
  </si>
  <si>
    <t>54</t>
  </si>
  <si>
    <t>58343930</t>
  </si>
  <si>
    <t>kamenivo drcené hrubé frakce 16/32</t>
  </si>
  <si>
    <t>2076066220</t>
  </si>
  <si>
    <t>1,219*1,6 'Přepočtené koeficientem množství</t>
  </si>
  <si>
    <t>55</t>
  </si>
  <si>
    <t>218111113</t>
  </si>
  <si>
    <t>Odvětrání radonu vodorovné kladené do štěrkového podsypu drenážní z plastových perforovaných trubek, vnitřní průměr přes 80 do 100 mm</t>
  </si>
  <si>
    <t>715039810</t>
  </si>
  <si>
    <t>https://podminky.urs.cz/item/CS_URS_2025_01/218111113</t>
  </si>
  <si>
    <t>56</t>
  </si>
  <si>
    <t>218111122</t>
  </si>
  <si>
    <t>Odvětrání radonu vodorovné kladené do štěrkového podsypu sběrné z plastových trubek, vnitřní průměr přes 110 do 125 mm</t>
  </si>
  <si>
    <t>-716442490</t>
  </si>
  <si>
    <t>https://podminky.urs.cz/item/CS_URS_2025_01/218111122</t>
  </si>
  <si>
    <t>57</t>
  </si>
  <si>
    <t>218121112</t>
  </si>
  <si>
    <t>Odvětrání radonu svislé z plastových trubek, vnitřní průměr přes 110 do 140 mm</t>
  </si>
  <si>
    <t>1177972120</t>
  </si>
  <si>
    <t>https://podminky.urs.cz/item/CS_URS_2025_01/218121112</t>
  </si>
  <si>
    <t>Svislé a kompletní konstrukce</t>
  </si>
  <si>
    <t>58</t>
  </si>
  <si>
    <t>310232065R</t>
  </si>
  <si>
    <t>Zazdívka otvorů ve zdivu nadzákladovém děrovanými broušenými cihlami plochy přes 1 m2 do 4 m2 na tenkovrstvou maltu, tl. zdiva 400 mm</t>
  </si>
  <si>
    <t>-1785766655</t>
  </si>
  <si>
    <t>"103"2,25*(0,47+0,3)</t>
  </si>
  <si>
    <t>Překlady</t>
  </si>
  <si>
    <t>32-2</t>
  </si>
  <si>
    <t>Překlady ocelové</t>
  </si>
  <si>
    <t>59</t>
  </si>
  <si>
    <t>317944323</t>
  </si>
  <si>
    <t>Válcované nosníky dodatečně osazované do připravených otvorů bez zazdění hlav č. 14 až 22</t>
  </si>
  <si>
    <t>1833353019</t>
  </si>
  <si>
    <t>https://podminky.urs.cz/item/CS_URS_2025_01/317944323</t>
  </si>
  <si>
    <t xml:space="preserve">"rozpočtový předpoklad </t>
  </si>
  <si>
    <t>3*(14,1/1000)*1,5</t>
  </si>
  <si>
    <t>60</t>
  </si>
  <si>
    <t>346244381</t>
  </si>
  <si>
    <t>Plentování ocelových válcovaných nosníků jednostranné cihlami na maltu, výška stojiny do 200 mm</t>
  </si>
  <si>
    <t>CS ÚRS 2024 02</t>
  </si>
  <si>
    <t>-1267372178</t>
  </si>
  <si>
    <t>https://podminky.urs.cz/item/CS_URS_2024_02/346244381</t>
  </si>
  <si>
    <t>0,14*1,5*2</t>
  </si>
  <si>
    <t>61</t>
  </si>
  <si>
    <t>K009</t>
  </si>
  <si>
    <t>Lože z bet. mazaniny 300x300x60 pro usazení ocel. nosníku</t>
  </si>
  <si>
    <t>739641839</t>
  </si>
  <si>
    <t>32-1</t>
  </si>
  <si>
    <t>Překlady systémové</t>
  </si>
  <si>
    <t>62</t>
  </si>
  <si>
    <t>317168012</t>
  </si>
  <si>
    <t>Překlady keramické ploché osazené do maltového lože, výšky překladu 71 mm šířky 115 mm, délky 1250 mm</t>
  </si>
  <si>
    <t>1984148182</t>
  </si>
  <si>
    <t>https://podminky.urs.cz/item/CS_URS_2025_01/317168012</t>
  </si>
  <si>
    <t>"111"1</t>
  </si>
  <si>
    <t>Příčky</t>
  </si>
  <si>
    <t>63</t>
  </si>
  <si>
    <t>342244211</t>
  </si>
  <si>
    <t>Příčky jednoduché z cihel děrovaných broušených na tenkovrstvou maltu, pevnost cihel do P15, tl. příčky 115 mm</t>
  </si>
  <si>
    <t>1246584471</t>
  </si>
  <si>
    <t>https://podminky.urs.cz/item/CS_URS_2025_01/342244211</t>
  </si>
  <si>
    <t>"104-111"(0,25+2,93)*(2,88)</t>
  </si>
  <si>
    <t>"odpočet otvoru"-0,8*(0,25+2,02)</t>
  </si>
  <si>
    <t>"106"1,7*0,9</t>
  </si>
  <si>
    <t>64</t>
  </si>
  <si>
    <t>342291121</t>
  </si>
  <si>
    <t>Ukotvení příček plochými kotvami, do konstrukce cihelné</t>
  </si>
  <si>
    <t>-501872700</t>
  </si>
  <si>
    <t>https://podminky.urs.cz/item/CS_URS_2025_01/342291121</t>
  </si>
  <si>
    <t>"104-111"(0,25+2,93)*2</t>
  </si>
  <si>
    <t>Úpravy povrchů, podlahy a osazování výplní</t>
  </si>
  <si>
    <t>Úprava povrchů vnitřních</t>
  </si>
  <si>
    <t>65</t>
  </si>
  <si>
    <t>629991012</t>
  </si>
  <si>
    <t>Zakrytí vnějších ploch před znečištěním včetně pozdějšího odkrytí výplní otvorů a svislých ploch fólií přilepenou na začišťovací lištu</t>
  </si>
  <si>
    <t>2092051590</t>
  </si>
  <si>
    <t>https://podminky.urs.cz/item/CS_URS_2025_01/629991012</t>
  </si>
  <si>
    <t>1,1*2,07+1*1,2+0,9*2,02+1*1,5+0,6*0,6*2</t>
  </si>
  <si>
    <t>66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</si>
  <si>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</si>
  <si>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</si>
  <si>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74967425</t>
  </si>
  <si>
    <t>https://podminky.urs.cz/item/CS_URS_2025_01/622143004</t>
  </si>
  <si>
    <t>ostění1+0,6*2*2</t>
  </si>
  <si>
    <t>nadpraží1+0,6*2</t>
  </si>
  <si>
    <t>67</t>
  </si>
  <si>
    <t>59051516</t>
  </si>
  <si>
    <t>profil začišťovací PVC pro ostění vnitřních omítek</t>
  </si>
  <si>
    <t>387835609</t>
  </si>
  <si>
    <t>12,84*1,1 'Přepočtené koeficientem množství</t>
  </si>
  <si>
    <t>68</t>
  </si>
  <si>
    <t>622143005</t>
  </si>
  <si>
    <t>Montáž omítkových profilů plastových, pozinkovaných nebo dřevěných upevněných vtlačením do podkladní vrstvy nebo přibitím omítníků</t>
  </si>
  <si>
    <t>1641171081</t>
  </si>
  <si>
    <t>https://podminky.urs.cz/item/CS_URS_2025_01/622143005</t>
  </si>
  <si>
    <t>69</t>
  </si>
  <si>
    <t>56284233</t>
  </si>
  <si>
    <t>omítník PVC pro omítky tl 10mm</t>
  </si>
  <si>
    <t>-1558243605</t>
  </si>
  <si>
    <t>"1,2 bm/m2 omtíky"omítka*1,2</t>
  </si>
  <si>
    <t>142,434*1,1 'Přepočtené koeficientem množství</t>
  </si>
  <si>
    <t>70</t>
  </si>
  <si>
    <t>55343022</t>
  </si>
  <si>
    <t>profil rohový Pz s kulatou úzkou hlavou pro vnitřní omítky tl 12mm</t>
  </si>
  <si>
    <t>-1541157540</t>
  </si>
  <si>
    <t>ostění1+(0,6*2*2)</t>
  </si>
  <si>
    <t>nadpraží1+(0,6*2)</t>
  </si>
  <si>
    <t>71</t>
  </si>
  <si>
    <t>632450121</t>
  </si>
  <si>
    <t>Potěr cementový vyrovnávací ze suchých směsí v pásu o průměrné (střední) tl. od 10 do 20 mm</t>
  </si>
  <si>
    <t>930728264</t>
  </si>
  <si>
    <t>https://podminky.urs.cz/item/CS_URS_2024_02/632450121</t>
  </si>
  <si>
    <t>"vnitřní parapet"(parapet1)*0,25</t>
  </si>
  <si>
    <t>61-1</t>
  </si>
  <si>
    <t>Štuková omítka</t>
  </si>
  <si>
    <t>72</t>
  </si>
  <si>
    <t>612321111</t>
  </si>
  <si>
    <t>Omítka vápenocementová vnitřních ploch nanášená ručně jednovrstvá, tloušťky do 10 mm hrubá zatřená svislých konstrukcí stěn</t>
  </si>
  <si>
    <t>1919440309</t>
  </si>
  <si>
    <t>https://podminky.urs.cz/item/CS_URS_2025_01/612321111</t>
  </si>
  <si>
    <t>73</t>
  </si>
  <si>
    <t>612321191</t>
  </si>
  <si>
    <t>Omítka vápenocementová vnitřních ploch nanášená ručně Příplatek k cenám za každých dalších i započatých 5 mm tloušťky omítky přes 10 mm stěn</t>
  </si>
  <si>
    <t>-94558451</t>
  </si>
  <si>
    <t>https://podminky.urs.cz/item/CS_URS_2025_01/612321191</t>
  </si>
  <si>
    <t>omítka*2</t>
  </si>
  <si>
    <t>74</t>
  </si>
  <si>
    <t>612321131</t>
  </si>
  <si>
    <t>Vápenocementový štuk vnitřních ploch tloušťky do 3 mm svislých konstrukcí stěn</t>
  </si>
  <si>
    <t>-1395518070</t>
  </si>
  <si>
    <t>https://podminky.urs.cz/item/CS_URS_2025_01/612321131</t>
  </si>
  <si>
    <t>-obklad</t>
  </si>
  <si>
    <t>Úprava povrchů vnějších</t>
  </si>
  <si>
    <t>621</t>
  </si>
  <si>
    <t>Příprava podkladů</t>
  </si>
  <si>
    <t>75</t>
  </si>
  <si>
    <t>-56340790</t>
  </si>
  <si>
    <t>okno1+1*1,2+0,9*2,02</t>
  </si>
  <si>
    <t>76</t>
  </si>
  <si>
    <t>629991011</t>
  </si>
  <si>
    <t>Zakrytí vnějších ploch před znečištěním včetně pozdějšího odkrytí výplní otvorů a svislých ploch fólií přilepenou lepící páskou</t>
  </si>
  <si>
    <t>-1619643794</t>
  </si>
  <si>
    <t>https://podminky.urs.cz/item/CS_URS_2025_01/629991011</t>
  </si>
  <si>
    <t>"ochrana vestavěných částí stavby"fasáda*0,05</t>
  </si>
  <si>
    <t>77</t>
  </si>
  <si>
    <t>629999042</t>
  </si>
  <si>
    <t>Příplatky k cenám úprav vnějších povrchů za ztížené pracovní podmínky práce v nadstřešní části objektu</t>
  </si>
  <si>
    <t>-836679111</t>
  </si>
  <si>
    <t>https://podminky.urs.cz/item/CS_URS_2025_01/629999042</t>
  </si>
  <si>
    <t>"2NP atika"1,5*(2*4,834/cos(40))</t>
  </si>
  <si>
    <t>78</t>
  </si>
  <si>
    <t>619996145</t>
  </si>
  <si>
    <t>Ochrana stavebních konstrukcí a samostatných prvků včetně pozdějšího odstranění geotextilií obalením samostatných konstrukcí a prvků</t>
  </si>
  <si>
    <t>-152679726</t>
  </si>
  <si>
    <t>https://podminky.urs.cz/item/CS_URS_2025_01/619996145</t>
  </si>
  <si>
    <t>"omítka komina, sousední střechy"50</t>
  </si>
  <si>
    <t>79</t>
  </si>
  <si>
    <t>619996147</t>
  </si>
  <si>
    <t>Ochrana stavebních konstrukcí a samostatných prvků včetně pozdějšího odstranění geotextilií zakrytím podlahy</t>
  </si>
  <si>
    <t>61835532</t>
  </si>
  <si>
    <t>https://podminky.urs.cz/item/CS_URS_2025_01/619996147</t>
  </si>
  <si>
    <t>"chodník pod novou omítkou"1,5*(10,8-2,3+3,2)</t>
  </si>
  <si>
    <t>622</t>
  </si>
  <si>
    <t>Lištový systém</t>
  </si>
  <si>
    <t>80</t>
  </si>
  <si>
    <t>115465453</t>
  </si>
  <si>
    <t>81</t>
  </si>
  <si>
    <t>28342205</t>
  </si>
  <si>
    <t>profil napojovací okenní PVC s výztužnou tkaninou 6mm</t>
  </si>
  <si>
    <t>2082677040</t>
  </si>
  <si>
    <t>9,24*1,1 'Přepočtené koeficientem množství</t>
  </si>
  <si>
    <t>82</t>
  </si>
  <si>
    <t>622252002</t>
  </si>
  <si>
    <t>Montáž profilů kontaktního zateplení ostatních stěnových, dilatačních apod. lepených do tmelu</t>
  </si>
  <si>
    <t>864174761</t>
  </si>
  <si>
    <t>https://podminky.urs.cz/item/CS_URS_2025_01/622252002</t>
  </si>
  <si>
    <t>83</t>
  </si>
  <si>
    <t>63127464</t>
  </si>
  <si>
    <t>profil rohový Al s výztužnou tkaninou š 100/100mm</t>
  </si>
  <si>
    <t>-1655680438</t>
  </si>
  <si>
    <t>7,14*1,1 'Přepočtené koeficientem množství</t>
  </si>
  <si>
    <t>84</t>
  </si>
  <si>
    <t>59051510</t>
  </si>
  <si>
    <t>profil napojovací nadokenní PVC s okapnicí s výztužnou tkaninou</t>
  </si>
  <si>
    <t>-160124200</t>
  </si>
  <si>
    <t>2,1*1,1 'Přepočtené koeficientem množství</t>
  </si>
  <si>
    <t>85</t>
  </si>
  <si>
    <t>59051512</t>
  </si>
  <si>
    <t>profil napojovací parapetní PVC s okapnicí a výztužnou tkaninou</t>
  </si>
  <si>
    <t>950360850</t>
  </si>
  <si>
    <t>Poznámka k položce:_x000D_
připojení parapetního plechu nebo desky k fasádě - podélný rozměr</t>
  </si>
  <si>
    <t>1*1,1 'Přepočtené koeficientem množství</t>
  </si>
  <si>
    <t>86</t>
  </si>
  <si>
    <t>28341044</t>
  </si>
  <si>
    <t>profil napojovací parapetní PVC úhlově stavitelný s okapnicí a výztužnou tkaninou</t>
  </si>
  <si>
    <t>1263467260</t>
  </si>
  <si>
    <t>"111"2</t>
  </si>
  <si>
    <t>87</t>
  </si>
  <si>
    <t>622252001</t>
  </si>
  <si>
    <t>Montáž profilů kontaktního zateplení zakládacích soklových připevněných hmoždinkami</t>
  </si>
  <si>
    <t>519421759</t>
  </si>
  <si>
    <t>https://podminky.urs.cz/item/CS_URS_2025_01/622252001</t>
  </si>
  <si>
    <t>"2NP atika"(2*4,834/cos(40))</t>
  </si>
  <si>
    <t>88</t>
  </si>
  <si>
    <t>28342210</t>
  </si>
  <si>
    <t>profil zakládací PVC s výztužnou tkaninou pro izolant tl 80-300mm</t>
  </si>
  <si>
    <t>-978357407</t>
  </si>
  <si>
    <t>12,621*1,1 'Přepočtené koeficientem množství</t>
  </si>
  <si>
    <t>62-1</t>
  </si>
  <si>
    <t>ETICS - eps</t>
  </si>
  <si>
    <t>89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</si>
  <si>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</si>
  <si>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</si>
  <si>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537932945</t>
  </si>
  <si>
    <t>https://podminky.urs.cz/item/CS_URS_2025_01/622211031</t>
  </si>
  <si>
    <t>"kolem dveří"2,1*(0,47+0,3)</t>
  </si>
  <si>
    <t>90</t>
  </si>
  <si>
    <t>28375985</t>
  </si>
  <si>
    <t>deska EPS 100 fasádní λ=0,037 tl 160mm</t>
  </si>
  <si>
    <t>832357441</t>
  </si>
  <si>
    <t>Poznámka k položce:_x000D_
Izolační desky z pěnového polystyrenu pro kontaktní zateplovací systémy ETICS.</t>
  </si>
  <si>
    <t>20,548*1,05 'Přepočtené koeficientem množství</t>
  </si>
  <si>
    <t>91</t>
  </si>
  <si>
    <t>622251101</t>
  </si>
  <si>
    <t>Montáž kontaktního zateplení lepením a mechanickým kotvením Příplatek k cenám za zápustnou montáž kotev s použitím tepelněizolačních zátek na vnější stěny z polystyrenu</t>
  </si>
  <si>
    <t>1098324150</t>
  </si>
  <si>
    <t>https://podminky.urs.cz/item/CS_URS_2025_01/622251101</t>
  </si>
  <si>
    <t>92</t>
  </si>
  <si>
    <t>622215132</t>
  </si>
  <si>
    <t>Oprava kontaktního zateplení z polystyrenových desek jednotlivých malých ploch tloušťky přes 120 do 160 mm stěn, plochy jednotlivě přes 0,1 do 0,25 m2</t>
  </si>
  <si>
    <t>412016438</t>
  </si>
  <si>
    <t>https://podminky.urs.cz/item/CS_URS_2025_01/622215132</t>
  </si>
  <si>
    <t>"oprava kolem okna"1</t>
  </si>
  <si>
    <t>6222</t>
  </si>
  <si>
    <t>Ostění, nadpraží  a parapety</t>
  </si>
  <si>
    <t>93</t>
  </si>
  <si>
    <t>622212001</t>
  </si>
  <si>
    <t>Montáž kontaktního zateplení vnějšího ostění, nadpraží nebo parapetu lepením z polystyrenových desek (dodávka ve specifikaci) hloubky špalet do 200 mm, tloušťky desek do 40 mm</t>
  </si>
  <si>
    <t>382399772</t>
  </si>
  <si>
    <t>https://podminky.urs.cz/item/CS_URS_2025_01/622212001</t>
  </si>
  <si>
    <t>"úprava ostění a nadpraží, vložení perlinky + tmel</t>
  </si>
  <si>
    <t>ostění1+nadpraží1</t>
  </si>
  <si>
    <t>94</t>
  </si>
  <si>
    <t>-1793988400</t>
  </si>
  <si>
    <t>95</t>
  </si>
  <si>
    <t>28376415</t>
  </si>
  <si>
    <t>deska XPS hrana polodrážková a hladký povrch 300kPA λ=0,035 tl 30mm</t>
  </si>
  <si>
    <t>-905023631</t>
  </si>
  <si>
    <t>1*0,2 'Přepočtené koeficientem množství</t>
  </si>
  <si>
    <t>96</t>
  </si>
  <si>
    <t>622251211</t>
  </si>
  <si>
    <t>Montáž kontaktního zateplení lepením a mechanickým kotvením Příplatek k cenám za zesílené vyztužení druhou vrstvou sklovláknitého pletiva vnějších stěn</t>
  </si>
  <si>
    <t>1797359689</t>
  </si>
  <si>
    <t>https://podminky.urs.cz/item/CS_URS_2025_01/622251211</t>
  </si>
  <si>
    <t>"řešení detailů v místě přechodů mateirálu, u kastlíků aj."</t>
  </si>
  <si>
    <t>fasáda*0,05</t>
  </si>
  <si>
    <t>62-4</t>
  </si>
  <si>
    <t>Finální omítka</t>
  </si>
  <si>
    <t>97</t>
  </si>
  <si>
    <t>629995101</t>
  </si>
  <si>
    <t>Očištění vnějších ploch tlakovou vodou omytím tlakovou vodou</t>
  </si>
  <si>
    <t>661592655</t>
  </si>
  <si>
    <t>https://podminky.urs.cz/item/CS_URS_2025_01/629995101</t>
  </si>
  <si>
    <t>98</t>
  </si>
  <si>
    <t>622151001</t>
  </si>
  <si>
    <t>Penetrační nátěr vnějších pastovitých tenkovrstvých omítek akrylátový stěn</t>
  </si>
  <si>
    <t>-2084511465</t>
  </si>
  <si>
    <t>https://podminky.urs.cz/item/CS_URS_2025_01/622151001</t>
  </si>
  <si>
    <t>(ostění1+nadpraží1)*0,2</t>
  </si>
  <si>
    <t>99</t>
  </si>
  <si>
    <t>622531012</t>
  </si>
  <si>
    <t>Omítka tenkovrstvá silikonová vnějších ploch probarvená bez penetrace zatíraná (škrábaná), zrnitost 1,5 mm stěn</t>
  </si>
  <si>
    <t>-1194760633</t>
  </si>
  <si>
    <t>https://podminky.urs.cz/item/CS_URS_2025_01/622531012</t>
  </si>
  <si>
    <t>Podlahy a podlahové konstrukce</t>
  </si>
  <si>
    <t>100</t>
  </si>
  <si>
    <t>632481213</t>
  </si>
  <si>
    <t>Separační vrstva k oddělení podlahových vrstev z polyetylénové fólie</t>
  </si>
  <si>
    <t>-755578386</t>
  </si>
  <si>
    <t>https://podminky.urs.cz/item/CS_URS_2025_01/632481213</t>
  </si>
  <si>
    <t>"skladby</t>
  </si>
  <si>
    <t>101</t>
  </si>
  <si>
    <t>634112113</t>
  </si>
  <si>
    <t>Obvodová dilatace mezi stěnou a mazaninou nebo potěrem podlahovým páskem z pěnového PE tl. do 10 mm, výšky 80 mm</t>
  </si>
  <si>
    <t>-1782807810</t>
  </si>
  <si>
    <t>https://podminky.urs.cz/item/CS_URS_2025_01/634112113</t>
  </si>
  <si>
    <t>102</t>
  </si>
  <si>
    <t>635111311</t>
  </si>
  <si>
    <t>Násyp ze štěrkopísku, písku nebo kameniva pod podlahy pod plovoucí nebo tepelně izolační vrstvy podlah o tl. do 20 mm (lože) z písku prosátého</t>
  </si>
  <si>
    <t>-2021010988</t>
  </si>
  <si>
    <t>https://podminky.urs.cz/item/CS_URS_2025_01/635111311</t>
  </si>
  <si>
    <t>"pouze 1 NP na hydro</t>
  </si>
  <si>
    <t>63-3</t>
  </si>
  <si>
    <t>Anhyd. podlahy</t>
  </si>
  <si>
    <t>103</t>
  </si>
  <si>
    <t>632441215</t>
  </si>
  <si>
    <t>Potěr anhydritový samonivelační litý tř. C 20, tl. přes 45 do 50 mm</t>
  </si>
  <si>
    <t>1833817672</t>
  </si>
  <si>
    <t>https://podminky.urs.cz/item/CS_URS_2025_01/632441215</t>
  </si>
  <si>
    <t>104</t>
  </si>
  <si>
    <t>632441291</t>
  </si>
  <si>
    <t>Potěr anhydritový samonivelační litý Příplatek k cenám za každých dalších i započatých 5 mm tloušťky přes 50 mm tř. C 20</t>
  </si>
  <si>
    <t>-1329122279</t>
  </si>
  <si>
    <t>https://podminky.urs.cz/item/CS_URS_2025_01/632441291</t>
  </si>
  <si>
    <t xml:space="preserve">"+ 5mm zatečení do pdl topení </t>
  </si>
  <si>
    <t>F01_1*2</t>
  </si>
  <si>
    <t>105</t>
  </si>
  <si>
    <t>633811111</t>
  </si>
  <si>
    <t>Povrchová úprava betonových podlah broušení nerovností do 2 mm (stržení šlemu)</t>
  </si>
  <si>
    <t>1492119606</t>
  </si>
  <si>
    <t>https://podminky.urs.cz/item/CS_URS_2025_01/633811111</t>
  </si>
  <si>
    <t>Ostatní konstrukce a práce, bourání</t>
  </si>
  <si>
    <t>106</t>
  </si>
  <si>
    <t>644941111</t>
  </si>
  <si>
    <t>Montáž průvětrníků nebo mřížek odvětrávacích velikosti do 150 x 200 mm</t>
  </si>
  <si>
    <t>25363953</t>
  </si>
  <si>
    <t>https://podminky.urs.cz/item/CS_URS_2025_01/644941111</t>
  </si>
  <si>
    <t>"rozvod vzduchu"2</t>
  </si>
  <si>
    <t>107</t>
  </si>
  <si>
    <t>56245613</t>
  </si>
  <si>
    <t>mřížka větrací hranatá plast se žaluzií 150x150mm</t>
  </si>
  <si>
    <t>1894195486</t>
  </si>
  <si>
    <t>108</t>
  </si>
  <si>
    <t>952901111</t>
  </si>
  <si>
    <t>Vyčištění budov nebo objektů před předáním do užívání budov bytové nebo občanské výstavby, světlé výšky podlaží do 4 m</t>
  </si>
  <si>
    <t>-505165211</t>
  </si>
  <si>
    <t>https://podminky.urs.cz/item/CS_URS_2025_01/952901111</t>
  </si>
  <si>
    <t>"plocha z vnějších rozměrů</t>
  </si>
  <si>
    <t>(10,18*8,88)*2</t>
  </si>
  <si>
    <t>3,28*(10,17-2,3+0,4)</t>
  </si>
  <si>
    <t>Lešení a stavební výtahy</t>
  </si>
  <si>
    <t>109</t>
  </si>
  <si>
    <t>941111111</t>
  </si>
  <si>
    <t>Lešení řadové trubkové lehké pracovní s podlahami s provozním zatížením tř. 3 do 200 kg/m2 šířky tř. W06 od 0,6 do 0,9 m výšky do 10 m montáž</t>
  </si>
  <si>
    <t>796393824</t>
  </si>
  <si>
    <t>https://podminky.urs.cz/item/CS_URS_2025_01/941111111</t>
  </si>
  <si>
    <t>110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</si>
  <si>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</si>
  <si>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</si>
  <si>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-344395680</t>
  </si>
  <si>
    <t>https://podminky.urs.cz/item/CS_URS_2025_01/941111211</t>
  </si>
  <si>
    <t>25,78*90 'Přepočtené koeficientem množství</t>
  </si>
  <si>
    <t>111</t>
  </si>
  <si>
    <t>941111811</t>
  </si>
  <si>
    <t>Lešení řadové trubkové lehké pracovní s podlahami s provozním zatížením tř. 3 do 200 kg/m2 šířky tř. W06 od 0,6 do 0,9 m výšky do 10 m demontáž</t>
  </si>
  <si>
    <t>805793313</t>
  </si>
  <si>
    <t>https://podminky.urs.cz/item/CS_URS_2025_01/941111811</t>
  </si>
  <si>
    <t>112</t>
  </si>
  <si>
    <t>949101111</t>
  </si>
  <si>
    <t>Lešení pomocné pracovní pro objekty pozemních staveb pro zatížení do 150 kg/m2, o výšce lešeňové podlahy do 1,9 m</t>
  </si>
  <si>
    <t>-582766777</t>
  </si>
  <si>
    <t>https://podminky.urs.cz/item/CS_URS_2025_01/949101111</t>
  </si>
  <si>
    <t>113</t>
  </si>
  <si>
    <t>944511111</t>
  </si>
  <si>
    <t>Síť ochranná zavěšená na konstrukci lešení z textilie z umělých vláken montáž</t>
  </si>
  <si>
    <t>1605918730</t>
  </si>
  <si>
    <t>https://podminky.urs.cz/item/CS_URS_2025_01/944511111</t>
  </si>
  <si>
    <t>114</t>
  </si>
  <si>
    <t>944511211</t>
  </si>
  <si>
    <t>Síť ochranná zavěšená na konstrukci lešení z textilie z umělých vláken příplatek k ceně za každý den použití</t>
  </si>
  <si>
    <t>1271732991</t>
  </si>
  <si>
    <t>https://podminky.urs.cz/item/CS_URS_2025_01/944511211</t>
  </si>
  <si>
    <t>25,78*60 'Přepočtené koeficientem množství</t>
  </si>
  <si>
    <t>115</t>
  </si>
  <si>
    <t>944511811</t>
  </si>
  <si>
    <t>Síť ochranná zavěšená na konstrukci lešení z textilie z umělých vláken demontáž</t>
  </si>
  <si>
    <t>309428238</t>
  </si>
  <si>
    <t>https://podminky.urs.cz/item/CS_URS_2025_01/944511811</t>
  </si>
  <si>
    <t>116</t>
  </si>
  <si>
    <t>993111111</t>
  </si>
  <si>
    <t>Dovoz a odvoz lešení včetně naložení a složení řadového, na vzdálenost do 10 km</t>
  </si>
  <si>
    <t>-147504625</t>
  </si>
  <si>
    <t>https://podminky.urs.cz/item/CS_URS_2025_01/993111111</t>
  </si>
  <si>
    <t>117</t>
  </si>
  <si>
    <t>946111114</t>
  </si>
  <si>
    <t>Věže pojízdné trubkové nebo dílcové s maximálním zatížením podlahy do 200 kg/m2 šířky od 0,6 do 0,9 m, délky do 3,2 m výšky přes 3,5 m do 4,5 m montáž</t>
  </si>
  <si>
    <t>81014858</t>
  </si>
  <si>
    <t>https://podminky.urs.cz/item/CS_URS_2025_01/946111114</t>
  </si>
  <si>
    <t>"podhled střechy, atika"2</t>
  </si>
  <si>
    <t>118</t>
  </si>
  <si>
    <t>946111214</t>
  </si>
  <si>
    <t>Věže pojízdné trubkové nebo dílcové s maximálním zatížením podlahy do 200 kg/m2 šířky od 0,6 do 0,9 m, délky do 3,2 m výšky přes 3,5 m do 4,5 m příplatek k ceně za každý den použití</t>
  </si>
  <si>
    <t>-1536707747</t>
  </si>
  <si>
    <t>https://podminky.urs.cz/item/CS_URS_2025_01/946111214</t>
  </si>
  <si>
    <t>2*30 'Přepočtené koeficientem množství</t>
  </si>
  <si>
    <t>119</t>
  </si>
  <si>
    <t>946111814</t>
  </si>
  <si>
    <t>Věže pojízdné trubkové nebo dílcové s maximálním zatížením podlahy do 200 kg/m2 šířky od 0,6 do 0,9 m, délky do 3,2 m výšky přes 3,5 m do 4,5 m demontáž</t>
  </si>
  <si>
    <t>1307966444</t>
  </si>
  <si>
    <t>https://podminky.urs.cz/item/CS_URS_2025_01/946111814</t>
  </si>
  <si>
    <t>120</t>
  </si>
  <si>
    <t>K006</t>
  </si>
  <si>
    <t>Příplatek za založení lešení na střeše souseda</t>
  </si>
  <si>
    <t>-95198839</t>
  </si>
  <si>
    <t>121</t>
  </si>
  <si>
    <t>945421110</t>
  </si>
  <si>
    <t>Hydraulická zvedací plošina včetně obsluhy instalovaná na automobilovém podvozku, výšky zdvihu do 18 m</t>
  </si>
  <si>
    <t>-332931847</t>
  </si>
  <si>
    <t>https://podminky.urs.cz/item/CS_URS_2025_01/945421110</t>
  </si>
  <si>
    <t>"omítka komína"8</t>
  </si>
  <si>
    <t>122</t>
  </si>
  <si>
    <t>993111119</t>
  </si>
  <si>
    <t>Dovoz a odvoz lešení včetně naložení a složení řadového, na vzdálenost Příplatek k ceně za každých dalších i započatých 10 km přes 10 km</t>
  </si>
  <si>
    <t>-351582714</t>
  </si>
  <si>
    <t>https://podminky.urs.cz/item/CS_URS_2025_01/993111119</t>
  </si>
  <si>
    <t>998</t>
  </si>
  <si>
    <t>Přesun hmot</t>
  </si>
  <si>
    <t>123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</si>
  <si>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</si>
  <si>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</si>
  <si>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-1275753260</t>
  </si>
  <si>
    <t>https://podminky.urs.cz/item/CS_URS_2025_01/998018001</t>
  </si>
  <si>
    <t>PSV</t>
  </si>
  <si>
    <t>Práce a dodávky PSV</t>
  </si>
  <si>
    <t>711</t>
  </si>
  <si>
    <t>Izolace proti vodě, vlhkosti a plynům</t>
  </si>
  <si>
    <t>124</t>
  </si>
  <si>
    <t>998711101</t>
  </si>
  <si>
    <t>Přesun hmot pro izolace proti vodě, vlhkosti a plynům stanovený z hmotnosti přesunovaného materiálu vodorovná dopravní vzdálenost do 50 m základní v objektech výšky do 6 m</t>
  </si>
  <si>
    <t>609088133</t>
  </si>
  <si>
    <t>https://podminky.urs.cz/item/CS_URS_2025_01/998711101</t>
  </si>
  <si>
    <t>711-1</t>
  </si>
  <si>
    <t>Asfaltový pas</t>
  </si>
  <si>
    <t>125</t>
  </si>
  <si>
    <t>711111001</t>
  </si>
  <si>
    <t>Provedení izolace proti zemní vlhkosti natěradly a tmely za studena na ploše vodorovné V nátěrem penetračním</t>
  </si>
  <si>
    <t>-389517092</t>
  </si>
  <si>
    <t>https://podminky.urs.cz/item/CS_URS_2025_01/711111001</t>
  </si>
  <si>
    <t>126</t>
  </si>
  <si>
    <t>711112001</t>
  </si>
  <si>
    <t>Provedení izolace proti zemní vlhkosti natěradly a tmely za studena na ploše svislé S nátěrem penetračním</t>
  </si>
  <si>
    <t>-888421328</t>
  </si>
  <si>
    <t>https://podminky.urs.cz/item/CS_URS_2025_01/711112001</t>
  </si>
  <si>
    <t>Obvod01*0,3</t>
  </si>
  <si>
    <t>127</t>
  </si>
  <si>
    <t>11163153</t>
  </si>
  <si>
    <t>emulze asfaltová penetrační</t>
  </si>
  <si>
    <t>litr</t>
  </si>
  <si>
    <t>1975157210</t>
  </si>
  <si>
    <t>112,933*0,6 'Přepočtené koeficientem množství</t>
  </si>
  <si>
    <t>128</t>
  </si>
  <si>
    <t>711141559</t>
  </si>
  <si>
    <t>Provedení izolace proti zemní vlhkosti pásy přitavením NAIP na ploše vodorovné V</t>
  </si>
  <si>
    <t>1845146412</t>
  </si>
  <si>
    <t>https://podminky.urs.cz/item/CS_URS_2025_01/711141559</t>
  </si>
  <si>
    <t>129</t>
  </si>
  <si>
    <t>711142559</t>
  </si>
  <si>
    <t>Provedení izolace proti zemní vlhkosti pásy přitavením NAIP na ploše svislé S</t>
  </si>
  <si>
    <t>-2018350186</t>
  </si>
  <si>
    <t>https://podminky.urs.cz/item/CS_URS_2025_01/711142559</t>
  </si>
  <si>
    <t>130</t>
  </si>
  <si>
    <t>62853004</t>
  </si>
  <si>
    <t>pás asfaltový natavitelný modifikovaný SBS s vložkou ze skleněné tkaniny a spalitelnou PE fólií nebo jemnozrnným minerálním posypem na horním povrchu tl 4,0mm</t>
  </si>
  <si>
    <t>-975788676</t>
  </si>
  <si>
    <t>112,933*1,165 'Přepočtené koeficientem množství</t>
  </si>
  <si>
    <t>131</t>
  </si>
  <si>
    <t>711747067</t>
  </si>
  <si>
    <t>Provedení detailů pásy přitavením opracování trubních prostupů pod těsnící objímkou, průměru do 300 mm, NAIP</t>
  </si>
  <si>
    <t>-1333243822</t>
  </si>
  <si>
    <t>https://podminky.urs.cz/item/CS_URS_2025_01/711747067</t>
  </si>
  <si>
    <t>132</t>
  </si>
  <si>
    <t>62851017</t>
  </si>
  <si>
    <t>prostupová tvarovka do spodní stavby s manžetou z asfaltového pásu DN 110</t>
  </si>
  <si>
    <t>634337250</t>
  </si>
  <si>
    <t>133</t>
  </si>
  <si>
    <t>711745567</t>
  </si>
  <si>
    <t>Provedení detailů pásy přitavením spojů obrácených nebo zpětných se zesílením rš 500 mm NAIP</t>
  </si>
  <si>
    <t>-730257038</t>
  </si>
  <si>
    <t>https://podminky.urs.cz/item/CS_URS_2025_01/711745567</t>
  </si>
  <si>
    <t>"napojení vodorovná/svislá" Obvod01</t>
  </si>
  <si>
    <t>713</t>
  </si>
  <si>
    <t>Izolace tepelné</t>
  </si>
  <si>
    <t>134</t>
  </si>
  <si>
    <t>998713101</t>
  </si>
  <si>
    <t>Přesun hmot pro izolace tepelné stanovený z hmotnosti přesunovaného materiálu vodorovná dopravní vzdálenost do 50 m s užitím mechanizace v objektech výšky do 6 m</t>
  </si>
  <si>
    <t>-1639299355</t>
  </si>
  <si>
    <t>https://podminky.urs.cz/item/CS_URS_2025_01/998713101</t>
  </si>
  <si>
    <t>713-1</t>
  </si>
  <si>
    <t>135</t>
  </si>
  <si>
    <t>713121111</t>
  </si>
  <si>
    <t>Montáž tepelné izolace podlah rohožemi, pásy, deskami, dílci, bloky (izolační materiál ve specifikaci) kladenými volně jednovrstvá</t>
  </si>
  <si>
    <t>666310577</t>
  </si>
  <si>
    <t>https://podminky.urs.cz/item/CS_URS_2025_01/713121111</t>
  </si>
  <si>
    <t>136</t>
  </si>
  <si>
    <t>28375914</t>
  </si>
  <si>
    <t>deska EPS 150 pro konstrukce s vysokým zatížením λ=0,035 tl 100mm</t>
  </si>
  <si>
    <t>1115745398</t>
  </si>
  <si>
    <t>Poznámka k položce:_x000D_
Tepelněizolační desky ze stabilizovaného pěnového polystyrenu pro všeobecné použití v konstrukcích se zvýšenými požadavky na zatížení tlakem.</t>
  </si>
  <si>
    <t>83,031*1,05 'Přepočtené koeficientem množství</t>
  </si>
  <si>
    <t>137</t>
  </si>
  <si>
    <t>28375909</t>
  </si>
  <si>
    <t>deska EPS 150 pro konstrukce s vysokým zatížením λ=0,035 tl 50mm</t>
  </si>
  <si>
    <t>1231362267</t>
  </si>
  <si>
    <t>713-3</t>
  </si>
  <si>
    <t xml:space="preserve">Podhled/strop </t>
  </si>
  <si>
    <t>138</t>
  </si>
  <si>
    <t>713111121</t>
  </si>
  <si>
    <t>Montáž tepelné izolace stropů rohožemi, pásy, dílci, deskami, bloky (izolační materiál ve specifikaci) rovných spodem s uchycením (drátem, páskou apod.)</t>
  </si>
  <si>
    <t>887772458</t>
  </si>
  <si>
    <t>https://podminky.urs.cz/item/CS_URS_2025_01/713111121</t>
  </si>
  <si>
    <t>139</t>
  </si>
  <si>
    <t>63152104</t>
  </si>
  <si>
    <t>pás tepelně izolační univerzální λ=0,032-0,033 tl 160mm</t>
  </si>
  <si>
    <t>-1065735473</t>
  </si>
  <si>
    <t>Poznámka k položce:_x000D_
Rolovaná izolace je vhodná pro zateplení šikmých střech (aplikace mezi a pod krokvemi), sádrokartonových podhledů či stropů nepochozích půd.</t>
  </si>
  <si>
    <t>25,88</t>
  </si>
  <si>
    <t>25,88*1,05 'Přepočtené koeficientem množství</t>
  </si>
  <si>
    <t>140</t>
  </si>
  <si>
    <t>63152102</t>
  </si>
  <si>
    <t>pás tepelně izolační univerzální λ=0,032-0,033 tl 140mm</t>
  </si>
  <si>
    <t>-833030289</t>
  </si>
  <si>
    <t>725</t>
  </si>
  <si>
    <t>Zdravotechnika - zařizovací předměty</t>
  </si>
  <si>
    <t>141</t>
  </si>
  <si>
    <t>725291652</t>
  </si>
  <si>
    <t>Montáž doplňků zařízení koupelen a záchodů dávkovače tekutého mýdla</t>
  </si>
  <si>
    <t>-695784326</t>
  </si>
  <si>
    <t>https://podminky.urs.cz/item/CS_URS_2025_01/725291652</t>
  </si>
  <si>
    <t>142</t>
  </si>
  <si>
    <t>55431097</t>
  </si>
  <si>
    <t>dávkovač tekutého mýdla 1,2L</t>
  </si>
  <si>
    <t>111018710</t>
  </si>
  <si>
    <t>143</t>
  </si>
  <si>
    <t>725291664</t>
  </si>
  <si>
    <t>Montáž doplňků zařízení koupelen a záchodů štětky závěsné</t>
  </si>
  <si>
    <t>383316418</t>
  </si>
  <si>
    <t>https://podminky.urs.cz/item/CS_URS_2025_01/725291664</t>
  </si>
  <si>
    <t>144</t>
  </si>
  <si>
    <t>55779012</t>
  </si>
  <si>
    <t>štětka na WC závěsná nebo na podlahu kartáč nylon nerezové záchytné pouzdro lesk</t>
  </si>
  <si>
    <t>-1331549876</t>
  </si>
  <si>
    <t>145</t>
  </si>
  <si>
    <t>725291666</t>
  </si>
  <si>
    <t>Montáž doplňků zařízení koupelen a záchodů háčku</t>
  </si>
  <si>
    <t>-886541581</t>
  </si>
  <si>
    <t>https://podminky.urs.cz/item/CS_URS_2025_01/725291666</t>
  </si>
  <si>
    <t>146</t>
  </si>
  <si>
    <t>55441011</t>
  </si>
  <si>
    <t>háček koupelnový</t>
  </si>
  <si>
    <t>-1316157051</t>
  </si>
  <si>
    <t>147</t>
  </si>
  <si>
    <t>725291667</t>
  </si>
  <si>
    <t>Montáž doplňků zařízení koupelen a záchodů piktogramu</t>
  </si>
  <si>
    <t>791338897</t>
  </si>
  <si>
    <t>https://podminky.urs.cz/item/CS_URS_2025_01/725291667</t>
  </si>
  <si>
    <t>148</t>
  </si>
  <si>
    <t>73558009</t>
  </si>
  <si>
    <t>piktogram 120x120 nalepovací různé symboly matný nerez</t>
  </si>
  <si>
    <t>-1793156286</t>
  </si>
  <si>
    <t>149</t>
  </si>
  <si>
    <t>998725101</t>
  </si>
  <si>
    <t>Přesun hmot pro zařizovací předměty stanovený z hmotnosti přesunovaného materiálu vodorovná dopravní vzdálenost do 50 m základní v objektech výšky do 6 m</t>
  </si>
  <si>
    <t>-410585155</t>
  </si>
  <si>
    <t>https://podminky.urs.cz/item/CS_URS_2025_01/998725101</t>
  </si>
  <si>
    <t>762</t>
  </si>
  <si>
    <t>Konstrukce tesařské</t>
  </si>
  <si>
    <t>150</t>
  </si>
  <si>
    <t>762361332</t>
  </si>
  <si>
    <t>Konstrukční vrstva pod klempířské prvky pro oplechování horních ploch zdí a nadezdívek (atik) z vodovzdorné překližky šroubovaných do podkladu, tloušťky desky 21 mm</t>
  </si>
  <si>
    <t>1082094868</t>
  </si>
  <si>
    <t>https://podminky.urs.cz/item/CS_URS_2025_01/762361332</t>
  </si>
  <si>
    <t>"K01"5,71*2*0,5</t>
  </si>
  <si>
    <t>151</t>
  </si>
  <si>
    <t>998762101</t>
  </si>
  <si>
    <t>Přesun hmot pro konstrukce tesařské stanovený z hmotnosti přesunovaného materiálu vodorovná dopravní vzdálenost do 50 m základní v objektech výšky do 6 m</t>
  </si>
  <si>
    <t>-1448807717</t>
  </si>
  <si>
    <t>https://podminky.urs.cz/item/CS_URS_2025_01/998762101</t>
  </si>
  <si>
    <t>762-4</t>
  </si>
  <si>
    <t>Přesah střechy</t>
  </si>
  <si>
    <t>152</t>
  </si>
  <si>
    <t>762341660</t>
  </si>
  <si>
    <t>Montáž bednění střech štítových okapových říms, krajnic, závětrných prken a žaluzií ve spádu nebo rovnoběžně s okapem z palubek</t>
  </si>
  <si>
    <t>-2093317835</t>
  </si>
  <si>
    <t>https://podminky.urs.cz/item/CS_URS_2025_01/762341660</t>
  </si>
  <si>
    <t>153</t>
  </si>
  <si>
    <t>61191173</t>
  </si>
  <si>
    <t>palubky obkladové smrk profil klasický 19x121mm jakost A/B</t>
  </si>
  <si>
    <t>-1683210542</t>
  </si>
  <si>
    <t>19,789*1,1 'Přepočtené koeficientem množství</t>
  </si>
  <si>
    <t>154</t>
  </si>
  <si>
    <t>762495000</t>
  </si>
  <si>
    <t>Spojovací prostředky olištování spár, obložení stropů, střešních podhledů a stěn hřebíky, vruty</t>
  </si>
  <si>
    <t>2058488567</t>
  </si>
  <si>
    <t>https://podminky.urs.cz/item/CS_URS_2025_01/762495000</t>
  </si>
  <si>
    <t>155</t>
  </si>
  <si>
    <t>783228111</t>
  </si>
  <si>
    <t>Lazurovací nátěr tesařských konstrukcí dvojnásobný akrylátový</t>
  </si>
  <si>
    <t>1732402466</t>
  </si>
  <si>
    <t>https://podminky.urs.cz/item/CS_URS_2025_01/783228111</t>
  </si>
  <si>
    <t>763</t>
  </si>
  <si>
    <t>Konstrukce suché výstavby</t>
  </si>
  <si>
    <t>156</t>
  </si>
  <si>
    <t>763164521</t>
  </si>
  <si>
    <t>Obklad konstrukcí sádrokartonovými deskami včetně ochranných úhelníků ve tvaru L rozvinuté šíře do 0,4 m, opláštěný deskou impregnovanou H2, tl. 12,5 mm</t>
  </si>
  <si>
    <t>-1863850772</t>
  </si>
  <si>
    <t>https://podminky.urs.cz/item/CS_URS_2025_01/763164521</t>
  </si>
  <si>
    <t>"205"1,5</t>
  </si>
  <si>
    <t>157</t>
  </si>
  <si>
    <t>763164531</t>
  </si>
  <si>
    <t>Obklad konstrukcí sádrokartonovými deskami včetně ochranných úhelníků ve tvaru L rozvinuté šíře přes 0,4 do 0,8 m, opláštěný deskou standardní A, tl. 12,5 mm</t>
  </si>
  <si>
    <t>589137583</t>
  </si>
  <si>
    <t>https://podminky.urs.cz/item/CS_URS_2025_01/763164531</t>
  </si>
  <si>
    <t>"105"2,6</t>
  </si>
  <si>
    <t>158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</si>
  <si>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</si>
  <si>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</si>
  <si>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1128709942</t>
  </si>
  <si>
    <t>https://podminky.urs.cz/item/CS_URS_2025_01/998763301</t>
  </si>
  <si>
    <t>763-1</t>
  </si>
  <si>
    <t>Podhledy</t>
  </si>
  <si>
    <t>159</t>
  </si>
  <si>
    <t>763131411</t>
  </si>
  <si>
    <t>Podhled ze sádrokartonových desek dvouvrstvá zavěšená spodní konstrukce z ocelových profilů CD, UD jednoduše opláštěná deskou standardní A, tl. 12,5 mm, bez izolace</t>
  </si>
  <si>
    <t>-1525475345</t>
  </si>
  <si>
    <t>https://podminky.urs.cz/item/CS_URS_2025_01/763131411</t>
  </si>
  <si>
    <t>SDK3+SDK</t>
  </si>
  <si>
    <t>"odpočet impregnované desky"-sdk4</t>
  </si>
  <si>
    <t>160</t>
  </si>
  <si>
    <t>763131451</t>
  </si>
  <si>
    <t>Podhled ze sádrokartonových desek dvouvrstvá zavěšená spodní konstrukce z ocelových profilů CD, UD jednoduše opláštěná deskou impregnovanou H2, tl. 12,5 mm, bez izolace</t>
  </si>
  <si>
    <t>192715541</t>
  </si>
  <si>
    <t>https://podminky.urs.cz/item/CS_URS_2025_01/763131451</t>
  </si>
  <si>
    <t>161</t>
  </si>
  <si>
    <t>763131714</t>
  </si>
  <si>
    <t>Podhled ze sádrokartonových desek ostatní práce a konstrukce na podhledech ze sádrokartonových desek základní penetrační nátěr</t>
  </si>
  <si>
    <t>-955304104</t>
  </si>
  <si>
    <t>https://podminky.urs.cz/item/CS_URS_2025_01/763131714</t>
  </si>
  <si>
    <t>162</t>
  </si>
  <si>
    <t>763131761</t>
  </si>
  <si>
    <t>Podhled ze sádrokartonových desek Příplatek k cenám za plochu do 3 m2 jednotlivě</t>
  </si>
  <si>
    <t>-341749696</t>
  </si>
  <si>
    <t>https://podminky.urs.cz/item/CS_URS_2025_01/763131761</t>
  </si>
  <si>
    <t>163</t>
  </si>
  <si>
    <t>K024</t>
  </si>
  <si>
    <t>Příplatek za provední detailu SDK - přířez desky pro kotvení ke stěně</t>
  </si>
  <si>
    <t xml:space="preserve">bm </t>
  </si>
  <si>
    <t>-486070469</t>
  </si>
  <si>
    <t>obvod01</t>
  </si>
  <si>
    <t>763-2</t>
  </si>
  <si>
    <t>Příčky a předstěny</t>
  </si>
  <si>
    <t>164</t>
  </si>
  <si>
    <t>763111717</t>
  </si>
  <si>
    <t>Příčka ze sádrokartonových desek ostatní konstrukce a práce na příčkách ze sádrokartonových desek základní penetrační nátěr (oboustranný)</t>
  </si>
  <si>
    <t>-924320651</t>
  </si>
  <si>
    <t>https://podminky.urs.cz/item/CS_URS_2025_01/763111717</t>
  </si>
  <si>
    <t>165</t>
  </si>
  <si>
    <t>763111314</t>
  </si>
  <si>
    <t>Příčka ze sádrokartonových desek s nosnou konstrukcí z jednoduchých ocelových profilů UW, CW jednoduše opláštěná deskou standardní A tl. 12,5 mm, příčka tl. 100 mm, profil 75, s izolací, EI 30, Rw do 45 dB</t>
  </si>
  <si>
    <t>442567006</t>
  </si>
  <si>
    <t>https://podminky.urs.cz/item/CS_URS_2025_01/763111314</t>
  </si>
  <si>
    <t>166</t>
  </si>
  <si>
    <t>763181411</t>
  </si>
  <si>
    <t>Výplně otvorů konstrukcí ze sádrokartonových desek ztužující výplň otvoru pro dveře s CW a UW profilem, výšky příčky do 2,60 m</t>
  </si>
  <si>
    <t>-324207492</t>
  </si>
  <si>
    <t>https://podminky.urs.cz/item/CS_URS_2025_01/763181411</t>
  </si>
  <si>
    <t>"2NP"</t>
  </si>
  <si>
    <t>"202"1</t>
  </si>
  <si>
    <t>"203"1</t>
  </si>
  <si>
    <t>763-4</t>
  </si>
  <si>
    <t>Parozábrana</t>
  </si>
  <si>
    <t>167</t>
  </si>
  <si>
    <t>713_vlastní_01</t>
  </si>
  <si>
    <t>Prolepení parozábrany ke konstrukci (na omítku), vč. penetrace, páska ve specifikaci</t>
  </si>
  <si>
    <t>-151670539</t>
  </si>
  <si>
    <t>SDK*1,2</t>
  </si>
  <si>
    <t>168</t>
  </si>
  <si>
    <t>28329313</t>
  </si>
  <si>
    <t>páska parotěsnicí jednostranně lepící dřevostaveb a OSB desek š 75mm</t>
  </si>
  <si>
    <t>-672336249</t>
  </si>
  <si>
    <t>Poznámka k položce:_x000D_
páska určená pro přelepení parozábrany ke stěna -  omítka. Nutné zajistit kvalitní a trvanlivý spoj</t>
  </si>
  <si>
    <t>21,516*1,1 'Přepočtené koeficientem množství</t>
  </si>
  <si>
    <t>169</t>
  </si>
  <si>
    <t>763131751</t>
  </si>
  <si>
    <t>Podhled ze sádrokartonových desek ostatní práce a konstrukce na podhledech ze sádrokartonových desek montáž parotěsné zábrany</t>
  </si>
  <si>
    <t>8384571</t>
  </si>
  <si>
    <t>https://podminky.urs.cz/item/CS_URS_2025_01/763131751</t>
  </si>
  <si>
    <t>170</t>
  </si>
  <si>
    <t>28329233</t>
  </si>
  <si>
    <t>fólie univerzální pro parotěsnou vrstvu s proměnlivou difúzní tloušťkou a UV stabilizací</t>
  </si>
  <si>
    <t>833376412</t>
  </si>
  <si>
    <t>Poznámka k položce:_x000D_
Velmi pevná parobrzda s proměnnou difuzní tloušťkou 0,3 - 5 m a UV stabilizací.</t>
  </si>
  <si>
    <t>17,93*1,2 'Přepočtené koeficientem množství</t>
  </si>
  <si>
    <t>171</t>
  </si>
  <si>
    <t>63150820</t>
  </si>
  <si>
    <t>páska lepicí š 6 cm pro vzduchotěsné spoje parozábran</t>
  </si>
  <si>
    <t>-1814179641</t>
  </si>
  <si>
    <t>17,93*1,5 'Přepočtené koeficientem množství</t>
  </si>
  <si>
    <t>172</t>
  </si>
  <si>
    <t>28329294</t>
  </si>
  <si>
    <t>páska pomocná akrylátová pro přichycení parozábrany k nosnému roštu š 12mm</t>
  </si>
  <si>
    <t>-144618089</t>
  </si>
  <si>
    <t>764</t>
  </si>
  <si>
    <t>Konstrukce klempířské</t>
  </si>
  <si>
    <t>173</t>
  </si>
  <si>
    <t>998764101</t>
  </si>
  <si>
    <t>Přesun hmot pro konstrukce klempířské stanovený z hmotnosti přesunovaného materiálu vodorovná dopravní vzdálenost do 50 m základní v objektech výšky do 6 m</t>
  </si>
  <si>
    <t>2099261021</t>
  </si>
  <si>
    <t>https://podminky.urs.cz/item/CS_URS_2025_01/998764101</t>
  </si>
  <si>
    <t>764-11</t>
  </si>
  <si>
    <t>Střešní prvky</t>
  </si>
  <si>
    <t>174</t>
  </si>
  <si>
    <t>764224407</t>
  </si>
  <si>
    <t>Oplechování horních ploch zdí a nadezdívek (atik) z hliníkového plechu mechanicky kotvené rš 550 mm</t>
  </si>
  <si>
    <t>1167344017</t>
  </si>
  <si>
    <t>https://podminky.urs.cz/item/CS_URS_2025_01/764224407</t>
  </si>
  <si>
    <t>"K01"5,71*2</t>
  </si>
  <si>
    <t>175</t>
  </si>
  <si>
    <t>764321405</t>
  </si>
  <si>
    <t>Lemování zdí z hliníkového plechu boční nebo horní rovných, střech s krytinou prejzovou nebo vlnitou rš 400 mm</t>
  </si>
  <si>
    <t>-540463946</t>
  </si>
  <si>
    <t>https://podminky.urs.cz/item/CS_URS_2025_01/764321405</t>
  </si>
  <si>
    <t>176</t>
  </si>
  <si>
    <t>764225446</t>
  </si>
  <si>
    <t>Oplechování horních ploch zdí a nadezdívek (atik) z hliníkového plechu Příplatek k cenám za zvýšenou pracnost při provedení rohu nebo koutu přes rš 400 mm</t>
  </si>
  <si>
    <t>54368093</t>
  </si>
  <si>
    <t>https://podminky.urs.cz/item/CS_URS_2025_01/764225446</t>
  </si>
  <si>
    <t>"hřeben"1</t>
  </si>
  <si>
    <t>177</t>
  </si>
  <si>
    <t>K021</t>
  </si>
  <si>
    <t>D+M komín pro odvětrání radonu, nerez vč. oplechování dl. 1 m d 80 mm</t>
  </si>
  <si>
    <t xml:space="preserve">ks </t>
  </si>
  <si>
    <t>-1145480350</t>
  </si>
  <si>
    <t>178</t>
  </si>
  <si>
    <t>K022</t>
  </si>
  <si>
    <t>D+M komín pro odvětrání radonu, nerez vč. oplechování dl. 1,1 m, d 110 mm</t>
  </si>
  <si>
    <t>-631523144</t>
  </si>
  <si>
    <t>179</t>
  </si>
  <si>
    <t>K010</t>
  </si>
  <si>
    <t>Rozebrání a zpětné provedení krytiny v místě napojení na klempířské prvky - sousední objekt, spodní plechování</t>
  </si>
  <si>
    <t>1128880495</t>
  </si>
  <si>
    <t>180</t>
  </si>
  <si>
    <t>K013</t>
  </si>
  <si>
    <t>Rozebrání a zpětné provedení krytiny v místě napojení na klempířské prvky - odvětrání radonu</t>
  </si>
  <si>
    <t>378056424</t>
  </si>
  <si>
    <t>181</t>
  </si>
  <si>
    <t>K019</t>
  </si>
  <si>
    <t>Rozebrání a zpětné provedení krytiny v místě napojení na klempířské prvky - odvětrání koupelny</t>
  </si>
  <si>
    <t>1464332657</t>
  </si>
  <si>
    <t>764-2</t>
  </si>
  <si>
    <t>Ostatní klemp. prvky</t>
  </si>
  <si>
    <t>182</t>
  </si>
  <si>
    <t>764226403</t>
  </si>
  <si>
    <t>Oplechování parapetů z hliníkového plechu rovných mechanicky kotvené, bez rohů rš 230 mm</t>
  </si>
  <si>
    <t>-656702274</t>
  </si>
  <si>
    <t>https://podminky.urs.cz/item/CS_URS_2025_01/764226403</t>
  </si>
  <si>
    <t>"K02"1,5</t>
  </si>
  <si>
    <t>183</t>
  </si>
  <si>
    <t>764221414</t>
  </si>
  <si>
    <t>Oplechování střešních prvků z hliníkového plechu hřebene nevětraného s použitím hřebenového plechu rš 330 mm</t>
  </si>
  <si>
    <t>1061343708</t>
  </si>
  <si>
    <t>https://podminky.urs.cz/item/CS_URS_2025_01/764221414</t>
  </si>
  <si>
    <t>"K03"0,45</t>
  </si>
  <si>
    <t>766</t>
  </si>
  <si>
    <t>Konstrukce truhlářské</t>
  </si>
  <si>
    <t>184</t>
  </si>
  <si>
    <t>766694116</t>
  </si>
  <si>
    <t>Montáž ostatních truhlářských konstrukcí parapetních desek dřevěných nebo plastových šířky do 300 mm</t>
  </si>
  <si>
    <t>-690182383</t>
  </si>
  <si>
    <t>https://podminky.urs.cz/item/CS_URS_2025_01/766694116</t>
  </si>
  <si>
    <t>parapet1+0</t>
  </si>
  <si>
    <t>185</t>
  </si>
  <si>
    <t>61144401</t>
  </si>
  <si>
    <t>parapet plastový vnitřní š 250mm</t>
  </si>
  <si>
    <t>1519603253</t>
  </si>
  <si>
    <t>186</t>
  </si>
  <si>
    <t>K020</t>
  </si>
  <si>
    <t>D+M dřevěný obklad na schodišti</t>
  </si>
  <si>
    <t>-1373428013</t>
  </si>
  <si>
    <t>187</t>
  </si>
  <si>
    <t>998766101</t>
  </si>
  <si>
    <t>Přesun hmot pro konstrukce truhlářské stanovený z hmotnosti přesunovaného materiálu vodorovná dopravní vzdálenost do 50 m základní v objektech výšky do 6 m</t>
  </si>
  <si>
    <t>833962184</t>
  </si>
  <si>
    <t>https://podminky.urs.cz/item/CS_URS_2025_01/998766101</t>
  </si>
  <si>
    <t>766-1</t>
  </si>
  <si>
    <t>Výplně otvorů vnitřních</t>
  </si>
  <si>
    <t>188</t>
  </si>
  <si>
    <t>766660171</t>
  </si>
  <si>
    <t>Montáž dveřních křídel dřevěných nebo plastových otevíravých do obložkové zárubně povrchově upravených jednokřídlových, šířky do 800 mm</t>
  </si>
  <si>
    <t>1132051138</t>
  </si>
  <si>
    <t>https://podminky.urs.cz/item/CS_URS_2025_01/766660171</t>
  </si>
  <si>
    <t>189</t>
  </si>
  <si>
    <t>61162091</t>
  </si>
  <si>
    <t>dveře jednokřídlé dřevotřískové povrch laminátový částečně prosklené 700x1970-2100mm</t>
  </si>
  <si>
    <t>162259492</t>
  </si>
  <si>
    <t>190</t>
  </si>
  <si>
    <t>61162092</t>
  </si>
  <si>
    <t>dveře jednokřídlé dřevotřískové povrch laminátový částečně prosklené 800x1970-2100mm</t>
  </si>
  <si>
    <t>1116696982</t>
  </si>
  <si>
    <t>191</t>
  </si>
  <si>
    <t>766660351</t>
  </si>
  <si>
    <t>Montáž dveřních křídel dřevěných nebo plastových posuvných do pojezdu na stěnu výšky do 2,5 m jednokřídlových, průchozí šířky do 800 mm</t>
  </si>
  <si>
    <t>1363213792</t>
  </si>
  <si>
    <t>https://podminky.urs.cz/item/CS_URS_2025_01/766660351</t>
  </si>
  <si>
    <t>"o4/l"1</t>
  </si>
  <si>
    <t>192</t>
  </si>
  <si>
    <t>61162085</t>
  </si>
  <si>
    <t>dveře jednokřídlé dřevotřískové povrch laminátový plné 700x1970-2100mm</t>
  </si>
  <si>
    <t>-309764877</t>
  </si>
  <si>
    <t>193</t>
  </si>
  <si>
    <t>RMAT0001</t>
  </si>
  <si>
    <t>kolejnice posuvná, krytá panelem</t>
  </si>
  <si>
    <t>-621114575</t>
  </si>
  <si>
    <t>194</t>
  </si>
  <si>
    <t>766660728</t>
  </si>
  <si>
    <t>Montáž dveřních doplňků dveřního kování interiérového zámku</t>
  </si>
  <si>
    <t>2054887046</t>
  </si>
  <si>
    <t>https://podminky.urs.cz/item/CS_URS_2025_01/766660728</t>
  </si>
  <si>
    <t>195</t>
  </si>
  <si>
    <t>54924004</t>
  </si>
  <si>
    <t>zámek zadlabací 190/140/20 L cylinder</t>
  </si>
  <si>
    <t>-75625364</t>
  </si>
  <si>
    <t>196</t>
  </si>
  <si>
    <t>766660729</t>
  </si>
  <si>
    <t>Montáž dveřních doplňků dveřního kování interiérového štítku s klikou</t>
  </si>
  <si>
    <t>1858213925</t>
  </si>
  <si>
    <t>https://podminky.urs.cz/item/CS_URS_2025_01/766660729</t>
  </si>
  <si>
    <t>197</t>
  </si>
  <si>
    <t>54914624</t>
  </si>
  <si>
    <t>kování dveřní vrchní klika/klika vč. štítku, chrom dle specifikace v PD</t>
  </si>
  <si>
    <t>-932866</t>
  </si>
  <si>
    <t>198</t>
  </si>
  <si>
    <t>54914137</t>
  </si>
  <si>
    <t>kování k posuvným dveřím mušle</t>
  </si>
  <si>
    <t>-2145098009</t>
  </si>
  <si>
    <t>199</t>
  </si>
  <si>
    <t>766682111</t>
  </si>
  <si>
    <t>Montáž zárubní dřevěných, plastových nebo z lamina obložkových, pro dveře jednokřídlové, tloušťky stěny do 170 mm</t>
  </si>
  <si>
    <t>1677831673</t>
  </si>
  <si>
    <t>https://podminky.urs.cz/item/CS_URS_2025_01/766682111</t>
  </si>
  <si>
    <t>200</t>
  </si>
  <si>
    <t>61182307</t>
  </si>
  <si>
    <t>zárubeň jednokřídlá obložková s laminátovým povrchem tl stěny 60-150mm rozměru 600-1100/1970, 2100mm</t>
  </si>
  <si>
    <t>394949071</t>
  </si>
  <si>
    <t>766-2</t>
  </si>
  <si>
    <t>Výplně v otvorů v obvodových stěnách - plastové</t>
  </si>
  <si>
    <t>201</t>
  </si>
  <si>
    <t>766622131</t>
  </si>
  <si>
    <t>Montáž oken plastových včetně montáže rámu plochy přes 1 m2 otevíravých do zdiva, výšky do 1,5 m</t>
  </si>
  <si>
    <t>1390108755</t>
  </si>
  <si>
    <t>https://podminky.urs.cz/item/CS_URS_2025_01/766622131</t>
  </si>
  <si>
    <t>"O2"1*1,5</t>
  </si>
  <si>
    <t>202</t>
  </si>
  <si>
    <t>61140052</t>
  </si>
  <si>
    <t>okno plastové otevíravé/sklopné trojsklo přes plochu 1m2 do v 1,5m</t>
  </si>
  <si>
    <t>1548223560</t>
  </si>
  <si>
    <t>203</t>
  </si>
  <si>
    <t>766622216</t>
  </si>
  <si>
    <t>Montáž oken plastových plochy do 1 m2 včetně montáže rámu otevíravých do zdiva</t>
  </si>
  <si>
    <t>-1578261488</t>
  </si>
  <si>
    <t>https://podminky.urs.cz/item/CS_URS_2025_01/766622216</t>
  </si>
  <si>
    <t>204</t>
  </si>
  <si>
    <t>61140050</t>
  </si>
  <si>
    <t>okno plastové otevíravé/sklopné trojsklo do plochy 1m2</t>
  </si>
  <si>
    <t>997907453</t>
  </si>
  <si>
    <t>"O1"0,6*0,6</t>
  </si>
  <si>
    <t>205</t>
  </si>
  <si>
    <t>766629651</t>
  </si>
  <si>
    <t>Předsazená montáž otvorových výplní dveří utěsnění připojovací spáry ostění nebo nadpraží těsnící fólií</t>
  </si>
  <si>
    <t>1905202785</t>
  </si>
  <si>
    <t>https://podminky.urs.cz/item/CS_URS_2025_01/766629651</t>
  </si>
  <si>
    <t>"O1"0,6*4</t>
  </si>
  <si>
    <t>"O1L"1,1*2+2,07*2</t>
  </si>
  <si>
    <t>206</t>
  </si>
  <si>
    <t>59071049</t>
  </si>
  <si>
    <t>fólie okenní interiér vodotěsná paropropustná PP s butylem 100mm</t>
  </si>
  <si>
    <t>-574099322</t>
  </si>
  <si>
    <t>10,24*1,1 'Přepočtené koeficientem množství</t>
  </si>
  <si>
    <t>207</t>
  </si>
  <si>
    <t>59071055</t>
  </si>
  <si>
    <t>fólie okenní exteriér vodotěsná paropropustná PP s butylem 100mm</t>
  </si>
  <si>
    <t>438099948</t>
  </si>
  <si>
    <t>208</t>
  </si>
  <si>
    <t>766660411</t>
  </si>
  <si>
    <t>Montáž vchodových dveří včetně rámu do zdiva jednokřídlových bez nadsvětlíku</t>
  </si>
  <si>
    <t>-729181173</t>
  </si>
  <si>
    <t>https://podminky.urs.cz/item/CS_URS_2025_01/766660411</t>
  </si>
  <si>
    <t>209</t>
  </si>
  <si>
    <t>61173203</t>
  </si>
  <si>
    <t>dveře jednokřídlé dřevěné prosklené max rozměru otvoru 2,42m2 bezpečnostní třídy, dle O1/L</t>
  </si>
  <si>
    <t>-915902312</t>
  </si>
  <si>
    <t>"D01"1,1*2,07</t>
  </si>
  <si>
    <t>210</t>
  </si>
  <si>
    <t>766660733</t>
  </si>
  <si>
    <t>Montáž dveřních doplňků dveřního kování bezpečnostního štítku s klikou</t>
  </si>
  <si>
    <t>262371463</t>
  </si>
  <si>
    <t>https://podminky.urs.cz/item/CS_URS_2025_01/766660733</t>
  </si>
  <si>
    <t>211</t>
  </si>
  <si>
    <t>54914113</t>
  </si>
  <si>
    <t>kování bezpečnostní R1 /madlo Cr</t>
  </si>
  <si>
    <t>-652939836</t>
  </si>
  <si>
    <t>212</t>
  </si>
  <si>
    <t>713191523</t>
  </si>
  <si>
    <t>Montáž tepelné izolace stavebních konstrukcí - doplňky a konstrukční součásti podkladového profilu pro zateplení oken a dveří šířky přes 50 do 100 mm výšky přes 200 do 300 mm</t>
  </si>
  <si>
    <t>396676476</t>
  </si>
  <si>
    <t>https://podminky.urs.cz/item/CS_URS_2025_01/713191523</t>
  </si>
  <si>
    <t>"D01"1,1</t>
  </si>
  <si>
    <t>213</t>
  </si>
  <si>
    <t>28376239</t>
  </si>
  <si>
    <t>profil podkladový sendvičový s vloženou PIR vložkou pro zateplení spodní části oken a dveří (15/30/15) š 60mm v 250mm</t>
  </si>
  <si>
    <t>-671664077</t>
  </si>
  <si>
    <t>1,1*1,2 'Přepočtené koeficientem množství</t>
  </si>
  <si>
    <t>771</t>
  </si>
  <si>
    <t>Podlahy z dlaždic</t>
  </si>
  <si>
    <t>214</t>
  </si>
  <si>
    <t>771121011</t>
  </si>
  <si>
    <t>Příprava podkladu před provedením dlažby nátěr penetrační na podlahu</t>
  </si>
  <si>
    <t>-934116544</t>
  </si>
  <si>
    <t>https://podminky.urs.cz/item/CS_URS_2025_01/771121011</t>
  </si>
  <si>
    <t>"soklíky"0,1*(Obvod011+0)</t>
  </si>
  <si>
    <t>215</t>
  </si>
  <si>
    <t>771111011</t>
  </si>
  <si>
    <t>Příprava podkladu před provedením dlažby vysátí podlah</t>
  </si>
  <si>
    <t>-1720982</t>
  </si>
  <si>
    <t>https://podminky.urs.cz/item/CS_URS_2025_01/771111011</t>
  </si>
  <si>
    <t>216</t>
  </si>
  <si>
    <t>771574414</t>
  </si>
  <si>
    <t>Montáž podlah z dlaždic keramických lepených cementovým flexibilním lepidlem hladkých, tloušťky do 10 mm přes 4 do 6 ks/m2</t>
  </si>
  <si>
    <t>900311232</t>
  </si>
  <si>
    <t>https://podminky.urs.cz/item/CS_URS_2025_01/771574414</t>
  </si>
  <si>
    <t>217</t>
  </si>
  <si>
    <t>59761129</t>
  </si>
  <si>
    <t>dlažba keramická slinutá nemrazuvzdorná R9/A povrch reliéfní/matný tl do 10mm přes 4 do 6ks/m2</t>
  </si>
  <si>
    <t>139243902</t>
  </si>
  <si>
    <t>14,13*1,1 'Přepočtené koeficientem množství</t>
  </si>
  <si>
    <t>218</t>
  </si>
  <si>
    <t>771161021</t>
  </si>
  <si>
    <t>Příprava podkladu před provedením dlažby montáž profilu ukončujícího profilu pro plynulý přechod (dlažba-koberec apod.)</t>
  </si>
  <si>
    <t>1761035442</t>
  </si>
  <si>
    <t>https://podminky.urs.cz/item/CS_URS_2025_01/771161021</t>
  </si>
  <si>
    <t>"1 NP"0,8*3</t>
  </si>
  <si>
    <t>219</t>
  </si>
  <si>
    <t>59054100</t>
  </si>
  <si>
    <t>profil přechodový Al s pohyblivým ramenem 8x20mm</t>
  </si>
  <si>
    <t>-1596770466</t>
  </si>
  <si>
    <t>2,4*1,1 'Přepočtené koeficientem množství</t>
  </si>
  <si>
    <t>220</t>
  </si>
  <si>
    <t>771474112</t>
  </si>
  <si>
    <t>Montáž soklů z dlaždic keramických lepených cementovým flexibilním lepidlem rovných, výšky přes 65 do 90 mm</t>
  </si>
  <si>
    <t>584911620</t>
  </si>
  <si>
    <t>https://podminky.urs.cz/item/CS_URS_2025_01/771474112</t>
  </si>
  <si>
    <t>"odpočet otvorů"-(0,9+0,8)</t>
  </si>
  <si>
    <t>"ostění dveří"0,4*2</t>
  </si>
  <si>
    <t>221</t>
  </si>
  <si>
    <t>771591115</t>
  </si>
  <si>
    <t>Podlahy - dokončovací práce spárování silikonem</t>
  </si>
  <si>
    <t>-108058406</t>
  </si>
  <si>
    <t>https://podminky.urs.cz/item/CS_URS_2025_01/771591115</t>
  </si>
  <si>
    <t>222</t>
  </si>
  <si>
    <t>771591117</t>
  </si>
  <si>
    <t>Podlahy - dokončovací práce spárování akrylem</t>
  </si>
  <si>
    <t>517765284</t>
  </si>
  <si>
    <t>https://podminky.urs.cz/item/CS_URS_2025_01/771591117</t>
  </si>
  <si>
    <t>223</t>
  </si>
  <si>
    <t>59761184</t>
  </si>
  <si>
    <t>sokl keramický mrazuvzdorný povrch hladký/matný tl do 10mm výšky přes 65 do 90mm</t>
  </si>
  <si>
    <t>-1373777533</t>
  </si>
  <si>
    <t>8,36*1,1 'Přepočtené koeficientem množství</t>
  </si>
  <si>
    <t>224</t>
  </si>
  <si>
    <t>998771101</t>
  </si>
  <si>
    <t>Přesun hmot pro podlahy z dlaždic stanovený z hmotnosti přesunovaného materiálu vodorovná dopravní vzdálenost do 50 m základní v objektech výšky do 6 m</t>
  </si>
  <si>
    <t>-1409583197</t>
  </si>
  <si>
    <t>https://podminky.urs.cz/item/CS_URS_2025_01/998771101</t>
  </si>
  <si>
    <t>771-1</t>
  </si>
  <si>
    <t>Hydroizolace pod dlažbu a obklad</t>
  </si>
  <si>
    <t>225</t>
  </si>
  <si>
    <t>771591207</t>
  </si>
  <si>
    <t>Izolace podlahy pod dlažbu montáž izolace nátěrem nebo stěrkou ve dvou vrstvách</t>
  </si>
  <si>
    <t>1065067378</t>
  </si>
  <si>
    <t>https://podminky.urs.cz/item/CS_URS_2025_01/771591207</t>
  </si>
  <si>
    <t>"koupelny, WC a mokré prostory"</t>
  </si>
  <si>
    <t>226</t>
  </si>
  <si>
    <t>781131207</t>
  </si>
  <si>
    <t>Izolace stěny pod obklad montáž izolace nátěrem nebo stěrkou ve dvou vrstvách</t>
  </si>
  <si>
    <t>443189350</t>
  </si>
  <si>
    <t>https://podminky.urs.cz/item/CS_URS_2025_01/781131207</t>
  </si>
  <si>
    <t>"soklík k vodorovné HI"0,15*(Obklad01)</t>
  </si>
  <si>
    <t>"za sprchou/vanou"1,5*(0,9+0,9+1,4*2)</t>
  </si>
  <si>
    <t>227</t>
  </si>
  <si>
    <t>58581246</t>
  </si>
  <si>
    <t>stěrka hydroizolační jednosložková do interiéru pod dlažbu</t>
  </si>
  <si>
    <t>kg</t>
  </si>
  <si>
    <t>-1041428036</t>
  </si>
  <si>
    <t>Poznámka k položce:_x000D_
Stěrka hydroizolační vnitřní</t>
  </si>
  <si>
    <t>16*1,5 'Přepočtené koeficientem množství</t>
  </si>
  <si>
    <t>228</t>
  </si>
  <si>
    <t>781131237</t>
  </si>
  <si>
    <t>Izolace stěny pod obklad montáž těsnícího pásu pro styčné nebo dilatační spáry</t>
  </si>
  <si>
    <t>1789693218</t>
  </si>
  <si>
    <t>https://podminky.urs.cz/item/CS_URS_2025_01/781131237</t>
  </si>
  <si>
    <t>229</t>
  </si>
  <si>
    <t>28355022</t>
  </si>
  <si>
    <t>páska pružná těsnící hydroizolační š do 125mm</t>
  </si>
  <si>
    <t>1076311786</t>
  </si>
  <si>
    <t>Poznámka k položce:_x000D_
Pás pogumovaný</t>
  </si>
  <si>
    <t>14,6*1,1 'Přepočtené koeficientem množství</t>
  </si>
  <si>
    <t>776</t>
  </si>
  <si>
    <t>Podlahy povlakové</t>
  </si>
  <si>
    <t>230</t>
  </si>
  <si>
    <t>776111112</t>
  </si>
  <si>
    <t>Příprava podkladu povlakových podlah a stěn broušení podlah nového podkladu betonového</t>
  </si>
  <si>
    <t>1340217448</t>
  </si>
  <si>
    <t>https://podminky.urs.cz/item/CS_URS_2025_01/776111112</t>
  </si>
  <si>
    <t>F012+F022</t>
  </si>
  <si>
    <t>231</t>
  </si>
  <si>
    <t>776111311</t>
  </si>
  <si>
    <t>Příprava podkladu povlakových podlah a stěn vysátí podlah</t>
  </si>
  <si>
    <t>-1384198142</t>
  </si>
  <si>
    <t>https://podminky.urs.cz/item/CS_URS_2025_01/776111311</t>
  </si>
  <si>
    <t>232</t>
  </si>
  <si>
    <t>776121112</t>
  </si>
  <si>
    <t>Příprava podkladu povlakových podlah a stěn penetrace vodou ředitelná podlah</t>
  </si>
  <si>
    <t>370132281</t>
  </si>
  <si>
    <t>https://podminky.urs.cz/item/CS_URS_2025_01/776121112</t>
  </si>
  <si>
    <t>233</t>
  </si>
  <si>
    <t>776231111</t>
  </si>
  <si>
    <t>Montáž podlahovin z vinylu lepením lamel nebo čtverců standardním lepidlem</t>
  </si>
  <si>
    <t>-1880869936</t>
  </si>
  <si>
    <t>https://podminky.urs.cz/item/CS_URS_2025_01/776231111</t>
  </si>
  <si>
    <t>234</t>
  </si>
  <si>
    <t>28411052</t>
  </si>
  <si>
    <t>dílce vinylové tl 3,0mm, nášlapná vrstva 0,70mm, úprava PUR, třída zátěže 23/34/43, otlak 0,05mm, R10, třída otěru T, hořlavost Bfl S1, bez ftalátů</t>
  </si>
  <si>
    <t>-862580357</t>
  </si>
  <si>
    <t>78,771*1,1 'Přepočtené koeficientem množství</t>
  </si>
  <si>
    <t>235</t>
  </si>
  <si>
    <t>775413401</t>
  </si>
  <si>
    <t>Montáž lišty obvodové lepené</t>
  </si>
  <si>
    <t>-239730826</t>
  </si>
  <si>
    <t>https://podminky.urs.cz/item/CS_URS_2025_01/775413401</t>
  </si>
  <si>
    <t>obvod012+obvod022</t>
  </si>
  <si>
    <t>"odpočet dveří"-(0,8+0,7*2+0,8*2+0,9+0,8*6+0,8*4)</t>
  </si>
  <si>
    <t>236</t>
  </si>
  <si>
    <t>28411008</t>
  </si>
  <si>
    <t>lišta soklová PVC 16x60mm</t>
  </si>
  <si>
    <t>395750635</t>
  </si>
  <si>
    <t>95,645*1,1 'Přepočtené koeficientem množství</t>
  </si>
  <si>
    <t>237</t>
  </si>
  <si>
    <t>998776101</t>
  </si>
  <si>
    <t>Přesun hmot pro podlahy povlakové stanovený z hmotnosti přesunovaného materiálu vodorovná dopravní vzdálenost do 50 m základní v objektech výšky do 6 m</t>
  </si>
  <si>
    <t>1467107500</t>
  </si>
  <si>
    <t>https://podminky.urs.cz/item/CS_URS_2025_01/998776101</t>
  </si>
  <si>
    <t>781</t>
  </si>
  <si>
    <t>Dokončovací práce - obklady</t>
  </si>
  <si>
    <t>238</t>
  </si>
  <si>
    <t>781121011</t>
  </si>
  <si>
    <t>Příprava podkladu před provedením obkladu nátěr penetrační na stěnu</t>
  </si>
  <si>
    <t>436354837</t>
  </si>
  <si>
    <t>https://podminky.urs.cz/item/CS_URS_2025_01/781121011</t>
  </si>
  <si>
    <t>239</t>
  </si>
  <si>
    <t>781474164</t>
  </si>
  <si>
    <t>Montáž keramických obkladů stěn lepených cementovým flexibilním lepidlem reliéfních nebo z dekorů přes 4 do 6 ks/m2</t>
  </si>
  <si>
    <t>1428366709</t>
  </si>
  <si>
    <t>https://podminky.urs.cz/item/CS_URS_2025_01/781474164</t>
  </si>
  <si>
    <t>240</t>
  </si>
  <si>
    <t>59761707</t>
  </si>
  <si>
    <t>obklad keramický nemrazuvzdorný povrch hladký/lesklý tl do 10mm přes 4 do 6ks/m2</t>
  </si>
  <si>
    <t>1071116831</t>
  </si>
  <si>
    <t>23,15*1,1 'Přepočtené koeficientem množství</t>
  </si>
  <si>
    <t>241</t>
  </si>
  <si>
    <t>781495115</t>
  </si>
  <si>
    <t>Obklad - dokončující práce ostatní práce spárování silikonem</t>
  </si>
  <si>
    <t>268772941</t>
  </si>
  <si>
    <t>https://podminky.urs.cz/item/CS_URS_2025_01/781495115</t>
  </si>
  <si>
    <t>"svislé kouty"1,5*8</t>
  </si>
  <si>
    <t>242</t>
  </si>
  <si>
    <t>781495142</t>
  </si>
  <si>
    <t>Obklad - dokončující práce průnik obkladem kruhový, bez izolace přes DN 30 do DN 90</t>
  </si>
  <si>
    <t>427889593</t>
  </si>
  <si>
    <t>https://podminky.urs.cz/item/CS_URS_2025_01/781495142</t>
  </si>
  <si>
    <t>"umyvadlo"3*1</t>
  </si>
  <si>
    <t>"vana + sprcha"2*2</t>
  </si>
  <si>
    <t>"elektro"4*2</t>
  </si>
  <si>
    <t>243</t>
  </si>
  <si>
    <t>781495143</t>
  </si>
  <si>
    <t>Obklad - dokončující práce průnik obkladem kruhový, bez izolace přes DN 90</t>
  </si>
  <si>
    <t>-983662644</t>
  </si>
  <si>
    <t>https://podminky.urs.cz/item/CS_URS_2025_01/781495143</t>
  </si>
  <si>
    <t>"WC"1</t>
  </si>
  <si>
    <t>244</t>
  </si>
  <si>
    <t>998781101</t>
  </si>
  <si>
    <t>Přesun hmot pro obklady keramické stanovený z hmotnosti přesunovaného materiálu vodorovná dopravní vzdálenost do 50 m základní v objektech výšky do 6 m</t>
  </si>
  <si>
    <t>1695978118</t>
  </si>
  <si>
    <t>https://podminky.urs.cz/item/CS_URS_2025_01/998781101</t>
  </si>
  <si>
    <t>784</t>
  </si>
  <si>
    <t>Dokončovací práce - malby a tapety</t>
  </si>
  <si>
    <t>245</t>
  </si>
  <si>
    <t>784111001</t>
  </si>
  <si>
    <t>Oprášení (ometení) podkladu v místnostech výšky do 3,80 m</t>
  </si>
  <si>
    <t>-759204024</t>
  </si>
  <si>
    <t>https://podminky.urs.cz/item/CS_URS_2025_01/784111001</t>
  </si>
  <si>
    <t>"1 NP</t>
  </si>
  <si>
    <t>SDK+0+SDK3</t>
  </si>
  <si>
    <t>obvod01*2,63</t>
  </si>
  <si>
    <t xml:space="preserve">"2 NP </t>
  </si>
  <si>
    <t>2,6*2*(3,02+2,8+5,99+3,955+3,51+3,64+2,47+3,64+6,6+1,665+3,41+1,75+2,8)</t>
  </si>
  <si>
    <t>"odpočet šikmin"-1,5*9</t>
  </si>
  <si>
    <t>"podhled"64,23/cos(40)</t>
  </si>
  <si>
    <t>246</t>
  </si>
  <si>
    <t>784181101</t>
  </si>
  <si>
    <t>Penetrace podkladu jednonásobná základní akrylátová bezbarvá v místnostech výšky do 3,80 m</t>
  </si>
  <si>
    <t>-62403995</t>
  </si>
  <si>
    <t>https://podminky.urs.cz/item/CS_URS_2025_01/784181101</t>
  </si>
  <si>
    <t>247</t>
  </si>
  <si>
    <t>784211101</t>
  </si>
  <si>
    <t>Malby z malířských směsí oděruvzdorných za mokra dvojnásobné, bílé za mokra oděruvzdorné výborně v místnostech výšky do 3,80 m</t>
  </si>
  <si>
    <t>1653558973</t>
  </si>
  <si>
    <t>https://podminky.urs.cz/item/CS_URS_2025_01/784211101</t>
  </si>
  <si>
    <t>248</t>
  </si>
  <si>
    <t>784161001</t>
  </si>
  <si>
    <t>Tmelení spar a rohů, šířky do 3 mm akrylátovým tmelem v místnostech výšky do 3,80 m</t>
  </si>
  <si>
    <t>-2071950707</t>
  </si>
  <si>
    <t>https://podminky.urs.cz/item/CS_URS_2025_01/784161001</t>
  </si>
  <si>
    <t>"obvody místností" obvod01+obvod02</t>
  </si>
  <si>
    <t>"lokální trhliny" (F01+F02)*0,15</t>
  </si>
  <si>
    <t>249</t>
  </si>
  <si>
    <t>784171001</t>
  </si>
  <si>
    <t>Olepování vnitřních ploch (materiál ve specifikaci) včetně pozdějšího odlepení páskou nebo fólií v místnostech výšky do 3,80 m</t>
  </si>
  <si>
    <t>-1647515975</t>
  </si>
  <si>
    <t>https://podminky.urs.cz/item/CS_URS_2025_01/784171001</t>
  </si>
  <si>
    <t>(F01+F02)*0,25</t>
  </si>
  <si>
    <t>250</t>
  </si>
  <si>
    <t>58124833</t>
  </si>
  <si>
    <t>páska pro malířské potřeby maskovací krepová 19mmx50m</t>
  </si>
  <si>
    <t>-535544410</t>
  </si>
  <si>
    <t>22,743*1,1 'Přepočtené koeficientem množství</t>
  </si>
  <si>
    <t>251</t>
  </si>
  <si>
    <t>784171101</t>
  </si>
  <si>
    <t>Zakrytí nemalovaných ploch (materiál ve specifikaci) včetně pozdějšího odkrytí podlah</t>
  </si>
  <si>
    <t>-74980480</t>
  </si>
  <si>
    <t>https://podminky.urs.cz/item/CS_URS_2025_01/784171101</t>
  </si>
  <si>
    <t>F01+F02</t>
  </si>
  <si>
    <t>252</t>
  </si>
  <si>
    <t>58124842</t>
  </si>
  <si>
    <t>fólie pro malířské potřeby zakrývací tl 7µ 4x5m</t>
  </si>
  <si>
    <t>684602548</t>
  </si>
  <si>
    <t>90,97*1,1 'Přepočtené koeficientem množství</t>
  </si>
  <si>
    <t>253</t>
  </si>
  <si>
    <t>784171121</t>
  </si>
  <si>
    <t>Zakrytí nemalovaných ploch (materiál ve specifikaci) včetně pozdějšího odkrytí konstrukcí nebo samostatných prvků např. schodišť, nábytku, radiátorů, zábradlí v místnostech výšky do 3,80</t>
  </si>
  <si>
    <t>-717117775</t>
  </si>
  <si>
    <t>https://podminky.urs.cz/item/CS_URS_2025_01/784171121</t>
  </si>
  <si>
    <t>"zařizovací předměty</t>
  </si>
  <si>
    <t>(F01+F02)*0,4</t>
  </si>
  <si>
    <t xml:space="preserve">"okna, dveře" </t>
  </si>
  <si>
    <t>(okno1+0*2+0*2)</t>
  </si>
  <si>
    <t>254</t>
  </si>
  <si>
    <t>532436762</t>
  </si>
  <si>
    <t>40,165*1,1 'Přepočtené koeficientem množství</t>
  </si>
  <si>
    <t>786</t>
  </si>
  <si>
    <t>Dokončovací práce - čalounické úpravy</t>
  </si>
  <si>
    <t>255</t>
  </si>
  <si>
    <t>786623039</t>
  </si>
  <si>
    <t>Montáž venkovních žaluzií do okenního nebo dveřního otvoru žaluziové schránky, délky do 1300 mm</t>
  </si>
  <si>
    <t>121841543</t>
  </si>
  <si>
    <t>https://podminky.urs.cz/item/CS_URS_2025_01/786623039</t>
  </si>
  <si>
    <t>256</t>
  </si>
  <si>
    <t>28376713</t>
  </si>
  <si>
    <t>kryt podomítkový PUR s izolací včetně kotvení pro žaluzii plochy do 1,5m2 š do 1,0m</t>
  </si>
  <si>
    <t>-2058744743</t>
  </si>
  <si>
    <t>257</t>
  </si>
  <si>
    <t>998786101</t>
  </si>
  <si>
    <t>Přesun hmot pro stínění a čalounické úpravy stanovený z hmotnosti přesunovaného materiálu vodorovná dopravní vzdálenost do 50 m základní v objektech výšky (hloubky) do 6 m</t>
  </si>
  <si>
    <t>2120195153</t>
  </si>
  <si>
    <t>https://podminky.urs.cz/item/CS_URS_2025_01/998786101</t>
  </si>
  <si>
    <t>258</t>
  </si>
  <si>
    <t>K001</t>
  </si>
  <si>
    <t>D+M Venkovní žaluzie střešného okna, 780x1180mm, dle specifikace PD</t>
  </si>
  <si>
    <t>-767430213</t>
  </si>
  <si>
    <t>N01</t>
  </si>
  <si>
    <t>Vybavení kuchyně</t>
  </si>
  <si>
    <t>259</t>
  </si>
  <si>
    <t>K038</t>
  </si>
  <si>
    <t>Kuchyně vč. spotřebičů dle specifikace PD/nabídky</t>
  </si>
  <si>
    <t>-36913194</t>
  </si>
  <si>
    <t>2 - Oplocení</t>
  </si>
  <si>
    <t xml:space="preserve">      34 - Branky, brány</t>
  </si>
  <si>
    <t>132212131</t>
  </si>
  <si>
    <t>Hloubení nezapažených rýh šířky do 800 mm ručně s urovnáním dna do předepsaného profilu a spádu v hornině třídy těžitelnosti I skupiny 3 soudržných</t>
  </si>
  <si>
    <t>1279595914</t>
  </si>
  <si>
    <t>https://podminky.urs.cz/item/CS_URS_2025_01/132212131</t>
  </si>
  <si>
    <t>"jamky, dočištění"0,3*0,3*0,3*11</t>
  </si>
  <si>
    <t xml:space="preserve">"základ pod bránu </t>
  </si>
  <si>
    <t>2,4*0,6*1</t>
  </si>
  <si>
    <t>274313711.1</t>
  </si>
  <si>
    <t>Základy z betonu prostého pasy betonu kamenem neprokládaného tř. C 20/25</t>
  </si>
  <si>
    <t>-2099464787</t>
  </si>
  <si>
    <t>https://podminky.urs.cz/item/CS_URS_2025_01/274313711.1</t>
  </si>
  <si>
    <t>"pod bránu"</t>
  </si>
  <si>
    <t>1,44*1,05 'Přepočtené koeficientem množství</t>
  </si>
  <si>
    <t>274351121</t>
  </si>
  <si>
    <t>Bednění základů pasů rovné zřízení</t>
  </si>
  <si>
    <t>-1345852866</t>
  </si>
  <si>
    <t>https://podminky.urs.cz/item/CS_URS_2025_01/274351121</t>
  </si>
  <si>
    <t>0,5*2*(2,4+0,6)</t>
  </si>
  <si>
    <t>274351122</t>
  </si>
  <si>
    <t>Bednění základů pasů rovné odstranění</t>
  </si>
  <si>
    <t>-140692077</t>
  </si>
  <si>
    <t>https://podminky.urs.cz/item/CS_URS_2025_01/274351122</t>
  </si>
  <si>
    <t>338171113</t>
  </si>
  <si>
    <t>Montáž sloupků a vzpěr plotových ocelových trubkových nebo profilovaných výšky do 2 m se zabetonováním do 0,08 m3 do připravených jamek</t>
  </si>
  <si>
    <t>-627869675</t>
  </si>
  <si>
    <t>https://podminky.urs.cz/item/CS_URS_2025_01/338171113</t>
  </si>
  <si>
    <t>55342250</t>
  </si>
  <si>
    <t>sloupek plotový průběžný Pz a komaxitové 1500/50x1,5mm</t>
  </si>
  <si>
    <t>434657135</t>
  </si>
  <si>
    <t>348121221</t>
  </si>
  <si>
    <t>Osazení podhrabových desek na ocelové sloupky, délky desek přes 2 do 3 m</t>
  </si>
  <si>
    <t>666957085</t>
  </si>
  <si>
    <t>https://podminky.urs.cz/item/CS_URS_2025_01/348121221</t>
  </si>
  <si>
    <t>59232543</t>
  </si>
  <si>
    <t>betonová podhrabová deska 2500x300x35mm se zámkem 15mm na ukotvení sloupků profilovaných oválných 50x70mm</t>
  </si>
  <si>
    <t>1849910665</t>
  </si>
  <si>
    <t>59232550</t>
  </si>
  <si>
    <t>držák podhrabové desky typ U výšky 300mm koncový povrchová úprava žárový zinek</t>
  </si>
  <si>
    <t>-810564465</t>
  </si>
  <si>
    <t>59232548</t>
  </si>
  <si>
    <t>držák podhrabové desky typ H pro sloupek D 40-50mm výšky 300mm průběžný povrchová úprava žárový zinek</t>
  </si>
  <si>
    <t>738249669</t>
  </si>
  <si>
    <t>348171110</t>
  </si>
  <si>
    <t>Montáž oplocení z dílců kovových rámových, na ocelové sloupky, výšky do 1,0 m</t>
  </si>
  <si>
    <t>-772294041</t>
  </si>
  <si>
    <t>https://podminky.urs.cz/item/CS_URS_2025_01/348171110</t>
  </si>
  <si>
    <t>1,8+2,25+2,25+0,78+2,25*4</t>
  </si>
  <si>
    <t>Plotový dílec dle PD B04 a 5, pozink</t>
  </si>
  <si>
    <t>-325250771</t>
  </si>
  <si>
    <t>Branky, brány</t>
  </si>
  <si>
    <t>D+M branka ocelová, pozinkovaná, el. ovládání, kování dle specifikace B09</t>
  </si>
  <si>
    <t>351875787</t>
  </si>
  <si>
    <t>K002</t>
  </si>
  <si>
    <t>D+M brána ocelová, pozinkovaná, el. ovládání, kování dle speicifikace B05+6</t>
  </si>
  <si>
    <t>1971303222</t>
  </si>
  <si>
    <t>981511116</t>
  </si>
  <si>
    <t>Demolice konstrukcí objektů postupným rozebíráním konstrukcí z betonu prostého</t>
  </si>
  <si>
    <t>-751529739</t>
  </si>
  <si>
    <t>https://podminky.urs.cz/item/CS_URS_2025_01/981511116</t>
  </si>
  <si>
    <t>"podezdívka"</t>
  </si>
  <si>
    <t>0,5*0,3*(20,63-3-1-0,8)</t>
  </si>
  <si>
    <t>"prohloubení v místě sloupku"0,5</t>
  </si>
  <si>
    <t>966071821</t>
  </si>
  <si>
    <t>Rozebrání oplocení z pletiva drátěného se čtvercovými oky, výšky do 1,6 m</t>
  </si>
  <si>
    <t>-707389607</t>
  </si>
  <si>
    <t>https://podminky.urs.cz/item/CS_URS_2025_01/966071821</t>
  </si>
  <si>
    <t>(20,63-3-1-0,8)</t>
  </si>
  <si>
    <t>966071721</t>
  </si>
  <si>
    <t>Bourání plotových sloupků a vzpěr ocelových trubkových nebo profilovaných výšky do 2,50 m odřezáním</t>
  </si>
  <si>
    <t>8160369</t>
  </si>
  <si>
    <t>https://podminky.urs.cz/item/CS_URS_2025_01/966071721</t>
  </si>
  <si>
    <t>997006512</t>
  </si>
  <si>
    <t>Vodorovná doprava suti na skládku s naložením na dopravní prostředek a složením přes 100 m do 1 km</t>
  </si>
  <si>
    <t>-999907804</t>
  </si>
  <si>
    <t>https://podminky.urs.cz/item/CS_URS_2025_01/997006512</t>
  </si>
  <si>
    <t>997006519</t>
  </si>
  <si>
    <t>Vodorovná doprava suti na skládku Příplatek k ceně -6512 za každý další i započatý 1 km</t>
  </si>
  <si>
    <t>-1346843286</t>
  </si>
  <si>
    <t>https://podminky.urs.cz/item/CS_URS_2025_01/997006519</t>
  </si>
  <si>
    <t>6,444*15 'Přepočtené koeficientem množství</t>
  </si>
  <si>
    <t>-289097415</t>
  </si>
  <si>
    <t>6,44-0,12</t>
  </si>
  <si>
    <t>K034</t>
  </si>
  <si>
    <t>odkup kovového odpadu</t>
  </si>
  <si>
    <t>-1283433293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</si>
  <si>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</si>
  <si>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</si>
  <si>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1205754151</t>
  </si>
  <si>
    <t>https://podminky.urs.cz/item/CS_URS_2025_01/998011001</t>
  </si>
  <si>
    <t>3 - Kuchyňská linka</t>
  </si>
  <si>
    <t>OST - Ostatní</t>
  </si>
  <si>
    <t xml:space="preserve">    O01 - Ostatní</t>
  </si>
  <si>
    <t>OST</t>
  </si>
  <si>
    <t>Ostatní</t>
  </si>
  <si>
    <t>O01</t>
  </si>
  <si>
    <t>D+M kuchyňská linka dle specifikace zadavatele, dl. 4 m vč. pracovní desky</t>
  </si>
  <si>
    <t>512</t>
  </si>
  <si>
    <t>1301251498</t>
  </si>
  <si>
    <t>D+M osvětlení kuch. linky dle specifikace zadavatele</t>
  </si>
  <si>
    <t>-865765542</t>
  </si>
  <si>
    <t>D+M indukční varná deska dle specifikace zadavatele</t>
  </si>
  <si>
    <t>164123064</t>
  </si>
  <si>
    <t>D+M vestavná parní trouba dle specifikace zadavatele</t>
  </si>
  <si>
    <t>-93234395</t>
  </si>
  <si>
    <t>D+M vestavná mikrovlná trouba dle specifikace zadavatele</t>
  </si>
  <si>
    <t>1302918522</t>
  </si>
  <si>
    <t>D+M vestavná myčka dle specifikace zadavatele</t>
  </si>
  <si>
    <t>1967503720</t>
  </si>
  <si>
    <t>D+M digestoř komínový dle specifikace zadavatele</t>
  </si>
  <si>
    <t>-326048374</t>
  </si>
  <si>
    <t>D+M dřez kuchyňský granitový s odkapávací plochou dle specifikace zadavatele</t>
  </si>
  <si>
    <t>1002573467</t>
  </si>
  <si>
    <t>D+M baterie dřezová, páková dle specifikace zadavatele</t>
  </si>
  <si>
    <t>1073692335</t>
  </si>
  <si>
    <t>4 - VZT</t>
  </si>
  <si>
    <t xml:space="preserve">    92 - Zednické přípomoci pro ZTI, VZT,  Elektro</t>
  </si>
  <si>
    <t xml:space="preserve">    92-1 - Suť po přípomocí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</si>
  <si>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</si>
  <si>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</si>
  <si>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</si>
  <si>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</si>
  <si>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736 - Ústřední vytápění - plošné vytápění a chlazení</t>
  </si>
  <si>
    <t xml:space="preserve">    751 - Vzduchotechnika</t>
  </si>
  <si>
    <t>Zednické přípomoci pro ZTI, VZT,  Elektro</t>
  </si>
  <si>
    <t>612325101</t>
  </si>
  <si>
    <t>Vápenocementová hrubá omítka rýh ve stěnách š do 150 mm</t>
  </si>
  <si>
    <t>-361347880</t>
  </si>
  <si>
    <t>25*0,15</t>
  </si>
  <si>
    <t>612325121</t>
  </si>
  <si>
    <t>Vápenocementová štuková omítka rýh ve stěnách š do 150 mm</t>
  </si>
  <si>
    <t>-911239016</t>
  </si>
  <si>
    <t>974032164</t>
  </si>
  <si>
    <t>Vysekání rýh ve stěnách nebo příčkách z dutých cihel nebo tvárnic hl do 150 mm š do 150 mm</t>
  </si>
  <si>
    <t>2144375348</t>
  </si>
  <si>
    <t>92-1</t>
  </si>
  <si>
    <t>Suť po přípomocí</t>
  </si>
  <si>
    <t>Vnitrostaveništní doprava suti a vybouraných hmot pro budovy v do 6 m ručně</t>
  </si>
  <si>
    <t>-1318661763</t>
  </si>
  <si>
    <t>Odvoz suti a vybouraných hmot na skládku nebo meziskládku do 1 km se složením</t>
  </si>
  <si>
    <t>-1798054018</t>
  </si>
  <si>
    <t>Příplatek k odvozu suti a vybouraných hmot na skládku ZKD 1 km přes 1 km</t>
  </si>
  <si>
    <t>579191341</t>
  </si>
  <si>
    <t>0,763*15 "Přepočtené koeficientem množství</t>
  </si>
  <si>
    <t>Poplatek za uložení stavebního odpadu na recyklační skládce (skládkovné) směsného stavebního a demoličního kód odpadu 17 09 04</t>
  </si>
  <si>
    <t>-640266456</t>
  </si>
  <si>
    <t>Přesun hmot pro budovy zděné v do 6 m</t>
  </si>
  <si>
    <t>-1718065216</t>
  </si>
  <si>
    <t>998011002</t>
  </si>
  <si>
    <t>Přesun hmot pro budovy zděné v přes 6 do 12 m</t>
  </si>
  <si>
    <t>-1979219077</t>
  </si>
  <si>
    <t>998011003</t>
  </si>
  <si>
    <t>Přesun hmot pro budovy zděné v přes 12 do 24 m</t>
  </si>
  <si>
    <t>-1488760357</t>
  </si>
  <si>
    <t>732</t>
  </si>
  <si>
    <t>Ústřední vytápění - strojovny</t>
  </si>
  <si>
    <t>732112225</t>
  </si>
  <si>
    <t>Rozdělovače a sběrače sdružené hydraulické závitové (průtok Q m3/h - výkon kW) DN 50 (6 m3/h - 120 kW)</t>
  </si>
  <si>
    <t>-80959261</t>
  </si>
  <si>
    <t>732199100</t>
  </si>
  <si>
    <t>Montáž štítků orientačních</t>
  </si>
  <si>
    <t>-773589468</t>
  </si>
  <si>
    <t>42667204R</t>
  </si>
  <si>
    <t>čerpadlová skupina s inteligentním regulátorem 14</t>
  </si>
  <si>
    <t>948541287</t>
  </si>
  <si>
    <t>732522002r</t>
  </si>
  <si>
    <t>Tepelná čerpadla vzduch/voda pro vytápění a přípravu TV venkovní jednotka topný výkon 7,8 kW</t>
  </si>
  <si>
    <t>1829820834</t>
  </si>
  <si>
    <t>732522132r</t>
  </si>
  <si>
    <t>Tepelná čerpadla vzduch/voda pro vytápění i chlazení vnitřní jednotka s vestavným zásobníkem výkon elektrokotle 2-9,0 kW</t>
  </si>
  <si>
    <t>-1776278127</t>
  </si>
  <si>
    <t>VČ. PŘÍSLUŠENSTVÍ DLE VÝKRESOVÉ ČÁSTI pd</t>
  </si>
  <si>
    <t>998732101</t>
  </si>
  <si>
    <t>Přesun hmot pro strojovny stanovený z hmotnosti přesunovaného materiálu vodorovná dopravní vzdálenost do 50 m základní v objektech výšky do 6 m</t>
  </si>
  <si>
    <t>1544070054</t>
  </si>
  <si>
    <t>998732121</t>
  </si>
  <si>
    <t>Přesun hmot pro strojovny stanovený z hmotnosti přesunovaného materiálu vodorovná dopravní vzdálenost do 50 m ruční (bez užití mechanizace) v objektech výšky do 6 m</t>
  </si>
  <si>
    <t>1201175627</t>
  </si>
  <si>
    <t>733</t>
  </si>
  <si>
    <t>Ústřední vytápění - rozvodné potrubí</t>
  </si>
  <si>
    <t>733222104</t>
  </si>
  <si>
    <t>Potrubí z trubek měděných polotvrdých spojovaných měkkým pájením Ø 22/1</t>
  </si>
  <si>
    <t>142200991</t>
  </si>
  <si>
    <t>733222202</t>
  </si>
  <si>
    <t>Potrubí z trubek měděných polotvrdých spojovaných tvrdým pájením Ø 15/1</t>
  </si>
  <si>
    <t>-1635421739</t>
  </si>
  <si>
    <t>733223205</t>
  </si>
  <si>
    <t>Potrubí z trubek měděných tvrdých spojovaných tvrdým pájením Ø 28/1,5</t>
  </si>
  <si>
    <t>-1870711964</t>
  </si>
  <si>
    <t>733291101</t>
  </si>
  <si>
    <t>Zkoušky těsnosti potrubí z trubek měděných Ø do 35/1,5</t>
  </si>
  <si>
    <t>-147191592</t>
  </si>
  <si>
    <t>42+37+12</t>
  </si>
  <si>
    <t>733811251</t>
  </si>
  <si>
    <t>Ochrana potrubí termoizolačními trubicemi z pěnového polyetylenu PE přilepenými v příčných a podélných spojích, tloušťky izolace přes 20 do 25 mm, vnitřního průměru izolace DN do 22 mm</t>
  </si>
  <si>
    <t>-399152685</t>
  </si>
  <si>
    <t>42+12</t>
  </si>
  <si>
    <t>733811252</t>
  </si>
  <si>
    <t>Ochrana potrubí termoizolačními trubicemi z pěnového polyetylenu PE přilepenými v příčných a podélných spojích, tloušťky izolace přes 20 do 25 mm, vnitřního průměru izolace DN přes 22 do 45 mm</t>
  </si>
  <si>
    <t>275221858</t>
  </si>
  <si>
    <t>998733101</t>
  </si>
  <si>
    <t>Přesun hmot pro rozvody potrubí stanovený z hmotnosti přesunovaného materiálu vodorovná dopravní vzdálenost do 50 m základní v objektech výšky do 6 m</t>
  </si>
  <si>
    <t>1567663364</t>
  </si>
  <si>
    <t>998733121</t>
  </si>
  <si>
    <t>Přesun hmot pro rozvody potrubí stanovený z hmotnosti přesunovaného materiálu vodorovná dopravní vzdálenost do 50 m ruční (bez užití mechanizace) v objektech výšky do 6 m</t>
  </si>
  <si>
    <t>-2088061098</t>
  </si>
  <si>
    <t>734</t>
  </si>
  <si>
    <t>Ústřední vytápění - armatury</t>
  </si>
  <si>
    <t>734221684</t>
  </si>
  <si>
    <t>Ventily regulační závitové hlavice termostatické pro ovládání ventilů PN 10 do 110°C kapalinové pro veřejné prostory</t>
  </si>
  <si>
    <t>-1404913571</t>
  </si>
  <si>
    <t>734261406</t>
  </si>
  <si>
    <t>Šroubení připojovací armatury radiátorů VK PN 10 do 110°C, regulační uzavíratelné přímé G 1/2 x 18</t>
  </si>
  <si>
    <t>-1873079189</t>
  </si>
  <si>
    <t>734291123</t>
  </si>
  <si>
    <t>Ostatní armatury kohouty plnicí a vypouštěcí PN 10 do 90°C G 1/2</t>
  </si>
  <si>
    <t>502331896</t>
  </si>
  <si>
    <t>734291255</t>
  </si>
  <si>
    <t>Ostatní armatury filtry závitové pro topné a chladicí systémy PN 16 do 160°C přímé s vnitřními závity G 1</t>
  </si>
  <si>
    <t>-75737295</t>
  </si>
  <si>
    <t>734292715</t>
  </si>
  <si>
    <t>Ostatní armatury kulové kohouty PN 42 do 185°C přímé vnitřní závit G 1</t>
  </si>
  <si>
    <t>-1317411464</t>
  </si>
  <si>
    <t>998734101</t>
  </si>
  <si>
    <t>Přesun hmot pro armatury stanovený z hmotnosti přesunovaného materiálu vodorovná dopravní vzdálenost do 50 m základní v objektech výšky do 6 m</t>
  </si>
  <si>
    <t>-399953148</t>
  </si>
  <si>
    <t>998734121</t>
  </si>
  <si>
    <t>Přesun hmot pro armatury stanovený z hmotnosti přesunovaného materiálu vodorovná dopravní vzdálenost do 50 m ruční (bez užití mechanizace) v objektech výšky do 6 m</t>
  </si>
  <si>
    <t>255836962</t>
  </si>
  <si>
    <t>735</t>
  </si>
  <si>
    <t>Ústřední vytápění - otopná tělesa</t>
  </si>
  <si>
    <t>735000911</t>
  </si>
  <si>
    <t>Regulace otopného systému při opravách vyregulování dvojregulačních ventilů a kohoutů s ručním ovládáním</t>
  </si>
  <si>
    <t>1800258080</t>
  </si>
  <si>
    <t>735152377</t>
  </si>
  <si>
    <t>Otopná tělesa panelová VK dvoudesková PN 1,0 MPa, T do 110°C bez přídavné přestupní plochy výšky tělesa 600 mm stavební délky / výkonu 1000 mm / 978 W</t>
  </si>
  <si>
    <t>-1174674594</t>
  </si>
  <si>
    <t>735164272</t>
  </si>
  <si>
    <t>Otopná tělesa trubková přímotopná elektrická na stěnu výšky tělesa 1810 mm, délky 600 mm</t>
  </si>
  <si>
    <t>402147537</t>
  </si>
  <si>
    <t>998735101</t>
  </si>
  <si>
    <t>Přesun hmot pro otopná tělesa stanovený z hmotnosti přesunovaného materiálu vodorovná dopravní vzdálenost do 50 m základní v objektech výšky do 6 m</t>
  </si>
  <si>
    <t>-167390608</t>
  </si>
  <si>
    <t>998735121</t>
  </si>
  <si>
    <t>Přesun hmot pro otopná tělesa stanovený z hmotnosti přesunovaného materiálu vodorovná dopravní vzdálenost do 50 m ruční (bez užití mechanizace) v objektech výšky do 6 m</t>
  </si>
  <si>
    <t>1929776729</t>
  </si>
  <si>
    <t>736</t>
  </si>
  <si>
    <t>Ústřední vytápění - plošné vytápění a chlazení</t>
  </si>
  <si>
    <t>736110261</t>
  </si>
  <si>
    <t>Trubkové teplovodní podlahové vytápění systémová deska s tepelnou izolací, výšky 30 až 31 mm</t>
  </si>
  <si>
    <t>-987150510</t>
  </si>
  <si>
    <t>736110413R</t>
  </si>
  <si>
    <t>Trubkové teplovodní podlahové vytápění rozvod v systémové desce potrubí vícevrstvý polyethylen (PE-Xb/Al/PE-Xb) rozvodné potrubí 18x2 mm, rozteč 200 mm</t>
  </si>
  <si>
    <t>-1010646176</t>
  </si>
  <si>
    <t>736110652</t>
  </si>
  <si>
    <t>Trubkové teplovodní podlahové vytápění doplňkové prvky okrajový izolační pruh</t>
  </si>
  <si>
    <t>1728493814</t>
  </si>
  <si>
    <t>736110653</t>
  </si>
  <si>
    <t>Trubkové teplovodní podlahové vytápění doplňkové prvky ochranná trubka</t>
  </si>
  <si>
    <t>701660794</t>
  </si>
  <si>
    <t>736111006</t>
  </si>
  <si>
    <t>Trubkové teplovodní podlahové vytápění rozdělovače mosazné s průtokoměry sedmiokruhové</t>
  </si>
  <si>
    <t>1972271468</t>
  </si>
  <si>
    <t>736111035</t>
  </si>
  <si>
    <t>Trubkové teplovodní podlahové vytápění připojovací šroubení rozdělovače, potrubí 18x2,0 mm</t>
  </si>
  <si>
    <t>394082811</t>
  </si>
  <si>
    <t>736111102</t>
  </si>
  <si>
    <t>Trubkové teplovodní podlahové vytápění skříně rozdělovače pod omítku, pro rozdělovač s počtem okruhů 4-7</t>
  </si>
  <si>
    <t>-1452571532</t>
  </si>
  <si>
    <t>736111132</t>
  </si>
  <si>
    <t>Trubkové teplovodní podlahové vytápění regulační zařízení prostorový termostat programovatelný</t>
  </si>
  <si>
    <t>1995098277</t>
  </si>
  <si>
    <t>998736101</t>
  </si>
  <si>
    <t>Přesun hmot pro plošné vytápění stanovený z hmotnosti přesunovaného materiálu vodorovná dopravní vzdálenost do 50 m základní v objektech výšky do 6 m</t>
  </si>
  <si>
    <t>779105487</t>
  </si>
  <si>
    <t>998736121</t>
  </si>
  <si>
    <t>Přesun hmot pro plošné vytápění stanovený z hmotnosti přesunovaného materiálu vodorovná dopravní vzdálenost do 50 m ruční (bez užití mechanizace) v objektech výšky do 6 m</t>
  </si>
  <si>
    <t>412169</t>
  </si>
  <si>
    <t>751</t>
  </si>
  <si>
    <t>Vzduchotechnika</t>
  </si>
  <si>
    <t>751111011</t>
  </si>
  <si>
    <t>Montáž ventilátoru axiálního nízkotlakého nástěnného základního, průměru do 100 mm</t>
  </si>
  <si>
    <t>1963067480</t>
  </si>
  <si>
    <t>751111051</t>
  </si>
  <si>
    <t>Montáž ventilátoru axiálního nízkotlakého podhledového, průměru do 100 mm</t>
  </si>
  <si>
    <t>-1134657847</t>
  </si>
  <si>
    <t>42914127R</t>
  </si>
  <si>
    <t>ventilátor axiální stěnový skříň z plastu zpětná klapka a nastavitelný doběh IP44 13W D 100mm</t>
  </si>
  <si>
    <t>308520336</t>
  </si>
  <si>
    <t>751398041</t>
  </si>
  <si>
    <t>Montáž ostatních zařízení protidešťové žaluzie nebo žaluziové klapky na kruhové potrubí, průměru do 300 mm</t>
  </si>
  <si>
    <t>1527829160</t>
  </si>
  <si>
    <t>42972981</t>
  </si>
  <si>
    <t>žaluzie přetlaková samočinná UV odolný plast bílá, pro potrubí D 125mm</t>
  </si>
  <si>
    <t>479863549</t>
  </si>
  <si>
    <t>42972982</t>
  </si>
  <si>
    <t>žaluzie přetlaková samočinná UV odolný plast bílá, pro potrubí D 150mm</t>
  </si>
  <si>
    <t>-248073197</t>
  </si>
  <si>
    <t>751510041</t>
  </si>
  <si>
    <t>Vzduchotechnické potrubí z pozinkovaného plechu kruhové, trouba spirálně vinutá bez příruby, průměru do 100 mm</t>
  </si>
  <si>
    <t>1204507061</t>
  </si>
  <si>
    <t>vč. tvarovek</t>
  </si>
  <si>
    <t>751510042</t>
  </si>
  <si>
    <t>Vzduchotechnické potrubí z pozinkovaného plechu kruhové, trouba spirálně vinutá bez příruby, průměru přes 100 do 200 mm</t>
  </si>
  <si>
    <t>-201499818</t>
  </si>
  <si>
    <t>998751101</t>
  </si>
  <si>
    <t>Přesun hmot pro vzduchotechniku stanovený z hmotnosti přesunovaného materiálu vodorovná dopravní vzdálenost do 100 m základní v objektech výšky do 12 m</t>
  </si>
  <si>
    <t>-282230656</t>
  </si>
  <si>
    <t>998751121</t>
  </si>
  <si>
    <t>Přesun hmot pro vzduchotechniku stanovený z hmotnosti přesunovaného materiálu vodorovná dopravní vzdálenost do 100 m ruční (bez užití mechanizace) v objektech výšky do 12 m</t>
  </si>
  <si>
    <t>1743844403</t>
  </si>
  <si>
    <t>OST1</t>
  </si>
  <si>
    <t>Kondenzátní tvarovka</t>
  </si>
  <si>
    <t>soub</t>
  </si>
  <si>
    <t>-823451452</t>
  </si>
  <si>
    <t>OST2</t>
  </si>
  <si>
    <t>Drobný materiál, příchytky, fitinky apod.</t>
  </si>
  <si>
    <t>498000593</t>
  </si>
  <si>
    <t>5 - ZTI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</si>
  <si>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</si>
  <si>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</si>
  <si>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</si>
  <si>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>346244356</t>
  </si>
  <si>
    <t>Obezdívka koupelnových van ploch zaoblených tl 50 mm z pórobetonových přesných tvárnic</t>
  </si>
  <si>
    <t>-1410374124</t>
  </si>
  <si>
    <t>-1067505760</t>
  </si>
  <si>
    <t>14*0,15</t>
  </si>
  <si>
    <t>734097154</t>
  </si>
  <si>
    <t>-1130034001</t>
  </si>
  <si>
    <t>-2010103652</t>
  </si>
  <si>
    <t>-1487327533</t>
  </si>
  <si>
    <t>-132864578</t>
  </si>
  <si>
    <t>0,289*15 "Přepočtené koeficientem množství</t>
  </si>
  <si>
    <t>1886146360</t>
  </si>
  <si>
    <t>2055081388</t>
  </si>
  <si>
    <t>1030148764</t>
  </si>
  <si>
    <t>854261</t>
  </si>
  <si>
    <t>713463121</t>
  </si>
  <si>
    <t>Montáž izolace tepelné potrubí a ohybů tvarovkami nebo deskami potrubními pouzdry bez povrchové úpravy (izolační materiál ve specifikaci) uchycenými sponami potrubí jednovrstvá</t>
  </si>
  <si>
    <t>642492086</t>
  </si>
  <si>
    <t>28377053</t>
  </si>
  <si>
    <t>pouzdro izolační potrubní z pěnového polyetylenu 32/20mm</t>
  </si>
  <si>
    <t>1532173393</t>
  </si>
  <si>
    <t>3,5*1,02 "Přepočtené koeficientem množství</t>
  </si>
  <si>
    <t>713463211</t>
  </si>
  <si>
    <t>Montáž izolace tepelné potrubí a ohybů tvarovkami nebo deskami potrubními pouzdry s povrchovou úpravou hliníkovou fólií (izolační materiál ve specifikaci) přelepenými samolepící hliníkovou páskou potrubí jednovrstvá D do 50 mm</t>
  </si>
  <si>
    <t>831897297</t>
  </si>
  <si>
    <t>RKW.17467</t>
  </si>
  <si>
    <t>Potrubní pouzdra ROCKWOOL 800 vnitřní D 35mm, délka 1000mm, tloušťka izolace 40mm</t>
  </si>
  <si>
    <t>-1901472067</t>
  </si>
  <si>
    <t>-883698883</t>
  </si>
  <si>
    <t>998713121</t>
  </si>
  <si>
    <t>Přesun hmot pro izolace tepelné stanovený z hmotnosti přesunovaného materiálu vodorovná dopravní vzdálenost do 50 m ruční (bez užití mechanizace) v objektech výšky do 6 m</t>
  </si>
  <si>
    <t>-1862359387</t>
  </si>
  <si>
    <t>721</t>
  </si>
  <si>
    <t>Zdravotechnika - vnitřní kanalizace</t>
  </si>
  <si>
    <t>721174041</t>
  </si>
  <si>
    <t>Potrubí z trub polypropylenových připojovací DN 32</t>
  </si>
  <si>
    <t>283858327</t>
  </si>
  <si>
    <t>721290111</t>
  </si>
  <si>
    <t>Zkouška těsnosti kanalizace v objektech vodou do DN 125</t>
  </si>
  <si>
    <t>-509861394</t>
  </si>
  <si>
    <t>998721101</t>
  </si>
  <si>
    <t>Přesun hmot pro vnitřní kanalizaci stanovený z hmotnosti přesunovaného materiálu vodorovná dopravní vzdálenost do 50 m základní v objektech výšky do 6 m</t>
  </si>
  <si>
    <t>990064865</t>
  </si>
  <si>
    <t>998721121</t>
  </si>
  <si>
    <t>Přesun hmot pro vnitřní kanalizaci stanovený z hmotnosti přesunovaného materiálu vodorovná dopravní vzdálenost do 50 m ruční (bez užití mechanizace) v objektech výšky do 6 m</t>
  </si>
  <si>
    <t>293385376</t>
  </si>
  <si>
    <t>722</t>
  </si>
  <si>
    <t>Zdravotechnika - vnitřní vodovod</t>
  </si>
  <si>
    <t>722174024</t>
  </si>
  <si>
    <t>Potrubí z plastových trubek z polypropylenu PPR svařovaných polyfúzně PN 20 (SDR 6) D 32 x 5,4</t>
  </si>
  <si>
    <t>-1283288990</t>
  </si>
  <si>
    <t>722224115</t>
  </si>
  <si>
    <t>Armatury s jedním závitem kohouty plnicí a vypouštěcí PN 10 G 1/2"</t>
  </si>
  <si>
    <t>-458087222</t>
  </si>
  <si>
    <t>55161841</t>
  </si>
  <si>
    <t>vtok se zápachovou uzávěrkou a kuličkou DN 32</t>
  </si>
  <si>
    <t>-641999002</t>
  </si>
  <si>
    <t>722290234</t>
  </si>
  <si>
    <t>Zkoušky, proplach a desinfekce vodovodního potrubí proplach a desinfekce vodovodního potrubí do DN 80</t>
  </si>
  <si>
    <t>682353281</t>
  </si>
  <si>
    <t>722290246</t>
  </si>
  <si>
    <t>Zkoušky, proplach a desinfekce vodovodního potrubí zkoušky těsnosti vodovodního potrubí plastového do DN 40</t>
  </si>
  <si>
    <t>1860048976</t>
  </si>
  <si>
    <t>998722101</t>
  </si>
  <si>
    <t>Přesun hmot pro vnitřní vodovod stanovený z hmotnosti přesunovaného materiálu vodorovná dopravní vzdálenost do 50 m základní v objektech výšky do 6 m</t>
  </si>
  <si>
    <t>-1605027315</t>
  </si>
  <si>
    <t>998722121</t>
  </si>
  <si>
    <t>Přesun hmot pro vnitřní vodovod stanovený z hmotnosti přesunovaného materiálu vodorovná dopravní vzdálenost do 50 m ruční (bez užití mechanizace) v objektech výšky do 6 m</t>
  </si>
  <si>
    <t>1159157838</t>
  </si>
  <si>
    <t>725112022</t>
  </si>
  <si>
    <t>Zařízení záchodů klozety keramické závěsné na nosné stěny s hlubokým splachováním odpad vodorovný</t>
  </si>
  <si>
    <t>1766248711</t>
  </si>
  <si>
    <t>725211603</t>
  </si>
  <si>
    <t>Umyvadla keramická bílá bez výtokových armatur připevněná na stěnu šrouby bez sloupu nebo krytu na sifon, šířka umyvadla 600 mm</t>
  </si>
  <si>
    <t>-895673297</t>
  </si>
  <si>
    <t>725222153</t>
  </si>
  <si>
    <t>Vany bez výtokových armatur akrylátové se zápachovou uzávěrkou rohové včetně krycích panelů, rozměry 1350x1350 mm</t>
  </si>
  <si>
    <t>-1600915267</t>
  </si>
  <si>
    <t>725241111</t>
  </si>
  <si>
    <t>Sprchové vaničky akrylátové čtvercové 800x800 mm</t>
  </si>
  <si>
    <t>-1552147587</t>
  </si>
  <si>
    <t>725241124</t>
  </si>
  <si>
    <t>Sprchové vaničky akrylátové obdélníkové 1000x800 mm</t>
  </si>
  <si>
    <t>-1321525797</t>
  </si>
  <si>
    <t>725244522</t>
  </si>
  <si>
    <t>Sprchové dveře a zástěny zástěny sprchové rohové čtvercové/obdélníkové rámové se skleněnou výplní tl. 4 a 5 mm dveře posuvné dvoudílné, vstup z rohu, na vaničku 800x800 mm</t>
  </si>
  <si>
    <t>-198608756</t>
  </si>
  <si>
    <t>725244725</t>
  </si>
  <si>
    <t>Sprchové dveře a zástěny zástěny sprchové rohové čtvercové/obdélníkové bezrámové skleněné tl. 8 mm dveře otvíravé jednokřídlové, vstup z čela, na vaničku 1000x800 mm</t>
  </si>
  <si>
    <t>1605200040</t>
  </si>
  <si>
    <t>725813111</t>
  </si>
  <si>
    <t>Ventily rohové bez připojovací trubičky nebo flexi hadičky G 1/2"</t>
  </si>
  <si>
    <t>-987441014</t>
  </si>
  <si>
    <t>725822611</t>
  </si>
  <si>
    <t>Baterie umyvadlové stojánkové pákové bez výpusti</t>
  </si>
  <si>
    <t>1863028551</t>
  </si>
  <si>
    <t>725831312</t>
  </si>
  <si>
    <t>Baterie vanové nástěnné pákové s příslušenstvím a pevným držákem</t>
  </si>
  <si>
    <t>-1955170924</t>
  </si>
  <si>
    <t>725841322</t>
  </si>
  <si>
    <t>Baterie sprchové klasické s roztečí 150 mm</t>
  </si>
  <si>
    <t>121500524</t>
  </si>
  <si>
    <t>725861102</t>
  </si>
  <si>
    <t>Zápachové uzávěrky zařizovacích předmětů pro umyvadla DN 40</t>
  </si>
  <si>
    <t>401639421</t>
  </si>
  <si>
    <t>725865311</t>
  </si>
  <si>
    <t>Zápachové uzávěrky zařizovacích předmětů pro vany sprchových koutů s kulovým kloubem na odtoku DN 40/50</t>
  </si>
  <si>
    <t>977131567</t>
  </si>
  <si>
    <t>-417039807</t>
  </si>
  <si>
    <t>998725121</t>
  </si>
  <si>
    <t>Přesun hmot pro zařizovací předměty stanovený z hmotnosti přesunovaného materiálu vodorovná dopravní vzdálenost do 50 m ruční (bez užití mechanizace) v objektech výšky do 6 m</t>
  </si>
  <si>
    <t>-1964371003</t>
  </si>
  <si>
    <t>726</t>
  </si>
  <si>
    <t>Zdravotechnika - předstěnové instalace</t>
  </si>
  <si>
    <t>726111031</t>
  </si>
  <si>
    <t>Předstěnové instalační systémy pro zazdění do masivních zděných konstrukcí pro závěsné klozety ovládání zepředu, stavební výška 1080 mm</t>
  </si>
  <si>
    <t>-1444785761</t>
  </si>
  <si>
    <t>726191001</t>
  </si>
  <si>
    <t>Ostatní příslušenství instalačních systémů zvukoizolační souprava pro WC a bidet</t>
  </si>
  <si>
    <t>-670601141</t>
  </si>
  <si>
    <t>726191002</t>
  </si>
  <si>
    <t>Ostatní příslušenství instalačních systémů souprava pro předstěnovou montáž</t>
  </si>
  <si>
    <t>-495061345</t>
  </si>
  <si>
    <t>726191011</t>
  </si>
  <si>
    <t>Ostatní příslušenství instalačních systémů montáž ovládacích tlačítek k WC</t>
  </si>
  <si>
    <t>-1835199101</t>
  </si>
  <si>
    <t>55281795</t>
  </si>
  <si>
    <t>tlačítko pro ovládání WC shora/zepředu plast dvě množství vody 213x142mm</t>
  </si>
  <si>
    <t>-1314290750</t>
  </si>
  <si>
    <t>998726111</t>
  </si>
  <si>
    <t>Přesun hmot pro instalační prefabrikáty stanovený z hmotnosti přesunovaného materiálu vodorovná dopravní vzdálenost do 50 m základní v objektech výšky do 6 m</t>
  </si>
  <si>
    <t>270257623</t>
  </si>
  <si>
    <t>998726131</t>
  </si>
  <si>
    <t>Přesun hmot pro instalační prefabrikáty stanovený z hmotnosti přesunovaného materiálu vodorovná dopravní vzdálenost do 50 m ruční (bez užití mechanizace) v objektech výšky do 6 m</t>
  </si>
  <si>
    <t>-534061299</t>
  </si>
  <si>
    <t>-1518333106</t>
  </si>
  <si>
    <t>6 - Elektroinstalace</t>
  </si>
  <si>
    <t>Na základě výkazu Ing. Novotného</t>
  </si>
  <si>
    <t xml:space="preserve">      92-1 - Suť po přípomocí</t>
  </si>
  <si>
    <t>M - Práce a dodávky M</t>
  </si>
  <si>
    <t xml:space="preserve">    21-M - Elektromontáže</t>
  </si>
  <si>
    <t xml:space="preserve">      210 - Krabice</t>
  </si>
  <si>
    <t xml:space="preserve">      211 - Zásuvky</t>
  </si>
  <si>
    <t xml:space="preserve">      212 - Spínače, přepínače</t>
  </si>
  <si>
    <t xml:space="preserve">      213 - Vodiče</t>
  </si>
  <si>
    <t xml:space="preserve">      214 - Rozvodnice</t>
  </si>
  <si>
    <t xml:space="preserve">      216 - Osvětlení</t>
  </si>
  <si>
    <t>Vápenocementová omítka rýh hrubá, ve stěnách, šířky rýhy do 150 mm</t>
  </si>
  <si>
    <t>-1602259318</t>
  </si>
  <si>
    <t>https://podminky.urs.cz/item/CS_URS_2025_01/612325101</t>
  </si>
  <si>
    <t>50*0,03</t>
  </si>
  <si>
    <t>50*0,07</t>
  </si>
  <si>
    <t>977132112</t>
  </si>
  <si>
    <t>Vyvrtání otvorů pro elektroinstalační krabice ve stěnách z cihel, hloubky přes 60 do 90 mm</t>
  </si>
  <si>
    <t>-307027253</t>
  </si>
  <si>
    <t>https://podminky.urs.cz/item/CS_URS_2025_01/977132112</t>
  </si>
  <si>
    <t>974032121</t>
  </si>
  <si>
    <t>Vysekání rýh ve stěnách nebo příčkách z dutých cihel, tvárnic, desek z dutých cihel nebo tvárnic do hl. 30 mm a šířky do 30 mm</t>
  </si>
  <si>
    <t>1648882683</t>
  </si>
  <si>
    <t>https://podminky.urs.cz/item/CS_URS_2025_01/974032121</t>
  </si>
  <si>
    <t>974032122</t>
  </si>
  <si>
    <t>Vysekání rýh ve stěnách nebo příčkách z dutých cihel, tvárnic, desek z dutých cihel nebo tvárnic do hl. 30 mm a šířky do 70 mm</t>
  </si>
  <si>
    <t>-204445320</t>
  </si>
  <si>
    <t>https://podminky.urs.cz/item/CS_URS_2025_01/974032122</t>
  </si>
  <si>
    <t>977131119</t>
  </si>
  <si>
    <t>Vrty příklepovými vrtáky do cihelného zdiva nebo prostého betonu průměru přes 28 do 32 mm</t>
  </si>
  <si>
    <t>1361130240</t>
  </si>
  <si>
    <t>https://podminky.urs.cz/item/CS_URS_2025_01/977131119</t>
  </si>
  <si>
    <t>-1375381268</t>
  </si>
  <si>
    <t>"další přímocoi"5</t>
  </si>
  <si>
    <t>58541250</t>
  </si>
  <si>
    <t>sádra bílá</t>
  </si>
  <si>
    <t>-1111646495</t>
  </si>
  <si>
    <t>997013151</t>
  </si>
  <si>
    <t>Vnitrostaveništní doprava suti a vybouraných hmot vodorovně do 50 m s naložením s omezením mechanizace pro budovy a haly výšky do 6 m</t>
  </si>
  <si>
    <t>-1048865891</t>
  </si>
  <si>
    <t>https://podminky.urs.cz/item/CS_URS_2025_01/997013151</t>
  </si>
  <si>
    <t>-879984523</t>
  </si>
  <si>
    <t>Odvoz suti a vybouraných hmot na skládku nebo meziskládku se složením, na vzdálenost Příplatek k ceně za každý další započatý 1 km přes 1 km</t>
  </si>
  <si>
    <t>-1773296837</t>
  </si>
  <si>
    <t xml:space="preserve">Poznámka k položce:_x000D_
25 km celkem </t>
  </si>
  <si>
    <t>0,267*15 'Přepočtené koeficientem množství</t>
  </si>
  <si>
    <t>1011680553</t>
  </si>
  <si>
    <t>Práce a dodávky M</t>
  </si>
  <si>
    <t>21-M</t>
  </si>
  <si>
    <t>Elektromontáže</t>
  </si>
  <si>
    <t>741810002</t>
  </si>
  <si>
    <t>Zkoušky a prohlídky elektrických rozvodů a zařízení celková prohlídka a vyhotovení revizní zprávy pro objem montážních prací přes 100 do 500 tis. Kč</t>
  </si>
  <si>
    <t>1890180484</t>
  </si>
  <si>
    <t>https://podminky.urs.cz/item/CS_URS_2025_01/741810002</t>
  </si>
  <si>
    <t>998741121</t>
  </si>
  <si>
    <t>Přesun hmot pro silnoproud stanovený z hmotnosti přesunovaného materiálu vodorovná dopravní vzdálenost do 50 m ruční (bez užití mechanizace) v objektech výšky do 6 m</t>
  </si>
  <si>
    <t>-1429102031</t>
  </si>
  <si>
    <t>https://podminky.urs.cz/item/CS_URS_2025_01/998741121</t>
  </si>
  <si>
    <t>K035</t>
  </si>
  <si>
    <t>zaškolení</t>
  </si>
  <si>
    <t>-1873491089</t>
  </si>
  <si>
    <t>K036</t>
  </si>
  <si>
    <t>Podružný montážní materiál</t>
  </si>
  <si>
    <t>-1744919315</t>
  </si>
  <si>
    <t>Krabice</t>
  </si>
  <si>
    <t>741112061</t>
  </si>
  <si>
    <t>Montáž krabice přístrojová zapuštěná plastová kruhová</t>
  </si>
  <si>
    <t>1307320435</t>
  </si>
  <si>
    <t>https://podminky.urs.cz/item/CS_URS_2025_01/741112061</t>
  </si>
  <si>
    <t>34571450</t>
  </si>
  <si>
    <t>krabice pod omítku PVC přístrojová kruhová D 70mm</t>
  </si>
  <si>
    <t>388976995</t>
  </si>
  <si>
    <t>Zásuvky</t>
  </si>
  <si>
    <t>741313082</t>
  </si>
  <si>
    <t>Montáž zásuvek domovních se zapojením vodičů šroubové připojení venkovní nebo mokré, provedení 2P + PE</t>
  </si>
  <si>
    <t>1456193156</t>
  </si>
  <si>
    <t>https://podminky.urs.cz/item/CS_URS_2025_01/741313082</t>
  </si>
  <si>
    <t>34555230</t>
  </si>
  <si>
    <t>zásuvka zápustná jednonásobná s clonkami, víčkem, rámečkem, s drápky, IP44, šroubové svorky</t>
  </si>
  <si>
    <t>1532458901</t>
  </si>
  <si>
    <t>741313001</t>
  </si>
  <si>
    <t>Montáž zásuvka (polo)zapuštěná bezšroubové připojení 2P+PE se zapojením vodičů</t>
  </si>
  <si>
    <t>2063485389</t>
  </si>
  <si>
    <t>https://podminky.urs.cz/item/CS_URS_2025_01/741313001</t>
  </si>
  <si>
    <t>34539059</t>
  </si>
  <si>
    <t>rámeček jednonásobný</t>
  </si>
  <si>
    <t>1048059046</t>
  </si>
  <si>
    <t>34555241</t>
  </si>
  <si>
    <t>přístroj zásuvky zápustné jednonásobné, krytka s clonkami, bezšroubové svorky</t>
  </si>
  <si>
    <t>-1401599324</t>
  </si>
  <si>
    <t>741313005</t>
  </si>
  <si>
    <t>Montáž zásuvek domovních se zapojením vodičů bezšroubové připojení polozapuštěných nebo zapuštěných 10/16 A, provedení 2P + PE s ochrannými clonkami a přepěťovou ochranou</t>
  </si>
  <si>
    <t>-826400530</t>
  </si>
  <si>
    <t>https://podminky.urs.cz/item/CS_URS_2025_01/741313005</t>
  </si>
  <si>
    <t>34555244</t>
  </si>
  <si>
    <t>přístroj zásuvky zápustné jednonásobné s optickou přepěťovou ochranou, krytka s clonkami, bezšroubové svorky</t>
  </si>
  <si>
    <t>-477150056</t>
  </si>
  <si>
    <t>-2061176859</t>
  </si>
  <si>
    <t>K037</t>
  </si>
  <si>
    <t xml:space="preserve">D+M Ochranná přípojnice MET_x000D_
</t>
  </si>
  <si>
    <t>-877369314</t>
  </si>
  <si>
    <t>Spínače, přepínače</t>
  </si>
  <si>
    <t>741310251</t>
  </si>
  <si>
    <t>Montáž spínačů jedno nebo dvoupólových polozapuštěných nebo zapuštěných se zapojením vodičů šroubové připojení, pro prostředí venkovní nebo mokré spínačů, řazení 1-jednopólových</t>
  </si>
  <si>
    <t>-1812215202</t>
  </si>
  <si>
    <t>https://podminky.urs.cz/item/CS_URS_2025_01/741310251</t>
  </si>
  <si>
    <t>34535025</t>
  </si>
  <si>
    <t>přístroj spínače zápustného jednopólového, s krytem, řazení 1, IP44, šroubové svorky</t>
  </si>
  <si>
    <t>-614251740</t>
  </si>
  <si>
    <t>34535011</t>
  </si>
  <si>
    <t>rámeček jednonásobný (s těsnicí manžetou), IP44</t>
  </si>
  <si>
    <t>758812999</t>
  </si>
  <si>
    <t>741310101</t>
  </si>
  <si>
    <t>Montáž spínač (polo)zapuštěný bezšroubové připojení 1-jednopólový se zapojením vodičů</t>
  </si>
  <si>
    <t>-1790532287</t>
  </si>
  <si>
    <t>https://podminky.urs.cz/item/CS_URS_2025_01/741310101</t>
  </si>
  <si>
    <t>34539010</t>
  </si>
  <si>
    <t>přístroj spínače jednopólového, řazení 1, 1So bezšroubové svorky</t>
  </si>
  <si>
    <t>1290100377</t>
  </si>
  <si>
    <t>34539049</t>
  </si>
  <si>
    <t>kryt spínače jednoduchý</t>
  </si>
  <si>
    <t>-1245954136</t>
  </si>
  <si>
    <t>479598134</t>
  </si>
  <si>
    <t>741310122</t>
  </si>
  <si>
    <t>Montáž přepínač (polo)zapuštěný bezšroubové připojení 6-střídavý se zapojením vodičů</t>
  </si>
  <si>
    <t>-1608703194</t>
  </si>
  <si>
    <t>https://podminky.urs.cz/item/CS_URS_2025_01/741310122</t>
  </si>
  <si>
    <t>34539016</t>
  </si>
  <si>
    <t>přístroj přepínače střídavého, řazení 6, 6So, 6S bezšroubové svorky</t>
  </si>
  <si>
    <t>-431742013</t>
  </si>
  <si>
    <t>405423519</t>
  </si>
  <si>
    <t>1443866321</t>
  </si>
  <si>
    <t>741310121</t>
  </si>
  <si>
    <t>Montáž spínačů jedno nebo dvoupólových polozapuštěných nebo zapuštěných se zapojením vodičů bezšroubové připojení přepínačů, řazení 5-sériových</t>
  </si>
  <si>
    <t>671928956</t>
  </si>
  <si>
    <t>https://podminky.urs.cz/item/CS_URS_2025_01/741310121</t>
  </si>
  <si>
    <t>34539012</t>
  </si>
  <si>
    <t>přístroj přepínače sériového, řazení 5 bezšroubové svorky</t>
  </si>
  <si>
    <t>-1527597237</t>
  </si>
  <si>
    <t>34539050</t>
  </si>
  <si>
    <t>kryt spínače dělený</t>
  </si>
  <si>
    <t>1514005840</t>
  </si>
  <si>
    <t>-246798050</t>
  </si>
  <si>
    <t>741310126</t>
  </si>
  <si>
    <t>Montáž spínačů jedno nebo dvoupólových polozapuštěných nebo zapuštěných se zapojením vodičů bezšroubové připojení přepínačů, řazení 7-křížových</t>
  </si>
  <si>
    <t>-1574387616</t>
  </si>
  <si>
    <t>https://podminky.urs.cz/item/CS_URS_2025_01/741310126</t>
  </si>
  <si>
    <t>34539014</t>
  </si>
  <si>
    <t>přístroj přepínače křížového, řazení 7, 7So bezšroubové svorky</t>
  </si>
  <si>
    <t>-1115241452</t>
  </si>
  <si>
    <t>1927409751</t>
  </si>
  <si>
    <t>-1690153429</t>
  </si>
  <si>
    <t>Vodiče</t>
  </si>
  <si>
    <t>741120003</t>
  </si>
  <si>
    <t>Montáž vodičů izolovaných měděných bez ukončení uložených pod omítku plných a laněných (např. CY), průřezu žíly 10 až 16 mm2</t>
  </si>
  <si>
    <t>-437340596</t>
  </si>
  <si>
    <t>https://podminky.urs.cz/item/CS_URS_2025_01/741120003</t>
  </si>
  <si>
    <t>34141142</t>
  </si>
  <si>
    <t>vodič propojovací jádro Cu lanované izolace PVC 450/750V (H07V-R) 1x16mm2</t>
  </si>
  <si>
    <t>-2142490454</t>
  </si>
  <si>
    <t>741122015</t>
  </si>
  <si>
    <t>Montáž kabel Cu bez ukončení uložený pod omítku plný kulatý 3x1,5 mm2 (např. CYKY)</t>
  </si>
  <si>
    <t>-131492068</t>
  </si>
  <si>
    <t>https://podminky.urs.cz/item/CS_URS_2025_01/741122015</t>
  </si>
  <si>
    <t>34111030</t>
  </si>
  <si>
    <t>kabel instalační jádro Cu plné izolace PVC plášť PVC 450/750V (CYKY) 3x1,5mm2</t>
  </si>
  <si>
    <t>-1620570785</t>
  </si>
  <si>
    <t>741122016</t>
  </si>
  <si>
    <t>Montáž kabel Cu bez ukončení uložený pod omítku plný kulatý 3x2,5 až 6 mm2 (např. CYKY)</t>
  </si>
  <si>
    <t>2090167136</t>
  </si>
  <si>
    <t>https://podminky.urs.cz/item/CS_URS_2025_01/741122016</t>
  </si>
  <si>
    <t>34111036</t>
  </si>
  <si>
    <t>kabel instalační jádro Cu plné izolace PVC plášť PVC 450/750V (CYKY) 3x2,5mm2</t>
  </si>
  <si>
    <t>966603096</t>
  </si>
  <si>
    <t>741122031</t>
  </si>
  <si>
    <t>Montáž kabelů měděných bez ukončení uložených pod omítku plných kulatých (např. CYKY), počtu a průřezu žil 5x1,5 až 2,5 mm2</t>
  </si>
  <si>
    <t>1275584959</t>
  </si>
  <si>
    <t>https://podminky.urs.cz/item/CS_URS_2025_01/741122031</t>
  </si>
  <si>
    <t>34111094</t>
  </si>
  <si>
    <t>kabel instalační jádro Cu plné izolace PVC plášť PVC 450/750V (CYKY) 5x2,5mm2</t>
  </si>
  <si>
    <t>-262878041</t>
  </si>
  <si>
    <t>741122025</t>
  </si>
  <si>
    <t>Montáž kabelů měděných bez ukončení uložených pod omítku plných kulatých (např. CYKY), počtu a průřezu žil 4x16 až 25 mm2</t>
  </si>
  <si>
    <t>611735889</t>
  </si>
  <si>
    <t>https://podminky.urs.cz/item/CS_URS_2025_01/741122025</t>
  </si>
  <si>
    <t>34111080</t>
  </si>
  <si>
    <t>kabel instalační jádro Cu plné izolace PVC plášť PVC 450/750V (CYKY) 4x16mm2</t>
  </si>
  <si>
    <t>195556223</t>
  </si>
  <si>
    <t>741130001</t>
  </si>
  <si>
    <t>Ukončení vodič izolovaný do 2,5 mm2 v rozváděči nebo na přístroji</t>
  </si>
  <si>
    <t>-91363771</t>
  </si>
  <si>
    <t>https://podminky.urs.cz/item/CS_URS_2025_01/741130001</t>
  </si>
  <si>
    <t>741130006</t>
  </si>
  <si>
    <t>Ukončení vodičů izolovaných s označením a zapojením v rozváděči nebo na přístroji, průřezu žíly do 16 mm2</t>
  </si>
  <si>
    <t>-253964186</t>
  </si>
  <si>
    <t>https://podminky.urs.cz/item/CS_URS_2025_01/741130006</t>
  </si>
  <si>
    <t>Rozvodnice</t>
  </si>
  <si>
    <t>K014</t>
  </si>
  <si>
    <t>D+M Rozváděč RH - pod omítku, náplň dle výkresové dokumentace</t>
  </si>
  <si>
    <t>2016170979</t>
  </si>
  <si>
    <t>Osvětlení</t>
  </si>
  <si>
    <t>741330335</t>
  </si>
  <si>
    <t>Montáž ovladačů tlačítkových vestavných s průčelní deskou bez zhotovení otvoru prvků objímky se žárovkou</t>
  </si>
  <si>
    <t>176948211</t>
  </si>
  <si>
    <t>https://podminky.urs.cz/item/CS_URS_2025_01/741330335</t>
  </si>
  <si>
    <t>34513187</t>
  </si>
  <si>
    <t>objímka žárovky E27 svorcová 13x1 keramická 1332-857 s kovovým kroužkem</t>
  </si>
  <si>
    <t>-558403520</t>
  </si>
  <si>
    <t>34711210</t>
  </si>
  <si>
    <t>žárovka čirá E27/42W</t>
  </si>
  <si>
    <t>-131458178</t>
  </si>
  <si>
    <t>741372062</t>
  </si>
  <si>
    <t>Montáž svítidel s integrovaným zdrojem LED se zapojením vodičů interiérových přisazených stropních hranatých nebo kruhových, plochy přes 0,09 do 0,36 m2</t>
  </si>
  <si>
    <t>-1695188773</t>
  </si>
  <si>
    <t>https://podminky.urs.cz/item/CS_URS_2025_01/741372062</t>
  </si>
  <si>
    <t>34825003</t>
  </si>
  <si>
    <t>svítidlo interiérové stropní přisazené kruhové D 300-450mm 1900-2500lm</t>
  </si>
  <si>
    <t>1280050972</t>
  </si>
  <si>
    <t>741372022</t>
  </si>
  <si>
    <t>Montáž svítidel s integrovaným zdrojem LED se zapojením vodičů interiérových přisazených nástěnných hranatých nebo kruhových, plochy přes 0,09 do 0,36 m2</t>
  </si>
  <si>
    <t>1706805975</t>
  </si>
  <si>
    <t>https://podminky.urs.cz/item/CS_URS_2025_01/741372022</t>
  </si>
  <si>
    <t>Nástěnné kombinované LED svítidlo s pohybovým senzorem a nouzovým osvětlením</t>
  </si>
  <si>
    <t>486388889</t>
  </si>
  <si>
    <t>741372027</t>
  </si>
  <si>
    <t>Montáž svítidel s integrovaným zdrojem LED se zapojením vodičů interiérových přisazených nástěnných hranatých nebo kruhových s pohybovým čidlem, plochy přes 0,09 do 0,36 m2</t>
  </si>
  <si>
    <t>-505290671</t>
  </si>
  <si>
    <t>https://podminky.urs.cz/item/CS_URS_2025_01/741372027</t>
  </si>
  <si>
    <t>34825055</t>
  </si>
  <si>
    <t>svítidlo interiérové stropní přisazené kruhové D 300-450mm 1200-1900lm s pohybovým čidlem</t>
  </si>
  <si>
    <t>-1450277116</t>
  </si>
  <si>
    <t>9 - Vedlejší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</si>
  <si>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</si>
  <si>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</si>
  <si>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</si>
  <si>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VRN8 - Přesun stavebních kapacit</t>
  </si>
  <si>
    <t>VRN</t>
  </si>
  <si>
    <t>Vedlejší rozpočtové náklady</t>
  </si>
  <si>
    <t>VRN3</t>
  </si>
  <si>
    <t>Zařízení staveniště</t>
  </si>
  <si>
    <t>030001000</t>
  </si>
  <si>
    <t>1024</t>
  </si>
  <si>
    <t>-22640525</t>
  </si>
  <si>
    <t>https://podminky.urs.cz/item/CS_URS_2025_01/030001000</t>
  </si>
  <si>
    <t xml:space="preserve">Poznámka k položce:_x000D_
Současně kryje náklady na zdvihací prostředky po celou dobu stavby. </t>
  </si>
  <si>
    <t>033002000</t>
  </si>
  <si>
    <t>Připojení staveniště na inženýrské sítě</t>
  </si>
  <si>
    <t>1587785443</t>
  </si>
  <si>
    <t>https://podminky.urs.cz/item/CS_URS_2025_01/033002000</t>
  </si>
  <si>
    <t>039002000</t>
  </si>
  <si>
    <t>Zrušení zařízení staveniště</t>
  </si>
  <si>
    <t>-1957337813</t>
  </si>
  <si>
    <t>https://podminky.urs.cz/item/CS_URS_2025_01/039002000</t>
  </si>
  <si>
    <t>Ochrana neřešených částí stavby</t>
  </si>
  <si>
    <t>vlastní</t>
  </si>
  <si>
    <t>1833657821</t>
  </si>
  <si>
    <t>VRN4</t>
  </si>
  <si>
    <t>Inženýrská činnost</t>
  </si>
  <si>
    <t>044002000</t>
  </si>
  <si>
    <t>Revize</t>
  </si>
  <si>
    <t>1508070102</t>
  </si>
  <si>
    <t>https://podminky.urs.cz/item/CS_URS_2025_01/044002000</t>
  </si>
  <si>
    <t>045002000</t>
  </si>
  <si>
    <t>Kompletační a koordinační činnost</t>
  </si>
  <si>
    <t>-886410400</t>
  </si>
  <si>
    <t>https://podminky.urs.cz/item/CS_URS_2025_01/045002000</t>
  </si>
  <si>
    <t>VRN8</t>
  </si>
  <si>
    <t>Přesun stavebních kapacit</t>
  </si>
  <si>
    <t>081002000</t>
  </si>
  <si>
    <t>Doprava zaměstnanců</t>
  </si>
  <si>
    <t>-1059302586</t>
  </si>
  <si>
    <t>https://podminky.urs.cz/item/CS_URS_2025_01/081002000</t>
  </si>
  <si>
    <t>SEZNAM FIGUR</t>
  </si>
  <si>
    <t>Výměra</t>
  </si>
  <si>
    <t>a/ 1</t>
  </si>
  <si>
    <t>"111"4,97</t>
  </si>
  <si>
    <t>"pod schodami"1,74</t>
  </si>
  <si>
    <t>Použití figury:</t>
  </si>
  <si>
    <t>Hloubení nezapažených jam v soudržných horninách třídy těžitelnosti I skupiny 3 ručně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</si>
  <si>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</si>
  <si>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</si>
  <si>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Zřízení vrstvy z geotextilie v rovině nebo ve sklonu do 1:5 š do 3 m</t>
  </si>
  <si>
    <t>Podsyp pod základové konstrukce se zhutněním z hrubého kameniva frakce 16 až 32 mm</t>
  </si>
  <si>
    <t>Mazanina tl přes 120 do 240 mm z betonu prostého bez zvýšených nároků na prostředí tř. C 25/30</t>
  </si>
  <si>
    <t>Výztuž mazanin svařovanými sítěmi Kari</t>
  </si>
  <si>
    <t>Provedení izolace proti zemní vlhkosti vodorovné za studena nátěrem penetračním</t>
  </si>
  <si>
    <t>Provedení izolace proti zemní vlhkosti pásy přitavením vodorovné NAIP</t>
  </si>
  <si>
    <t>Tmelení spar a rohů šířky do 3 mm akrylátovým tmelem v místnostech v do 3,80 m</t>
  </si>
  <si>
    <t>Olepování vnitřních ploch páskou v místnostech v do 3,80 m</t>
  </si>
  <si>
    <t>Zakrytí vnitřních podlah včetně pozdějšího odkrytí</t>
  </si>
  <si>
    <t>Zakrytí vnitřních ploch konstrukcí nebo prvků v místnostech v do 3,80 m</t>
  </si>
  <si>
    <t>Lešení pomocné pro objekty pozemních staveb s lešeňovou podlahou v do 1,9 m zatížení do 150 kg/m2</t>
  </si>
  <si>
    <t>Bourání podkladů pod dlažby nebo mazanin betonových nebo z litého asfaltu tl přes 100 mm pl přes 4 m2</t>
  </si>
  <si>
    <t>Potěr anhydritový samonivelační litý C20 tl přes 45 do 50 mm</t>
  </si>
  <si>
    <t>Příplatek k anhydritovému samonivelačnímu litému potěru C20 ZKD 5 mm tl</t>
  </si>
  <si>
    <t>Separační vrstva z PE fólie</t>
  </si>
  <si>
    <t>Násyp tl do 20 mm pod plovoucí nebo tepelně izolační vrstvy podlah z písku prosátého</t>
  </si>
  <si>
    <t>"103"5,04+1,1*0,4</t>
  </si>
  <si>
    <t>Vysátí podkladu před pokládkou dlažby</t>
  </si>
  <si>
    <t>Nátěr penetrační na podlahu</t>
  </si>
  <si>
    <t>Montáž podlah keramických hladkých lepených cementovým flexibilním lepidlem přes 4 do 6 ks/m2</t>
  </si>
  <si>
    <t>"104"7,92+0,4*0,9</t>
  </si>
  <si>
    <t>"108"15,4+0,2*1,1</t>
  </si>
  <si>
    <t>"109"16,64+0,34*1,35</t>
  </si>
  <si>
    <t>"111"4,97+0,115*0,8</t>
  </si>
  <si>
    <t>Broušení betonového podkladu povlakových podlah</t>
  </si>
  <si>
    <t>F02_1</t>
  </si>
  <si>
    <t>SOUČTOVÁ  Plocha podlah 2 NP vč. plochy mezi dveřmi a u fr. oken</t>
  </si>
  <si>
    <t>0+F022+0+0</t>
  </si>
  <si>
    <t>"201"9,51+0,1*0,9*4</t>
  </si>
  <si>
    <t>"1NP"2,7*(0,5*2+0,4*2+3,28+1,03+1+0,55+0,9+1,96+1+0,92)</t>
  </si>
  <si>
    <t>"komín"0,8*(0,46*4)</t>
  </si>
  <si>
    <t>"odpočet otvorů"-okno1-(1*1,2+0,9*2,02)</t>
  </si>
  <si>
    <t>Penetrační akrylátový nátěr vnějších pastovitých tenkovrstvých omítek stěn</t>
  </si>
  <si>
    <t>Příplatek k cenám kontaktního zateplení vnějších stěn za zesílení vyztužení základní vrstvy</t>
  </si>
  <si>
    <t>Zakrytí výplní otvorů a svislých ploch fólií přilepenou lepící páskou</t>
  </si>
  <si>
    <t>(2,7-1,5)*(10,17-2,3+3,28+1+1)</t>
  </si>
  <si>
    <t>"na střeše souseda"</t>
  </si>
  <si>
    <t>Montáž lešení řadového trubkového lehkého s podlahami zatížení do 200 kg/m2 š od 0,6 do 0,9 m v do 10 m</t>
  </si>
  <si>
    <t>Příplatek k lešení řadovému trubkovému lehkému s podlahami do 200 kg/m2 š od 0,6 do 0,9 m v do 10 m za každý den použití</t>
  </si>
  <si>
    <t>Demontáž lešení řadového trubkového lehkého s podlahami zatížení do 200 kg/m2 š od 0,6 do 0,9 m v do 10 m</t>
  </si>
  <si>
    <t>Montáž ochranné sítě z textilie z umělých vláken</t>
  </si>
  <si>
    <t>Příplatek k ochranné síti za každý den použití</t>
  </si>
  <si>
    <t>Demontáž ochranné sítě z textilie z umělých vláken</t>
  </si>
  <si>
    <t>Dovoz a odvoz lešení řadového do 10 km včetně naložení a složení</t>
  </si>
  <si>
    <t>Příplatek k ceně dovozu a odvozu lešení řadového ZKD 10 km přes 10 km</t>
  </si>
  <si>
    <t>"O1L"1,1</t>
  </si>
  <si>
    <t>"O2"1</t>
  </si>
  <si>
    <t>Montáž omítkových samolepících začišťovacích profilů pro spojení s okenním rámem</t>
  </si>
  <si>
    <t>Montáž kontaktního zateplení vnějšího ostění, nadpraží nebo parapetu hl. špalety do 200 mm lepením desek z polystyrenu tl do 40 mm</t>
  </si>
  <si>
    <t>Přisekání rovných ostění v cihelném zdivu na MV nebo MVC</t>
  </si>
  <si>
    <t>Obklad01*1,5</t>
  </si>
  <si>
    <t xml:space="preserve">"obklad za vanou a sprchou do výše 2 m </t>
  </si>
  <si>
    <t>0,7*(1+1+1,5+1,5)</t>
  </si>
  <si>
    <t>"odpočet otvorů"</t>
  </si>
  <si>
    <t>-(0,7*1,5+0,8*1,5)</t>
  </si>
  <si>
    <t>Vápenocementový štuk vnitřních stěn tloušťky do 3 mm</t>
  </si>
  <si>
    <t>Nátěr penetrační na stěnu</t>
  </si>
  <si>
    <t>"106"(0,9+1,25)*2</t>
  </si>
  <si>
    <t>"107"(1,67+3,48)*2</t>
  </si>
  <si>
    <t>Montáž izolace nátěrem nebo stěrkou ve dvou vrstvách</t>
  </si>
  <si>
    <t>Montáž izolace pod obklad těsnícími pásy pro styčné nebo dilatační spáry</t>
  </si>
  <si>
    <t>Spárování vnitřních obkladů silikonem</t>
  </si>
  <si>
    <t>Obvodová dilatace podlahovým páskem z pěnového PE mezi stěnou a mazaninou nebo potěrem v 80 mm</t>
  </si>
  <si>
    <t>Provedení izolace proti zemní vlhkosti svislé za studena nátěrem penetračním</t>
  </si>
  <si>
    <t>Provedení izolace proti zemní vlhkosti pásy přitavením svislé NAIP</t>
  </si>
  <si>
    <t>Izolace proti vodě provedení spojů přitavením pásu NAIP 500 mm</t>
  </si>
  <si>
    <t>Oprášení (ometení ) podkladu v místnostech v do 3,80 m</t>
  </si>
  <si>
    <t>"103"(1,75+2,88)*2</t>
  </si>
  <si>
    <t>Montáž soklů z dlaždic keramických rovných lepených cementovým flexibilním lepidlem v přes 65 do 90 mm</t>
  </si>
  <si>
    <t>"104"(2,75+2,88)*2</t>
  </si>
  <si>
    <t>"105"(3,48+1,38+0,18+0,9)*2</t>
  </si>
  <si>
    <t>"108"(4,45+3,48)*2</t>
  </si>
  <si>
    <t>"109"(4,45+3,74)*2</t>
  </si>
  <si>
    <t>"110"(4,49+3,74)*2</t>
  </si>
  <si>
    <t>"111"(1,725+2,88)*2</t>
  </si>
  <si>
    <t>Montáž podlahové lišty obvodové lepené</t>
  </si>
  <si>
    <t>"201"(6,6+1,655)*2</t>
  </si>
  <si>
    <t>"202 nový soklík k nové SDK příčce"3,64</t>
  </si>
  <si>
    <t>"203 nový soklík k nové SDK příčce"1,155+0,15+0,9+1,3</t>
  </si>
  <si>
    <t>"206 nový soklík k nové SDK příčce"3,64</t>
  </si>
  <si>
    <t>"O1L"1,1*2,07</t>
  </si>
  <si>
    <t>Zakrytí výplní otvorů fólií přilepenou na začišťovací lišty</t>
  </si>
  <si>
    <t xml:space="preserve">"1 NP </t>
  </si>
  <si>
    <t>"103"(1,75*2+2,88*2)*(0,25+2,66)</t>
  </si>
  <si>
    <t>"104"(2,75*2+2,88*2)*(0,25+2,66)</t>
  </si>
  <si>
    <t>"106"(0,9*2+1,2*2)*(0,25+2,66)</t>
  </si>
  <si>
    <t>"107"(1,67*2+3,48*2)*(0,25+2,66)</t>
  </si>
  <si>
    <t>"111"(1,725*2+2,88*2)*(0,25+2,66)</t>
  </si>
  <si>
    <t>"odpočet otvoru"</t>
  </si>
  <si>
    <t>-(0,9*1,97+1*1,2+0,8*1,97*4+0,7*1,97*2+0,6*0,6+1*1,5+0,8*1,97*2)</t>
  </si>
  <si>
    <t>"ostění, nadpraží"</t>
  </si>
  <si>
    <t>0,4*(1,1+2,07*2+1+1,2*2+0,9+2,02*2+1+1,5*2)</t>
  </si>
  <si>
    <t>Vápenocementová omítka hrubá jednovrstvá zatřená vnitřních stěn nanášená ručně</t>
  </si>
  <si>
    <t>Příplatek k vápenocementové omítce vnitřních stěn za každých dalších 5 mm tloušťky ručně</t>
  </si>
  <si>
    <t>"O1L"2*2,07</t>
  </si>
  <si>
    <t>"O2"2*1,5</t>
  </si>
  <si>
    <t>Vyrovnávací cementový potěr tl přes 10 do 20 mm ze suchých směsí provedený v pásu</t>
  </si>
  <si>
    <t>Montáž parapetních desek dřevěných nebo plastových š do 30 cm</t>
  </si>
  <si>
    <t>0,6*(10,18*2)</t>
  </si>
  <si>
    <t>0,6*(6,311*2)</t>
  </si>
  <si>
    <t>Montáž bednění štítových okapových říms z palubek</t>
  </si>
  <si>
    <t>Spojovací prostředky pro montáž olištování, obložení stropů, střešních podhledů a stěn</t>
  </si>
  <si>
    <t>Lazurovací dvojnásobný akrylátový nátěr tesařských konstrukcí</t>
  </si>
  <si>
    <t>1,48+0,8+1,985+2,73*2+2,785*3+1,475+2,375+1,475+2,375+2,375+1,07+3,65</t>
  </si>
  <si>
    <t>Obsypání potrubí ručně sypaninou bez prohození, uloženou do 3 m</t>
  </si>
  <si>
    <t>Odvětrání radonu vodorovné drenážní kladené do štěrkového podsypu z plastových perforovaných trubek DN přes 80 do 100 mm</t>
  </si>
  <si>
    <t>16,259+5,064</t>
  </si>
  <si>
    <t>Odvětrání radonu vodorovné sběrné kladené do štěrkového podsypu z plastových trubek DN přes 110 do 125 mm</t>
  </si>
  <si>
    <t>"zateplený</t>
  </si>
  <si>
    <t>SDK podhled desky 1xA 12,5 bez izolace dvouvrstvá spodní kce profil CD+UD</t>
  </si>
  <si>
    <t>SDK podhled základní penetrační nátěr</t>
  </si>
  <si>
    <t>Montáž parotěsné zábrany do SDK podhledu</t>
  </si>
  <si>
    <t>SDK podhled deska 1xH2 12,5 bez izolace dvouvrstvá spodní kce profil CD+UD</t>
  </si>
  <si>
    <t>"2NP"2,65*(3,64+1,155+2,25)</t>
  </si>
  <si>
    <t>"odpočet otvoru"-0,9*2,02*2</t>
  </si>
  <si>
    <t>"odpočet šikmin"-0,5</t>
  </si>
  <si>
    <t>Mezisoučet</t>
  </si>
  <si>
    <t>SDK příčka tl 100 mm profil CW+UW 75 desky 1xA 12,5 s izolací EI 30 Rw do 45 dB</t>
  </si>
  <si>
    <t>SDK příčka základní penetrační nátěr (oboustranně)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</si>
  <si>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</si>
  <si>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</si>
  <si>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</si>
  <si>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</si>
  <si>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</si>
  <si>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</si>
  <si>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</si>
  <si>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</si>
  <si>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</si>
  <si>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</si>
  <si>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</si>
  <si>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</si>
  <si>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</si>
  <si>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</si>
  <si>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</si>
  <si>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</si>
  <si>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</si>
  <si>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</si>
  <si>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</si>
  <si>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</si>
  <si>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</si>
  <si>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</si>
  <si>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</si>
  <si>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</si>
  <si>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</si>
  <si>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</si>
  <si>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</si>
  <si>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</si>
  <si>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</si>
  <si>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</si>
  <si>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</si>
  <si>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</si>
  <si>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</si>
  <si>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</si>
  <si>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</si>
  <si>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</si>
  <si>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</si>
  <si>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</si>
  <si>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</si>
  <si>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</si>
  <si>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</si>
  <si>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</si>
  <si>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</si>
  <si>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</si>
  <si>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</si>
  <si>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</si>
  <si>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</si>
  <si>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</si>
  <si>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</si>
  <si>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</si>
  <si>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</si>
  <si>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</si>
  <si>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</si>
  <si>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</si>
  <si>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</si>
  <si>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</si>
  <si>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</si>
  <si>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</si>
  <si>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</si>
  <si>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</si>
  <si>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</si>
  <si>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</si>
  <si>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</si>
  <si>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</si>
  <si>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</si>
  <si>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</si>
  <si>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</si>
  <si>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</si>
  <si>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</si>
  <si>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</si>
  <si>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</si>
  <si>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</si>
  <si>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</si>
  <si>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</si>
  <si>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</si>
  <si>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</si>
  <si>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</si>
  <si>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</si>
  <si>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</si>
  <si>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</si>
  <si>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</si>
  <si>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</si>
  <si>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</si>
  <si>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</si>
  <si>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</si>
  <si>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</si>
  <si>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</si>
  <si>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</si>
  <si>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</si>
  <si>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</si>
  <si>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</si>
  <si>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</si>
  <si>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</si>
  <si>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</si>
  <si>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</si>
  <si>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</si>
  <si>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</si>
  <si>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</si>
  <si>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</si>
  <si>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</si>
  <si>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</si>
  <si>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</si>
  <si>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</si>
  <si>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</si>
  <si>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</si>
  <si>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</si>
  <si>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</si>
  <si>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</si>
  <si>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</si>
  <si>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</si>
  <si>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</si>
  <si>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</si>
  <si>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</si>
  <si>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</si>
  <si>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</si>
  <si>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</si>
  <si>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</si>
  <si>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</si>
  <si>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</si>
  <si>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</si>
  <si>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</si>
  <si>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</si>
  <si>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</si>
  <si>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</si>
  <si>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</si>
  <si>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</si>
  <si>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</si>
  <si>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</si>
  <si>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</si>
  <si>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</si>
  <si>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</si>
  <si>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</si>
  <si>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</si>
  <si>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</si>
  <si>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</si>
  <si>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</si>
  <si>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</si>
  <si>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</si>
  <si>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</si>
  <si>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</si>
  <si>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</si>
  <si>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</si>
  <si>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</si>
  <si>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</si>
  <si>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</si>
  <si>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</si>
  <si>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</si>
  <si>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</si>
  <si>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</si>
  <si>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</si>
  <si>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</si>
  <si>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</si>
  <si>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</si>
  <si>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</si>
  <si>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</si>
  <si>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</si>
  <si>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</si>
  <si>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</si>
  <si>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</si>
  <si>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</si>
  <si>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</si>
  <si>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</si>
  <si>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</si>
  <si>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</si>
  <si>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</si>
  <si>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</si>
  <si>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</si>
  <si>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</si>
  <si>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</si>
  <si>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</si>
  <si>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</si>
  <si>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</si>
  <si>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</si>
  <si>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</si>
  <si>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</si>
  <si>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</si>
  <si>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</si>
  <si>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</si>
  <si>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</si>
  <si>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</si>
  <si>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</si>
  <si>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</si>
  <si>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</si>
  <si>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</si>
  <si>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</si>
  <si>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KV02</t>
  </si>
  <si>
    <t>KV04</t>
  </si>
  <si>
    <t>KV03</t>
  </si>
  <si>
    <t>KV05</t>
  </si>
  <si>
    <t>KV16</t>
  </si>
  <si>
    <t>KV06</t>
  </si>
  <si>
    <t>KV07</t>
  </si>
  <si>
    <t>D+M lednice vestavná s mrazákem dle specifikace zadavatele</t>
  </si>
  <si>
    <t>k</t>
  </si>
  <si>
    <t>KV17</t>
  </si>
  <si>
    <t>D+M  obkladová deska tl. 10 čelní obklad dle specifikace zadavetele</t>
  </si>
  <si>
    <t>VLASTNÍ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</si>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</sst>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4" fillId="0" borderId="13" xfId="0" applyNumberFormat="1" applyFont="1" applyBorder="1"/>
    <xf numFmtId="166" fontId="34" fillId="0" borderId="14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4" fontId="40" fillId="3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  <protection locked="0"/>
    </xf>
    <xf numFmtId="0" fontId="41" fillId="0" borderId="4" xfId="0" applyFont="1" applyBorder="1" applyAlignment="1">
      <alignment vertical="center"/>
    </xf>
    <xf numFmtId="0" fontId="40" fillId="3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0" xfId="0" applyFont="1" applyProtection="1">
      <protection locked="0"/>
    </xf>
    <xf numFmtId="0" fontId="12" fillId="0" borderId="15" xfId="0" applyFont="1" applyBorder="1"/>
    <xf numFmtId="166" fontId="12" fillId="0" borderId="0" xfId="0" applyNumberFormat="1" applyFont="1"/>
    <xf numFmtId="166" fontId="12" fillId="0" borderId="16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40" fillId="3" borderId="20" xfId="0" applyFont="1" applyFill="1" applyBorder="1" applyAlignment="1" applyProtection="1">
      <alignment horizontal="left" vertical="center"/>
      <protection locked="0"/>
    </xf>
    <xf numFmtId="0" fontId="40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>
      <alignment horizontal="left" vertical="center"/>
    </xf>
    <xf numFmtId="0" fontId="53" fillId="0" borderId="1" xfId="0" applyFont="1" applyBorder="1" applyAlignment="1">
      <alignment vertical="top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49" fontId="53" fillId="0" borderId="1" xfId="0" applyNumberFormat="1" applyFont="1" applyBorder="1" applyAlignment="1">
      <alignment horizontal="left" vertical="center"/>
    </xf>
    <xf numFmtId="0" fontId="52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  <xf numFmtId="4" fontId="22" fillId="6" borderId="23" xfId="0" applyNumberFormat="1" applyFont="1" applyFill="1" applyBorder="1" applyAlignment="1" applyProtection="1">
      <alignment vertical="center"/>
      <protection locked="0"/>
    </xf>
    <xf numFmtId="167" fontId="22" fillId="0" borderId="23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9" fillId="0" borderId="0" xfId="0" applyNumberFormat="1" applyFont="1" applyAlignment="1" applyProtection="1">
      <alignment vertical="center"/>
      <protection hidden="1"/>
    </xf>
    <xf numFmtId="167" fontId="10" fillId="0" borderId="0" xfId="0" applyNumberFormat="1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167" fontId="40" fillId="0" borderId="23" xfId="0" applyNumberFormat="1" applyFont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wrapText="1"/>
    </xf>
    <xf numFmtId="0" fontId="0" fillId="0" borderId="11" xfId="0" applyBorder="1" applyAlignment="1" applyProtection="1">
      <alignment vertical="center"/>
      <protection hidden="1"/>
    </xf>
    <xf numFmtId="4" fontId="22" fillId="0" borderId="23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" fontId="7" fillId="0" borderId="0" xfId="0" applyNumberFormat="1" applyFont="1" applyProtection="1"/>
    <xf numFmtId="0" fontId="11" fillId="0" borderId="0" xfId="0" applyFont="1" applyAlignment="1" applyProtection="1">
      <alignment vertical="center"/>
    </xf>
    <xf numFmtId="4" fontId="6" fillId="0" borderId="0" xfId="0" applyNumberFormat="1" applyFont="1" applyProtection="1"/>
    <xf numFmtId="4" fontId="40" fillId="0" borderId="23" xfId="0" applyNumberFormat="1" applyFont="1" applyBorder="1" applyAlignment="1" applyProtection="1">
      <alignment vertical="center"/>
    </xf>
    <xf numFmtId="4" fontId="12" fillId="0" borderId="0" xfId="0" applyNumberFormat="1" applyFont="1" applyProtection="1"/>
    <xf numFmtId="0" fontId="0" fillId="0" borderId="11" xfId="0" applyBorder="1" applyAlignment="1" applyProtection="1">
      <alignment vertical="center"/>
    </xf>
    <xf numFmtId="167" fontId="22" fillId="0" borderId="23" xfId="0" applyNumberFormat="1" applyFont="1" applyBorder="1" applyAlignment="1" applyProtection="1">
      <alignment vertical="center"/>
    </xf>
    <xf numFmtId="167" fontId="9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167" fontId="10" fillId="0" borderId="0" xfId="0" applyNumberFormat="1" applyFont="1" applyAlignment="1" applyProtection="1">
      <alignment vertical="center"/>
    </xf>
    <xf numFmtId="0" fontId="8" fillId="0" borderId="0" xfId="0" applyFont="1" applyProtection="1"/>
    <xf numFmtId="167" fontId="40" fillId="0" borderId="23" xfId="0" applyNumberFormat="1" applyFont="1" applyBorder="1" applyAlignment="1" applyProtection="1">
      <alignment vertical="center"/>
    </xf>
    <xf numFmtId="4" fontId="22" fillId="0" borderId="23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4" fontId="40" fillId="0" borderId="23" xfId="0" applyNumberFormat="1" applyFont="1" applyBorder="1" applyAlignment="1" applyProtection="1">
      <alignment vertical="center"/>
      <protection hidden="1"/>
    </xf>
    <xf numFmtId="4" fontId="7" fillId="0" borderId="0" xfId="0" applyNumberFormat="1" applyFont="1" applyProtection="1">
      <protection hidden="1"/>
    </xf>
    <xf numFmtId="4" fontId="6" fillId="0" borderId="0" xfId="0" applyNumberFormat="1" applyFont="1" applyProtection="1">
      <protection hidden="1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997013211" TargetMode="External"/><Relationship Id="rId117" Type="http://schemas.openxmlformats.org/officeDocument/2006/relationships/hyperlink" Target="https://podminky.urs.cz/item/CS_URS_2025_01/762495000" TargetMode="External"/><Relationship Id="rId21" Type="http://schemas.openxmlformats.org/officeDocument/2006/relationships/hyperlink" Target="https://podminky.urs.cz/item/CS_URS_2025_01/971033631" TargetMode="External"/><Relationship Id="rId42" Type="http://schemas.openxmlformats.org/officeDocument/2006/relationships/hyperlink" Target="https://podminky.urs.cz/item/CS_URS_2025_01/631362021.2" TargetMode="External"/><Relationship Id="rId47" Type="http://schemas.openxmlformats.org/officeDocument/2006/relationships/hyperlink" Target="https://podminky.urs.cz/item/CS_URS_2025_01/218121112" TargetMode="External"/><Relationship Id="rId63" Type="http://schemas.openxmlformats.org/officeDocument/2006/relationships/hyperlink" Target="https://podminky.urs.cz/item/CS_URS_2025_01/619996145" TargetMode="External"/><Relationship Id="rId68" Type="http://schemas.openxmlformats.org/officeDocument/2006/relationships/hyperlink" Target="https://podminky.urs.cz/item/CS_URS_2025_01/622211031" TargetMode="External"/><Relationship Id="rId84" Type="http://schemas.openxmlformats.org/officeDocument/2006/relationships/hyperlink" Target="https://podminky.urs.cz/item/CS_URS_2025_01/952901111" TargetMode="External"/><Relationship Id="rId89" Type="http://schemas.openxmlformats.org/officeDocument/2006/relationships/hyperlink" Target="https://podminky.urs.cz/item/CS_URS_2025_01/944511111" TargetMode="External"/><Relationship Id="rId112" Type="http://schemas.openxmlformats.org/officeDocument/2006/relationships/hyperlink" Target="https://podminky.urs.cz/item/CS_URS_2025_01/725291667" TargetMode="External"/><Relationship Id="rId133" Type="http://schemas.openxmlformats.org/officeDocument/2006/relationships/hyperlink" Target="https://podminky.urs.cz/item/CS_URS_2025_01/764225446" TargetMode="External"/><Relationship Id="rId138" Type="http://schemas.openxmlformats.org/officeDocument/2006/relationships/hyperlink" Target="https://podminky.urs.cz/item/CS_URS_2025_01/766660171" TargetMode="External"/><Relationship Id="rId154" Type="http://schemas.openxmlformats.org/officeDocument/2006/relationships/hyperlink" Target="https://podminky.urs.cz/item/CS_URS_2025_01/771591115" TargetMode="External"/><Relationship Id="rId159" Type="http://schemas.openxmlformats.org/officeDocument/2006/relationships/hyperlink" Target="https://podminky.urs.cz/item/CS_URS_2025_01/781131237" TargetMode="External"/><Relationship Id="rId175" Type="http://schemas.openxmlformats.org/officeDocument/2006/relationships/hyperlink" Target="https://podminky.urs.cz/item/CS_URS_2025_01/784161001" TargetMode="External"/><Relationship Id="rId170" Type="http://schemas.openxmlformats.org/officeDocument/2006/relationships/hyperlink" Target="https://podminky.urs.cz/item/CS_URS_2025_01/781495143" TargetMode="External"/><Relationship Id="rId16" Type="http://schemas.openxmlformats.org/officeDocument/2006/relationships/hyperlink" Target="https://podminky.urs.cz/item/CS_URS_2025_01/763135802" TargetMode="External"/><Relationship Id="rId107" Type="http://schemas.openxmlformats.org/officeDocument/2006/relationships/hyperlink" Target="https://podminky.urs.cz/item/CS_URS_2025_01/713121111" TargetMode="External"/><Relationship Id="rId11" Type="http://schemas.openxmlformats.org/officeDocument/2006/relationships/hyperlink" Target="https://podminky.urs.cz/item/CS_URS_2025_01/968062376" TargetMode="External"/><Relationship Id="rId32" Type="http://schemas.openxmlformats.org/officeDocument/2006/relationships/hyperlink" Target="https://podminky.urs.cz/item/CS_URS_2025_01/162211311" TargetMode="External"/><Relationship Id="rId37" Type="http://schemas.openxmlformats.org/officeDocument/2006/relationships/hyperlink" Target="https://podminky.urs.cz/item/CS_URS_2025_01/271532212" TargetMode="External"/><Relationship Id="rId53" Type="http://schemas.openxmlformats.org/officeDocument/2006/relationships/hyperlink" Target="https://podminky.urs.cz/item/CS_URS_2025_01/629991012" TargetMode="External"/><Relationship Id="rId58" Type="http://schemas.openxmlformats.org/officeDocument/2006/relationships/hyperlink" Target="https://podminky.urs.cz/item/CS_URS_2025_01/612321191" TargetMode="External"/><Relationship Id="rId74" Type="http://schemas.openxmlformats.org/officeDocument/2006/relationships/hyperlink" Target="https://podminky.urs.cz/item/CS_URS_2025_01/629995101" TargetMode="External"/><Relationship Id="rId79" Type="http://schemas.openxmlformats.org/officeDocument/2006/relationships/hyperlink" Target="https://podminky.urs.cz/item/CS_URS_2025_01/635111311" TargetMode="External"/><Relationship Id="rId102" Type="http://schemas.openxmlformats.org/officeDocument/2006/relationships/hyperlink" Target="https://podminky.urs.cz/item/CS_URS_2025_01/711141559" TargetMode="External"/><Relationship Id="rId123" Type="http://schemas.openxmlformats.org/officeDocument/2006/relationships/hyperlink" Target="https://podminky.urs.cz/item/CS_URS_2025_01/763131451" TargetMode="External"/><Relationship Id="rId128" Type="http://schemas.openxmlformats.org/officeDocument/2006/relationships/hyperlink" Target="https://podminky.urs.cz/item/CS_URS_2025_01/763181411" TargetMode="External"/><Relationship Id="rId144" Type="http://schemas.openxmlformats.org/officeDocument/2006/relationships/hyperlink" Target="https://podminky.urs.cz/item/CS_URS_2025_01/766622216" TargetMode="External"/><Relationship Id="rId149" Type="http://schemas.openxmlformats.org/officeDocument/2006/relationships/hyperlink" Target="https://podminky.urs.cz/item/CS_URS_2025_01/771121011" TargetMode="External"/><Relationship Id="rId5" Type="http://schemas.openxmlformats.org/officeDocument/2006/relationships/hyperlink" Target="https://podminky.urs.cz/item/CS_URS_2025_01/725110811" TargetMode="External"/><Relationship Id="rId90" Type="http://schemas.openxmlformats.org/officeDocument/2006/relationships/hyperlink" Target="https://podminky.urs.cz/item/CS_URS_2025_01/944511211" TargetMode="External"/><Relationship Id="rId95" Type="http://schemas.openxmlformats.org/officeDocument/2006/relationships/hyperlink" Target="https://podminky.urs.cz/item/CS_URS_2025_01/946111814" TargetMode="External"/><Relationship Id="rId160" Type="http://schemas.openxmlformats.org/officeDocument/2006/relationships/hyperlink" Target="https://podminky.urs.cz/item/CS_URS_2025_01/776111112" TargetMode="External"/><Relationship Id="rId165" Type="http://schemas.openxmlformats.org/officeDocument/2006/relationships/hyperlink" Target="https://podminky.urs.cz/item/CS_URS_2025_01/998776101" TargetMode="External"/><Relationship Id="rId181" Type="http://schemas.openxmlformats.org/officeDocument/2006/relationships/drawing" Target="../drawings/drawing2.xml"/><Relationship Id="rId22" Type="http://schemas.openxmlformats.org/officeDocument/2006/relationships/hyperlink" Target="https://podminky.urs.cz/item/CS_URS_2025_01/971033651" TargetMode="External"/><Relationship Id="rId27" Type="http://schemas.openxmlformats.org/officeDocument/2006/relationships/hyperlink" Target="https://podminky.urs.cz/item/CS_URS_2025_01/997013501" TargetMode="External"/><Relationship Id="rId43" Type="http://schemas.openxmlformats.org/officeDocument/2006/relationships/hyperlink" Target="https://podminky.urs.cz/item/CS_URS_2025_01/953961115" TargetMode="External"/><Relationship Id="rId48" Type="http://schemas.openxmlformats.org/officeDocument/2006/relationships/hyperlink" Target="https://podminky.urs.cz/item/CS_URS_2025_01/317944323" TargetMode="External"/><Relationship Id="rId64" Type="http://schemas.openxmlformats.org/officeDocument/2006/relationships/hyperlink" Target="https://podminky.urs.cz/item/CS_URS_2025_01/619996147" TargetMode="External"/><Relationship Id="rId69" Type="http://schemas.openxmlformats.org/officeDocument/2006/relationships/hyperlink" Target="https://podminky.urs.cz/item/CS_URS_2025_01/622251101" TargetMode="External"/><Relationship Id="rId113" Type="http://schemas.openxmlformats.org/officeDocument/2006/relationships/hyperlink" Target="https://podminky.urs.cz/item/CS_URS_2025_01/998725101" TargetMode="External"/><Relationship Id="rId118" Type="http://schemas.openxmlformats.org/officeDocument/2006/relationships/hyperlink" Target="https://podminky.urs.cz/item/CS_URS_2025_01/783228111" TargetMode="External"/><Relationship Id="rId134" Type="http://schemas.openxmlformats.org/officeDocument/2006/relationships/hyperlink" Target="https://podminky.urs.cz/item/CS_URS_2025_01/764226403" TargetMode="External"/><Relationship Id="rId139" Type="http://schemas.openxmlformats.org/officeDocument/2006/relationships/hyperlink" Target="https://podminky.urs.cz/item/CS_URS_2025_01/766660351" TargetMode="External"/><Relationship Id="rId80" Type="http://schemas.openxmlformats.org/officeDocument/2006/relationships/hyperlink" Target="https://podminky.urs.cz/item/CS_URS_2025_01/632441215" TargetMode="External"/><Relationship Id="rId85" Type="http://schemas.openxmlformats.org/officeDocument/2006/relationships/hyperlink" Target="https://podminky.urs.cz/item/CS_URS_2025_01/941111111" TargetMode="External"/><Relationship Id="rId150" Type="http://schemas.openxmlformats.org/officeDocument/2006/relationships/hyperlink" Target="https://podminky.urs.cz/item/CS_URS_2025_01/771111011" TargetMode="External"/><Relationship Id="rId155" Type="http://schemas.openxmlformats.org/officeDocument/2006/relationships/hyperlink" Target="https://podminky.urs.cz/item/CS_URS_2025_01/771591117" TargetMode="External"/><Relationship Id="rId171" Type="http://schemas.openxmlformats.org/officeDocument/2006/relationships/hyperlink" Target="https://podminky.urs.cz/item/CS_URS_2025_01/998781101" TargetMode="External"/><Relationship Id="rId176" Type="http://schemas.openxmlformats.org/officeDocument/2006/relationships/hyperlink" Target="https://podminky.urs.cz/item/CS_URS_2025_01/784171001" TargetMode="External"/><Relationship Id="rId12" Type="http://schemas.openxmlformats.org/officeDocument/2006/relationships/hyperlink" Target="https://podminky.urs.cz/item/CS_URS_2025_01/968062455" TargetMode="External"/><Relationship Id="rId17" Type="http://schemas.openxmlformats.org/officeDocument/2006/relationships/hyperlink" Target="https://podminky.urs.cz/item/CS_URS_2025_01/978059541" TargetMode="External"/><Relationship Id="rId33" Type="http://schemas.openxmlformats.org/officeDocument/2006/relationships/hyperlink" Target="https://podminky.urs.cz/item/CS_URS_2025_01/162211319" TargetMode="External"/><Relationship Id="rId38" Type="http://schemas.openxmlformats.org/officeDocument/2006/relationships/hyperlink" Target="https://podminky.urs.cz/item/CS_URS_2025_01/213141111" TargetMode="External"/><Relationship Id="rId59" Type="http://schemas.openxmlformats.org/officeDocument/2006/relationships/hyperlink" Target="https://podminky.urs.cz/item/CS_URS_2025_01/612321131" TargetMode="External"/><Relationship Id="rId103" Type="http://schemas.openxmlformats.org/officeDocument/2006/relationships/hyperlink" Target="https://podminky.urs.cz/item/CS_URS_2025_01/711142559" TargetMode="External"/><Relationship Id="rId108" Type="http://schemas.openxmlformats.org/officeDocument/2006/relationships/hyperlink" Target="https://podminky.urs.cz/item/CS_URS_2025_01/713111121" TargetMode="External"/><Relationship Id="rId124" Type="http://schemas.openxmlformats.org/officeDocument/2006/relationships/hyperlink" Target="https://podminky.urs.cz/item/CS_URS_2025_01/763131714" TargetMode="External"/><Relationship Id="rId129" Type="http://schemas.openxmlformats.org/officeDocument/2006/relationships/hyperlink" Target="https://podminky.urs.cz/item/CS_URS_2025_01/763131751" TargetMode="External"/><Relationship Id="rId54" Type="http://schemas.openxmlformats.org/officeDocument/2006/relationships/hyperlink" Target="https://podminky.urs.cz/item/CS_URS_2025_01/622143004" TargetMode="External"/><Relationship Id="rId70" Type="http://schemas.openxmlformats.org/officeDocument/2006/relationships/hyperlink" Target="https://podminky.urs.cz/item/CS_URS_2025_01/622215132" TargetMode="External"/><Relationship Id="rId75" Type="http://schemas.openxmlformats.org/officeDocument/2006/relationships/hyperlink" Target="https://podminky.urs.cz/item/CS_URS_2025_01/622151001" TargetMode="External"/><Relationship Id="rId91" Type="http://schemas.openxmlformats.org/officeDocument/2006/relationships/hyperlink" Target="https://podminky.urs.cz/item/CS_URS_2025_01/944511811" TargetMode="External"/><Relationship Id="rId96" Type="http://schemas.openxmlformats.org/officeDocument/2006/relationships/hyperlink" Target="https://podminky.urs.cz/item/CS_URS_2025_01/945421110" TargetMode="External"/><Relationship Id="rId140" Type="http://schemas.openxmlformats.org/officeDocument/2006/relationships/hyperlink" Target="https://podminky.urs.cz/item/CS_URS_2025_01/766660728" TargetMode="External"/><Relationship Id="rId145" Type="http://schemas.openxmlformats.org/officeDocument/2006/relationships/hyperlink" Target="https://podminky.urs.cz/item/CS_URS_2025_01/766629651" TargetMode="External"/><Relationship Id="rId161" Type="http://schemas.openxmlformats.org/officeDocument/2006/relationships/hyperlink" Target="https://podminky.urs.cz/item/CS_URS_2025_01/776111311" TargetMode="External"/><Relationship Id="rId166" Type="http://schemas.openxmlformats.org/officeDocument/2006/relationships/hyperlink" Target="https://podminky.urs.cz/item/CS_URS_2025_01/781121011" TargetMode="External"/><Relationship Id="rId1" Type="http://schemas.openxmlformats.org/officeDocument/2006/relationships/hyperlink" Target="https://podminky.urs.cz/item/CS_URS_2025_01/776201812" TargetMode="External"/><Relationship Id="rId6" Type="http://schemas.openxmlformats.org/officeDocument/2006/relationships/hyperlink" Target="https://podminky.urs.cz/item/CS_URS_2025_01/725210821" TargetMode="External"/><Relationship Id="rId23" Type="http://schemas.openxmlformats.org/officeDocument/2006/relationships/hyperlink" Target="https://podminky.urs.cz/item/CS_URS_2025_01/974031666" TargetMode="External"/><Relationship Id="rId28" Type="http://schemas.openxmlformats.org/officeDocument/2006/relationships/hyperlink" Target="https://podminky.urs.cz/item/CS_URS_2025_01/997013509" TargetMode="External"/><Relationship Id="rId49" Type="http://schemas.openxmlformats.org/officeDocument/2006/relationships/hyperlink" Target="https://podminky.urs.cz/item/CS_URS_2024_02/346244381" TargetMode="External"/><Relationship Id="rId114" Type="http://schemas.openxmlformats.org/officeDocument/2006/relationships/hyperlink" Target="https://podminky.urs.cz/item/CS_URS_2025_01/762361332" TargetMode="External"/><Relationship Id="rId119" Type="http://schemas.openxmlformats.org/officeDocument/2006/relationships/hyperlink" Target="https://podminky.urs.cz/item/CS_URS_2025_01/763164521" TargetMode="External"/><Relationship Id="rId44" Type="http://schemas.openxmlformats.org/officeDocument/2006/relationships/hyperlink" Target="https://podminky.urs.cz/item/CS_URS_2025_01/175111101" TargetMode="External"/><Relationship Id="rId60" Type="http://schemas.openxmlformats.org/officeDocument/2006/relationships/hyperlink" Target="https://podminky.urs.cz/item/CS_URS_2025_01/629991012" TargetMode="External"/><Relationship Id="rId65" Type="http://schemas.openxmlformats.org/officeDocument/2006/relationships/hyperlink" Target="https://podminky.urs.cz/item/CS_URS_2025_01/622143004" TargetMode="External"/><Relationship Id="rId81" Type="http://schemas.openxmlformats.org/officeDocument/2006/relationships/hyperlink" Target="https://podminky.urs.cz/item/CS_URS_2025_01/632441291" TargetMode="External"/><Relationship Id="rId86" Type="http://schemas.openxmlformats.org/officeDocument/2006/relationships/hyperlink" Target="https://podminky.urs.cz/item/CS_URS_2025_01/941111211" TargetMode="External"/><Relationship Id="rId130" Type="http://schemas.openxmlformats.org/officeDocument/2006/relationships/hyperlink" Target="https://podminky.urs.cz/item/CS_URS_2025_01/998764101" TargetMode="External"/><Relationship Id="rId135" Type="http://schemas.openxmlformats.org/officeDocument/2006/relationships/hyperlink" Target="https://podminky.urs.cz/item/CS_URS_2025_01/764221414" TargetMode="External"/><Relationship Id="rId151" Type="http://schemas.openxmlformats.org/officeDocument/2006/relationships/hyperlink" Target="https://podminky.urs.cz/item/CS_URS_2025_01/771574414" TargetMode="External"/><Relationship Id="rId156" Type="http://schemas.openxmlformats.org/officeDocument/2006/relationships/hyperlink" Target="https://podminky.urs.cz/item/CS_URS_2025_01/998771101" TargetMode="External"/><Relationship Id="rId177" Type="http://schemas.openxmlformats.org/officeDocument/2006/relationships/hyperlink" Target="https://podminky.urs.cz/item/CS_URS_2025_01/784171101" TargetMode="External"/><Relationship Id="rId4" Type="http://schemas.openxmlformats.org/officeDocument/2006/relationships/hyperlink" Target="https://podminky.urs.cz/item/CS_URS_2025_01/965049112" TargetMode="External"/><Relationship Id="rId9" Type="http://schemas.openxmlformats.org/officeDocument/2006/relationships/hyperlink" Target="https://podminky.urs.cz/item/CS_URS_2025_01/725240812" TargetMode="External"/><Relationship Id="rId172" Type="http://schemas.openxmlformats.org/officeDocument/2006/relationships/hyperlink" Target="https://podminky.urs.cz/item/CS_URS_2025_01/784111001" TargetMode="External"/><Relationship Id="rId180" Type="http://schemas.openxmlformats.org/officeDocument/2006/relationships/hyperlink" Target="https://podminky.urs.cz/item/CS_URS_2025_01/998786101" TargetMode="External"/><Relationship Id="rId13" Type="http://schemas.openxmlformats.org/officeDocument/2006/relationships/hyperlink" Target="https://podminky.urs.cz/item/CS_URS_2025_01/766691914" TargetMode="External"/><Relationship Id="rId18" Type="http://schemas.openxmlformats.org/officeDocument/2006/relationships/hyperlink" Target="https://podminky.urs.cz/item/CS_URS_2025_01/764002841" TargetMode="External"/><Relationship Id="rId39" Type="http://schemas.openxmlformats.org/officeDocument/2006/relationships/hyperlink" Target="https://podminky.urs.cz/item/CS_URS_2025_01/631311136" TargetMode="External"/><Relationship Id="rId109" Type="http://schemas.openxmlformats.org/officeDocument/2006/relationships/hyperlink" Target="https://podminky.urs.cz/item/CS_URS_2025_01/725291652" TargetMode="External"/><Relationship Id="rId34" Type="http://schemas.openxmlformats.org/officeDocument/2006/relationships/hyperlink" Target="https://podminky.urs.cz/item/CS_URS_2025_01/162751117" TargetMode="External"/><Relationship Id="rId50" Type="http://schemas.openxmlformats.org/officeDocument/2006/relationships/hyperlink" Target="https://podminky.urs.cz/item/CS_URS_2025_01/317168012" TargetMode="External"/><Relationship Id="rId55" Type="http://schemas.openxmlformats.org/officeDocument/2006/relationships/hyperlink" Target="https://podminky.urs.cz/item/CS_URS_2025_01/622143005" TargetMode="External"/><Relationship Id="rId76" Type="http://schemas.openxmlformats.org/officeDocument/2006/relationships/hyperlink" Target="https://podminky.urs.cz/item/CS_URS_2025_01/622531012" TargetMode="External"/><Relationship Id="rId97" Type="http://schemas.openxmlformats.org/officeDocument/2006/relationships/hyperlink" Target="https://podminky.urs.cz/item/CS_URS_2025_01/993111119" TargetMode="External"/><Relationship Id="rId104" Type="http://schemas.openxmlformats.org/officeDocument/2006/relationships/hyperlink" Target="https://podminky.urs.cz/item/CS_URS_2025_01/711747067" TargetMode="External"/><Relationship Id="rId120" Type="http://schemas.openxmlformats.org/officeDocument/2006/relationships/hyperlink" Target="https://podminky.urs.cz/item/CS_URS_2025_01/763164531" TargetMode="External"/><Relationship Id="rId125" Type="http://schemas.openxmlformats.org/officeDocument/2006/relationships/hyperlink" Target="https://podminky.urs.cz/item/CS_URS_2025_01/763131761" TargetMode="External"/><Relationship Id="rId141" Type="http://schemas.openxmlformats.org/officeDocument/2006/relationships/hyperlink" Target="https://podminky.urs.cz/item/CS_URS_2025_01/766660729" TargetMode="External"/><Relationship Id="rId146" Type="http://schemas.openxmlformats.org/officeDocument/2006/relationships/hyperlink" Target="https://podminky.urs.cz/item/CS_URS_2025_01/766660411" TargetMode="External"/><Relationship Id="rId167" Type="http://schemas.openxmlformats.org/officeDocument/2006/relationships/hyperlink" Target="https://podminky.urs.cz/item/CS_URS_2025_01/781474164" TargetMode="External"/><Relationship Id="rId7" Type="http://schemas.openxmlformats.org/officeDocument/2006/relationships/hyperlink" Target="https://podminky.urs.cz/item/CS_URS_2025_01/725220851" TargetMode="External"/><Relationship Id="rId71" Type="http://schemas.openxmlformats.org/officeDocument/2006/relationships/hyperlink" Target="https://podminky.urs.cz/item/CS_URS_2025_01/622212001" TargetMode="External"/><Relationship Id="rId92" Type="http://schemas.openxmlformats.org/officeDocument/2006/relationships/hyperlink" Target="https://podminky.urs.cz/item/CS_URS_2025_01/993111111" TargetMode="External"/><Relationship Id="rId162" Type="http://schemas.openxmlformats.org/officeDocument/2006/relationships/hyperlink" Target="https://podminky.urs.cz/item/CS_URS_2025_01/776121112" TargetMode="External"/><Relationship Id="rId2" Type="http://schemas.openxmlformats.org/officeDocument/2006/relationships/hyperlink" Target="https://podminky.urs.cz/item/CS_URS_2025_01/965081213" TargetMode="External"/><Relationship Id="rId29" Type="http://schemas.openxmlformats.org/officeDocument/2006/relationships/hyperlink" Target="https://podminky.urs.cz/item/CS_URS_2025_01/997013631" TargetMode="External"/><Relationship Id="rId24" Type="http://schemas.openxmlformats.org/officeDocument/2006/relationships/hyperlink" Target="https://podminky.urs.cz/item/CS_URS_2025_01/975022241" TargetMode="External"/><Relationship Id="rId40" Type="http://schemas.openxmlformats.org/officeDocument/2006/relationships/hyperlink" Target="https://podminky.urs.cz/item/CS_URS_2025_01/631319013" TargetMode="External"/><Relationship Id="rId45" Type="http://schemas.openxmlformats.org/officeDocument/2006/relationships/hyperlink" Target="https://podminky.urs.cz/item/CS_URS_2025_01/218111113" TargetMode="External"/><Relationship Id="rId66" Type="http://schemas.openxmlformats.org/officeDocument/2006/relationships/hyperlink" Target="https://podminky.urs.cz/item/CS_URS_2025_01/622252002" TargetMode="External"/><Relationship Id="rId87" Type="http://schemas.openxmlformats.org/officeDocument/2006/relationships/hyperlink" Target="https://podminky.urs.cz/item/CS_URS_2025_01/941111811" TargetMode="External"/><Relationship Id="rId110" Type="http://schemas.openxmlformats.org/officeDocument/2006/relationships/hyperlink" Target="https://podminky.urs.cz/item/CS_URS_2025_01/725291664" TargetMode="External"/><Relationship Id="rId115" Type="http://schemas.openxmlformats.org/officeDocument/2006/relationships/hyperlink" Target="https://podminky.urs.cz/item/CS_URS_2025_01/998762101" TargetMode="External"/><Relationship Id="rId131" Type="http://schemas.openxmlformats.org/officeDocument/2006/relationships/hyperlink" Target="https://podminky.urs.cz/item/CS_URS_2025_01/764224407" TargetMode="External"/><Relationship Id="rId136" Type="http://schemas.openxmlformats.org/officeDocument/2006/relationships/hyperlink" Target="https://podminky.urs.cz/item/CS_URS_2025_01/766694116" TargetMode="External"/><Relationship Id="rId157" Type="http://schemas.openxmlformats.org/officeDocument/2006/relationships/hyperlink" Target="https://podminky.urs.cz/item/CS_URS_2025_01/771591207" TargetMode="External"/><Relationship Id="rId178" Type="http://schemas.openxmlformats.org/officeDocument/2006/relationships/hyperlink" Target="https://podminky.urs.cz/item/CS_URS_2025_01/784171121" TargetMode="External"/><Relationship Id="rId61" Type="http://schemas.openxmlformats.org/officeDocument/2006/relationships/hyperlink" Target="https://podminky.urs.cz/item/CS_URS_2025_01/629991011" TargetMode="External"/><Relationship Id="rId82" Type="http://schemas.openxmlformats.org/officeDocument/2006/relationships/hyperlink" Target="https://podminky.urs.cz/item/CS_URS_2025_01/633811111" TargetMode="External"/><Relationship Id="rId152" Type="http://schemas.openxmlformats.org/officeDocument/2006/relationships/hyperlink" Target="https://podminky.urs.cz/item/CS_URS_2025_01/771161021" TargetMode="External"/><Relationship Id="rId173" Type="http://schemas.openxmlformats.org/officeDocument/2006/relationships/hyperlink" Target="https://podminky.urs.cz/item/CS_URS_2025_01/784181101" TargetMode="External"/><Relationship Id="rId19" Type="http://schemas.openxmlformats.org/officeDocument/2006/relationships/hyperlink" Target="https://podminky.urs.cz/item/CS_URS_2025_01/967031132" TargetMode="External"/><Relationship Id="rId14" Type="http://schemas.openxmlformats.org/officeDocument/2006/relationships/hyperlink" Target="https://podminky.urs.cz/item/CS_URS_2025_01/HZS1292" TargetMode="External"/><Relationship Id="rId30" Type="http://schemas.openxmlformats.org/officeDocument/2006/relationships/hyperlink" Target="https://podminky.urs.cz/item/CS_URS_2025_01/997013871" TargetMode="External"/><Relationship Id="rId35" Type="http://schemas.openxmlformats.org/officeDocument/2006/relationships/hyperlink" Target="https://podminky.urs.cz/item/CS_URS_2025_01/162751119" TargetMode="External"/><Relationship Id="rId56" Type="http://schemas.openxmlformats.org/officeDocument/2006/relationships/hyperlink" Target="https://podminky.urs.cz/item/CS_URS_2024_02/632450121" TargetMode="External"/><Relationship Id="rId77" Type="http://schemas.openxmlformats.org/officeDocument/2006/relationships/hyperlink" Target="https://podminky.urs.cz/item/CS_URS_2025_01/632481213" TargetMode="External"/><Relationship Id="rId100" Type="http://schemas.openxmlformats.org/officeDocument/2006/relationships/hyperlink" Target="https://podminky.urs.cz/item/CS_URS_2025_01/711111001" TargetMode="External"/><Relationship Id="rId105" Type="http://schemas.openxmlformats.org/officeDocument/2006/relationships/hyperlink" Target="https://podminky.urs.cz/item/CS_URS_2025_01/711745567" TargetMode="External"/><Relationship Id="rId126" Type="http://schemas.openxmlformats.org/officeDocument/2006/relationships/hyperlink" Target="https://podminky.urs.cz/item/CS_URS_2025_01/763111717" TargetMode="External"/><Relationship Id="rId147" Type="http://schemas.openxmlformats.org/officeDocument/2006/relationships/hyperlink" Target="https://podminky.urs.cz/item/CS_URS_2025_01/766660733" TargetMode="External"/><Relationship Id="rId168" Type="http://schemas.openxmlformats.org/officeDocument/2006/relationships/hyperlink" Target="https://podminky.urs.cz/item/CS_URS_2025_01/781495115" TargetMode="External"/><Relationship Id="rId8" Type="http://schemas.openxmlformats.org/officeDocument/2006/relationships/hyperlink" Target="https://podminky.urs.cz/item/CS_URS_2025_01/725240811" TargetMode="External"/><Relationship Id="rId51" Type="http://schemas.openxmlformats.org/officeDocument/2006/relationships/hyperlink" Target="https://podminky.urs.cz/item/CS_URS_2025_01/342244211" TargetMode="External"/><Relationship Id="rId72" Type="http://schemas.openxmlformats.org/officeDocument/2006/relationships/hyperlink" Target="https://podminky.urs.cz/item/CS_URS_2025_01/622212001" TargetMode="External"/><Relationship Id="rId93" Type="http://schemas.openxmlformats.org/officeDocument/2006/relationships/hyperlink" Target="https://podminky.urs.cz/item/CS_URS_2025_01/946111114" TargetMode="External"/><Relationship Id="rId98" Type="http://schemas.openxmlformats.org/officeDocument/2006/relationships/hyperlink" Target="https://podminky.urs.cz/item/CS_URS_2025_01/998018001" TargetMode="External"/><Relationship Id="rId121" Type="http://schemas.openxmlformats.org/officeDocument/2006/relationships/hyperlink" Target="https://podminky.urs.cz/item/CS_URS_2025_01/998763301" TargetMode="External"/><Relationship Id="rId142" Type="http://schemas.openxmlformats.org/officeDocument/2006/relationships/hyperlink" Target="https://podminky.urs.cz/item/CS_URS_2025_01/766682111" TargetMode="External"/><Relationship Id="rId163" Type="http://schemas.openxmlformats.org/officeDocument/2006/relationships/hyperlink" Target="https://podminky.urs.cz/item/CS_URS_2025_01/776231111" TargetMode="External"/><Relationship Id="rId3" Type="http://schemas.openxmlformats.org/officeDocument/2006/relationships/hyperlink" Target="https://podminky.urs.cz/item/CS_URS_2025_01/965042241" TargetMode="External"/><Relationship Id="rId25" Type="http://schemas.openxmlformats.org/officeDocument/2006/relationships/hyperlink" Target="https://podminky.urs.cz/item/CS_URS_2025_01/971042251" TargetMode="External"/><Relationship Id="rId46" Type="http://schemas.openxmlformats.org/officeDocument/2006/relationships/hyperlink" Target="https://podminky.urs.cz/item/CS_URS_2025_01/218111122" TargetMode="External"/><Relationship Id="rId67" Type="http://schemas.openxmlformats.org/officeDocument/2006/relationships/hyperlink" Target="https://podminky.urs.cz/item/CS_URS_2025_01/622252001" TargetMode="External"/><Relationship Id="rId116" Type="http://schemas.openxmlformats.org/officeDocument/2006/relationships/hyperlink" Target="https://podminky.urs.cz/item/CS_URS_2025_01/762341660" TargetMode="External"/><Relationship Id="rId137" Type="http://schemas.openxmlformats.org/officeDocument/2006/relationships/hyperlink" Target="https://podminky.urs.cz/item/CS_URS_2025_01/998766101" TargetMode="External"/><Relationship Id="rId158" Type="http://schemas.openxmlformats.org/officeDocument/2006/relationships/hyperlink" Target="https://podminky.urs.cz/item/CS_URS_2025_01/781131207" TargetMode="External"/><Relationship Id="rId20" Type="http://schemas.openxmlformats.org/officeDocument/2006/relationships/hyperlink" Target="https://podminky.urs.cz/item/CS_URS_2025_01/971033251" TargetMode="External"/><Relationship Id="rId41" Type="http://schemas.openxmlformats.org/officeDocument/2006/relationships/hyperlink" Target="https://podminky.urs.cz/item/CS_URS_2025_01/631319175" TargetMode="External"/><Relationship Id="rId62" Type="http://schemas.openxmlformats.org/officeDocument/2006/relationships/hyperlink" Target="https://podminky.urs.cz/item/CS_URS_2025_01/629999042" TargetMode="External"/><Relationship Id="rId83" Type="http://schemas.openxmlformats.org/officeDocument/2006/relationships/hyperlink" Target="https://podminky.urs.cz/item/CS_URS_2025_01/644941111" TargetMode="External"/><Relationship Id="rId88" Type="http://schemas.openxmlformats.org/officeDocument/2006/relationships/hyperlink" Target="https://podminky.urs.cz/item/CS_URS_2025_01/949101111" TargetMode="External"/><Relationship Id="rId111" Type="http://schemas.openxmlformats.org/officeDocument/2006/relationships/hyperlink" Target="https://podminky.urs.cz/item/CS_URS_2025_01/725291666" TargetMode="External"/><Relationship Id="rId132" Type="http://schemas.openxmlformats.org/officeDocument/2006/relationships/hyperlink" Target="https://podminky.urs.cz/item/CS_URS_2025_01/764321405" TargetMode="External"/><Relationship Id="rId153" Type="http://schemas.openxmlformats.org/officeDocument/2006/relationships/hyperlink" Target="https://podminky.urs.cz/item/CS_URS_2025_01/771474112" TargetMode="External"/><Relationship Id="rId174" Type="http://schemas.openxmlformats.org/officeDocument/2006/relationships/hyperlink" Target="https://podminky.urs.cz/item/CS_URS_2025_01/784211101" TargetMode="External"/><Relationship Id="rId179" Type="http://schemas.openxmlformats.org/officeDocument/2006/relationships/hyperlink" Target="https://podminky.urs.cz/item/CS_URS_2025_01/786623039" TargetMode="External"/><Relationship Id="rId15" Type="http://schemas.openxmlformats.org/officeDocument/2006/relationships/hyperlink" Target="https://podminky.urs.cz/item/CS_URS_2025_01/966080105" TargetMode="External"/><Relationship Id="rId36" Type="http://schemas.openxmlformats.org/officeDocument/2006/relationships/hyperlink" Target="https://podminky.urs.cz/item/CS_URS_2025_01/997013873" TargetMode="External"/><Relationship Id="rId57" Type="http://schemas.openxmlformats.org/officeDocument/2006/relationships/hyperlink" Target="https://podminky.urs.cz/item/CS_URS_2025_01/612321111" TargetMode="External"/><Relationship Id="rId106" Type="http://schemas.openxmlformats.org/officeDocument/2006/relationships/hyperlink" Target="https://podminky.urs.cz/item/CS_URS_2025_01/998713101" TargetMode="External"/><Relationship Id="rId127" Type="http://schemas.openxmlformats.org/officeDocument/2006/relationships/hyperlink" Target="https://podminky.urs.cz/item/CS_URS_2025_01/763111314" TargetMode="External"/><Relationship Id="rId10" Type="http://schemas.openxmlformats.org/officeDocument/2006/relationships/hyperlink" Target="https://podminky.urs.cz/item/CS_URS_2025_01/968062374" TargetMode="External"/><Relationship Id="rId31" Type="http://schemas.openxmlformats.org/officeDocument/2006/relationships/hyperlink" Target="https://podminky.urs.cz/item/CS_URS_2025_01/131213701" TargetMode="External"/><Relationship Id="rId52" Type="http://schemas.openxmlformats.org/officeDocument/2006/relationships/hyperlink" Target="https://podminky.urs.cz/item/CS_URS_2025_01/342291121" TargetMode="External"/><Relationship Id="rId73" Type="http://schemas.openxmlformats.org/officeDocument/2006/relationships/hyperlink" Target="https://podminky.urs.cz/item/CS_URS_2025_01/622251211" TargetMode="External"/><Relationship Id="rId78" Type="http://schemas.openxmlformats.org/officeDocument/2006/relationships/hyperlink" Target="https://podminky.urs.cz/item/CS_URS_2025_01/634112113" TargetMode="External"/><Relationship Id="rId94" Type="http://schemas.openxmlformats.org/officeDocument/2006/relationships/hyperlink" Target="https://podminky.urs.cz/item/CS_URS_2025_01/946111214" TargetMode="External"/><Relationship Id="rId99" Type="http://schemas.openxmlformats.org/officeDocument/2006/relationships/hyperlink" Target="https://podminky.urs.cz/item/CS_URS_2025_01/998711101" TargetMode="External"/><Relationship Id="rId101" Type="http://schemas.openxmlformats.org/officeDocument/2006/relationships/hyperlink" Target="https://podminky.urs.cz/item/CS_URS_2025_01/711112001" TargetMode="External"/><Relationship Id="rId122" Type="http://schemas.openxmlformats.org/officeDocument/2006/relationships/hyperlink" Target="https://podminky.urs.cz/item/CS_URS_2025_01/763131411" TargetMode="External"/><Relationship Id="rId143" Type="http://schemas.openxmlformats.org/officeDocument/2006/relationships/hyperlink" Target="https://podminky.urs.cz/item/CS_URS_2025_01/766622131" TargetMode="External"/><Relationship Id="rId148" Type="http://schemas.openxmlformats.org/officeDocument/2006/relationships/hyperlink" Target="https://podminky.urs.cz/item/CS_URS_2025_01/713191523" TargetMode="External"/><Relationship Id="rId164" Type="http://schemas.openxmlformats.org/officeDocument/2006/relationships/hyperlink" Target="https://podminky.urs.cz/item/CS_URS_2025_01/775413401" TargetMode="External"/><Relationship Id="rId169" Type="http://schemas.openxmlformats.org/officeDocument/2006/relationships/hyperlink" Target="https://podminky.urs.cz/item/CS_URS_2025_01/78149514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81511116" TargetMode="External"/><Relationship Id="rId13" Type="http://schemas.openxmlformats.org/officeDocument/2006/relationships/hyperlink" Target="https://podminky.urs.cz/item/CS_URS_2025_01/997013871" TargetMode="External"/><Relationship Id="rId3" Type="http://schemas.openxmlformats.org/officeDocument/2006/relationships/hyperlink" Target="https://podminky.urs.cz/item/CS_URS_2025_01/274351121" TargetMode="External"/><Relationship Id="rId7" Type="http://schemas.openxmlformats.org/officeDocument/2006/relationships/hyperlink" Target="https://podminky.urs.cz/item/CS_URS_2025_01/348171110" TargetMode="External"/><Relationship Id="rId12" Type="http://schemas.openxmlformats.org/officeDocument/2006/relationships/hyperlink" Target="https://podminky.urs.cz/item/CS_URS_2025_01/997006519" TargetMode="External"/><Relationship Id="rId2" Type="http://schemas.openxmlformats.org/officeDocument/2006/relationships/hyperlink" Target="https://podminky.urs.cz/item/CS_URS_2025_01/274313711.1" TargetMode="External"/><Relationship Id="rId1" Type="http://schemas.openxmlformats.org/officeDocument/2006/relationships/hyperlink" Target="https://podminky.urs.cz/item/CS_URS_2025_01/132212131" TargetMode="External"/><Relationship Id="rId6" Type="http://schemas.openxmlformats.org/officeDocument/2006/relationships/hyperlink" Target="https://podminky.urs.cz/item/CS_URS_2025_01/348121221" TargetMode="External"/><Relationship Id="rId11" Type="http://schemas.openxmlformats.org/officeDocument/2006/relationships/hyperlink" Target="https://podminky.urs.cz/item/CS_URS_2025_01/997006512" TargetMode="External"/><Relationship Id="rId5" Type="http://schemas.openxmlformats.org/officeDocument/2006/relationships/hyperlink" Target="https://podminky.urs.cz/item/CS_URS_2025_01/338171113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966071721" TargetMode="External"/><Relationship Id="rId4" Type="http://schemas.openxmlformats.org/officeDocument/2006/relationships/hyperlink" Target="https://podminky.urs.cz/item/CS_URS_2025_01/274351122" TargetMode="External"/><Relationship Id="rId9" Type="http://schemas.openxmlformats.org/officeDocument/2006/relationships/hyperlink" Target="https://podminky.urs.cz/item/CS_URS_2025_01/966071821" TargetMode="External"/><Relationship Id="rId14" Type="http://schemas.openxmlformats.org/officeDocument/2006/relationships/hyperlink" Target="https://podminky.urs.cz/item/CS_URS_2025_01/9980110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1" TargetMode="External"/><Relationship Id="rId13" Type="http://schemas.openxmlformats.org/officeDocument/2006/relationships/hyperlink" Target="https://podminky.urs.cz/item/CS_URS_2025_01/741112061" TargetMode="External"/><Relationship Id="rId18" Type="http://schemas.openxmlformats.org/officeDocument/2006/relationships/hyperlink" Target="https://podminky.urs.cz/item/CS_URS_2025_01/741310101" TargetMode="External"/><Relationship Id="rId26" Type="http://schemas.openxmlformats.org/officeDocument/2006/relationships/hyperlink" Target="https://podminky.urs.cz/item/CS_URS_2025_01/741122025" TargetMode="External"/><Relationship Id="rId3" Type="http://schemas.openxmlformats.org/officeDocument/2006/relationships/hyperlink" Target="https://podminky.urs.cz/item/CS_URS_2025_01/974032121" TargetMode="External"/><Relationship Id="rId21" Type="http://schemas.openxmlformats.org/officeDocument/2006/relationships/hyperlink" Target="https://podminky.urs.cz/item/CS_URS_2025_01/741310126" TargetMode="External"/><Relationship Id="rId7" Type="http://schemas.openxmlformats.org/officeDocument/2006/relationships/hyperlink" Target="https://podminky.urs.cz/item/CS_URS_2025_01/997013151" TargetMode="External"/><Relationship Id="rId12" Type="http://schemas.openxmlformats.org/officeDocument/2006/relationships/hyperlink" Target="https://podminky.urs.cz/item/CS_URS_2025_01/998741121" TargetMode="External"/><Relationship Id="rId17" Type="http://schemas.openxmlformats.org/officeDocument/2006/relationships/hyperlink" Target="https://podminky.urs.cz/item/CS_URS_2025_01/741310251" TargetMode="External"/><Relationship Id="rId25" Type="http://schemas.openxmlformats.org/officeDocument/2006/relationships/hyperlink" Target="https://podminky.urs.cz/item/CS_URS_2025_01/741122031" TargetMode="External"/><Relationship Id="rId33" Type="http://schemas.openxmlformats.org/officeDocument/2006/relationships/drawing" Target="../drawings/drawing7.xml"/><Relationship Id="rId2" Type="http://schemas.openxmlformats.org/officeDocument/2006/relationships/hyperlink" Target="https://podminky.urs.cz/item/CS_URS_2025_01/977132112" TargetMode="External"/><Relationship Id="rId16" Type="http://schemas.openxmlformats.org/officeDocument/2006/relationships/hyperlink" Target="https://podminky.urs.cz/item/CS_URS_2025_01/741313005" TargetMode="External"/><Relationship Id="rId20" Type="http://schemas.openxmlformats.org/officeDocument/2006/relationships/hyperlink" Target="https://podminky.urs.cz/item/CS_URS_2025_01/741310121" TargetMode="External"/><Relationship Id="rId29" Type="http://schemas.openxmlformats.org/officeDocument/2006/relationships/hyperlink" Target="https://podminky.urs.cz/item/CS_URS_2025_01/741330335" TargetMode="External"/><Relationship Id="rId1" Type="http://schemas.openxmlformats.org/officeDocument/2006/relationships/hyperlink" Target="https://podminky.urs.cz/item/CS_URS_2025_01/612325101" TargetMode="External"/><Relationship Id="rId6" Type="http://schemas.openxmlformats.org/officeDocument/2006/relationships/hyperlink" Target="https://podminky.urs.cz/item/CS_URS_2025_01/HZS1292" TargetMode="External"/><Relationship Id="rId11" Type="http://schemas.openxmlformats.org/officeDocument/2006/relationships/hyperlink" Target="https://podminky.urs.cz/item/CS_URS_2025_01/741810002" TargetMode="External"/><Relationship Id="rId24" Type="http://schemas.openxmlformats.org/officeDocument/2006/relationships/hyperlink" Target="https://podminky.urs.cz/item/CS_URS_2025_01/741122016" TargetMode="External"/><Relationship Id="rId32" Type="http://schemas.openxmlformats.org/officeDocument/2006/relationships/hyperlink" Target="https://podminky.urs.cz/item/CS_URS_2025_01/741372027" TargetMode="External"/><Relationship Id="rId5" Type="http://schemas.openxmlformats.org/officeDocument/2006/relationships/hyperlink" Target="https://podminky.urs.cz/item/CS_URS_2025_01/977131119" TargetMode="External"/><Relationship Id="rId15" Type="http://schemas.openxmlformats.org/officeDocument/2006/relationships/hyperlink" Target="https://podminky.urs.cz/item/CS_URS_2025_01/741313001" TargetMode="External"/><Relationship Id="rId23" Type="http://schemas.openxmlformats.org/officeDocument/2006/relationships/hyperlink" Target="https://podminky.urs.cz/item/CS_URS_2025_01/741122015" TargetMode="External"/><Relationship Id="rId28" Type="http://schemas.openxmlformats.org/officeDocument/2006/relationships/hyperlink" Target="https://podminky.urs.cz/item/CS_URS_2025_01/741130006" TargetMode="External"/><Relationship Id="rId10" Type="http://schemas.openxmlformats.org/officeDocument/2006/relationships/hyperlink" Target="https://podminky.urs.cz/item/CS_URS_2025_01/997013871" TargetMode="External"/><Relationship Id="rId19" Type="http://schemas.openxmlformats.org/officeDocument/2006/relationships/hyperlink" Target="https://podminky.urs.cz/item/CS_URS_2025_01/741310122" TargetMode="External"/><Relationship Id="rId31" Type="http://schemas.openxmlformats.org/officeDocument/2006/relationships/hyperlink" Target="https://podminky.urs.cz/item/CS_URS_2025_01/741372022" TargetMode="External"/><Relationship Id="rId4" Type="http://schemas.openxmlformats.org/officeDocument/2006/relationships/hyperlink" Target="https://podminky.urs.cz/item/CS_URS_2025_01/974032122" TargetMode="External"/><Relationship Id="rId9" Type="http://schemas.openxmlformats.org/officeDocument/2006/relationships/hyperlink" Target="https://podminky.urs.cz/item/CS_URS_2025_01/997013509" TargetMode="External"/><Relationship Id="rId14" Type="http://schemas.openxmlformats.org/officeDocument/2006/relationships/hyperlink" Target="https://podminky.urs.cz/item/CS_URS_2025_01/741313082" TargetMode="External"/><Relationship Id="rId22" Type="http://schemas.openxmlformats.org/officeDocument/2006/relationships/hyperlink" Target="https://podminky.urs.cz/item/CS_URS_2025_01/741120003" TargetMode="External"/><Relationship Id="rId27" Type="http://schemas.openxmlformats.org/officeDocument/2006/relationships/hyperlink" Target="https://podminky.urs.cz/item/CS_URS_2025_01/741130001" TargetMode="External"/><Relationship Id="rId30" Type="http://schemas.openxmlformats.org/officeDocument/2006/relationships/hyperlink" Target="https://podminky.urs.cz/item/CS_URS_2025_01/74137206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9002000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podminky.urs.cz/item/CS_URS_2025_01/033002000" TargetMode="External"/><Relationship Id="rId1" Type="http://schemas.openxmlformats.org/officeDocument/2006/relationships/hyperlink" Target="https://podminky.urs.cz/item/CS_URS_2025_01/030001000" TargetMode="External"/><Relationship Id="rId6" Type="http://schemas.openxmlformats.org/officeDocument/2006/relationships/hyperlink" Target="https://podminky.urs.cz/item/CS_URS_2025_01/081002000" TargetMode="External"/><Relationship Id="rId5" Type="http://schemas.openxmlformats.org/officeDocument/2006/relationships/hyperlink" Target="https://podminky.urs.cz/item/CS_URS_2025_01/045002000" TargetMode="External"/><Relationship Id="rId4" Type="http://schemas.openxmlformats.org/officeDocument/2006/relationships/hyperlink" Target="https://podminky.urs.cz/item/CS_URS_2025_01/04400200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opLeftCell="A264" workbookViewId="0">
      <selection activeCell="W49" sqref="W4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98" t="s">
        <v>6</v>
      </c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S2" s="18" t="s">
        <v>7</v>
      </c>
      <c r="BT2" s="18" t="s">
        <v>8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ht="24.95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ht="12" customHeight="1">
      <c r="B5" s="21"/>
      <c r="D5" s="25" t="s">
        <v>14</v>
      </c>
      <c r="K5" s="319" t="s">
        <v>15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R5" s="21"/>
      <c r="BE5" s="316" t="s">
        <v>16</v>
      </c>
      <c r="BS5" s="18" t="s">
        <v>7</v>
      </c>
    </row>
    <row r="6" spans="1:74" ht="36.950000000000003" customHeight="1">
      <c r="B6" s="21"/>
      <c r="D6" s="27" t="s">
        <v>17</v>
      </c>
      <c r="K6" s="320" t="s">
        <v>18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R6" s="21"/>
      <c r="BE6" s="317"/>
      <c r="BS6" s="18" t="s">
        <v>7</v>
      </c>
    </row>
    <row r="7" spans="1:74" ht="12" customHeight="1">
      <c r="B7" s="21"/>
      <c r="D7" s="28" t="s">
        <v>19</v>
      </c>
      <c r="K7" s="26" t="s">
        <v>3</v>
      </c>
      <c r="AK7" s="28" t="s">
        <v>20</v>
      </c>
      <c r="AN7" s="26" t="s">
        <v>3</v>
      </c>
      <c r="AR7" s="21"/>
      <c r="BE7" s="317"/>
      <c r="BS7" s="18" t="s">
        <v>7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17"/>
      <c r="BS8" s="18" t="s">
        <v>7</v>
      </c>
    </row>
    <row r="9" spans="1:74" ht="14.45" customHeight="1">
      <c r="B9" s="21"/>
      <c r="AR9" s="21"/>
      <c r="BE9" s="317"/>
      <c r="BS9" s="18" t="s">
        <v>7</v>
      </c>
    </row>
    <row r="10" spans="1:74" ht="12" customHeight="1">
      <c r="B10" s="21"/>
      <c r="D10" s="28" t="s">
        <v>25</v>
      </c>
      <c r="AK10" s="28" t="s">
        <v>26</v>
      </c>
      <c r="AN10" s="26" t="s">
        <v>3</v>
      </c>
      <c r="AR10" s="21"/>
      <c r="BE10" s="317"/>
      <c r="BS10" s="18" t="s">
        <v>7</v>
      </c>
    </row>
    <row r="11" spans="1:74" ht="18.399999999999999" customHeight="1">
      <c r="B11" s="21"/>
      <c r="E11" s="26" t="s">
        <v>22</v>
      </c>
      <c r="AK11" s="28" t="s">
        <v>27</v>
      </c>
      <c r="AN11" s="26" t="s">
        <v>3</v>
      </c>
      <c r="AR11" s="21"/>
      <c r="BE11" s="317"/>
      <c r="BS11" s="18" t="s">
        <v>7</v>
      </c>
    </row>
    <row r="12" spans="1:74" ht="6.95" customHeight="1">
      <c r="B12" s="21"/>
      <c r="AR12" s="21"/>
      <c r="BE12" s="317"/>
      <c r="BS12" s="18" t="s">
        <v>7</v>
      </c>
    </row>
    <row r="13" spans="1:74" ht="12" customHeight="1">
      <c r="B13" s="21"/>
      <c r="D13" s="28" t="s">
        <v>28</v>
      </c>
      <c r="AK13" s="28" t="s">
        <v>26</v>
      </c>
      <c r="AN13" s="30" t="s">
        <v>29</v>
      </c>
      <c r="AR13" s="21"/>
      <c r="BE13" s="317"/>
      <c r="BS13" s="18" t="s">
        <v>7</v>
      </c>
    </row>
    <row r="14" spans="1:74" ht="12.75">
      <c r="B14" s="21"/>
      <c r="E14" s="321" t="s">
        <v>29</v>
      </c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28" t="s">
        <v>27</v>
      </c>
      <c r="AN14" s="30" t="s">
        <v>29</v>
      </c>
      <c r="AR14" s="21"/>
      <c r="BE14" s="317"/>
      <c r="BS14" s="18" t="s">
        <v>7</v>
      </c>
    </row>
    <row r="15" spans="1:74" ht="6.95" customHeight="1">
      <c r="B15" s="21"/>
      <c r="AR15" s="21"/>
      <c r="BE15" s="317"/>
      <c r="BS15" s="18" t="s">
        <v>4</v>
      </c>
    </row>
    <row r="16" spans="1:74" ht="12" customHeight="1">
      <c r="B16" s="21"/>
      <c r="D16" s="28" t="s">
        <v>30</v>
      </c>
      <c r="AK16" s="28" t="s">
        <v>26</v>
      </c>
      <c r="AN16" s="26" t="s">
        <v>3</v>
      </c>
      <c r="AR16" s="21"/>
      <c r="BE16" s="317"/>
      <c r="BS16" s="18" t="s">
        <v>4</v>
      </c>
    </row>
    <row r="17" spans="2:71" ht="18.399999999999999" customHeight="1">
      <c r="B17" s="21"/>
      <c r="E17" s="26" t="s">
        <v>22</v>
      </c>
      <c r="AK17" s="28" t="s">
        <v>27</v>
      </c>
      <c r="AN17" s="26" t="s">
        <v>3</v>
      </c>
      <c r="AR17" s="21"/>
      <c r="BE17" s="317"/>
      <c r="BS17" s="18" t="s">
        <v>31</v>
      </c>
    </row>
    <row r="18" spans="2:71" ht="6.95" customHeight="1">
      <c r="B18" s="21"/>
      <c r="AR18" s="21"/>
      <c r="BE18" s="317"/>
      <c r="BS18" s="18" t="s">
        <v>7</v>
      </c>
    </row>
    <row r="19" spans="2:71" ht="12" customHeight="1">
      <c r="B19" s="21"/>
      <c r="D19" s="28" t="s">
        <v>32</v>
      </c>
      <c r="AK19" s="28" t="s">
        <v>26</v>
      </c>
      <c r="AN19" s="26" t="s">
        <v>3</v>
      </c>
      <c r="AR19" s="21"/>
      <c r="BE19" s="317"/>
      <c r="BS19" s="18" t="s">
        <v>7</v>
      </c>
    </row>
    <row r="20" spans="2:71" ht="18.399999999999999" customHeight="1">
      <c r="B20" s="21"/>
      <c r="E20" s="26" t="s">
        <v>22</v>
      </c>
      <c r="AK20" s="28" t="s">
        <v>27</v>
      </c>
      <c r="AN20" s="26" t="s">
        <v>3</v>
      </c>
      <c r="AR20" s="21"/>
      <c r="BE20" s="317"/>
      <c r="BS20" s="18" t="s">
        <v>4</v>
      </c>
    </row>
    <row r="21" spans="2:71" ht="6.95" customHeight="1">
      <c r="B21" s="21"/>
      <c r="AR21" s="21"/>
      <c r="BE21" s="317"/>
    </row>
    <row r="22" spans="2:71" ht="12" customHeight="1">
      <c r="B22" s="21"/>
      <c r="D22" s="28" t="s">
        <v>33</v>
      </c>
      <c r="AR22" s="21"/>
      <c r="BE22" s="317"/>
    </row>
    <row r="23" spans="2:71" ht="47.25" customHeight="1">
      <c r="B23" s="21"/>
      <c r="E23" s="323" t="s">
        <v>34</v>
      </c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R23" s="21"/>
      <c r="BE23" s="317"/>
    </row>
    <row r="24" spans="2:71" ht="6.95" customHeight="1">
      <c r="B24" s="21"/>
      <c r="AR24" s="21"/>
      <c r="BE24" s="317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17"/>
    </row>
    <row r="26" spans="2:71" s="1" customFormat="1" ht="25.9" customHeight="1">
      <c r="B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24">
        <f>AG54</f>
        <v>0</v>
      </c>
      <c r="AL26" s="325"/>
      <c r="AM26" s="325"/>
      <c r="AN26" s="325"/>
      <c r="AO26" s="325"/>
      <c r="AR26" s="33"/>
      <c r="BE26" s="317"/>
    </row>
    <row r="27" spans="2:71" s="1" customFormat="1" ht="6.95" customHeight="1">
      <c r="B27" s="33"/>
      <c r="AR27" s="33"/>
      <c r="BE27" s="317"/>
    </row>
    <row r="28" spans="2:71" s="1" customFormat="1" ht="12.75">
      <c r="B28" s="33"/>
      <c r="L28" s="326" t="s">
        <v>36</v>
      </c>
      <c r="M28" s="326"/>
      <c r="N28" s="326"/>
      <c r="O28" s="326"/>
      <c r="P28" s="326"/>
      <c r="W28" s="326" t="s">
        <v>37</v>
      </c>
      <c r="X28" s="326"/>
      <c r="Y28" s="326"/>
      <c r="Z28" s="326"/>
      <c r="AA28" s="326"/>
      <c r="AB28" s="326"/>
      <c r="AC28" s="326"/>
      <c r="AD28" s="326"/>
      <c r="AE28" s="326"/>
      <c r="AK28" s="326" t="s">
        <v>38</v>
      </c>
      <c r="AL28" s="326"/>
      <c r="AM28" s="326"/>
      <c r="AN28" s="326"/>
      <c r="AO28" s="326"/>
      <c r="AR28" s="33"/>
      <c r="BE28" s="317"/>
    </row>
    <row r="29" spans="2:71" s="2" customFormat="1" ht="14.45" customHeight="1">
      <c r="B29" s="37"/>
      <c r="D29" s="28" t="s">
        <v>39</v>
      </c>
      <c r="F29" s="28" t="s">
        <v>40</v>
      </c>
      <c r="L29" s="309">
        <v>0.21</v>
      </c>
      <c r="M29" s="310"/>
      <c r="N29" s="310"/>
      <c r="O29" s="310"/>
      <c r="P29" s="310"/>
      <c r="W29" s="311">
        <v>0</v>
      </c>
      <c r="X29" s="310"/>
      <c r="Y29" s="310"/>
      <c r="Z29" s="310"/>
      <c r="AA29" s="310"/>
      <c r="AB29" s="310"/>
      <c r="AC29" s="310"/>
      <c r="AD29" s="310"/>
      <c r="AE29" s="310"/>
      <c r="AK29" s="311">
        <v>0</v>
      </c>
      <c r="AL29" s="310"/>
      <c r="AM29" s="310"/>
      <c r="AN29" s="310"/>
      <c r="AO29" s="310"/>
      <c r="AR29" s="37"/>
      <c r="BE29" s="318"/>
    </row>
    <row r="30" spans="2:71" s="2" customFormat="1" ht="14.45" customHeight="1">
      <c r="B30" s="37"/>
      <c r="F30" s="28" t="s">
        <v>41</v>
      </c>
      <c r="L30" s="309">
        <v>0.12</v>
      </c>
      <c r="M30" s="310"/>
      <c r="N30" s="310"/>
      <c r="O30" s="310"/>
      <c r="P30" s="310"/>
      <c r="W30" s="311">
        <f>AK26</f>
        <v>0</v>
      </c>
      <c r="X30" s="310"/>
      <c r="Y30" s="310"/>
      <c r="Z30" s="310"/>
      <c r="AA30" s="310"/>
      <c r="AB30" s="310"/>
      <c r="AC30" s="310"/>
      <c r="AD30" s="310"/>
      <c r="AE30" s="310"/>
      <c r="AK30" s="311">
        <f>AK26*0.12</f>
        <v>0</v>
      </c>
      <c r="AL30" s="310"/>
      <c r="AM30" s="310"/>
      <c r="AN30" s="310"/>
      <c r="AO30" s="310"/>
      <c r="AR30" s="37"/>
      <c r="BE30" s="318"/>
    </row>
    <row r="31" spans="2:71" s="2" customFormat="1" ht="14.45" hidden="1" customHeight="1">
      <c r="B31" s="37"/>
      <c r="F31" s="28" t="s">
        <v>42</v>
      </c>
      <c r="L31" s="309">
        <v>0.21</v>
      </c>
      <c r="M31" s="310"/>
      <c r="N31" s="310"/>
      <c r="O31" s="310"/>
      <c r="P31" s="310"/>
      <c r="W31" s="311" t="e">
        <f>ROUND(BB54, 2)</f>
        <v>#REF!</v>
      </c>
      <c r="X31" s="310"/>
      <c r="Y31" s="310"/>
      <c r="Z31" s="310"/>
      <c r="AA31" s="310"/>
      <c r="AB31" s="310"/>
      <c r="AC31" s="310"/>
      <c r="AD31" s="310"/>
      <c r="AE31" s="310"/>
      <c r="AK31" s="311">
        <v>0</v>
      </c>
      <c r="AL31" s="310"/>
      <c r="AM31" s="310"/>
      <c r="AN31" s="310"/>
      <c r="AO31" s="310"/>
      <c r="AR31" s="37"/>
      <c r="BE31" s="318"/>
    </row>
    <row r="32" spans="2:71" s="2" customFormat="1" ht="14.45" hidden="1" customHeight="1">
      <c r="B32" s="37"/>
      <c r="F32" s="28" t="s">
        <v>43</v>
      </c>
      <c r="L32" s="309">
        <v>0.12</v>
      </c>
      <c r="M32" s="310"/>
      <c r="N32" s="310"/>
      <c r="O32" s="310"/>
      <c r="P32" s="310"/>
      <c r="W32" s="311" t="e">
        <f>ROUND(BC54, 2)</f>
        <v>#REF!</v>
      </c>
      <c r="X32" s="310"/>
      <c r="Y32" s="310"/>
      <c r="Z32" s="310"/>
      <c r="AA32" s="310"/>
      <c r="AB32" s="310"/>
      <c r="AC32" s="310"/>
      <c r="AD32" s="310"/>
      <c r="AE32" s="310"/>
      <c r="AK32" s="311">
        <v>0</v>
      </c>
      <c r="AL32" s="310"/>
      <c r="AM32" s="310"/>
      <c r="AN32" s="310"/>
      <c r="AO32" s="310"/>
      <c r="AR32" s="37"/>
      <c r="BE32" s="318"/>
    </row>
    <row r="33" spans="2:44" s="2" customFormat="1" ht="14.45" hidden="1" customHeight="1">
      <c r="B33" s="37"/>
      <c r="F33" s="28" t="s">
        <v>44</v>
      </c>
      <c r="L33" s="309">
        <v>0</v>
      </c>
      <c r="M33" s="310"/>
      <c r="N33" s="310"/>
      <c r="O33" s="310"/>
      <c r="P33" s="310"/>
      <c r="W33" s="311" t="e">
        <f>ROUND(BD54, 2)</f>
        <v>#REF!</v>
      </c>
      <c r="X33" s="310"/>
      <c r="Y33" s="310"/>
      <c r="Z33" s="310"/>
      <c r="AA33" s="310"/>
      <c r="AB33" s="310"/>
      <c r="AC33" s="310"/>
      <c r="AD33" s="310"/>
      <c r="AE33" s="310"/>
      <c r="AK33" s="311">
        <v>0</v>
      </c>
      <c r="AL33" s="310"/>
      <c r="AM33" s="310"/>
      <c r="AN33" s="310"/>
      <c r="AO33" s="310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315" t="s">
        <v>47</v>
      </c>
      <c r="Y35" s="313"/>
      <c r="Z35" s="313"/>
      <c r="AA35" s="313"/>
      <c r="AB35" s="313"/>
      <c r="AC35" s="40"/>
      <c r="AD35" s="40"/>
      <c r="AE35" s="40"/>
      <c r="AF35" s="40"/>
      <c r="AG35" s="40"/>
      <c r="AH35" s="40"/>
      <c r="AI35" s="40"/>
      <c r="AJ35" s="40"/>
      <c r="AK35" s="312">
        <f>SUM(AK26:AK33)</f>
        <v>0</v>
      </c>
      <c r="AL35" s="313"/>
      <c r="AM35" s="313"/>
      <c r="AN35" s="313"/>
      <c r="AO35" s="314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48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14</v>
      </c>
      <c r="L44" s="3" t="str">
        <f>K5</f>
        <v>roz42R</v>
      </c>
      <c r="AR44" s="46"/>
    </row>
    <row r="45" spans="2:44" s="4" customFormat="1" ht="36.950000000000003" customHeight="1">
      <c r="B45" s="47"/>
      <c r="C45" s="48" t="s">
        <v>17</v>
      </c>
      <c r="L45" s="328" t="str">
        <f>K6</f>
        <v>Stavební úpravy RD na Balkáně č.p. 340, Holice</v>
      </c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 xml:space="preserve"> </v>
      </c>
      <c r="AI47" s="28" t="s">
        <v>23</v>
      </c>
      <c r="AM47" s="306" t="str">
        <f>IF(AN8= "","",AN8)</f>
        <v>31. 3. 2025</v>
      </c>
      <c r="AN47" s="306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 xml:space="preserve"> </v>
      </c>
      <c r="AI49" s="28" t="s">
        <v>30</v>
      </c>
      <c r="AM49" s="307" t="str">
        <f>IF(E17="","",E17)</f>
        <v xml:space="preserve"> </v>
      </c>
      <c r="AN49" s="308"/>
      <c r="AO49" s="308"/>
      <c r="AP49" s="308"/>
      <c r="AR49" s="33"/>
      <c r="AS49" s="293" t="s">
        <v>49</v>
      </c>
      <c r="AT49" s="294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28</v>
      </c>
      <c r="L50" s="3" t="str">
        <f>IF(E14= "Vyplň údaj","",E14)</f>
        <v/>
      </c>
      <c r="AI50" s="28" t="s">
        <v>32</v>
      </c>
      <c r="AM50" s="307" t="str">
        <f>IF(E20="","",E20)</f>
        <v xml:space="preserve"> </v>
      </c>
      <c r="AN50" s="308"/>
      <c r="AO50" s="308"/>
      <c r="AP50" s="308"/>
      <c r="AR50" s="33"/>
      <c r="AS50" s="295"/>
      <c r="AT50" s="296"/>
      <c r="BD50" s="54"/>
    </row>
    <row r="51" spans="1:91" s="1" customFormat="1" ht="10.9" customHeight="1">
      <c r="B51" s="33"/>
      <c r="AR51" s="33"/>
      <c r="AS51" s="295"/>
      <c r="AT51" s="296"/>
      <c r="BD51" s="54"/>
    </row>
    <row r="52" spans="1:91" s="1" customFormat="1" ht="29.25" customHeight="1">
      <c r="B52" s="33"/>
      <c r="C52" s="334" t="s">
        <v>50</v>
      </c>
      <c r="D52" s="303"/>
      <c r="E52" s="303"/>
      <c r="F52" s="303"/>
      <c r="G52" s="303"/>
      <c r="H52" s="55"/>
      <c r="I52" s="332" t="s">
        <v>51</v>
      </c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2" t="s">
        <v>52</v>
      </c>
      <c r="AH52" s="303"/>
      <c r="AI52" s="303"/>
      <c r="AJ52" s="303"/>
      <c r="AK52" s="303"/>
      <c r="AL52" s="303"/>
      <c r="AM52" s="303"/>
      <c r="AN52" s="332" t="s">
        <v>53</v>
      </c>
      <c r="AO52" s="303"/>
      <c r="AP52" s="303"/>
      <c r="AQ52" s="56" t="s">
        <v>54</v>
      </c>
      <c r="AR52" s="33"/>
      <c r="AS52" s="57" t="s">
        <v>55</v>
      </c>
      <c r="AT52" s="58" t="s">
        <v>56</v>
      </c>
      <c r="AU52" s="58" t="s">
        <v>57</v>
      </c>
      <c r="AV52" s="58" t="s">
        <v>58</v>
      </c>
      <c r="AW52" s="58" t="s">
        <v>59</v>
      </c>
      <c r="AX52" s="58" t="s">
        <v>60</v>
      </c>
      <c r="AY52" s="58" t="s">
        <v>61</v>
      </c>
      <c r="AZ52" s="58" t="s">
        <v>62</v>
      </c>
      <c r="BA52" s="58" t="s">
        <v>63</v>
      </c>
      <c r="BB52" s="58" t="s">
        <v>64</v>
      </c>
      <c r="BC52" s="58" t="s">
        <v>65</v>
      </c>
      <c r="BD52" s="59" t="s">
        <v>66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67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30">
        <f>AG55</f>
        <v>0</v>
      </c>
      <c r="AH54" s="330"/>
      <c r="AI54" s="330"/>
      <c r="AJ54" s="330"/>
      <c r="AK54" s="330"/>
      <c r="AL54" s="330"/>
      <c r="AM54" s="330"/>
      <c r="AN54" s="297">
        <f>AN55</f>
        <v>0</v>
      </c>
      <c r="AO54" s="297"/>
      <c r="AP54" s="297"/>
      <c r="AQ54" s="65" t="s">
        <v>3</v>
      </c>
      <c r="AR54" s="61"/>
      <c r="AS54" s="66" t="e">
        <f>ROUND(AS55+#REF!,2)</f>
        <v>#REF!</v>
      </c>
      <c r="AT54" s="67" t="e">
        <f t="shared" ref="AT54:AT62" si="0">ROUND(SUM(AV54:AW54),2)</f>
        <v>#REF!</v>
      </c>
      <c r="AU54" s="68" t="e">
        <f>ROUND(AU55+#REF!,5)</f>
        <v>#REF!</v>
      </c>
      <c r="AV54" s="67" t="e">
        <f>ROUND(AZ54*L29,2)</f>
        <v>#REF!</v>
      </c>
      <c r="AW54" s="67" t="e">
        <f>ROUND(BA54*L30,2)</f>
        <v>#REF!</v>
      </c>
      <c r="AX54" s="67" t="e">
        <f>ROUND(BB54*L29,2)</f>
        <v>#REF!</v>
      </c>
      <c r="AY54" s="67" t="e">
        <f>ROUND(BC54*L30,2)</f>
        <v>#REF!</v>
      </c>
      <c r="AZ54" s="67" t="e">
        <f>ROUND(AZ55+#REF!,2)</f>
        <v>#REF!</v>
      </c>
      <c r="BA54" s="67" t="e">
        <f>ROUND(BA55+#REF!,2)</f>
        <v>#REF!</v>
      </c>
      <c r="BB54" s="67" t="e">
        <f>ROUND(BB55+#REF!,2)</f>
        <v>#REF!</v>
      </c>
      <c r="BC54" s="67" t="e">
        <f>ROUND(BC55+#REF!,2)</f>
        <v>#REF!</v>
      </c>
      <c r="BD54" s="69" t="e">
        <f>ROUND(BD55+#REF!,2)</f>
        <v>#REF!</v>
      </c>
      <c r="BS54" s="70" t="s">
        <v>68</v>
      </c>
      <c r="BT54" s="70" t="s">
        <v>69</v>
      </c>
      <c r="BU54" s="71" t="s">
        <v>70</v>
      </c>
      <c r="BV54" s="70" t="s">
        <v>71</v>
      </c>
      <c r="BW54" s="70" t="s">
        <v>5</v>
      </c>
      <c r="BX54" s="70" t="s">
        <v>72</v>
      </c>
      <c r="CL54" s="70" t="s">
        <v>3</v>
      </c>
    </row>
    <row r="55" spans="1:91" s="6" customFormat="1" ht="16.5" customHeight="1">
      <c r="B55" s="72"/>
      <c r="C55" s="73"/>
      <c r="D55" s="333" t="s">
        <v>73</v>
      </c>
      <c r="E55" s="333"/>
      <c r="F55" s="333"/>
      <c r="G55" s="333"/>
      <c r="H55" s="333"/>
      <c r="I55" s="74"/>
      <c r="J55" s="333" t="s">
        <v>74</v>
      </c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04">
        <f>ROUND(SUM(AG56:AG62),2)</f>
        <v>0</v>
      </c>
      <c r="AH55" s="305"/>
      <c r="AI55" s="305"/>
      <c r="AJ55" s="305"/>
      <c r="AK55" s="305"/>
      <c r="AL55" s="305"/>
      <c r="AM55" s="305"/>
      <c r="AN55" s="331">
        <f t="shared" ref="AN55:AN62" si="1">SUM(AG55,AT55)</f>
        <v>0</v>
      </c>
      <c r="AO55" s="305"/>
      <c r="AP55" s="305"/>
      <c r="AQ55" s="75" t="s">
        <v>75</v>
      </c>
      <c r="AR55" s="72"/>
      <c r="AS55" s="76">
        <f>ROUND(SUM(AS56:AS62),2)</f>
        <v>0</v>
      </c>
      <c r="AT55" s="77">
        <f t="shared" si="0"/>
        <v>0</v>
      </c>
      <c r="AU55" s="78">
        <f>ROUND(SUM(AU56:AU62),5)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ROUND(SUM(AZ56:AZ62),2)</f>
        <v>0</v>
      </c>
      <c r="BA55" s="77">
        <f>ROUND(SUM(BA56:BA62),2)</f>
        <v>0</v>
      </c>
      <c r="BB55" s="77">
        <f>ROUND(SUM(BB56:BB62),2)</f>
        <v>0</v>
      </c>
      <c r="BC55" s="77">
        <f>ROUND(SUM(BC56:BC62),2)</f>
        <v>0</v>
      </c>
      <c r="BD55" s="79">
        <f>ROUND(SUM(BD56:BD62),2)</f>
        <v>0</v>
      </c>
      <c r="BS55" s="80" t="s">
        <v>68</v>
      </c>
      <c r="BT55" s="80" t="s">
        <v>76</v>
      </c>
      <c r="BU55" s="80" t="s">
        <v>70</v>
      </c>
      <c r="BV55" s="80" t="s">
        <v>71</v>
      </c>
      <c r="BW55" s="80" t="s">
        <v>77</v>
      </c>
      <c r="BX55" s="80" t="s">
        <v>5</v>
      </c>
      <c r="CL55" s="80" t="s">
        <v>3</v>
      </c>
      <c r="CM55" s="80" t="s">
        <v>76</v>
      </c>
    </row>
    <row r="56" spans="1:91" s="3" customFormat="1" ht="16.5" customHeight="1">
      <c r="A56" s="81" t="s">
        <v>78</v>
      </c>
      <c r="B56" s="46"/>
      <c r="C56" s="9"/>
      <c r="D56" s="9"/>
      <c r="E56" s="327" t="s">
        <v>76</v>
      </c>
      <c r="F56" s="327"/>
      <c r="G56" s="327"/>
      <c r="H56" s="327"/>
      <c r="I56" s="327"/>
      <c r="J56" s="9"/>
      <c r="K56" s="327" t="s">
        <v>79</v>
      </c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00">
        <f>'1 - Stavební a bourací práce'!J32</f>
        <v>0</v>
      </c>
      <c r="AH56" s="301"/>
      <c r="AI56" s="301"/>
      <c r="AJ56" s="301"/>
      <c r="AK56" s="301"/>
      <c r="AL56" s="301"/>
      <c r="AM56" s="301"/>
      <c r="AN56" s="300">
        <f t="shared" si="1"/>
        <v>0</v>
      </c>
      <c r="AO56" s="301"/>
      <c r="AP56" s="301"/>
      <c r="AQ56" s="82" t="s">
        <v>80</v>
      </c>
      <c r="AR56" s="46"/>
      <c r="AS56" s="83">
        <v>0</v>
      </c>
      <c r="AT56" s="84">
        <f t="shared" si="0"/>
        <v>0</v>
      </c>
      <c r="AU56" s="85">
        <f>'1 - Stavební a bourací práce'!P147</f>
        <v>0</v>
      </c>
      <c r="AV56" s="84">
        <f>'1 - Stavební a bourací práce'!J35</f>
        <v>0</v>
      </c>
      <c r="AW56" s="84">
        <f>'1 - Stavební a bourací práce'!J36</f>
        <v>0</v>
      </c>
      <c r="AX56" s="84">
        <f>'1 - Stavební a bourací práce'!J37</f>
        <v>0</v>
      </c>
      <c r="AY56" s="84">
        <f>'1 - Stavební a bourací práce'!J38</f>
        <v>0</v>
      </c>
      <c r="AZ56" s="84">
        <f>'1 - Stavební a bourací práce'!F35</f>
        <v>0</v>
      </c>
      <c r="BA56" s="84">
        <f>'1 - Stavební a bourací práce'!F36</f>
        <v>0</v>
      </c>
      <c r="BB56" s="84">
        <f>'1 - Stavební a bourací práce'!F37</f>
        <v>0</v>
      </c>
      <c r="BC56" s="84">
        <f>'1 - Stavební a bourací práce'!F38</f>
        <v>0</v>
      </c>
      <c r="BD56" s="86">
        <f>'1 - Stavební a bourací práce'!F39</f>
        <v>0</v>
      </c>
      <c r="BT56" s="26" t="s">
        <v>81</v>
      </c>
      <c r="BV56" s="26" t="s">
        <v>71</v>
      </c>
      <c r="BW56" s="26" t="s">
        <v>82</v>
      </c>
      <c r="BX56" s="26" t="s">
        <v>77</v>
      </c>
      <c r="CL56" s="26" t="s">
        <v>3</v>
      </c>
    </row>
    <row r="57" spans="1:91" s="3" customFormat="1" ht="16.5" customHeight="1">
      <c r="A57" s="81" t="s">
        <v>78</v>
      </c>
      <c r="B57" s="46"/>
      <c r="C57" s="9"/>
      <c r="D57" s="9"/>
      <c r="E57" s="327" t="s">
        <v>81</v>
      </c>
      <c r="F57" s="327"/>
      <c r="G57" s="327"/>
      <c r="H57" s="327"/>
      <c r="I57" s="327"/>
      <c r="J57" s="9"/>
      <c r="K57" s="327" t="s">
        <v>83</v>
      </c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00">
        <f>'2 - Oplocení'!J32</f>
        <v>0</v>
      </c>
      <c r="AH57" s="301"/>
      <c r="AI57" s="301"/>
      <c r="AJ57" s="301"/>
      <c r="AK57" s="301"/>
      <c r="AL57" s="301"/>
      <c r="AM57" s="301"/>
      <c r="AN57" s="300">
        <f t="shared" si="1"/>
        <v>0</v>
      </c>
      <c r="AO57" s="301"/>
      <c r="AP57" s="301"/>
      <c r="AQ57" s="82" t="s">
        <v>80</v>
      </c>
      <c r="AR57" s="46"/>
      <c r="AS57" s="83">
        <v>0</v>
      </c>
      <c r="AT57" s="84">
        <f t="shared" si="0"/>
        <v>0</v>
      </c>
      <c r="AU57" s="85">
        <f>'2 - Oplocení'!P93</f>
        <v>0</v>
      </c>
      <c r="AV57" s="84">
        <f>'2 - Oplocení'!J35</f>
        <v>0</v>
      </c>
      <c r="AW57" s="84">
        <f>'2 - Oplocení'!J36</f>
        <v>0</v>
      </c>
      <c r="AX57" s="84">
        <f>'2 - Oplocení'!J37</f>
        <v>0</v>
      </c>
      <c r="AY57" s="84">
        <f>'2 - Oplocení'!J38</f>
        <v>0</v>
      </c>
      <c r="AZ57" s="84">
        <f>'2 - Oplocení'!F35</f>
        <v>0</v>
      </c>
      <c r="BA57" s="84">
        <f>'2 - Oplocení'!F36</f>
        <v>0</v>
      </c>
      <c r="BB57" s="84">
        <f>'2 - Oplocení'!F37</f>
        <v>0</v>
      </c>
      <c r="BC57" s="84">
        <f>'2 - Oplocení'!F38</f>
        <v>0</v>
      </c>
      <c r="BD57" s="86">
        <f>'2 - Oplocení'!F39</f>
        <v>0</v>
      </c>
      <c r="BT57" s="26" t="s">
        <v>81</v>
      </c>
      <c r="BV57" s="26" t="s">
        <v>71</v>
      </c>
      <c r="BW57" s="26" t="s">
        <v>84</v>
      </c>
      <c r="BX57" s="26" t="s">
        <v>77</v>
      </c>
      <c r="CL57" s="26" t="s">
        <v>3</v>
      </c>
    </row>
    <row r="58" spans="1:91" s="3" customFormat="1" ht="16.5" customHeight="1">
      <c r="A58" s="81" t="s">
        <v>78</v>
      </c>
      <c r="B58" s="46"/>
      <c r="C58" s="9"/>
      <c r="D58" s="9"/>
      <c r="E58" s="327" t="s">
        <v>85</v>
      </c>
      <c r="F58" s="327"/>
      <c r="G58" s="327"/>
      <c r="H58" s="327"/>
      <c r="I58" s="327"/>
      <c r="J58" s="9"/>
      <c r="K58" s="327" t="s">
        <v>86</v>
      </c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00">
        <f>'3 - Kuchyňská linka'!J32</f>
        <v>0</v>
      </c>
      <c r="AH58" s="301"/>
      <c r="AI58" s="301"/>
      <c r="AJ58" s="301"/>
      <c r="AK58" s="301"/>
      <c r="AL58" s="301"/>
      <c r="AM58" s="301"/>
      <c r="AN58" s="300">
        <f t="shared" si="1"/>
        <v>0</v>
      </c>
      <c r="AO58" s="301"/>
      <c r="AP58" s="301"/>
      <c r="AQ58" s="82" t="s">
        <v>80</v>
      </c>
      <c r="AR58" s="46"/>
      <c r="AS58" s="83">
        <v>0</v>
      </c>
      <c r="AT58" s="84">
        <f t="shared" si="0"/>
        <v>0</v>
      </c>
      <c r="AU58" s="85">
        <f>'3 - Kuchyňská linka'!P87</f>
        <v>0</v>
      </c>
      <c r="AV58" s="84">
        <f>'3 - Kuchyňská linka'!J35</f>
        <v>0</v>
      </c>
      <c r="AW58" s="84">
        <f>'3 - Kuchyňská linka'!J36</f>
        <v>0</v>
      </c>
      <c r="AX58" s="84">
        <f>'3 - Kuchyňská linka'!J37</f>
        <v>0</v>
      </c>
      <c r="AY58" s="84">
        <f>'3 - Kuchyňská linka'!J38</f>
        <v>0</v>
      </c>
      <c r="AZ58" s="84">
        <f>'3 - Kuchyňská linka'!F35</f>
        <v>0</v>
      </c>
      <c r="BA58" s="84">
        <f>'3 - Kuchyňská linka'!F36</f>
        <v>0</v>
      </c>
      <c r="BB58" s="84">
        <f>'3 - Kuchyňská linka'!F37</f>
        <v>0</v>
      </c>
      <c r="BC58" s="84">
        <f>'3 - Kuchyňská linka'!F38</f>
        <v>0</v>
      </c>
      <c r="BD58" s="86">
        <f>'3 - Kuchyňská linka'!F39</f>
        <v>0</v>
      </c>
      <c r="BT58" s="26" t="s">
        <v>81</v>
      </c>
      <c r="BV58" s="26" t="s">
        <v>71</v>
      </c>
      <c r="BW58" s="26" t="s">
        <v>87</v>
      </c>
      <c r="BX58" s="26" t="s">
        <v>77</v>
      </c>
      <c r="CL58" s="26" t="s">
        <v>3</v>
      </c>
    </row>
    <row r="59" spans="1:91" s="3" customFormat="1" ht="16.5" customHeight="1">
      <c r="A59" s="81" t="s">
        <v>78</v>
      </c>
      <c r="B59" s="46"/>
      <c r="C59" s="9"/>
      <c r="D59" s="9"/>
      <c r="E59" s="327" t="s">
        <v>88</v>
      </c>
      <c r="F59" s="327"/>
      <c r="G59" s="327"/>
      <c r="H59" s="327"/>
      <c r="I59" s="327"/>
      <c r="J59" s="9"/>
      <c r="K59" s="327" t="s">
        <v>89</v>
      </c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00">
        <f>'4 - VZT'!J32</f>
        <v>0</v>
      </c>
      <c r="AH59" s="301"/>
      <c r="AI59" s="301"/>
      <c r="AJ59" s="301"/>
      <c r="AK59" s="301"/>
      <c r="AL59" s="301"/>
      <c r="AM59" s="301"/>
      <c r="AN59" s="300">
        <f t="shared" si="1"/>
        <v>0</v>
      </c>
      <c r="AO59" s="301"/>
      <c r="AP59" s="301"/>
      <c r="AQ59" s="82" t="s">
        <v>80</v>
      </c>
      <c r="AR59" s="46"/>
      <c r="AS59" s="83">
        <v>0</v>
      </c>
      <c r="AT59" s="84">
        <f t="shared" si="0"/>
        <v>0</v>
      </c>
      <c r="AU59" s="85">
        <f>'4 - VZT'!P97</f>
        <v>0</v>
      </c>
      <c r="AV59" s="84">
        <f>'4 - VZT'!J35</f>
        <v>0</v>
      </c>
      <c r="AW59" s="84">
        <f>'4 - VZT'!J36</f>
        <v>0</v>
      </c>
      <c r="AX59" s="84">
        <f>'4 - VZT'!J37</f>
        <v>0</v>
      </c>
      <c r="AY59" s="84">
        <f>'4 - VZT'!J38</f>
        <v>0</v>
      </c>
      <c r="AZ59" s="84">
        <f>'4 - VZT'!F35</f>
        <v>0</v>
      </c>
      <c r="BA59" s="84">
        <f>'4 - VZT'!F36</f>
        <v>0</v>
      </c>
      <c r="BB59" s="84">
        <f>'4 - VZT'!F37</f>
        <v>0</v>
      </c>
      <c r="BC59" s="84">
        <f>'4 - VZT'!F38</f>
        <v>0</v>
      </c>
      <c r="BD59" s="86">
        <f>'4 - VZT'!F39</f>
        <v>0</v>
      </c>
      <c r="BT59" s="26" t="s">
        <v>81</v>
      </c>
      <c r="BV59" s="26" t="s">
        <v>71</v>
      </c>
      <c r="BW59" s="26" t="s">
        <v>90</v>
      </c>
      <c r="BX59" s="26" t="s">
        <v>77</v>
      </c>
      <c r="CL59" s="26" t="s">
        <v>3</v>
      </c>
    </row>
    <row r="60" spans="1:91" s="3" customFormat="1" ht="16.5" customHeight="1">
      <c r="A60" s="81" t="s">
        <v>78</v>
      </c>
      <c r="B60" s="46"/>
      <c r="C60" s="9"/>
      <c r="D60" s="9"/>
      <c r="E60" s="327" t="s">
        <v>91</v>
      </c>
      <c r="F60" s="327"/>
      <c r="G60" s="327"/>
      <c r="H60" s="327"/>
      <c r="I60" s="327"/>
      <c r="J60" s="9"/>
      <c r="K60" s="327" t="s">
        <v>92</v>
      </c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00">
        <f>'5 - ZTI'!J32</f>
        <v>0</v>
      </c>
      <c r="AH60" s="301"/>
      <c r="AI60" s="301"/>
      <c r="AJ60" s="301"/>
      <c r="AK60" s="301"/>
      <c r="AL60" s="301"/>
      <c r="AM60" s="301"/>
      <c r="AN60" s="300">
        <f t="shared" si="1"/>
        <v>0</v>
      </c>
      <c r="AO60" s="301"/>
      <c r="AP60" s="301"/>
      <c r="AQ60" s="82" t="s">
        <v>80</v>
      </c>
      <c r="AR60" s="46"/>
      <c r="AS60" s="83">
        <v>0</v>
      </c>
      <c r="AT60" s="84">
        <f t="shared" si="0"/>
        <v>0</v>
      </c>
      <c r="AU60" s="85">
        <f>'5 - ZTI'!P96</f>
        <v>0</v>
      </c>
      <c r="AV60" s="84">
        <f>'5 - ZTI'!J35</f>
        <v>0</v>
      </c>
      <c r="AW60" s="84">
        <f>'5 - ZTI'!J36</f>
        <v>0</v>
      </c>
      <c r="AX60" s="84">
        <f>'5 - ZTI'!J37</f>
        <v>0</v>
      </c>
      <c r="AY60" s="84">
        <f>'5 - ZTI'!J38</f>
        <v>0</v>
      </c>
      <c r="AZ60" s="84">
        <f>'5 - ZTI'!F35</f>
        <v>0</v>
      </c>
      <c r="BA60" s="84">
        <f>'5 - ZTI'!F36</f>
        <v>0</v>
      </c>
      <c r="BB60" s="84">
        <f>'5 - ZTI'!F37</f>
        <v>0</v>
      </c>
      <c r="BC60" s="84">
        <f>'5 - ZTI'!F38</f>
        <v>0</v>
      </c>
      <c r="BD60" s="86">
        <f>'5 - ZTI'!F39</f>
        <v>0</v>
      </c>
      <c r="BT60" s="26" t="s">
        <v>81</v>
      </c>
      <c r="BV60" s="26" t="s">
        <v>71</v>
      </c>
      <c r="BW60" s="26" t="s">
        <v>93</v>
      </c>
      <c r="BX60" s="26" t="s">
        <v>77</v>
      </c>
      <c r="CL60" s="26" t="s">
        <v>3</v>
      </c>
    </row>
    <row r="61" spans="1:91" s="3" customFormat="1" ht="16.5" customHeight="1">
      <c r="A61" s="81" t="s">
        <v>78</v>
      </c>
      <c r="B61" s="46"/>
      <c r="C61" s="9"/>
      <c r="D61" s="9"/>
      <c r="E61" s="327" t="s">
        <v>94</v>
      </c>
      <c r="F61" s="327"/>
      <c r="G61" s="327"/>
      <c r="H61" s="327"/>
      <c r="I61" s="327"/>
      <c r="J61" s="9"/>
      <c r="K61" s="327" t="s">
        <v>95</v>
      </c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00">
        <f>'6 - Elektroinstalace'!J32</f>
        <v>0</v>
      </c>
      <c r="AH61" s="301"/>
      <c r="AI61" s="301"/>
      <c r="AJ61" s="301"/>
      <c r="AK61" s="301"/>
      <c r="AL61" s="301"/>
      <c r="AM61" s="301"/>
      <c r="AN61" s="300">
        <f t="shared" si="1"/>
        <v>0</v>
      </c>
      <c r="AO61" s="301"/>
      <c r="AP61" s="301"/>
      <c r="AQ61" s="82" t="s">
        <v>80</v>
      </c>
      <c r="AR61" s="46"/>
      <c r="AS61" s="83">
        <v>0</v>
      </c>
      <c r="AT61" s="84">
        <f t="shared" si="0"/>
        <v>0</v>
      </c>
      <c r="AU61" s="85">
        <f>'6 - Elektroinstalace'!P96</f>
        <v>0</v>
      </c>
      <c r="AV61" s="84">
        <f>'6 - Elektroinstalace'!J35</f>
        <v>0</v>
      </c>
      <c r="AW61" s="84">
        <f>'6 - Elektroinstalace'!J36</f>
        <v>0</v>
      </c>
      <c r="AX61" s="84">
        <f>'6 - Elektroinstalace'!J37</f>
        <v>0</v>
      </c>
      <c r="AY61" s="84">
        <f>'6 - Elektroinstalace'!J38</f>
        <v>0</v>
      </c>
      <c r="AZ61" s="84">
        <f>'6 - Elektroinstalace'!F35</f>
        <v>0</v>
      </c>
      <c r="BA61" s="84">
        <f>'6 - Elektroinstalace'!F36</f>
        <v>0</v>
      </c>
      <c r="BB61" s="84">
        <f>'6 - Elektroinstalace'!F37</f>
        <v>0</v>
      </c>
      <c r="BC61" s="84">
        <f>'6 - Elektroinstalace'!F38</f>
        <v>0</v>
      </c>
      <c r="BD61" s="86">
        <f>'6 - Elektroinstalace'!F39</f>
        <v>0</v>
      </c>
      <c r="BT61" s="26" t="s">
        <v>81</v>
      </c>
      <c r="BV61" s="26" t="s">
        <v>71</v>
      </c>
      <c r="BW61" s="26" t="s">
        <v>96</v>
      </c>
      <c r="BX61" s="26" t="s">
        <v>77</v>
      </c>
      <c r="CL61" s="26" t="s">
        <v>3</v>
      </c>
    </row>
    <row r="62" spans="1:91" s="3" customFormat="1" ht="16.5" customHeight="1">
      <c r="A62" s="81" t="s">
        <v>78</v>
      </c>
      <c r="B62" s="46"/>
      <c r="C62" s="9"/>
      <c r="D62" s="9"/>
      <c r="E62" s="327" t="s">
        <v>97</v>
      </c>
      <c r="F62" s="327"/>
      <c r="G62" s="327"/>
      <c r="H62" s="327"/>
      <c r="I62" s="327"/>
      <c r="J62" s="9"/>
      <c r="K62" s="327" t="s">
        <v>98</v>
      </c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  <c r="AE62" s="327"/>
      <c r="AF62" s="327"/>
      <c r="AG62" s="300">
        <f>'9 - Vedlejší náklady'!J32</f>
        <v>0</v>
      </c>
      <c r="AH62" s="301"/>
      <c r="AI62" s="301"/>
      <c r="AJ62" s="301"/>
      <c r="AK62" s="301"/>
      <c r="AL62" s="301"/>
      <c r="AM62" s="301"/>
      <c r="AN62" s="300">
        <f t="shared" si="1"/>
        <v>0</v>
      </c>
      <c r="AO62" s="301"/>
      <c r="AP62" s="301"/>
      <c r="AQ62" s="82" t="s">
        <v>80</v>
      </c>
      <c r="AR62" s="46"/>
      <c r="AS62" s="83">
        <v>0</v>
      </c>
      <c r="AT62" s="84">
        <f t="shared" si="0"/>
        <v>0</v>
      </c>
      <c r="AU62" s="85">
        <f>'9 - Vedlejší náklady'!P89</f>
        <v>0</v>
      </c>
      <c r="AV62" s="84">
        <f>'9 - Vedlejší náklady'!J35</f>
        <v>0</v>
      </c>
      <c r="AW62" s="84">
        <f>'9 - Vedlejší náklady'!J36</f>
        <v>0</v>
      </c>
      <c r="AX62" s="84">
        <f>'9 - Vedlejší náklady'!J37</f>
        <v>0</v>
      </c>
      <c r="AY62" s="84">
        <f>'9 - Vedlejší náklady'!J38</f>
        <v>0</v>
      </c>
      <c r="AZ62" s="84">
        <f>'9 - Vedlejší náklady'!F35</f>
        <v>0</v>
      </c>
      <c r="BA62" s="84">
        <f>'9 - Vedlejší náklady'!F36</f>
        <v>0</v>
      </c>
      <c r="BB62" s="84">
        <f>'9 - Vedlejší náklady'!F37</f>
        <v>0</v>
      </c>
      <c r="BC62" s="84">
        <f>'9 - Vedlejší náklady'!F38</f>
        <v>0</v>
      </c>
      <c r="BD62" s="86">
        <f>'9 - Vedlejší náklady'!F39</f>
        <v>0</v>
      </c>
      <c r="BT62" s="26" t="s">
        <v>81</v>
      </c>
      <c r="BV62" s="26" t="s">
        <v>71</v>
      </c>
      <c r="BW62" s="26" t="s">
        <v>99</v>
      </c>
      <c r="BX62" s="26" t="s">
        <v>77</v>
      </c>
      <c r="CL62" s="26" t="s">
        <v>3</v>
      </c>
    </row>
    <row r="63" spans="1:91" s="1" customFormat="1" ht="30" customHeight="1">
      <c r="B63" s="33"/>
      <c r="AR63" s="33"/>
    </row>
    <row r="64" spans="1:91" s="1" customFormat="1" ht="6.95" customHeight="1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33"/>
    </row>
  </sheetData>
  <mergeCells count="70">
    <mergeCell ref="E62:I62"/>
    <mergeCell ref="I52:AF52"/>
    <mergeCell ref="J55:AF55"/>
    <mergeCell ref="K59:AF59"/>
    <mergeCell ref="K60:AF60"/>
    <mergeCell ref="K57:AF57"/>
    <mergeCell ref="K61:AF61"/>
    <mergeCell ref="K62:AF62"/>
    <mergeCell ref="E56:I56"/>
    <mergeCell ref="E61:I61"/>
    <mergeCell ref="E60:I60"/>
    <mergeCell ref="E59:I59"/>
    <mergeCell ref="C52:G52"/>
    <mergeCell ref="D55:H55"/>
    <mergeCell ref="E58:I58"/>
    <mergeCell ref="E57:I57"/>
    <mergeCell ref="AN62:AP62"/>
    <mergeCell ref="AN55:AP55"/>
    <mergeCell ref="AN52:AP52"/>
    <mergeCell ref="AN57:AP57"/>
    <mergeCell ref="AN61:AP61"/>
    <mergeCell ref="AN60:AP60"/>
    <mergeCell ref="AN56:AP56"/>
    <mergeCell ref="K56:AF56"/>
    <mergeCell ref="K58:AF58"/>
    <mergeCell ref="L45:AO45"/>
    <mergeCell ref="AG54:AM54"/>
    <mergeCell ref="AN58:AP58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S49:AT51"/>
    <mergeCell ref="AN54:AP54"/>
    <mergeCell ref="AR2:BE2"/>
    <mergeCell ref="AG57:AM57"/>
    <mergeCell ref="AG62:AM62"/>
    <mergeCell ref="AG52:AM52"/>
    <mergeCell ref="AG61:AM61"/>
    <mergeCell ref="AG60:AM60"/>
    <mergeCell ref="AG55:AM55"/>
    <mergeCell ref="AG56:AM56"/>
    <mergeCell ref="AG59:AM59"/>
    <mergeCell ref="AG58:AM58"/>
    <mergeCell ref="AM47:AN47"/>
    <mergeCell ref="AM49:AP49"/>
    <mergeCell ref="AM50:AP50"/>
    <mergeCell ref="AN59:AP59"/>
  </mergeCells>
  <hyperlinks>
    <hyperlink ref="A56" location="'1 - Stavební a bourací práce'!C2" display="/" xr:uid="{00000000-0004-0000-0000-000000000000}"/>
    <hyperlink ref="A57" location="'2 - Oplocení'!C2" display="/" xr:uid="{00000000-0004-0000-0000-000001000000}"/>
    <hyperlink ref="A58" location="'3 - Kuchyňská linka'!C2" display="/" xr:uid="{00000000-0004-0000-0000-000002000000}"/>
    <hyperlink ref="A59" location="'4 - VZT'!C2" display="/" xr:uid="{00000000-0004-0000-0000-000003000000}"/>
    <hyperlink ref="A60" location="'5 - ZTI'!C2" display="/" xr:uid="{00000000-0004-0000-0000-000004000000}"/>
    <hyperlink ref="A61" location="'6 - Elektroinstalace'!C2" display="/" xr:uid="{00000000-0004-0000-0000-000005000000}"/>
    <hyperlink ref="A62" location="'9 - Vedlejší náklady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99" customWidth="1"/>
    <col min="2" max="2" width="1.6640625" style="199" customWidth="1"/>
    <col min="3" max="4" width="5" style="199" customWidth="1"/>
    <col min="5" max="5" width="11.6640625" style="199" customWidth="1"/>
    <col min="6" max="6" width="9.1640625" style="199" customWidth="1"/>
    <col min="7" max="7" width="5" style="199" customWidth="1"/>
    <col min="8" max="8" width="77.83203125" style="199" customWidth="1"/>
    <col min="9" max="10" width="20" style="199" customWidth="1"/>
    <col min="11" max="11" width="1.6640625" style="199" customWidth="1"/>
  </cols>
  <sheetData>
    <row r="1" spans="2:11" customFormat="1" ht="37.5" customHeight="1"/>
    <row r="2" spans="2:11" customFormat="1" ht="7.5" customHeight="1">
      <c r="B2" s="200"/>
      <c r="C2" s="201"/>
      <c r="D2" s="201"/>
      <c r="E2" s="201"/>
      <c r="F2" s="201"/>
      <c r="G2" s="201"/>
      <c r="H2" s="201"/>
      <c r="I2" s="201"/>
      <c r="J2" s="201"/>
      <c r="K2" s="202"/>
    </row>
    <row r="3" spans="2:11" s="16" customFormat="1" ht="45" customHeight="1">
      <c r="B3" s="203"/>
      <c r="C3" s="341" t="s">
        <v>2644</v>
      </c>
      <c r="D3" s="341"/>
      <c r="E3" s="341"/>
      <c r="F3" s="341"/>
      <c r="G3" s="341"/>
      <c r="H3" s="341"/>
      <c r="I3" s="341"/>
      <c r="J3" s="341"/>
      <c r="K3" s="204"/>
    </row>
    <row r="4" spans="2:11" customFormat="1" ht="25.5" customHeight="1">
      <c r="B4" s="205"/>
      <c r="C4" s="346" t="s">
        <v>2645</v>
      </c>
      <c r="D4" s="346"/>
      <c r="E4" s="346"/>
      <c r="F4" s="346"/>
      <c r="G4" s="346"/>
      <c r="H4" s="346"/>
      <c r="I4" s="346"/>
      <c r="J4" s="346"/>
      <c r="K4" s="206"/>
    </row>
    <row r="5" spans="2:11" customFormat="1" ht="5.25" customHeight="1">
      <c r="B5" s="205"/>
      <c r="C5" s="207"/>
      <c r="D5" s="207"/>
      <c r="E5" s="207"/>
      <c r="F5" s="207"/>
      <c r="G5" s="207"/>
      <c r="H5" s="207"/>
      <c r="I5" s="207"/>
      <c r="J5" s="207"/>
      <c r="K5" s="206"/>
    </row>
    <row r="6" spans="2:11" customFormat="1" ht="15" customHeight="1">
      <c r="B6" s="205"/>
      <c r="C6" s="345" t="s">
        <v>2646</v>
      </c>
      <c r="D6" s="345"/>
      <c r="E6" s="345"/>
      <c r="F6" s="345"/>
      <c r="G6" s="345"/>
      <c r="H6" s="345"/>
      <c r="I6" s="345"/>
      <c r="J6" s="345"/>
      <c r="K6" s="206"/>
    </row>
    <row r="7" spans="2:11" customFormat="1" ht="15" customHeight="1">
      <c r="B7" s="209"/>
      <c r="C7" s="345" t="s">
        <v>2647</v>
      </c>
      <c r="D7" s="345"/>
      <c r="E7" s="345"/>
      <c r="F7" s="345"/>
      <c r="G7" s="345"/>
      <c r="H7" s="345"/>
      <c r="I7" s="345"/>
      <c r="J7" s="345"/>
      <c r="K7" s="206"/>
    </row>
    <row r="8" spans="2:11" customFormat="1" ht="12.75" customHeight="1">
      <c r="B8" s="209"/>
      <c r="C8" s="208"/>
      <c r="D8" s="208"/>
      <c r="E8" s="208"/>
      <c r="F8" s="208"/>
      <c r="G8" s="208"/>
      <c r="H8" s="208"/>
      <c r="I8" s="208"/>
      <c r="J8" s="208"/>
      <c r="K8" s="206"/>
    </row>
    <row r="9" spans="2:11" customFormat="1" ht="15" customHeight="1">
      <c r="B9" s="209"/>
      <c r="C9" s="345" t="s">
        <v>2648</v>
      </c>
      <c r="D9" s="345"/>
      <c r="E9" s="345"/>
      <c r="F9" s="345"/>
      <c r="G9" s="345"/>
      <c r="H9" s="345"/>
      <c r="I9" s="345"/>
      <c r="J9" s="345"/>
      <c r="K9" s="206"/>
    </row>
    <row r="10" spans="2:11" customFormat="1" ht="15" customHeight="1">
      <c r="B10" s="209"/>
      <c r="C10" s="208"/>
      <c r="D10" s="345" t="s">
        <v>2649</v>
      </c>
      <c r="E10" s="345"/>
      <c r="F10" s="345"/>
      <c r="G10" s="345"/>
      <c r="H10" s="345"/>
      <c r="I10" s="345"/>
      <c r="J10" s="345"/>
      <c r="K10" s="206"/>
    </row>
    <row r="11" spans="2:11" customFormat="1" ht="15" customHeight="1">
      <c r="B11" s="209"/>
      <c r="C11" s="210"/>
      <c r="D11" s="345" t="s">
        <v>2650</v>
      </c>
      <c r="E11" s="345"/>
      <c r="F11" s="345"/>
      <c r="G11" s="345"/>
      <c r="H11" s="345"/>
      <c r="I11" s="345"/>
      <c r="J11" s="345"/>
      <c r="K11" s="206"/>
    </row>
    <row r="12" spans="2:11" customFormat="1" ht="15" customHeight="1">
      <c r="B12" s="209"/>
      <c r="C12" s="210"/>
      <c r="D12" s="208"/>
      <c r="E12" s="208"/>
      <c r="F12" s="208"/>
      <c r="G12" s="208"/>
      <c r="H12" s="208"/>
      <c r="I12" s="208"/>
      <c r="J12" s="208"/>
      <c r="K12" s="206"/>
    </row>
    <row r="13" spans="2:11" customFormat="1" ht="15" customHeight="1">
      <c r="B13" s="209"/>
      <c r="C13" s="210"/>
      <c r="D13" s="211" t="s">
        <v>2651</v>
      </c>
      <c r="E13" s="208"/>
      <c r="F13" s="208"/>
      <c r="G13" s="208"/>
      <c r="H13" s="208"/>
      <c r="I13" s="208"/>
      <c r="J13" s="208"/>
      <c r="K13" s="206"/>
    </row>
    <row r="14" spans="2:11" customFormat="1" ht="12.75" customHeight="1">
      <c r="B14" s="209"/>
      <c r="C14" s="210"/>
      <c r="D14" s="210"/>
      <c r="E14" s="210"/>
      <c r="F14" s="210"/>
      <c r="G14" s="210"/>
      <c r="H14" s="210"/>
      <c r="I14" s="210"/>
      <c r="J14" s="210"/>
      <c r="K14" s="206"/>
    </row>
    <row r="15" spans="2:11" customFormat="1" ht="15" customHeight="1">
      <c r="B15" s="209"/>
      <c r="C15" s="210"/>
      <c r="D15" s="345" t="s">
        <v>2652</v>
      </c>
      <c r="E15" s="345"/>
      <c r="F15" s="345"/>
      <c r="G15" s="345"/>
      <c r="H15" s="345"/>
      <c r="I15" s="345"/>
      <c r="J15" s="345"/>
      <c r="K15" s="206"/>
    </row>
    <row r="16" spans="2:11" customFormat="1" ht="15" customHeight="1">
      <c r="B16" s="209"/>
      <c r="C16" s="210"/>
      <c r="D16" s="345" t="s">
        <v>2653</v>
      </c>
      <c r="E16" s="345"/>
      <c r="F16" s="345"/>
      <c r="G16" s="345"/>
      <c r="H16" s="345"/>
      <c r="I16" s="345"/>
      <c r="J16" s="345"/>
      <c r="K16" s="206"/>
    </row>
    <row r="17" spans="2:11" customFormat="1" ht="15" customHeight="1">
      <c r="B17" s="209"/>
      <c r="C17" s="210"/>
      <c r="D17" s="345" t="s">
        <v>2654</v>
      </c>
      <c r="E17" s="345"/>
      <c r="F17" s="345"/>
      <c r="G17" s="345"/>
      <c r="H17" s="345"/>
      <c r="I17" s="345"/>
      <c r="J17" s="345"/>
      <c r="K17" s="206"/>
    </row>
    <row r="18" spans="2:11" customFormat="1" ht="15" customHeight="1">
      <c r="B18" s="209"/>
      <c r="C18" s="210"/>
      <c r="D18" s="210"/>
      <c r="E18" s="212" t="s">
        <v>75</v>
      </c>
      <c r="F18" s="345" t="s">
        <v>2655</v>
      </c>
      <c r="G18" s="345"/>
      <c r="H18" s="345"/>
      <c r="I18" s="345"/>
      <c r="J18" s="345"/>
      <c r="K18" s="206"/>
    </row>
    <row r="19" spans="2:11" customFormat="1" ht="15" customHeight="1">
      <c r="B19" s="209"/>
      <c r="C19" s="210"/>
      <c r="D19" s="210"/>
      <c r="E19" s="212" t="s">
        <v>2656</v>
      </c>
      <c r="F19" s="345" t="s">
        <v>2657</v>
      </c>
      <c r="G19" s="345"/>
      <c r="H19" s="345"/>
      <c r="I19" s="345"/>
      <c r="J19" s="345"/>
      <c r="K19" s="206"/>
    </row>
    <row r="20" spans="2:11" customFormat="1" ht="15" customHeight="1">
      <c r="B20" s="209"/>
      <c r="C20" s="210"/>
      <c r="D20" s="210"/>
      <c r="E20" s="212" t="s">
        <v>2658</v>
      </c>
      <c r="F20" s="345" t="s">
        <v>2659</v>
      </c>
      <c r="G20" s="345"/>
      <c r="H20" s="345"/>
      <c r="I20" s="345"/>
      <c r="J20" s="345"/>
      <c r="K20" s="206"/>
    </row>
    <row r="21" spans="2:11" customFormat="1" ht="15" customHeight="1">
      <c r="B21" s="209"/>
      <c r="C21" s="210"/>
      <c r="D21" s="210"/>
      <c r="E21" s="212" t="s">
        <v>2660</v>
      </c>
      <c r="F21" s="345" t="s">
        <v>2661</v>
      </c>
      <c r="G21" s="345"/>
      <c r="H21" s="345"/>
      <c r="I21" s="345"/>
      <c r="J21" s="345"/>
      <c r="K21" s="206"/>
    </row>
    <row r="22" spans="2:11" customFormat="1" ht="15" customHeight="1">
      <c r="B22" s="209"/>
      <c r="C22" s="210"/>
      <c r="D22" s="210"/>
      <c r="E22" s="212" t="s">
        <v>1879</v>
      </c>
      <c r="F22" s="345" t="s">
        <v>1880</v>
      </c>
      <c r="G22" s="345"/>
      <c r="H22" s="345"/>
      <c r="I22" s="345"/>
      <c r="J22" s="345"/>
      <c r="K22" s="206"/>
    </row>
    <row r="23" spans="2:11" customFormat="1" ht="15" customHeight="1">
      <c r="B23" s="209"/>
      <c r="C23" s="210"/>
      <c r="D23" s="210"/>
      <c r="E23" s="212" t="s">
        <v>80</v>
      </c>
      <c r="F23" s="345" t="s">
        <v>2662</v>
      </c>
      <c r="G23" s="345"/>
      <c r="H23" s="345"/>
      <c r="I23" s="345"/>
      <c r="J23" s="345"/>
      <c r="K23" s="206"/>
    </row>
    <row r="24" spans="2:11" customFormat="1" ht="12.75" customHeight="1">
      <c r="B24" s="209"/>
      <c r="C24" s="210"/>
      <c r="D24" s="210"/>
      <c r="E24" s="210"/>
      <c r="F24" s="210"/>
      <c r="G24" s="210"/>
      <c r="H24" s="210"/>
      <c r="I24" s="210"/>
      <c r="J24" s="210"/>
      <c r="K24" s="206"/>
    </row>
    <row r="25" spans="2:11" customFormat="1" ht="15" customHeight="1">
      <c r="B25" s="209"/>
      <c r="C25" s="345" t="s">
        <v>2663</v>
      </c>
      <c r="D25" s="345"/>
      <c r="E25" s="345"/>
      <c r="F25" s="345"/>
      <c r="G25" s="345"/>
      <c r="H25" s="345"/>
      <c r="I25" s="345"/>
      <c r="J25" s="345"/>
      <c r="K25" s="206"/>
    </row>
    <row r="26" spans="2:11" customFormat="1" ht="15" customHeight="1">
      <c r="B26" s="209"/>
      <c r="C26" s="345" t="s">
        <v>2664</v>
      </c>
      <c r="D26" s="345"/>
      <c r="E26" s="345"/>
      <c r="F26" s="345"/>
      <c r="G26" s="345"/>
      <c r="H26" s="345"/>
      <c r="I26" s="345"/>
      <c r="J26" s="345"/>
      <c r="K26" s="206"/>
    </row>
    <row r="27" spans="2:11" customFormat="1" ht="15" customHeight="1">
      <c r="B27" s="209"/>
      <c r="C27" s="208"/>
      <c r="D27" s="345" t="s">
        <v>2665</v>
      </c>
      <c r="E27" s="345"/>
      <c r="F27" s="345"/>
      <c r="G27" s="345"/>
      <c r="H27" s="345"/>
      <c r="I27" s="345"/>
      <c r="J27" s="345"/>
      <c r="K27" s="206"/>
    </row>
    <row r="28" spans="2:11" customFormat="1" ht="15" customHeight="1">
      <c r="B28" s="209"/>
      <c r="C28" s="210"/>
      <c r="D28" s="345" t="s">
        <v>2666</v>
      </c>
      <c r="E28" s="345"/>
      <c r="F28" s="345"/>
      <c r="G28" s="345"/>
      <c r="H28" s="345"/>
      <c r="I28" s="345"/>
      <c r="J28" s="345"/>
      <c r="K28" s="206"/>
    </row>
    <row r="29" spans="2:11" customFormat="1" ht="12.75" customHeight="1">
      <c r="B29" s="209"/>
      <c r="C29" s="210"/>
      <c r="D29" s="210"/>
      <c r="E29" s="210"/>
      <c r="F29" s="210"/>
      <c r="G29" s="210"/>
      <c r="H29" s="210"/>
      <c r="I29" s="210"/>
      <c r="J29" s="210"/>
      <c r="K29" s="206"/>
    </row>
    <row r="30" spans="2:11" customFormat="1" ht="15" customHeight="1">
      <c r="B30" s="209"/>
      <c r="C30" s="210"/>
      <c r="D30" s="345" t="s">
        <v>2667</v>
      </c>
      <c r="E30" s="345"/>
      <c r="F30" s="345"/>
      <c r="G30" s="345"/>
      <c r="H30" s="345"/>
      <c r="I30" s="345"/>
      <c r="J30" s="345"/>
      <c r="K30" s="206"/>
    </row>
    <row r="31" spans="2:11" customFormat="1" ht="15" customHeight="1">
      <c r="B31" s="209"/>
      <c r="C31" s="210"/>
      <c r="D31" s="345" t="s">
        <v>2668</v>
      </c>
      <c r="E31" s="345"/>
      <c r="F31" s="345"/>
      <c r="G31" s="345"/>
      <c r="H31" s="345"/>
      <c r="I31" s="345"/>
      <c r="J31" s="345"/>
      <c r="K31" s="206"/>
    </row>
    <row r="32" spans="2:11" customFormat="1" ht="12.75" customHeight="1">
      <c r="B32" s="209"/>
      <c r="C32" s="210"/>
      <c r="D32" s="210"/>
      <c r="E32" s="210"/>
      <c r="F32" s="210"/>
      <c r="G32" s="210"/>
      <c r="H32" s="210"/>
      <c r="I32" s="210"/>
      <c r="J32" s="210"/>
      <c r="K32" s="206"/>
    </row>
    <row r="33" spans="2:11" customFormat="1" ht="15" customHeight="1">
      <c r="B33" s="209"/>
      <c r="C33" s="210"/>
      <c r="D33" s="345" t="s">
        <v>2669</v>
      </c>
      <c r="E33" s="345"/>
      <c r="F33" s="345"/>
      <c r="G33" s="345"/>
      <c r="H33" s="345"/>
      <c r="I33" s="345"/>
      <c r="J33" s="345"/>
      <c r="K33" s="206"/>
    </row>
    <row r="34" spans="2:11" customFormat="1" ht="15" customHeight="1">
      <c r="B34" s="209"/>
      <c r="C34" s="210"/>
      <c r="D34" s="345" t="s">
        <v>2670</v>
      </c>
      <c r="E34" s="345"/>
      <c r="F34" s="345"/>
      <c r="G34" s="345"/>
      <c r="H34" s="345"/>
      <c r="I34" s="345"/>
      <c r="J34" s="345"/>
      <c r="K34" s="206"/>
    </row>
    <row r="35" spans="2:11" customFormat="1" ht="15" customHeight="1">
      <c r="B35" s="209"/>
      <c r="C35" s="210"/>
      <c r="D35" s="345" t="s">
        <v>2671</v>
      </c>
      <c r="E35" s="345"/>
      <c r="F35" s="345"/>
      <c r="G35" s="345"/>
      <c r="H35" s="345"/>
      <c r="I35" s="345"/>
      <c r="J35" s="345"/>
      <c r="K35" s="206"/>
    </row>
    <row r="36" spans="2:11" customFormat="1" ht="15" customHeight="1">
      <c r="B36" s="209"/>
      <c r="C36" s="210"/>
      <c r="D36" s="208"/>
      <c r="E36" s="211" t="s">
        <v>253</v>
      </c>
      <c r="F36" s="208"/>
      <c r="G36" s="345" t="s">
        <v>2672</v>
      </c>
      <c r="H36" s="345"/>
      <c r="I36" s="345"/>
      <c r="J36" s="345"/>
      <c r="K36" s="206"/>
    </row>
    <row r="37" spans="2:11" customFormat="1" ht="30.75" customHeight="1">
      <c r="B37" s="209"/>
      <c r="C37" s="210"/>
      <c r="D37" s="208"/>
      <c r="E37" s="211" t="s">
        <v>2673</v>
      </c>
      <c r="F37" s="208"/>
      <c r="G37" s="345" t="s">
        <v>2674</v>
      </c>
      <c r="H37" s="345"/>
      <c r="I37" s="345"/>
      <c r="J37" s="345"/>
      <c r="K37" s="206"/>
    </row>
    <row r="38" spans="2:11" customFormat="1" ht="15" customHeight="1">
      <c r="B38" s="209"/>
      <c r="C38" s="210"/>
      <c r="D38" s="208"/>
      <c r="E38" s="211" t="s">
        <v>50</v>
      </c>
      <c r="F38" s="208"/>
      <c r="G38" s="345" t="s">
        <v>2675</v>
      </c>
      <c r="H38" s="345"/>
      <c r="I38" s="345"/>
      <c r="J38" s="345"/>
      <c r="K38" s="206"/>
    </row>
    <row r="39" spans="2:11" customFormat="1" ht="15" customHeight="1">
      <c r="B39" s="209"/>
      <c r="C39" s="210"/>
      <c r="D39" s="208"/>
      <c r="E39" s="211" t="s">
        <v>51</v>
      </c>
      <c r="F39" s="208"/>
      <c r="G39" s="345" t="s">
        <v>2676</v>
      </c>
      <c r="H39" s="345"/>
      <c r="I39" s="345"/>
      <c r="J39" s="345"/>
      <c r="K39" s="206"/>
    </row>
    <row r="40" spans="2:11" customFormat="1" ht="15" customHeight="1">
      <c r="B40" s="209"/>
      <c r="C40" s="210"/>
      <c r="D40" s="208"/>
      <c r="E40" s="211" t="s">
        <v>254</v>
      </c>
      <c r="F40" s="208"/>
      <c r="G40" s="345" t="s">
        <v>2677</v>
      </c>
      <c r="H40" s="345"/>
      <c r="I40" s="345"/>
      <c r="J40" s="345"/>
      <c r="K40" s="206"/>
    </row>
    <row r="41" spans="2:11" customFormat="1" ht="15" customHeight="1">
      <c r="B41" s="209"/>
      <c r="C41" s="210"/>
      <c r="D41" s="208"/>
      <c r="E41" s="211" t="s">
        <v>255</v>
      </c>
      <c r="F41" s="208"/>
      <c r="G41" s="345" t="s">
        <v>2678</v>
      </c>
      <c r="H41" s="345"/>
      <c r="I41" s="345"/>
      <c r="J41" s="345"/>
      <c r="K41" s="206"/>
    </row>
    <row r="42" spans="2:11" customFormat="1" ht="15" customHeight="1">
      <c r="B42" s="209"/>
      <c r="C42" s="210"/>
      <c r="D42" s="208"/>
      <c r="E42" s="211" t="s">
        <v>2679</v>
      </c>
      <c r="F42" s="208"/>
      <c r="G42" s="345" t="s">
        <v>2680</v>
      </c>
      <c r="H42" s="345"/>
      <c r="I42" s="345"/>
      <c r="J42" s="345"/>
      <c r="K42" s="206"/>
    </row>
    <row r="43" spans="2:11" customFormat="1" ht="15" customHeight="1">
      <c r="B43" s="209"/>
      <c r="C43" s="210"/>
      <c r="D43" s="208"/>
      <c r="E43" s="211"/>
      <c r="F43" s="208"/>
      <c r="G43" s="345" t="s">
        <v>2681</v>
      </c>
      <c r="H43" s="345"/>
      <c r="I43" s="345"/>
      <c r="J43" s="345"/>
      <c r="K43" s="206"/>
    </row>
    <row r="44" spans="2:11" customFormat="1" ht="15" customHeight="1">
      <c r="B44" s="209"/>
      <c r="C44" s="210"/>
      <c r="D44" s="208"/>
      <c r="E44" s="211" t="s">
        <v>2682</v>
      </c>
      <c r="F44" s="208"/>
      <c r="G44" s="345" t="s">
        <v>2683</v>
      </c>
      <c r="H44" s="345"/>
      <c r="I44" s="345"/>
      <c r="J44" s="345"/>
      <c r="K44" s="206"/>
    </row>
    <row r="45" spans="2:11" customFormat="1" ht="15" customHeight="1">
      <c r="B45" s="209"/>
      <c r="C45" s="210"/>
      <c r="D45" s="208"/>
      <c r="E45" s="211" t="s">
        <v>257</v>
      </c>
      <c r="F45" s="208"/>
      <c r="G45" s="345" t="s">
        <v>2684</v>
      </c>
      <c r="H45" s="345"/>
      <c r="I45" s="345"/>
      <c r="J45" s="345"/>
      <c r="K45" s="206"/>
    </row>
    <row r="46" spans="2:11" customFormat="1" ht="12.75" customHeight="1">
      <c r="B46" s="209"/>
      <c r="C46" s="210"/>
      <c r="D46" s="208"/>
      <c r="E46" s="208"/>
      <c r="F46" s="208"/>
      <c r="G46" s="208"/>
      <c r="H46" s="208"/>
      <c r="I46" s="208"/>
      <c r="J46" s="208"/>
      <c r="K46" s="206"/>
    </row>
    <row r="47" spans="2:11" customFormat="1" ht="15" customHeight="1">
      <c r="B47" s="209"/>
      <c r="C47" s="210"/>
      <c r="D47" s="345" t="s">
        <v>2685</v>
      </c>
      <c r="E47" s="345"/>
      <c r="F47" s="345"/>
      <c r="G47" s="345"/>
      <c r="H47" s="345"/>
      <c r="I47" s="345"/>
      <c r="J47" s="345"/>
      <c r="K47" s="206"/>
    </row>
    <row r="48" spans="2:11" customFormat="1" ht="15" customHeight="1">
      <c r="B48" s="209"/>
      <c r="C48" s="210"/>
      <c r="D48" s="210"/>
      <c r="E48" s="345" t="s">
        <v>2686</v>
      </c>
      <c r="F48" s="345"/>
      <c r="G48" s="345"/>
      <c r="H48" s="345"/>
      <c r="I48" s="345"/>
      <c r="J48" s="345"/>
      <c r="K48" s="206"/>
    </row>
    <row r="49" spans="2:11" customFormat="1" ht="15" customHeight="1">
      <c r="B49" s="209"/>
      <c r="C49" s="210"/>
      <c r="D49" s="210"/>
      <c r="E49" s="345" t="s">
        <v>2687</v>
      </c>
      <c r="F49" s="345"/>
      <c r="G49" s="345"/>
      <c r="H49" s="345"/>
      <c r="I49" s="345"/>
      <c r="J49" s="345"/>
      <c r="K49" s="206"/>
    </row>
    <row r="50" spans="2:11" customFormat="1" ht="15" customHeight="1">
      <c r="B50" s="209"/>
      <c r="C50" s="210"/>
      <c r="D50" s="210"/>
      <c r="E50" s="345" t="s">
        <v>2688</v>
      </c>
      <c r="F50" s="345"/>
      <c r="G50" s="345"/>
      <c r="H50" s="345"/>
      <c r="I50" s="345"/>
      <c r="J50" s="345"/>
      <c r="K50" s="206"/>
    </row>
    <row r="51" spans="2:11" customFormat="1" ht="15" customHeight="1">
      <c r="B51" s="209"/>
      <c r="C51" s="210"/>
      <c r="D51" s="345" t="s">
        <v>2689</v>
      </c>
      <c r="E51" s="345"/>
      <c r="F51" s="345"/>
      <c r="G51" s="345"/>
      <c r="H51" s="345"/>
      <c r="I51" s="345"/>
      <c r="J51" s="345"/>
      <c r="K51" s="206"/>
    </row>
    <row r="52" spans="2:11" customFormat="1" ht="25.5" customHeight="1">
      <c r="B52" s="205"/>
      <c r="C52" s="346" t="s">
        <v>2690</v>
      </c>
      <c r="D52" s="346"/>
      <c r="E52" s="346"/>
      <c r="F52" s="346"/>
      <c r="G52" s="346"/>
      <c r="H52" s="346"/>
      <c r="I52" s="346"/>
      <c r="J52" s="346"/>
      <c r="K52" s="206"/>
    </row>
    <row r="53" spans="2:11" customFormat="1" ht="5.25" customHeight="1">
      <c r="B53" s="205"/>
      <c r="C53" s="207"/>
      <c r="D53" s="207"/>
      <c r="E53" s="207"/>
      <c r="F53" s="207"/>
      <c r="G53" s="207"/>
      <c r="H53" s="207"/>
      <c r="I53" s="207"/>
      <c r="J53" s="207"/>
      <c r="K53" s="206"/>
    </row>
    <row r="54" spans="2:11" customFormat="1" ht="15" customHeight="1">
      <c r="B54" s="205"/>
      <c r="C54" s="345" t="s">
        <v>2691</v>
      </c>
      <c r="D54" s="345"/>
      <c r="E54" s="345"/>
      <c r="F54" s="345"/>
      <c r="G54" s="345"/>
      <c r="H54" s="345"/>
      <c r="I54" s="345"/>
      <c r="J54" s="345"/>
      <c r="K54" s="206"/>
    </row>
    <row r="55" spans="2:11" customFormat="1" ht="15" customHeight="1">
      <c r="B55" s="205"/>
      <c r="C55" s="345" t="s">
        <v>2692</v>
      </c>
      <c r="D55" s="345"/>
      <c r="E55" s="345"/>
      <c r="F55" s="345"/>
      <c r="G55" s="345"/>
      <c r="H55" s="345"/>
      <c r="I55" s="345"/>
      <c r="J55" s="345"/>
      <c r="K55" s="206"/>
    </row>
    <row r="56" spans="2:11" customFormat="1" ht="12.75" customHeight="1">
      <c r="B56" s="205"/>
      <c r="C56" s="208"/>
      <c r="D56" s="208"/>
      <c r="E56" s="208"/>
      <c r="F56" s="208"/>
      <c r="G56" s="208"/>
      <c r="H56" s="208"/>
      <c r="I56" s="208"/>
      <c r="J56" s="208"/>
      <c r="K56" s="206"/>
    </row>
    <row r="57" spans="2:11" customFormat="1" ht="15" customHeight="1">
      <c r="B57" s="205"/>
      <c r="C57" s="345" t="s">
        <v>2693</v>
      </c>
      <c r="D57" s="345"/>
      <c r="E57" s="345"/>
      <c r="F57" s="345"/>
      <c r="G57" s="345"/>
      <c r="H57" s="345"/>
      <c r="I57" s="345"/>
      <c r="J57" s="345"/>
      <c r="K57" s="206"/>
    </row>
    <row r="58" spans="2:11" customFormat="1" ht="15" customHeight="1">
      <c r="B58" s="205"/>
      <c r="C58" s="210"/>
      <c r="D58" s="345" t="s">
        <v>2694</v>
      </c>
      <c r="E58" s="345"/>
      <c r="F58" s="345"/>
      <c r="G58" s="345"/>
      <c r="H58" s="345"/>
      <c r="I58" s="345"/>
      <c r="J58" s="345"/>
      <c r="K58" s="206"/>
    </row>
    <row r="59" spans="2:11" customFormat="1" ht="15" customHeight="1">
      <c r="B59" s="205"/>
      <c r="C59" s="210"/>
      <c r="D59" s="345" t="s">
        <v>2695</v>
      </c>
      <c r="E59" s="345"/>
      <c r="F59" s="345"/>
      <c r="G59" s="345"/>
      <c r="H59" s="345"/>
      <c r="I59" s="345"/>
      <c r="J59" s="345"/>
      <c r="K59" s="206"/>
    </row>
    <row r="60" spans="2:11" customFormat="1" ht="15" customHeight="1">
      <c r="B60" s="205"/>
      <c r="C60" s="210"/>
      <c r="D60" s="345" t="s">
        <v>2696</v>
      </c>
      <c r="E60" s="345"/>
      <c r="F60" s="345"/>
      <c r="G60" s="345"/>
      <c r="H60" s="345"/>
      <c r="I60" s="345"/>
      <c r="J60" s="345"/>
      <c r="K60" s="206"/>
    </row>
    <row r="61" spans="2:11" customFormat="1" ht="15" customHeight="1">
      <c r="B61" s="205"/>
      <c r="C61" s="210"/>
      <c r="D61" s="345" t="s">
        <v>2697</v>
      </c>
      <c r="E61" s="345"/>
      <c r="F61" s="345"/>
      <c r="G61" s="345"/>
      <c r="H61" s="345"/>
      <c r="I61" s="345"/>
      <c r="J61" s="345"/>
      <c r="K61" s="206"/>
    </row>
    <row r="62" spans="2:11" customFormat="1" ht="15" customHeight="1">
      <c r="B62" s="205"/>
      <c r="C62" s="210"/>
      <c r="D62" s="344" t="s">
        <v>2698</v>
      </c>
      <c r="E62" s="344"/>
      <c r="F62" s="344"/>
      <c r="G62" s="344"/>
      <c r="H62" s="344"/>
      <c r="I62" s="344"/>
      <c r="J62" s="344"/>
      <c r="K62" s="206"/>
    </row>
    <row r="63" spans="2:11" customFormat="1" ht="15" customHeight="1">
      <c r="B63" s="205"/>
      <c r="C63" s="210"/>
      <c r="D63" s="345" t="s">
        <v>2699</v>
      </c>
      <c r="E63" s="345"/>
      <c r="F63" s="345"/>
      <c r="G63" s="345"/>
      <c r="H63" s="345"/>
      <c r="I63" s="345"/>
      <c r="J63" s="345"/>
      <c r="K63" s="206"/>
    </row>
    <row r="64" spans="2:11" customFormat="1" ht="12.75" customHeight="1">
      <c r="B64" s="205"/>
      <c r="C64" s="210"/>
      <c r="D64" s="210"/>
      <c r="E64" s="213"/>
      <c r="F64" s="210"/>
      <c r="G64" s="210"/>
      <c r="H64" s="210"/>
      <c r="I64" s="210"/>
      <c r="J64" s="210"/>
      <c r="K64" s="206"/>
    </row>
    <row r="65" spans="2:11" customFormat="1" ht="15" customHeight="1">
      <c r="B65" s="205"/>
      <c r="C65" s="210"/>
      <c r="D65" s="345" t="s">
        <v>2700</v>
      </c>
      <c r="E65" s="345"/>
      <c r="F65" s="345"/>
      <c r="G65" s="345"/>
      <c r="H65" s="345"/>
      <c r="I65" s="345"/>
      <c r="J65" s="345"/>
      <c r="K65" s="206"/>
    </row>
    <row r="66" spans="2:11" customFormat="1" ht="15" customHeight="1">
      <c r="B66" s="205"/>
      <c r="C66" s="210"/>
      <c r="D66" s="344" t="s">
        <v>2701</v>
      </c>
      <c r="E66" s="344"/>
      <c r="F66" s="344"/>
      <c r="G66" s="344"/>
      <c r="H66" s="344"/>
      <c r="I66" s="344"/>
      <c r="J66" s="344"/>
      <c r="K66" s="206"/>
    </row>
    <row r="67" spans="2:11" customFormat="1" ht="15" customHeight="1">
      <c r="B67" s="205"/>
      <c r="C67" s="210"/>
      <c r="D67" s="345" t="s">
        <v>2702</v>
      </c>
      <c r="E67" s="345"/>
      <c r="F67" s="345"/>
      <c r="G67" s="345"/>
      <c r="H67" s="345"/>
      <c r="I67" s="345"/>
      <c r="J67" s="345"/>
      <c r="K67" s="206"/>
    </row>
    <row r="68" spans="2:11" customFormat="1" ht="15" customHeight="1">
      <c r="B68" s="205"/>
      <c r="C68" s="210"/>
      <c r="D68" s="345" t="s">
        <v>2703</v>
      </c>
      <c r="E68" s="345"/>
      <c r="F68" s="345"/>
      <c r="G68" s="345"/>
      <c r="H68" s="345"/>
      <c r="I68" s="345"/>
      <c r="J68" s="345"/>
      <c r="K68" s="206"/>
    </row>
    <row r="69" spans="2:11" customFormat="1" ht="15" customHeight="1">
      <c r="B69" s="205"/>
      <c r="C69" s="210"/>
      <c r="D69" s="345" t="s">
        <v>2704</v>
      </c>
      <c r="E69" s="345"/>
      <c r="F69" s="345"/>
      <c r="G69" s="345"/>
      <c r="H69" s="345"/>
      <c r="I69" s="345"/>
      <c r="J69" s="345"/>
      <c r="K69" s="206"/>
    </row>
    <row r="70" spans="2:11" customFormat="1" ht="15" customHeight="1">
      <c r="B70" s="205"/>
      <c r="C70" s="210"/>
      <c r="D70" s="345" t="s">
        <v>2705</v>
      </c>
      <c r="E70" s="345"/>
      <c r="F70" s="345"/>
      <c r="G70" s="345"/>
      <c r="H70" s="345"/>
      <c r="I70" s="345"/>
      <c r="J70" s="345"/>
      <c r="K70" s="206"/>
    </row>
    <row r="71" spans="2:11" customFormat="1" ht="12.75" customHeight="1">
      <c r="B71" s="214"/>
      <c r="C71" s="215"/>
      <c r="D71" s="215"/>
      <c r="E71" s="215"/>
      <c r="F71" s="215"/>
      <c r="G71" s="215"/>
      <c r="H71" s="215"/>
      <c r="I71" s="215"/>
      <c r="J71" s="215"/>
      <c r="K71" s="216"/>
    </row>
    <row r="72" spans="2:11" customFormat="1" ht="18.75" customHeight="1">
      <c r="B72" s="217"/>
      <c r="C72" s="217"/>
      <c r="D72" s="217"/>
      <c r="E72" s="217"/>
      <c r="F72" s="217"/>
      <c r="G72" s="217"/>
      <c r="H72" s="217"/>
      <c r="I72" s="217"/>
      <c r="J72" s="217"/>
      <c r="K72" s="218"/>
    </row>
    <row r="73" spans="2:11" customFormat="1" ht="18.75" customHeight="1">
      <c r="B73" s="218"/>
      <c r="C73" s="218"/>
      <c r="D73" s="218"/>
      <c r="E73" s="218"/>
      <c r="F73" s="218"/>
      <c r="G73" s="218"/>
      <c r="H73" s="218"/>
      <c r="I73" s="218"/>
      <c r="J73" s="218"/>
      <c r="K73" s="218"/>
    </row>
    <row r="74" spans="2:11" customFormat="1" ht="7.5" customHeight="1">
      <c r="B74" s="219"/>
      <c r="C74" s="220"/>
      <c r="D74" s="220"/>
      <c r="E74" s="220"/>
      <c r="F74" s="220"/>
      <c r="G74" s="220"/>
      <c r="H74" s="220"/>
      <c r="I74" s="220"/>
      <c r="J74" s="220"/>
      <c r="K74" s="221"/>
    </row>
    <row r="75" spans="2:11" customFormat="1" ht="45" customHeight="1">
      <c r="B75" s="222"/>
      <c r="C75" s="343" t="s">
        <v>2706</v>
      </c>
      <c r="D75" s="343"/>
      <c r="E75" s="343"/>
      <c r="F75" s="343"/>
      <c r="G75" s="343"/>
      <c r="H75" s="343"/>
      <c r="I75" s="343"/>
      <c r="J75" s="343"/>
      <c r="K75" s="223"/>
    </row>
    <row r="76" spans="2:11" customFormat="1" ht="17.25" customHeight="1">
      <c r="B76" s="222"/>
      <c r="C76" s="224" t="s">
        <v>2707</v>
      </c>
      <c r="D76" s="224"/>
      <c r="E76" s="224"/>
      <c r="F76" s="224" t="s">
        <v>2708</v>
      </c>
      <c r="G76" s="225"/>
      <c r="H76" s="224" t="s">
        <v>51</v>
      </c>
      <c r="I76" s="224" t="s">
        <v>54</v>
      </c>
      <c r="J76" s="224" t="s">
        <v>2709</v>
      </c>
      <c r="K76" s="223"/>
    </row>
    <row r="77" spans="2:11" customFormat="1" ht="17.25" customHeight="1">
      <c r="B77" s="222"/>
      <c r="C77" s="226" t="s">
        <v>2710</v>
      </c>
      <c r="D77" s="226"/>
      <c r="E77" s="226"/>
      <c r="F77" s="227" t="s">
        <v>2711</v>
      </c>
      <c r="G77" s="228"/>
      <c r="H77" s="226"/>
      <c r="I77" s="226"/>
      <c r="J77" s="226" t="s">
        <v>2712</v>
      </c>
      <c r="K77" s="223"/>
    </row>
    <row r="78" spans="2:11" customFormat="1" ht="5.25" customHeight="1">
      <c r="B78" s="222"/>
      <c r="C78" s="229"/>
      <c r="D78" s="229"/>
      <c r="E78" s="229"/>
      <c r="F78" s="229"/>
      <c r="G78" s="230"/>
      <c r="H78" s="229"/>
      <c r="I78" s="229"/>
      <c r="J78" s="229"/>
      <c r="K78" s="223"/>
    </row>
    <row r="79" spans="2:11" customFormat="1" ht="15" customHeight="1">
      <c r="B79" s="222"/>
      <c r="C79" s="211" t="s">
        <v>50</v>
      </c>
      <c r="D79" s="231"/>
      <c r="E79" s="231"/>
      <c r="F79" s="232" t="s">
        <v>2713</v>
      </c>
      <c r="G79" s="233"/>
      <c r="H79" s="211" t="s">
        <v>2714</v>
      </c>
      <c r="I79" s="211" t="s">
        <v>2715</v>
      </c>
      <c r="J79" s="211">
        <v>20</v>
      </c>
      <c r="K79" s="223"/>
    </row>
    <row r="80" spans="2:11" customFormat="1" ht="15" customHeight="1">
      <c r="B80" s="222"/>
      <c r="C80" s="211" t="s">
        <v>2716</v>
      </c>
      <c r="D80" s="211"/>
      <c r="E80" s="211"/>
      <c r="F80" s="232" t="s">
        <v>2713</v>
      </c>
      <c r="G80" s="233"/>
      <c r="H80" s="211" t="s">
        <v>2717</v>
      </c>
      <c r="I80" s="211" t="s">
        <v>2715</v>
      </c>
      <c r="J80" s="211">
        <v>120</v>
      </c>
      <c r="K80" s="223"/>
    </row>
    <row r="81" spans="2:11" customFormat="1" ht="15" customHeight="1">
      <c r="B81" s="234"/>
      <c r="C81" s="211" t="s">
        <v>2718</v>
      </c>
      <c r="D81" s="211"/>
      <c r="E81" s="211"/>
      <c r="F81" s="232" t="s">
        <v>2719</v>
      </c>
      <c r="G81" s="233"/>
      <c r="H81" s="211" t="s">
        <v>2720</v>
      </c>
      <c r="I81" s="211" t="s">
        <v>2715</v>
      </c>
      <c r="J81" s="211">
        <v>50</v>
      </c>
      <c r="K81" s="223"/>
    </row>
    <row r="82" spans="2:11" customFormat="1" ht="15" customHeight="1">
      <c r="B82" s="234"/>
      <c r="C82" s="211" t="s">
        <v>2721</v>
      </c>
      <c r="D82" s="211"/>
      <c r="E82" s="211"/>
      <c r="F82" s="232" t="s">
        <v>2713</v>
      </c>
      <c r="G82" s="233"/>
      <c r="H82" s="211" t="s">
        <v>2722</v>
      </c>
      <c r="I82" s="211" t="s">
        <v>2723</v>
      </c>
      <c r="J82" s="211"/>
      <c r="K82" s="223"/>
    </row>
    <row r="83" spans="2:11" customFormat="1" ht="15" customHeight="1">
      <c r="B83" s="234"/>
      <c r="C83" s="211" t="s">
        <v>2724</v>
      </c>
      <c r="D83" s="211"/>
      <c r="E83" s="211"/>
      <c r="F83" s="232" t="s">
        <v>2719</v>
      </c>
      <c r="G83" s="211"/>
      <c r="H83" s="211" t="s">
        <v>2725</v>
      </c>
      <c r="I83" s="211" t="s">
        <v>2715</v>
      </c>
      <c r="J83" s="211">
        <v>15</v>
      </c>
      <c r="K83" s="223"/>
    </row>
    <row r="84" spans="2:11" customFormat="1" ht="15" customHeight="1">
      <c r="B84" s="234"/>
      <c r="C84" s="211" t="s">
        <v>2726</v>
      </c>
      <c r="D84" s="211"/>
      <c r="E84" s="211"/>
      <c r="F84" s="232" t="s">
        <v>2719</v>
      </c>
      <c r="G84" s="211"/>
      <c r="H84" s="211" t="s">
        <v>2727</v>
      </c>
      <c r="I84" s="211" t="s">
        <v>2715</v>
      </c>
      <c r="J84" s="211">
        <v>15</v>
      </c>
      <c r="K84" s="223"/>
    </row>
    <row r="85" spans="2:11" customFormat="1" ht="15" customHeight="1">
      <c r="B85" s="234"/>
      <c r="C85" s="211" t="s">
        <v>2728</v>
      </c>
      <c r="D85" s="211"/>
      <c r="E85" s="211"/>
      <c r="F85" s="232" t="s">
        <v>2719</v>
      </c>
      <c r="G85" s="211"/>
      <c r="H85" s="211" t="s">
        <v>2729</v>
      </c>
      <c r="I85" s="211" t="s">
        <v>2715</v>
      </c>
      <c r="J85" s="211">
        <v>20</v>
      </c>
      <c r="K85" s="223"/>
    </row>
    <row r="86" spans="2:11" customFormat="1" ht="15" customHeight="1">
      <c r="B86" s="234"/>
      <c r="C86" s="211" t="s">
        <v>2730</v>
      </c>
      <c r="D86" s="211"/>
      <c r="E86" s="211"/>
      <c r="F86" s="232" t="s">
        <v>2719</v>
      </c>
      <c r="G86" s="211"/>
      <c r="H86" s="211" t="s">
        <v>2731</v>
      </c>
      <c r="I86" s="211" t="s">
        <v>2715</v>
      </c>
      <c r="J86" s="211">
        <v>20</v>
      </c>
      <c r="K86" s="223"/>
    </row>
    <row r="87" spans="2:11" customFormat="1" ht="15" customHeight="1">
      <c r="B87" s="234"/>
      <c r="C87" s="211" t="s">
        <v>2732</v>
      </c>
      <c r="D87" s="211"/>
      <c r="E87" s="211"/>
      <c r="F87" s="232" t="s">
        <v>2719</v>
      </c>
      <c r="G87" s="233"/>
      <c r="H87" s="211" t="s">
        <v>2733</v>
      </c>
      <c r="I87" s="211" t="s">
        <v>2715</v>
      </c>
      <c r="J87" s="211">
        <v>50</v>
      </c>
      <c r="K87" s="223"/>
    </row>
    <row r="88" spans="2:11" customFormat="1" ht="15" customHeight="1">
      <c r="B88" s="234"/>
      <c r="C88" s="211" t="s">
        <v>2734</v>
      </c>
      <c r="D88" s="211"/>
      <c r="E88" s="211"/>
      <c r="F88" s="232" t="s">
        <v>2719</v>
      </c>
      <c r="G88" s="233"/>
      <c r="H88" s="211" t="s">
        <v>2735</v>
      </c>
      <c r="I88" s="211" t="s">
        <v>2715</v>
      </c>
      <c r="J88" s="211">
        <v>20</v>
      </c>
      <c r="K88" s="223"/>
    </row>
    <row r="89" spans="2:11" customFormat="1" ht="15" customHeight="1">
      <c r="B89" s="234"/>
      <c r="C89" s="211" t="s">
        <v>2736</v>
      </c>
      <c r="D89" s="211"/>
      <c r="E89" s="211"/>
      <c r="F89" s="232" t="s">
        <v>2719</v>
      </c>
      <c r="G89" s="233"/>
      <c r="H89" s="211" t="s">
        <v>2737</v>
      </c>
      <c r="I89" s="211" t="s">
        <v>2715</v>
      </c>
      <c r="J89" s="211">
        <v>20</v>
      </c>
      <c r="K89" s="223"/>
    </row>
    <row r="90" spans="2:11" customFormat="1" ht="15" customHeight="1">
      <c r="B90" s="234"/>
      <c r="C90" s="211" t="s">
        <v>2738</v>
      </c>
      <c r="D90" s="211"/>
      <c r="E90" s="211"/>
      <c r="F90" s="232" t="s">
        <v>2719</v>
      </c>
      <c r="G90" s="233"/>
      <c r="H90" s="211" t="s">
        <v>2739</v>
      </c>
      <c r="I90" s="211" t="s">
        <v>2715</v>
      </c>
      <c r="J90" s="211">
        <v>50</v>
      </c>
      <c r="K90" s="223"/>
    </row>
    <row r="91" spans="2:11" customFormat="1" ht="15" customHeight="1">
      <c r="B91" s="234"/>
      <c r="C91" s="211" t="s">
        <v>2740</v>
      </c>
      <c r="D91" s="211"/>
      <c r="E91" s="211"/>
      <c r="F91" s="232" t="s">
        <v>2719</v>
      </c>
      <c r="G91" s="233"/>
      <c r="H91" s="211" t="s">
        <v>2740</v>
      </c>
      <c r="I91" s="211" t="s">
        <v>2715</v>
      </c>
      <c r="J91" s="211">
        <v>50</v>
      </c>
      <c r="K91" s="223"/>
    </row>
    <row r="92" spans="2:11" customFormat="1" ht="15" customHeight="1">
      <c r="B92" s="234"/>
      <c r="C92" s="211" t="s">
        <v>2741</v>
      </c>
      <c r="D92" s="211"/>
      <c r="E92" s="211"/>
      <c r="F92" s="232" t="s">
        <v>2719</v>
      </c>
      <c r="G92" s="233"/>
      <c r="H92" s="211" t="s">
        <v>2742</v>
      </c>
      <c r="I92" s="211" t="s">
        <v>2715</v>
      </c>
      <c r="J92" s="211">
        <v>255</v>
      </c>
      <c r="K92" s="223"/>
    </row>
    <row r="93" spans="2:11" customFormat="1" ht="15" customHeight="1">
      <c r="B93" s="234"/>
      <c r="C93" s="211" t="s">
        <v>2743</v>
      </c>
      <c r="D93" s="211"/>
      <c r="E93" s="211"/>
      <c r="F93" s="232" t="s">
        <v>2713</v>
      </c>
      <c r="G93" s="233"/>
      <c r="H93" s="211" t="s">
        <v>2744</v>
      </c>
      <c r="I93" s="211" t="s">
        <v>2745</v>
      </c>
      <c r="J93" s="211"/>
      <c r="K93" s="223"/>
    </row>
    <row r="94" spans="2:11" customFormat="1" ht="15" customHeight="1">
      <c r="B94" s="234"/>
      <c r="C94" s="211" t="s">
        <v>2746</v>
      </c>
      <c r="D94" s="211"/>
      <c r="E94" s="211"/>
      <c r="F94" s="232" t="s">
        <v>2713</v>
      </c>
      <c r="G94" s="233"/>
      <c r="H94" s="211" t="s">
        <v>2747</v>
      </c>
      <c r="I94" s="211" t="s">
        <v>2748</v>
      </c>
      <c r="J94" s="211"/>
      <c r="K94" s="223"/>
    </row>
    <row r="95" spans="2:11" customFormat="1" ht="15" customHeight="1">
      <c r="B95" s="234"/>
      <c r="C95" s="211" t="s">
        <v>2749</v>
      </c>
      <c r="D95" s="211"/>
      <c r="E95" s="211"/>
      <c r="F95" s="232" t="s">
        <v>2713</v>
      </c>
      <c r="G95" s="233"/>
      <c r="H95" s="211" t="s">
        <v>2749</v>
      </c>
      <c r="I95" s="211" t="s">
        <v>2748</v>
      </c>
      <c r="J95" s="211"/>
      <c r="K95" s="223"/>
    </row>
    <row r="96" spans="2:11" customFormat="1" ht="15" customHeight="1">
      <c r="B96" s="234"/>
      <c r="C96" s="211" t="s">
        <v>35</v>
      </c>
      <c r="D96" s="211"/>
      <c r="E96" s="211"/>
      <c r="F96" s="232" t="s">
        <v>2713</v>
      </c>
      <c r="G96" s="233"/>
      <c r="H96" s="211" t="s">
        <v>2750</v>
      </c>
      <c r="I96" s="211" t="s">
        <v>2748</v>
      </c>
      <c r="J96" s="211"/>
      <c r="K96" s="223"/>
    </row>
    <row r="97" spans="2:11" customFormat="1" ht="15" customHeight="1">
      <c r="B97" s="234"/>
      <c r="C97" s="211" t="s">
        <v>45</v>
      </c>
      <c r="D97" s="211"/>
      <c r="E97" s="211"/>
      <c r="F97" s="232" t="s">
        <v>2713</v>
      </c>
      <c r="G97" s="233"/>
      <c r="H97" s="211" t="s">
        <v>2751</v>
      </c>
      <c r="I97" s="211" t="s">
        <v>2748</v>
      </c>
      <c r="J97" s="211"/>
      <c r="K97" s="223"/>
    </row>
    <row r="98" spans="2:11" customFormat="1" ht="15" customHeight="1">
      <c r="B98" s="235"/>
      <c r="C98" s="236"/>
      <c r="D98" s="236"/>
      <c r="E98" s="236"/>
      <c r="F98" s="236"/>
      <c r="G98" s="236"/>
      <c r="H98" s="236"/>
      <c r="I98" s="236"/>
      <c r="J98" s="236"/>
      <c r="K98" s="237"/>
    </row>
    <row r="99" spans="2:11" customFormat="1" ht="18.75" customHeight="1">
      <c r="B99" s="238"/>
      <c r="C99" s="239"/>
      <c r="D99" s="239"/>
      <c r="E99" s="239"/>
      <c r="F99" s="239"/>
      <c r="G99" s="239"/>
      <c r="H99" s="239"/>
      <c r="I99" s="239"/>
      <c r="J99" s="239"/>
      <c r="K99" s="238"/>
    </row>
    <row r="100" spans="2:11" customFormat="1" ht="18.75" customHeight="1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</row>
    <row r="101" spans="2:11" customFormat="1" ht="7.5" customHeight="1">
      <c r="B101" s="219"/>
      <c r="C101" s="220"/>
      <c r="D101" s="220"/>
      <c r="E101" s="220"/>
      <c r="F101" s="220"/>
      <c r="G101" s="220"/>
      <c r="H101" s="220"/>
      <c r="I101" s="220"/>
      <c r="J101" s="220"/>
      <c r="K101" s="221"/>
    </row>
    <row r="102" spans="2:11" customFormat="1" ht="45" customHeight="1">
      <c r="B102" s="222"/>
      <c r="C102" s="343" t="s">
        <v>2752</v>
      </c>
      <c r="D102" s="343"/>
      <c r="E102" s="343"/>
      <c r="F102" s="343"/>
      <c r="G102" s="343"/>
      <c r="H102" s="343"/>
      <c r="I102" s="343"/>
      <c r="J102" s="343"/>
      <c r="K102" s="223"/>
    </row>
    <row r="103" spans="2:11" customFormat="1" ht="17.25" customHeight="1">
      <c r="B103" s="222"/>
      <c r="C103" s="224" t="s">
        <v>2707</v>
      </c>
      <c r="D103" s="224"/>
      <c r="E103" s="224"/>
      <c r="F103" s="224" t="s">
        <v>2708</v>
      </c>
      <c r="G103" s="225"/>
      <c r="H103" s="224" t="s">
        <v>51</v>
      </c>
      <c r="I103" s="224" t="s">
        <v>54</v>
      </c>
      <c r="J103" s="224" t="s">
        <v>2709</v>
      </c>
      <c r="K103" s="223"/>
    </row>
    <row r="104" spans="2:11" customFormat="1" ht="17.25" customHeight="1">
      <c r="B104" s="222"/>
      <c r="C104" s="226" t="s">
        <v>2710</v>
      </c>
      <c r="D104" s="226"/>
      <c r="E104" s="226"/>
      <c r="F104" s="227" t="s">
        <v>2711</v>
      </c>
      <c r="G104" s="228"/>
      <c r="H104" s="226"/>
      <c r="I104" s="226"/>
      <c r="J104" s="226" t="s">
        <v>2712</v>
      </c>
      <c r="K104" s="223"/>
    </row>
    <row r="105" spans="2:11" customFormat="1" ht="5.25" customHeight="1">
      <c r="B105" s="222"/>
      <c r="C105" s="224"/>
      <c r="D105" s="224"/>
      <c r="E105" s="224"/>
      <c r="F105" s="224"/>
      <c r="G105" s="240"/>
      <c r="H105" s="224"/>
      <c r="I105" s="224"/>
      <c r="J105" s="224"/>
      <c r="K105" s="223"/>
    </row>
    <row r="106" spans="2:11" customFormat="1" ht="15" customHeight="1">
      <c r="B106" s="222"/>
      <c r="C106" s="211" t="s">
        <v>50</v>
      </c>
      <c r="D106" s="231"/>
      <c r="E106" s="231"/>
      <c r="F106" s="232" t="s">
        <v>2713</v>
      </c>
      <c r="G106" s="211"/>
      <c r="H106" s="211" t="s">
        <v>2753</v>
      </c>
      <c r="I106" s="211" t="s">
        <v>2715</v>
      </c>
      <c r="J106" s="211">
        <v>20</v>
      </c>
      <c r="K106" s="223"/>
    </row>
    <row r="107" spans="2:11" customFormat="1" ht="15" customHeight="1">
      <c r="B107" s="222"/>
      <c r="C107" s="211" t="s">
        <v>2716</v>
      </c>
      <c r="D107" s="211"/>
      <c r="E107" s="211"/>
      <c r="F107" s="232" t="s">
        <v>2713</v>
      </c>
      <c r="G107" s="211"/>
      <c r="H107" s="211" t="s">
        <v>2753</v>
      </c>
      <c r="I107" s="211" t="s">
        <v>2715</v>
      </c>
      <c r="J107" s="211">
        <v>120</v>
      </c>
      <c r="K107" s="223"/>
    </row>
    <row r="108" spans="2:11" customFormat="1" ht="15" customHeight="1">
      <c r="B108" s="234"/>
      <c r="C108" s="211" t="s">
        <v>2718</v>
      </c>
      <c r="D108" s="211"/>
      <c r="E108" s="211"/>
      <c r="F108" s="232" t="s">
        <v>2719</v>
      </c>
      <c r="G108" s="211"/>
      <c r="H108" s="211" t="s">
        <v>2753</v>
      </c>
      <c r="I108" s="211" t="s">
        <v>2715</v>
      </c>
      <c r="J108" s="211">
        <v>50</v>
      </c>
      <c r="K108" s="223"/>
    </row>
    <row r="109" spans="2:11" customFormat="1" ht="15" customHeight="1">
      <c r="B109" s="234"/>
      <c r="C109" s="211" t="s">
        <v>2721</v>
      </c>
      <c r="D109" s="211"/>
      <c r="E109" s="211"/>
      <c r="F109" s="232" t="s">
        <v>2713</v>
      </c>
      <c r="G109" s="211"/>
      <c r="H109" s="211" t="s">
        <v>2753</v>
      </c>
      <c r="I109" s="211" t="s">
        <v>2723</v>
      </c>
      <c r="J109" s="211"/>
      <c r="K109" s="223"/>
    </row>
    <row r="110" spans="2:11" customFormat="1" ht="15" customHeight="1">
      <c r="B110" s="234"/>
      <c r="C110" s="211" t="s">
        <v>2732</v>
      </c>
      <c r="D110" s="211"/>
      <c r="E110" s="211"/>
      <c r="F110" s="232" t="s">
        <v>2719</v>
      </c>
      <c r="G110" s="211"/>
      <c r="H110" s="211" t="s">
        <v>2753</v>
      </c>
      <c r="I110" s="211" t="s">
        <v>2715</v>
      </c>
      <c r="J110" s="211">
        <v>50</v>
      </c>
      <c r="K110" s="223"/>
    </row>
    <row r="111" spans="2:11" customFormat="1" ht="15" customHeight="1">
      <c r="B111" s="234"/>
      <c r="C111" s="211" t="s">
        <v>2740</v>
      </c>
      <c r="D111" s="211"/>
      <c r="E111" s="211"/>
      <c r="F111" s="232" t="s">
        <v>2719</v>
      </c>
      <c r="G111" s="211"/>
      <c r="H111" s="211" t="s">
        <v>2753</v>
      </c>
      <c r="I111" s="211" t="s">
        <v>2715</v>
      </c>
      <c r="J111" s="211">
        <v>50</v>
      </c>
      <c r="K111" s="223"/>
    </row>
    <row r="112" spans="2:11" customFormat="1" ht="15" customHeight="1">
      <c r="B112" s="234"/>
      <c r="C112" s="211" t="s">
        <v>2738</v>
      </c>
      <c r="D112" s="211"/>
      <c r="E112" s="211"/>
      <c r="F112" s="232" t="s">
        <v>2719</v>
      </c>
      <c r="G112" s="211"/>
      <c r="H112" s="211" t="s">
        <v>2753</v>
      </c>
      <c r="I112" s="211" t="s">
        <v>2715</v>
      </c>
      <c r="J112" s="211">
        <v>50</v>
      </c>
      <c r="K112" s="223"/>
    </row>
    <row r="113" spans="2:11" customFormat="1" ht="15" customHeight="1">
      <c r="B113" s="234"/>
      <c r="C113" s="211" t="s">
        <v>50</v>
      </c>
      <c r="D113" s="211"/>
      <c r="E113" s="211"/>
      <c r="F113" s="232" t="s">
        <v>2713</v>
      </c>
      <c r="G113" s="211"/>
      <c r="H113" s="211" t="s">
        <v>2754</v>
      </c>
      <c r="I113" s="211" t="s">
        <v>2715</v>
      </c>
      <c r="J113" s="211">
        <v>20</v>
      </c>
      <c r="K113" s="223"/>
    </row>
    <row r="114" spans="2:11" customFormat="1" ht="15" customHeight="1">
      <c r="B114" s="234"/>
      <c r="C114" s="211" t="s">
        <v>2755</v>
      </c>
      <c r="D114" s="211"/>
      <c r="E114" s="211"/>
      <c r="F114" s="232" t="s">
        <v>2713</v>
      </c>
      <c r="G114" s="211"/>
      <c r="H114" s="211" t="s">
        <v>2756</v>
      </c>
      <c r="I114" s="211" t="s">
        <v>2715</v>
      </c>
      <c r="J114" s="211">
        <v>120</v>
      </c>
      <c r="K114" s="223"/>
    </row>
    <row r="115" spans="2:11" customFormat="1" ht="15" customHeight="1">
      <c r="B115" s="234"/>
      <c r="C115" s="211" t="s">
        <v>35</v>
      </c>
      <c r="D115" s="211"/>
      <c r="E115" s="211"/>
      <c r="F115" s="232" t="s">
        <v>2713</v>
      </c>
      <c r="G115" s="211"/>
      <c r="H115" s="211" t="s">
        <v>2757</v>
      </c>
      <c r="I115" s="211" t="s">
        <v>2748</v>
      </c>
      <c r="J115" s="211"/>
      <c r="K115" s="223"/>
    </row>
    <row r="116" spans="2:11" customFormat="1" ht="15" customHeight="1">
      <c r="B116" s="234"/>
      <c r="C116" s="211" t="s">
        <v>45</v>
      </c>
      <c r="D116" s="211"/>
      <c r="E116" s="211"/>
      <c r="F116" s="232" t="s">
        <v>2713</v>
      </c>
      <c r="G116" s="211"/>
      <c r="H116" s="211" t="s">
        <v>2758</v>
      </c>
      <c r="I116" s="211" t="s">
        <v>2748</v>
      </c>
      <c r="J116" s="211"/>
      <c r="K116" s="223"/>
    </row>
    <row r="117" spans="2:11" customFormat="1" ht="15" customHeight="1">
      <c r="B117" s="234"/>
      <c r="C117" s="211" t="s">
        <v>54</v>
      </c>
      <c r="D117" s="211"/>
      <c r="E117" s="211"/>
      <c r="F117" s="232" t="s">
        <v>2713</v>
      </c>
      <c r="G117" s="211"/>
      <c r="H117" s="211" t="s">
        <v>2759</v>
      </c>
      <c r="I117" s="211" t="s">
        <v>2760</v>
      </c>
      <c r="J117" s="211"/>
      <c r="K117" s="223"/>
    </row>
    <row r="118" spans="2:11" customFormat="1" ht="15" customHeight="1">
      <c r="B118" s="235"/>
      <c r="C118" s="241"/>
      <c r="D118" s="241"/>
      <c r="E118" s="241"/>
      <c r="F118" s="241"/>
      <c r="G118" s="241"/>
      <c r="H118" s="241"/>
      <c r="I118" s="241"/>
      <c r="J118" s="241"/>
      <c r="K118" s="237"/>
    </row>
    <row r="119" spans="2:11" customFormat="1" ht="18.75" customHeight="1">
      <c r="B119" s="242"/>
      <c r="C119" s="243"/>
      <c r="D119" s="243"/>
      <c r="E119" s="243"/>
      <c r="F119" s="244"/>
      <c r="G119" s="243"/>
      <c r="H119" s="243"/>
      <c r="I119" s="243"/>
      <c r="J119" s="243"/>
      <c r="K119" s="242"/>
    </row>
    <row r="120" spans="2:11" customFormat="1" ht="18.75" customHeight="1"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</row>
    <row r="121" spans="2:11" customFormat="1" ht="7.5" customHeight="1">
      <c r="B121" s="245"/>
      <c r="C121" s="246"/>
      <c r="D121" s="246"/>
      <c r="E121" s="246"/>
      <c r="F121" s="246"/>
      <c r="G121" s="246"/>
      <c r="H121" s="246"/>
      <c r="I121" s="246"/>
      <c r="J121" s="246"/>
      <c r="K121" s="247"/>
    </row>
    <row r="122" spans="2:11" customFormat="1" ht="45" customHeight="1">
      <c r="B122" s="248"/>
      <c r="C122" s="341" t="s">
        <v>2761</v>
      </c>
      <c r="D122" s="341"/>
      <c r="E122" s="341"/>
      <c r="F122" s="341"/>
      <c r="G122" s="341"/>
      <c r="H122" s="341"/>
      <c r="I122" s="341"/>
      <c r="J122" s="341"/>
      <c r="K122" s="249"/>
    </row>
    <row r="123" spans="2:11" customFormat="1" ht="17.25" customHeight="1">
      <c r="B123" s="250"/>
      <c r="C123" s="224" t="s">
        <v>2707</v>
      </c>
      <c r="D123" s="224"/>
      <c r="E123" s="224"/>
      <c r="F123" s="224" t="s">
        <v>2708</v>
      </c>
      <c r="G123" s="225"/>
      <c r="H123" s="224" t="s">
        <v>51</v>
      </c>
      <c r="I123" s="224" t="s">
        <v>54</v>
      </c>
      <c r="J123" s="224" t="s">
        <v>2709</v>
      </c>
      <c r="K123" s="251"/>
    </row>
    <row r="124" spans="2:11" customFormat="1" ht="17.25" customHeight="1">
      <c r="B124" s="250"/>
      <c r="C124" s="226" t="s">
        <v>2710</v>
      </c>
      <c r="D124" s="226"/>
      <c r="E124" s="226"/>
      <c r="F124" s="227" t="s">
        <v>2711</v>
      </c>
      <c r="G124" s="228"/>
      <c r="H124" s="226"/>
      <c r="I124" s="226"/>
      <c r="J124" s="226" t="s">
        <v>2712</v>
      </c>
      <c r="K124" s="251"/>
    </row>
    <row r="125" spans="2:11" customFormat="1" ht="5.25" customHeight="1">
      <c r="B125" s="252"/>
      <c r="C125" s="229"/>
      <c r="D125" s="229"/>
      <c r="E125" s="229"/>
      <c r="F125" s="229"/>
      <c r="G125" s="253"/>
      <c r="H125" s="229"/>
      <c r="I125" s="229"/>
      <c r="J125" s="229"/>
      <c r="K125" s="254"/>
    </row>
    <row r="126" spans="2:11" customFormat="1" ht="15" customHeight="1">
      <c r="B126" s="252"/>
      <c r="C126" s="211" t="s">
        <v>2716</v>
      </c>
      <c r="D126" s="231"/>
      <c r="E126" s="231"/>
      <c r="F126" s="232" t="s">
        <v>2713</v>
      </c>
      <c r="G126" s="211"/>
      <c r="H126" s="211" t="s">
        <v>2753</v>
      </c>
      <c r="I126" s="211" t="s">
        <v>2715</v>
      </c>
      <c r="J126" s="211">
        <v>120</v>
      </c>
      <c r="K126" s="255"/>
    </row>
    <row r="127" spans="2:11" customFormat="1" ht="15" customHeight="1">
      <c r="B127" s="252"/>
      <c r="C127" s="211" t="s">
        <v>2762</v>
      </c>
      <c r="D127" s="211"/>
      <c r="E127" s="211"/>
      <c r="F127" s="232" t="s">
        <v>2713</v>
      </c>
      <c r="G127" s="211"/>
      <c r="H127" s="211" t="s">
        <v>2763</v>
      </c>
      <c r="I127" s="211" t="s">
        <v>2715</v>
      </c>
      <c r="J127" s="211" t="s">
        <v>2764</v>
      </c>
      <c r="K127" s="255"/>
    </row>
    <row r="128" spans="2:11" customFormat="1" ht="15" customHeight="1">
      <c r="B128" s="252"/>
      <c r="C128" s="211" t="s">
        <v>80</v>
      </c>
      <c r="D128" s="211"/>
      <c r="E128" s="211"/>
      <c r="F128" s="232" t="s">
        <v>2713</v>
      </c>
      <c r="G128" s="211"/>
      <c r="H128" s="211" t="s">
        <v>2765</v>
      </c>
      <c r="I128" s="211" t="s">
        <v>2715</v>
      </c>
      <c r="J128" s="211" t="s">
        <v>2764</v>
      </c>
      <c r="K128" s="255"/>
    </row>
    <row r="129" spans="2:11" customFormat="1" ht="15" customHeight="1">
      <c r="B129" s="252"/>
      <c r="C129" s="211" t="s">
        <v>2724</v>
      </c>
      <c r="D129" s="211"/>
      <c r="E129" s="211"/>
      <c r="F129" s="232" t="s">
        <v>2719</v>
      </c>
      <c r="G129" s="211"/>
      <c r="H129" s="211" t="s">
        <v>2725</v>
      </c>
      <c r="I129" s="211" t="s">
        <v>2715</v>
      </c>
      <c r="J129" s="211">
        <v>15</v>
      </c>
      <c r="K129" s="255"/>
    </row>
    <row r="130" spans="2:11" customFormat="1" ht="15" customHeight="1">
      <c r="B130" s="252"/>
      <c r="C130" s="211" t="s">
        <v>2726</v>
      </c>
      <c r="D130" s="211"/>
      <c r="E130" s="211"/>
      <c r="F130" s="232" t="s">
        <v>2719</v>
      </c>
      <c r="G130" s="211"/>
      <c r="H130" s="211" t="s">
        <v>2727</v>
      </c>
      <c r="I130" s="211" t="s">
        <v>2715</v>
      </c>
      <c r="J130" s="211">
        <v>15</v>
      </c>
      <c r="K130" s="255"/>
    </row>
    <row r="131" spans="2:11" customFormat="1" ht="15" customHeight="1">
      <c r="B131" s="252"/>
      <c r="C131" s="211" t="s">
        <v>2728</v>
      </c>
      <c r="D131" s="211"/>
      <c r="E131" s="211"/>
      <c r="F131" s="232" t="s">
        <v>2719</v>
      </c>
      <c r="G131" s="211"/>
      <c r="H131" s="211" t="s">
        <v>2729</v>
      </c>
      <c r="I131" s="211" t="s">
        <v>2715</v>
      </c>
      <c r="J131" s="211">
        <v>20</v>
      </c>
      <c r="K131" s="255"/>
    </row>
    <row r="132" spans="2:11" customFormat="1" ht="15" customHeight="1">
      <c r="B132" s="252"/>
      <c r="C132" s="211" t="s">
        <v>2730</v>
      </c>
      <c r="D132" s="211"/>
      <c r="E132" s="211"/>
      <c r="F132" s="232" t="s">
        <v>2719</v>
      </c>
      <c r="G132" s="211"/>
      <c r="H132" s="211" t="s">
        <v>2731</v>
      </c>
      <c r="I132" s="211" t="s">
        <v>2715</v>
      </c>
      <c r="J132" s="211">
        <v>20</v>
      </c>
      <c r="K132" s="255"/>
    </row>
    <row r="133" spans="2:11" customFormat="1" ht="15" customHeight="1">
      <c r="B133" s="252"/>
      <c r="C133" s="211" t="s">
        <v>2718</v>
      </c>
      <c r="D133" s="211"/>
      <c r="E133" s="211"/>
      <c r="F133" s="232" t="s">
        <v>2719</v>
      </c>
      <c r="G133" s="211"/>
      <c r="H133" s="211" t="s">
        <v>2753</v>
      </c>
      <c r="I133" s="211" t="s">
        <v>2715</v>
      </c>
      <c r="J133" s="211">
        <v>50</v>
      </c>
      <c r="K133" s="255"/>
    </row>
    <row r="134" spans="2:11" customFormat="1" ht="15" customHeight="1">
      <c r="B134" s="252"/>
      <c r="C134" s="211" t="s">
        <v>2732</v>
      </c>
      <c r="D134" s="211"/>
      <c r="E134" s="211"/>
      <c r="F134" s="232" t="s">
        <v>2719</v>
      </c>
      <c r="G134" s="211"/>
      <c r="H134" s="211" t="s">
        <v>2753</v>
      </c>
      <c r="I134" s="211" t="s">
        <v>2715</v>
      </c>
      <c r="J134" s="211">
        <v>50</v>
      </c>
      <c r="K134" s="255"/>
    </row>
    <row r="135" spans="2:11" customFormat="1" ht="15" customHeight="1">
      <c r="B135" s="252"/>
      <c r="C135" s="211" t="s">
        <v>2738</v>
      </c>
      <c r="D135" s="211"/>
      <c r="E135" s="211"/>
      <c r="F135" s="232" t="s">
        <v>2719</v>
      </c>
      <c r="G135" s="211"/>
      <c r="H135" s="211" t="s">
        <v>2753</v>
      </c>
      <c r="I135" s="211" t="s">
        <v>2715</v>
      </c>
      <c r="J135" s="211">
        <v>50</v>
      </c>
      <c r="K135" s="255"/>
    </row>
    <row r="136" spans="2:11" customFormat="1" ht="15" customHeight="1">
      <c r="B136" s="252"/>
      <c r="C136" s="211" t="s">
        <v>2740</v>
      </c>
      <c r="D136" s="211"/>
      <c r="E136" s="211"/>
      <c r="F136" s="232" t="s">
        <v>2719</v>
      </c>
      <c r="G136" s="211"/>
      <c r="H136" s="211" t="s">
        <v>2753</v>
      </c>
      <c r="I136" s="211" t="s">
        <v>2715</v>
      </c>
      <c r="J136" s="211">
        <v>50</v>
      </c>
      <c r="K136" s="255"/>
    </row>
    <row r="137" spans="2:11" customFormat="1" ht="15" customHeight="1">
      <c r="B137" s="252"/>
      <c r="C137" s="211" t="s">
        <v>2741</v>
      </c>
      <c r="D137" s="211"/>
      <c r="E137" s="211"/>
      <c r="F137" s="232" t="s">
        <v>2719</v>
      </c>
      <c r="G137" s="211"/>
      <c r="H137" s="211" t="s">
        <v>2766</v>
      </c>
      <c r="I137" s="211" t="s">
        <v>2715</v>
      </c>
      <c r="J137" s="211">
        <v>255</v>
      </c>
      <c r="K137" s="255"/>
    </row>
    <row r="138" spans="2:11" customFormat="1" ht="15" customHeight="1">
      <c r="B138" s="252"/>
      <c r="C138" s="211" t="s">
        <v>2743</v>
      </c>
      <c r="D138" s="211"/>
      <c r="E138" s="211"/>
      <c r="F138" s="232" t="s">
        <v>2713</v>
      </c>
      <c r="G138" s="211"/>
      <c r="H138" s="211" t="s">
        <v>2767</v>
      </c>
      <c r="I138" s="211" t="s">
        <v>2745</v>
      </c>
      <c r="J138" s="211"/>
      <c r="K138" s="255"/>
    </row>
    <row r="139" spans="2:11" customFormat="1" ht="15" customHeight="1">
      <c r="B139" s="252"/>
      <c r="C139" s="211" t="s">
        <v>2746</v>
      </c>
      <c r="D139" s="211"/>
      <c r="E139" s="211"/>
      <c r="F139" s="232" t="s">
        <v>2713</v>
      </c>
      <c r="G139" s="211"/>
      <c r="H139" s="211" t="s">
        <v>2768</v>
      </c>
      <c r="I139" s="211" t="s">
        <v>2748</v>
      </c>
      <c r="J139" s="211"/>
      <c r="K139" s="255"/>
    </row>
    <row r="140" spans="2:11" customFormat="1" ht="15" customHeight="1">
      <c r="B140" s="252"/>
      <c r="C140" s="211" t="s">
        <v>2749</v>
      </c>
      <c r="D140" s="211"/>
      <c r="E140" s="211"/>
      <c r="F140" s="232" t="s">
        <v>2713</v>
      </c>
      <c r="G140" s="211"/>
      <c r="H140" s="211" t="s">
        <v>2749</v>
      </c>
      <c r="I140" s="211" t="s">
        <v>2748</v>
      </c>
      <c r="J140" s="211"/>
      <c r="K140" s="255"/>
    </row>
    <row r="141" spans="2:11" customFormat="1" ht="15" customHeight="1">
      <c r="B141" s="252"/>
      <c r="C141" s="211" t="s">
        <v>35</v>
      </c>
      <c r="D141" s="211"/>
      <c r="E141" s="211"/>
      <c r="F141" s="232" t="s">
        <v>2713</v>
      </c>
      <c r="G141" s="211"/>
      <c r="H141" s="211" t="s">
        <v>2769</v>
      </c>
      <c r="I141" s="211" t="s">
        <v>2748</v>
      </c>
      <c r="J141" s="211"/>
      <c r="K141" s="255"/>
    </row>
    <row r="142" spans="2:11" customFormat="1" ht="15" customHeight="1">
      <c r="B142" s="252"/>
      <c r="C142" s="211" t="s">
        <v>2770</v>
      </c>
      <c r="D142" s="211"/>
      <c r="E142" s="211"/>
      <c r="F142" s="232" t="s">
        <v>2713</v>
      </c>
      <c r="G142" s="211"/>
      <c r="H142" s="211" t="s">
        <v>2771</v>
      </c>
      <c r="I142" s="211" t="s">
        <v>2748</v>
      </c>
      <c r="J142" s="211"/>
      <c r="K142" s="255"/>
    </row>
    <row r="143" spans="2:11" customFormat="1" ht="15" customHeight="1">
      <c r="B143" s="256"/>
      <c r="C143" s="257"/>
      <c r="D143" s="257"/>
      <c r="E143" s="257"/>
      <c r="F143" s="257"/>
      <c r="G143" s="257"/>
      <c r="H143" s="257"/>
      <c r="I143" s="257"/>
      <c r="J143" s="257"/>
      <c r="K143" s="258"/>
    </row>
    <row r="144" spans="2:11" customFormat="1" ht="18.75" customHeight="1">
      <c r="B144" s="243"/>
      <c r="C144" s="243"/>
      <c r="D144" s="243"/>
      <c r="E144" s="243"/>
      <c r="F144" s="244"/>
      <c r="G144" s="243"/>
      <c r="H144" s="243"/>
      <c r="I144" s="243"/>
      <c r="J144" s="243"/>
      <c r="K144" s="243"/>
    </row>
    <row r="145" spans="2:11" customFormat="1" ht="18.75" customHeight="1"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</row>
    <row r="146" spans="2:11" customFormat="1" ht="7.5" customHeight="1">
      <c r="B146" s="219"/>
      <c r="C146" s="220"/>
      <c r="D146" s="220"/>
      <c r="E146" s="220"/>
      <c r="F146" s="220"/>
      <c r="G146" s="220"/>
      <c r="H146" s="220"/>
      <c r="I146" s="220"/>
      <c r="J146" s="220"/>
      <c r="K146" s="221"/>
    </row>
    <row r="147" spans="2:11" customFormat="1" ht="45" customHeight="1">
      <c r="B147" s="222"/>
      <c r="C147" s="343" t="s">
        <v>2772</v>
      </c>
      <c r="D147" s="343"/>
      <c r="E147" s="343"/>
      <c r="F147" s="343"/>
      <c r="G147" s="343"/>
      <c r="H147" s="343"/>
      <c r="I147" s="343"/>
      <c r="J147" s="343"/>
      <c r="K147" s="223"/>
    </row>
    <row r="148" spans="2:11" customFormat="1" ht="17.25" customHeight="1">
      <c r="B148" s="222"/>
      <c r="C148" s="224" t="s">
        <v>2707</v>
      </c>
      <c r="D148" s="224"/>
      <c r="E148" s="224"/>
      <c r="F148" s="224" t="s">
        <v>2708</v>
      </c>
      <c r="G148" s="225"/>
      <c r="H148" s="224" t="s">
        <v>51</v>
      </c>
      <c r="I148" s="224" t="s">
        <v>54</v>
      </c>
      <c r="J148" s="224" t="s">
        <v>2709</v>
      </c>
      <c r="K148" s="223"/>
    </row>
    <row r="149" spans="2:11" customFormat="1" ht="17.25" customHeight="1">
      <c r="B149" s="222"/>
      <c r="C149" s="226" t="s">
        <v>2710</v>
      </c>
      <c r="D149" s="226"/>
      <c r="E149" s="226"/>
      <c r="F149" s="227" t="s">
        <v>2711</v>
      </c>
      <c r="G149" s="228"/>
      <c r="H149" s="226"/>
      <c r="I149" s="226"/>
      <c r="J149" s="226" t="s">
        <v>2712</v>
      </c>
      <c r="K149" s="223"/>
    </row>
    <row r="150" spans="2:11" customFormat="1" ht="5.25" customHeight="1">
      <c r="B150" s="234"/>
      <c r="C150" s="229"/>
      <c r="D150" s="229"/>
      <c r="E150" s="229"/>
      <c r="F150" s="229"/>
      <c r="G150" s="230"/>
      <c r="H150" s="229"/>
      <c r="I150" s="229"/>
      <c r="J150" s="229"/>
      <c r="K150" s="255"/>
    </row>
    <row r="151" spans="2:11" customFormat="1" ht="15" customHeight="1">
      <c r="B151" s="234"/>
      <c r="C151" s="259" t="s">
        <v>2716</v>
      </c>
      <c r="D151" s="211"/>
      <c r="E151" s="211"/>
      <c r="F151" s="260" t="s">
        <v>2713</v>
      </c>
      <c r="G151" s="211"/>
      <c r="H151" s="259" t="s">
        <v>2753</v>
      </c>
      <c r="I151" s="259" t="s">
        <v>2715</v>
      </c>
      <c r="J151" s="259">
        <v>120</v>
      </c>
      <c r="K151" s="255"/>
    </row>
    <row r="152" spans="2:11" customFormat="1" ht="15" customHeight="1">
      <c r="B152" s="234"/>
      <c r="C152" s="259" t="s">
        <v>2762</v>
      </c>
      <c r="D152" s="211"/>
      <c r="E152" s="211"/>
      <c r="F152" s="260" t="s">
        <v>2713</v>
      </c>
      <c r="G152" s="211"/>
      <c r="H152" s="259" t="s">
        <v>2773</v>
      </c>
      <c r="I152" s="259" t="s">
        <v>2715</v>
      </c>
      <c r="J152" s="259" t="s">
        <v>2764</v>
      </c>
      <c r="K152" s="255"/>
    </row>
    <row r="153" spans="2:11" customFormat="1" ht="15" customHeight="1">
      <c r="B153" s="234"/>
      <c r="C153" s="259" t="s">
        <v>80</v>
      </c>
      <c r="D153" s="211"/>
      <c r="E153" s="211"/>
      <c r="F153" s="260" t="s">
        <v>2713</v>
      </c>
      <c r="G153" s="211"/>
      <c r="H153" s="259" t="s">
        <v>2774</v>
      </c>
      <c r="I153" s="259" t="s">
        <v>2715</v>
      </c>
      <c r="J153" s="259" t="s">
        <v>2764</v>
      </c>
      <c r="K153" s="255"/>
    </row>
    <row r="154" spans="2:11" customFormat="1" ht="15" customHeight="1">
      <c r="B154" s="234"/>
      <c r="C154" s="259" t="s">
        <v>2718</v>
      </c>
      <c r="D154" s="211"/>
      <c r="E154" s="211"/>
      <c r="F154" s="260" t="s">
        <v>2719</v>
      </c>
      <c r="G154" s="211"/>
      <c r="H154" s="259" t="s">
        <v>2753</v>
      </c>
      <c r="I154" s="259" t="s">
        <v>2715</v>
      </c>
      <c r="J154" s="259">
        <v>50</v>
      </c>
      <c r="K154" s="255"/>
    </row>
    <row r="155" spans="2:11" customFormat="1" ht="15" customHeight="1">
      <c r="B155" s="234"/>
      <c r="C155" s="259" t="s">
        <v>2721</v>
      </c>
      <c r="D155" s="211"/>
      <c r="E155" s="211"/>
      <c r="F155" s="260" t="s">
        <v>2713</v>
      </c>
      <c r="G155" s="211"/>
      <c r="H155" s="259" t="s">
        <v>2753</v>
      </c>
      <c r="I155" s="259" t="s">
        <v>2723</v>
      </c>
      <c r="J155" s="259"/>
      <c r="K155" s="255"/>
    </row>
    <row r="156" spans="2:11" customFormat="1" ht="15" customHeight="1">
      <c r="B156" s="234"/>
      <c r="C156" s="259" t="s">
        <v>2732</v>
      </c>
      <c r="D156" s="211"/>
      <c r="E156" s="211"/>
      <c r="F156" s="260" t="s">
        <v>2719</v>
      </c>
      <c r="G156" s="211"/>
      <c r="H156" s="259" t="s">
        <v>2753</v>
      </c>
      <c r="I156" s="259" t="s">
        <v>2715</v>
      </c>
      <c r="J156" s="259">
        <v>50</v>
      </c>
      <c r="K156" s="255"/>
    </row>
    <row r="157" spans="2:11" customFormat="1" ht="15" customHeight="1">
      <c r="B157" s="234"/>
      <c r="C157" s="259" t="s">
        <v>2740</v>
      </c>
      <c r="D157" s="211"/>
      <c r="E157" s="211"/>
      <c r="F157" s="260" t="s">
        <v>2719</v>
      </c>
      <c r="G157" s="211"/>
      <c r="H157" s="259" t="s">
        <v>2753</v>
      </c>
      <c r="I157" s="259" t="s">
        <v>2715</v>
      </c>
      <c r="J157" s="259">
        <v>50</v>
      </c>
      <c r="K157" s="255"/>
    </row>
    <row r="158" spans="2:11" customFormat="1" ht="15" customHeight="1">
      <c r="B158" s="234"/>
      <c r="C158" s="259" t="s">
        <v>2738</v>
      </c>
      <c r="D158" s="211"/>
      <c r="E158" s="211"/>
      <c r="F158" s="260" t="s">
        <v>2719</v>
      </c>
      <c r="G158" s="211"/>
      <c r="H158" s="259" t="s">
        <v>2753</v>
      </c>
      <c r="I158" s="259" t="s">
        <v>2715</v>
      </c>
      <c r="J158" s="259">
        <v>50</v>
      </c>
      <c r="K158" s="255"/>
    </row>
    <row r="159" spans="2:11" customFormat="1" ht="15" customHeight="1">
      <c r="B159" s="234"/>
      <c r="C159" s="259" t="s">
        <v>187</v>
      </c>
      <c r="D159" s="211"/>
      <c r="E159" s="211"/>
      <c r="F159" s="260" t="s">
        <v>2713</v>
      </c>
      <c r="G159" s="211"/>
      <c r="H159" s="259" t="s">
        <v>2775</v>
      </c>
      <c r="I159" s="259" t="s">
        <v>2715</v>
      </c>
      <c r="J159" s="259" t="s">
        <v>2776</v>
      </c>
      <c r="K159" s="255"/>
    </row>
    <row r="160" spans="2:11" customFormat="1" ht="15" customHeight="1">
      <c r="B160" s="234"/>
      <c r="C160" s="259" t="s">
        <v>2777</v>
      </c>
      <c r="D160" s="211"/>
      <c r="E160" s="211"/>
      <c r="F160" s="260" t="s">
        <v>2713</v>
      </c>
      <c r="G160" s="211"/>
      <c r="H160" s="259" t="s">
        <v>2778</v>
      </c>
      <c r="I160" s="259" t="s">
        <v>2748</v>
      </c>
      <c r="J160" s="259"/>
      <c r="K160" s="255"/>
    </row>
    <row r="161" spans="2:11" customFormat="1" ht="15" customHeight="1">
      <c r="B161" s="261"/>
      <c r="C161" s="241"/>
      <c r="D161" s="241"/>
      <c r="E161" s="241"/>
      <c r="F161" s="241"/>
      <c r="G161" s="241"/>
      <c r="H161" s="241"/>
      <c r="I161" s="241"/>
      <c r="J161" s="241"/>
      <c r="K161" s="262"/>
    </row>
    <row r="162" spans="2:11" customFormat="1" ht="18.75" customHeight="1">
      <c r="B162" s="243"/>
      <c r="C162" s="253"/>
      <c r="D162" s="253"/>
      <c r="E162" s="253"/>
      <c r="F162" s="263"/>
      <c r="G162" s="253"/>
      <c r="H162" s="253"/>
      <c r="I162" s="253"/>
      <c r="J162" s="253"/>
      <c r="K162" s="243"/>
    </row>
    <row r="163" spans="2:11" customFormat="1" ht="18.75" customHeight="1"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</row>
    <row r="164" spans="2:11" customFormat="1" ht="7.5" customHeight="1">
      <c r="B164" s="200"/>
      <c r="C164" s="201"/>
      <c r="D164" s="201"/>
      <c r="E164" s="201"/>
      <c r="F164" s="201"/>
      <c r="G164" s="201"/>
      <c r="H164" s="201"/>
      <c r="I164" s="201"/>
      <c r="J164" s="201"/>
      <c r="K164" s="202"/>
    </row>
    <row r="165" spans="2:11" customFormat="1" ht="45" customHeight="1">
      <c r="B165" s="203"/>
      <c r="C165" s="341" t="s">
        <v>2779</v>
      </c>
      <c r="D165" s="341"/>
      <c r="E165" s="341"/>
      <c r="F165" s="341"/>
      <c r="G165" s="341"/>
      <c r="H165" s="341"/>
      <c r="I165" s="341"/>
      <c r="J165" s="341"/>
      <c r="K165" s="204"/>
    </row>
    <row r="166" spans="2:11" customFormat="1" ht="17.25" customHeight="1">
      <c r="B166" s="203"/>
      <c r="C166" s="224" t="s">
        <v>2707</v>
      </c>
      <c r="D166" s="224"/>
      <c r="E166" s="224"/>
      <c r="F166" s="224" t="s">
        <v>2708</v>
      </c>
      <c r="G166" s="264"/>
      <c r="H166" s="265" t="s">
        <v>51</v>
      </c>
      <c r="I166" s="265" t="s">
        <v>54</v>
      </c>
      <c r="J166" s="224" t="s">
        <v>2709</v>
      </c>
      <c r="K166" s="204"/>
    </row>
    <row r="167" spans="2:11" customFormat="1" ht="17.25" customHeight="1">
      <c r="B167" s="205"/>
      <c r="C167" s="226" t="s">
        <v>2710</v>
      </c>
      <c r="D167" s="226"/>
      <c r="E167" s="226"/>
      <c r="F167" s="227" t="s">
        <v>2711</v>
      </c>
      <c r="G167" s="266"/>
      <c r="H167" s="267"/>
      <c r="I167" s="267"/>
      <c r="J167" s="226" t="s">
        <v>2712</v>
      </c>
      <c r="K167" s="206"/>
    </row>
    <row r="168" spans="2:11" customFormat="1" ht="5.25" customHeight="1">
      <c r="B168" s="234"/>
      <c r="C168" s="229"/>
      <c r="D168" s="229"/>
      <c r="E168" s="229"/>
      <c r="F168" s="229"/>
      <c r="G168" s="230"/>
      <c r="H168" s="229"/>
      <c r="I168" s="229"/>
      <c r="J168" s="229"/>
      <c r="K168" s="255"/>
    </row>
    <row r="169" spans="2:11" customFormat="1" ht="15" customHeight="1">
      <c r="B169" s="234"/>
      <c r="C169" s="211" t="s">
        <v>2716</v>
      </c>
      <c r="D169" s="211"/>
      <c r="E169" s="211"/>
      <c r="F169" s="232" t="s">
        <v>2713</v>
      </c>
      <c r="G169" s="211"/>
      <c r="H169" s="211" t="s">
        <v>2753</v>
      </c>
      <c r="I169" s="211" t="s">
        <v>2715</v>
      </c>
      <c r="J169" s="211">
        <v>120</v>
      </c>
      <c r="K169" s="255"/>
    </row>
    <row r="170" spans="2:11" customFormat="1" ht="15" customHeight="1">
      <c r="B170" s="234"/>
      <c r="C170" s="211" t="s">
        <v>2762</v>
      </c>
      <c r="D170" s="211"/>
      <c r="E170" s="211"/>
      <c r="F170" s="232" t="s">
        <v>2713</v>
      </c>
      <c r="G170" s="211"/>
      <c r="H170" s="211" t="s">
        <v>2763</v>
      </c>
      <c r="I170" s="211" t="s">
        <v>2715</v>
      </c>
      <c r="J170" s="211" t="s">
        <v>2764</v>
      </c>
      <c r="K170" s="255"/>
    </row>
    <row r="171" spans="2:11" customFormat="1" ht="15" customHeight="1">
      <c r="B171" s="234"/>
      <c r="C171" s="211" t="s">
        <v>80</v>
      </c>
      <c r="D171" s="211"/>
      <c r="E171" s="211"/>
      <c r="F171" s="232" t="s">
        <v>2713</v>
      </c>
      <c r="G171" s="211"/>
      <c r="H171" s="211" t="s">
        <v>2780</v>
      </c>
      <c r="I171" s="211" t="s">
        <v>2715</v>
      </c>
      <c r="J171" s="211" t="s">
        <v>2764</v>
      </c>
      <c r="K171" s="255"/>
    </row>
    <row r="172" spans="2:11" customFormat="1" ht="15" customHeight="1">
      <c r="B172" s="234"/>
      <c r="C172" s="211" t="s">
        <v>2718</v>
      </c>
      <c r="D172" s="211"/>
      <c r="E172" s="211"/>
      <c r="F172" s="232" t="s">
        <v>2719</v>
      </c>
      <c r="G172" s="211"/>
      <c r="H172" s="211" t="s">
        <v>2780</v>
      </c>
      <c r="I172" s="211" t="s">
        <v>2715</v>
      </c>
      <c r="J172" s="211">
        <v>50</v>
      </c>
      <c r="K172" s="255"/>
    </row>
    <row r="173" spans="2:11" customFormat="1" ht="15" customHeight="1">
      <c r="B173" s="234"/>
      <c r="C173" s="211" t="s">
        <v>2721</v>
      </c>
      <c r="D173" s="211"/>
      <c r="E173" s="211"/>
      <c r="F173" s="232" t="s">
        <v>2713</v>
      </c>
      <c r="G173" s="211"/>
      <c r="H173" s="211" t="s">
        <v>2780</v>
      </c>
      <c r="I173" s="211" t="s">
        <v>2723</v>
      </c>
      <c r="J173" s="211"/>
      <c r="K173" s="255"/>
    </row>
    <row r="174" spans="2:11" customFormat="1" ht="15" customHeight="1">
      <c r="B174" s="234"/>
      <c r="C174" s="211" t="s">
        <v>2732</v>
      </c>
      <c r="D174" s="211"/>
      <c r="E174" s="211"/>
      <c r="F174" s="232" t="s">
        <v>2719</v>
      </c>
      <c r="G174" s="211"/>
      <c r="H174" s="211" t="s">
        <v>2780</v>
      </c>
      <c r="I174" s="211" t="s">
        <v>2715</v>
      </c>
      <c r="J174" s="211">
        <v>50</v>
      </c>
      <c r="K174" s="255"/>
    </row>
    <row r="175" spans="2:11" customFormat="1" ht="15" customHeight="1">
      <c r="B175" s="234"/>
      <c r="C175" s="211" t="s">
        <v>2740</v>
      </c>
      <c r="D175" s="211"/>
      <c r="E175" s="211"/>
      <c r="F175" s="232" t="s">
        <v>2719</v>
      </c>
      <c r="G175" s="211"/>
      <c r="H175" s="211" t="s">
        <v>2780</v>
      </c>
      <c r="I175" s="211" t="s">
        <v>2715</v>
      </c>
      <c r="J175" s="211">
        <v>50</v>
      </c>
      <c r="K175" s="255"/>
    </row>
    <row r="176" spans="2:11" customFormat="1" ht="15" customHeight="1">
      <c r="B176" s="234"/>
      <c r="C176" s="211" t="s">
        <v>2738</v>
      </c>
      <c r="D176" s="211"/>
      <c r="E176" s="211"/>
      <c r="F176" s="232" t="s">
        <v>2719</v>
      </c>
      <c r="G176" s="211"/>
      <c r="H176" s="211" t="s">
        <v>2780</v>
      </c>
      <c r="I176" s="211" t="s">
        <v>2715</v>
      </c>
      <c r="J176" s="211">
        <v>50</v>
      </c>
      <c r="K176" s="255"/>
    </row>
    <row r="177" spans="2:11" customFormat="1" ht="15" customHeight="1">
      <c r="B177" s="234"/>
      <c r="C177" s="211" t="s">
        <v>253</v>
      </c>
      <c r="D177" s="211"/>
      <c r="E177" s="211"/>
      <c r="F177" s="232" t="s">
        <v>2713</v>
      </c>
      <c r="G177" s="211"/>
      <c r="H177" s="211" t="s">
        <v>2781</v>
      </c>
      <c r="I177" s="211" t="s">
        <v>2782</v>
      </c>
      <c r="J177" s="211"/>
      <c r="K177" s="255"/>
    </row>
    <row r="178" spans="2:11" customFormat="1" ht="15" customHeight="1">
      <c r="B178" s="234"/>
      <c r="C178" s="211" t="s">
        <v>54</v>
      </c>
      <c r="D178" s="211"/>
      <c r="E178" s="211"/>
      <c r="F178" s="232" t="s">
        <v>2713</v>
      </c>
      <c r="G178" s="211"/>
      <c r="H178" s="211" t="s">
        <v>2783</v>
      </c>
      <c r="I178" s="211" t="s">
        <v>2784</v>
      </c>
      <c r="J178" s="211">
        <v>1</v>
      </c>
      <c r="K178" s="255"/>
    </row>
    <row r="179" spans="2:11" customFormat="1" ht="15" customHeight="1">
      <c r="B179" s="234"/>
      <c r="C179" s="211" t="s">
        <v>50</v>
      </c>
      <c r="D179" s="211"/>
      <c r="E179" s="211"/>
      <c r="F179" s="232" t="s">
        <v>2713</v>
      </c>
      <c r="G179" s="211"/>
      <c r="H179" s="211" t="s">
        <v>2785</v>
      </c>
      <c r="I179" s="211" t="s">
        <v>2715</v>
      </c>
      <c r="J179" s="211">
        <v>20</v>
      </c>
      <c r="K179" s="255"/>
    </row>
    <row r="180" spans="2:11" customFormat="1" ht="15" customHeight="1">
      <c r="B180" s="234"/>
      <c r="C180" s="211" t="s">
        <v>51</v>
      </c>
      <c r="D180" s="211"/>
      <c r="E180" s="211"/>
      <c r="F180" s="232" t="s">
        <v>2713</v>
      </c>
      <c r="G180" s="211"/>
      <c r="H180" s="211" t="s">
        <v>2786</v>
      </c>
      <c r="I180" s="211" t="s">
        <v>2715</v>
      </c>
      <c r="J180" s="211">
        <v>255</v>
      </c>
      <c r="K180" s="255"/>
    </row>
    <row r="181" spans="2:11" customFormat="1" ht="15" customHeight="1">
      <c r="B181" s="234"/>
      <c r="C181" s="211" t="s">
        <v>254</v>
      </c>
      <c r="D181" s="211"/>
      <c r="E181" s="211"/>
      <c r="F181" s="232" t="s">
        <v>2713</v>
      </c>
      <c r="G181" s="211"/>
      <c r="H181" s="211" t="s">
        <v>2677</v>
      </c>
      <c r="I181" s="211" t="s">
        <v>2715</v>
      </c>
      <c r="J181" s="211">
        <v>10</v>
      </c>
      <c r="K181" s="255"/>
    </row>
    <row r="182" spans="2:11" customFormat="1" ht="15" customHeight="1">
      <c r="B182" s="234"/>
      <c r="C182" s="211" t="s">
        <v>255</v>
      </c>
      <c r="D182" s="211"/>
      <c r="E182" s="211"/>
      <c r="F182" s="232" t="s">
        <v>2713</v>
      </c>
      <c r="G182" s="211"/>
      <c r="H182" s="211" t="s">
        <v>2787</v>
      </c>
      <c r="I182" s="211" t="s">
        <v>2748</v>
      </c>
      <c r="J182" s="211"/>
      <c r="K182" s="255"/>
    </row>
    <row r="183" spans="2:11" customFormat="1" ht="15" customHeight="1">
      <c r="B183" s="234"/>
      <c r="C183" s="211" t="s">
        <v>2788</v>
      </c>
      <c r="D183" s="211"/>
      <c r="E183" s="211"/>
      <c r="F183" s="232" t="s">
        <v>2713</v>
      </c>
      <c r="G183" s="211"/>
      <c r="H183" s="211" t="s">
        <v>2789</v>
      </c>
      <c r="I183" s="211" t="s">
        <v>2748</v>
      </c>
      <c r="J183" s="211"/>
      <c r="K183" s="255"/>
    </row>
    <row r="184" spans="2:11" customFormat="1" ht="15" customHeight="1">
      <c r="B184" s="234"/>
      <c r="C184" s="211" t="s">
        <v>2777</v>
      </c>
      <c r="D184" s="211"/>
      <c r="E184" s="211"/>
      <c r="F184" s="232" t="s">
        <v>2713</v>
      </c>
      <c r="G184" s="211"/>
      <c r="H184" s="211" t="s">
        <v>2790</v>
      </c>
      <c r="I184" s="211" t="s">
        <v>2748</v>
      </c>
      <c r="J184" s="211"/>
      <c r="K184" s="255"/>
    </row>
    <row r="185" spans="2:11" customFormat="1" ht="15" customHeight="1">
      <c r="B185" s="234"/>
      <c r="C185" s="211" t="s">
        <v>257</v>
      </c>
      <c r="D185" s="211"/>
      <c r="E185" s="211"/>
      <c r="F185" s="232" t="s">
        <v>2719</v>
      </c>
      <c r="G185" s="211"/>
      <c r="H185" s="211" t="s">
        <v>2791</v>
      </c>
      <c r="I185" s="211" t="s">
        <v>2715</v>
      </c>
      <c r="J185" s="211">
        <v>50</v>
      </c>
      <c r="K185" s="255"/>
    </row>
    <row r="186" spans="2:11" customFormat="1" ht="15" customHeight="1">
      <c r="B186" s="234"/>
      <c r="C186" s="211" t="s">
        <v>2792</v>
      </c>
      <c r="D186" s="211"/>
      <c r="E186" s="211"/>
      <c r="F186" s="232" t="s">
        <v>2719</v>
      </c>
      <c r="G186" s="211"/>
      <c r="H186" s="211" t="s">
        <v>2793</v>
      </c>
      <c r="I186" s="211" t="s">
        <v>2794</v>
      </c>
      <c r="J186" s="211"/>
      <c r="K186" s="255"/>
    </row>
    <row r="187" spans="2:11" customFormat="1" ht="15" customHeight="1">
      <c r="B187" s="234"/>
      <c r="C187" s="211" t="s">
        <v>2795</v>
      </c>
      <c r="D187" s="211"/>
      <c r="E187" s="211"/>
      <c r="F187" s="232" t="s">
        <v>2719</v>
      </c>
      <c r="G187" s="211"/>
      <c r="H187" s="211" t="s">
        <v>2796</v>
      </c>
      <c r="I187" s="211" t="s">
        <v>2794</v>
      </c>
      <c r="J187" s="211"/>
      <c r="K187" s="255"/>
    </row>
    <row r="188" spans="2:11" customFormat="1" ht="15" customHeight="1">
      <c r="B188" s="234"/>
      <c r="C188" s="211" t="s">
        <v>2797</v>
      </c>
      <c r="D188" s="211"/>
      <c r="E188" s="211"/>
      <c r="F188" s="232" t="s">
        <v>2719</v>
      </c>
      <c r="G188" s="211"/>
      <c r="H188" s="211" t="s">
        <v>2798</v>
      </c>
      <c r="I188" s="211" t="s">
        <v>2794</v>
      </c>
      <c r="J188" s="211"/>
      <c r="K188" s="255"/>
    </row>
    <row r="189" spans="2:11" customFormat="1" ht="15" customHeight="1">
      <c r="B189" s="234"/>
      <c r="C189" s="268" t="s">
        <v>2799</v>
      </c>
      <c r="D189" s="211"/>
      <c r="E189" s="211"/>
      <c r="F189" s="232" t="s">
        <v>2719</v>
      </c>
      <c r="G189" s="211"/>
      <c r="H189" s="211" t="s">
        <v>2800</v>
      </c>
      <c r="I189" s="211" t="s">
        <v>2801</v>
      </c>
      <c r="J189" s="269" t="s">
        <v>2802</v>
      </c>
      <c r="K189" s="255"/>
    </row>
    <row r="190" spans="2:11" customFormat="1" ht="15" customHeight="1">
      <c r="B190" s="270"/>
      <c r="C190" s="271" t="s">
        <v>2803</v>
      </c>
      <c r="D190" s="272"/>
      <c r="E190" s="272"/>
      <c r="F190" s="273" t="s">
        <v>2719</v>
      </c>
      <c r="G190" s="272"/>
      <c r="H190" s="272" t="s">
        <v>2804</v>
      </c>
      <c r="I190" s="272" t="s">
        <v>2801</v>
      </c>
      <c r="J190" s="274" t="s">
        <v>2802</v>
      </c>
      <c r="K190" s="275"/>
    </row>
    <row r="191" spans="2:11" customFormat="1" ht="15" customHeight="1">
      <c r="B191" s="234"/>
      <c r="C191" s="268" t="s">
        <v>39</v>
      </c>
      <c r="D191" s="211"/>
      <c r="E191" s="211"/>
      <c r="F191" s="232" t="s">
        <v>2713</v>
      </c>
      <c r="G191" s="211"/>
      <c r="H191" s="208" t="s">
        <v>2805</v>
      </c>
      <c r="I191" s="211" t="s">
        <v>2806</v>
      </c>
      <c r="J191" s="211"/>
      <c r="K191" s="255"/>
    </row>
    <row r="192" spans="2:11" customFormat="1" ht="15" customHeight="1">
      <c r="B192" s="234"/>
      <c r="C192" s="268" t="s">
        <v>2807</v>
      </c>
      <c r="D192" s="211"/>
      <c r="E192" s="211"/>
      <c r="F192" s="232" t="s">
        <v>2713</v>
      </c>
      <c r="G192" s="211"/>
      <c r="H192" s="211" t="s">
        <v>2808</v>
      </c>
      <c r="I192" s="211" t="s">
        <v>2748</v>
      </c>
      <c r="J192" s="211"/>
      <c r="K192" s="255"/>
    </row>
    <row r="193" spans="2:11" customFormat="1" ht="15" customHeight="1">
      <c r="B193" s="234"/>
      <c r="C193" s="268" t="s">
        <v>2809</v>
      </c>
      <c r="D193" s="211"/>
      <c r="E193" s="211"/>
      <c r="F193" s="232" t="s">
        <v>2713</v>
      </c>
      <c r="G193" s="211"/>
      <c r="H193" s="211" t="s">
        <v>2810</v>
      </c>
      <c r="I193" s="211" t="s">
        <v>2748</v>
      </c>
      <c r="J193" s="211"/>
      <c r="K193" s="255"/>
    </row>
    <row r="194" spans="2:11" customFormat="1" ht="15" customHeight="1">
      <c r="B194" s="234"/>
      <c r="C194" s="268" t="s">
        <v>2811</v>
      </c>
      <c r="D194" s="211"/>
      <c r="E194" s="211"/>
      <c r="F194" s="232" t="s">
        <v>2719</v>
      </c>
      <c r="G194" s="211"/>
      <c r="H194" s="211" t="s">
        <v>2812</v>
      </c>
      <c r="I194" s="211" t="s">
        <v>2748</v>
      </c>
      <c r="J194" s="211"/>
      <c r="K194" s="255"/>
    </row>
    <row r="195" spans="2:11" customFormat="1" ht="15" customHeight="1">
      <c r="B195" s="261"/>
      <c r="C195" s="276"/>
      <c r="D195" s="241"/>
      <c r="E195" s="241"/>
      <c r="F195" s="241"/>
      <c r="G195" s="241"/>
      <c r="H195" s="241"/>
      <c r="I195" s="241"/>
      <c r="J195" s="241"/>
      <c r="K195" s="262"/>
    </row>
    <row r="196" spans="2:11" customFormat="1" ht="18.75" customHeight="1">
      <c r="B196" s="243"/>
      <c r="C196" s="253"/>
      <c r="D196" s="253"/>
      <c r="E196" s="253"/>
      <c r="F196" s="263"/>
      <c r="G196" s="253"/>
      <c r="H196" s="253"/>
      <c r="I196" s="253"/>
      <c r="J196" s="253"/>
      <c r="K196" s="243"/>
    </row>
    <row r="197" spans="2:11" customFormat="1" ht="18.75" customHeight="1">
      <c r="B197" s="243"/>
      <c r="C197" s="253"/>
      <c r="D197" s="253"/>
      <c r="E197" s="253"/>
      <c r="F197" s="263"/>
      <c r="G197" s="253"/>
      <c r="H197" s="253"/>
      <c r="I197" s="253"/>
      <c r="J197" s="253"/>
      <c r="K197" s="243"/>
    </row>
    <row r="198" spans="2:11" customFormat="1" ht="18.75" customHeight="1"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</row>
    <row r="199" spans="2:11" customFormat="1" ht="13.5">
      <c r="B199" s="200"/>
      <c r="C199" s="201"/>
      <c r="D199" s="201"/>
      <c r="E199" s="201"/>
      <c r="F199" s="201"/>
      <c r="G199" s="201"/>
      <c r="H199" s="201"/>
      <c r="I199" s="201"/>
      <c r="J199" s="201"/>
      <c r="K199" s="202"/>
    </row>
    <row r="200" spans="2:11" customFormat="1" ht="21">
      <c r="B200" s="203"/>
      <c r="C200" s="341" t="s">
        <v>2813</v>
      </c>
      <c r="D200" s="341"/>
      <c r="E200" s="341"/>
      <c r="F200" s="341"/>
      <c r="G200" s="341"/>
      <c r="H200" s="341"/>
      <c r="I200" s="341"/>
      <c r="J200" s="341"/>
      <c r="K200" s="204"/>
    </row>
    <row r="201" spans="2:11" customFormat="1" ht="25.5" customHeight="1">
      <c r="B201" s="203"/>
      <c r="C201" s="277" t="s">
        <v>2814</v>
      </c>
      <c r="D201" s="277"/>
      <c r="E201" s="277"/>
      <c r="F201" s="277" t="s">
        <v>2815</v>
      </c>
      <c r="G201" s="278"/>
      <c r="H201" s="342" t="s">
        <v>2816</v>
      </c>
      <c r="I201" s="342"/>
      <c r="J201" s="342"/>
      <c r="K201" s="204"/>
    </row>
    <row r="202" spans="2:11" customFormat="1" ht="5.25" customHeight="1">
      <c r="B202" s="234"/>
      <c r="C202" s="229"/>
      <c r="D202" s="229"/>
      <c r="E202" s="229"/>
      <c r="F202" s="229"/>
      <c r="G202" s="253"/>
      <c r="H202" s="229"/>
      <c r="I202" s="229"/>
      <c r="J202" s="229"/>
      <c r="K202" s="255"/>
    </row>
    <row r="203" spans="2:11" customFormat="1" ht="15" customHeight="1">
      <c r="B203" s="234"/>
      <c r="C203" s="211" t="s">
        <v>2806</v>
      </c>
      <c r="D203" s="211"/>
      <c r="E203" s="211"/>
      <c r="F203" s="232" t="s">
        <v>40</v>
      </c>
      <c r="G203" s="211"/>
      <c r="H203" s="340" t="s">
        <v>2817</v>
      </c>
      <c r="I203" s="340"/>
      <c r="J203" s="340"/>
      <c r="K203" s="255"/>
    </row>
    <row r="204" spans="2:11" customFormat="1" ht="15" customHeight="1">
      <c r="B204" s="234"/>
      <c r="C204" s="211"/>
      <c r="D204" s="211"/>
      <c r="E204" s="211"/>
      <c r="F204" s="232" t="s">
        <v>41</v>
      </c>
      <c r="G204" s="211"/>
      <c r="H204" s="340" t="s">
        <v>2818</v>
      </c>
      <c r="I204" s="340"/>
      <c r="J204" s="340"/>
      <c r="K204" s="255"/>
    </row>
    <row r="205" spans="2:11" customFormat="1" ht="15" customHeight="1">
      <c r="B205" s="234"/>
      <c r="C205" s="211"/>
      <c r="D205" s="211"/>
      <c r="E205" s="211"/>
      <c r="F205" s="232" t="s">
        <v>44</v>
      </c>
      <c r="G205" s="211"/>
      <c r="H205" s="340" t="s">
        <v>2819</v>
      </c>
      <c r="I205" s="340"/>
      <c r="J205" s="340"/>
      <c r="K205" s="255"/>
    </row>
    <row r="206" spans="2:11" customFormat="1" ht="15" customHeight="1">
      <c r="B206" s="234"/>
      <c r="C206" s="211"/>
      <c r="D206" s="211"/>
      <c r="E206" s="211"/>
      <c r="F206" s="232" t="s">
        <v>42</v>
      </c>
      <c r="G206" s="211"/>
      <c r="H206" s="340" t="s">
        <v>2820</v>
      </c>
      <c r="I206" s="340"/>
      <c r="J206" s="340"/>
      <c r="K206" s="255"/>
    </row>
    <row r="207" spans="2:11" customFormat="1" ht="15" customHeight="1">
      <c r="B207" s="234"/>
      <c r="C207" s="211"/>
      <c r="D207" s="211"/>
      <c r="E207" s="211"/>
      <c r="F207" s="232" t="s">
        <v>43</v>
      </c>
      <c r="G207" s="211"/>
      <c r="H207" s="340" t="s">
        <v>2821</v>
      </c>
      <c r="I207" s="340"/>
      <c r="J207" s="340"/>
      <c r="K207" s="255"/>
    </row>
    <row r="208" spans="2:11" customFormat="1" ht="15" customHeight="1">
      <c r="B208" s="234"/>
      <c r="C208" s="211"/>
      <c r="D208" s="211"/>
      <c r="E208" s="211"/>
      <c r="F208" s="232"/>
      <c r="G208" s="211"/>
      <c r="H208" s="211"/>
      <c r="I208" s="211"/>
      <c r="J208" s="211"/>
      <c r="K208" s="255"/>
    </row>
    <row r="209" spans="2:11" customFormat="1" ht="15" customHeight="1">
      <c r="B209" s="234"/>
      <c r="C209" s="211" t="s">
        <v>2760</v>
      </c>
      <c r="D209" s="211"/>
      <c r="E209" s="211"/>
      <c r="F209" s="232" t="s">
        <v>75</v>
      </c>
      <c r="G209" s="211"/>
      <c r="H209" s="340" t="s">
        <v>2822</v>
      </c>
      <c r="I209" s="340"/>
      <c r="J209" s="340"/>
      <c r="K209" s="255"/>
    </row>
    <row r="210" spans="2:11" customFormat="1" ht="15" customHeight="1">
      <c r="B210" s="234"/>
      <c r="C210" s="211"/>
      <c r="D210" s="211"/>
      <c r="E210" s="211"/>
      <c r="F210" s="232" t="s">
        <v>2658</v>
      </c>
      <c r="G210" s="211"/>
      <c r="H210" s="340" t="s">
        <v>2659</v>
      </c>
      <c r="I210" s="340"/>
      <c r="J210" s="340"/>
      <c r="K210" s="255"/>
    </row>
    <row r="211" spans="2:11" customFormat="1" ht="15" customHeight="1">
      <c r="B211" s="234"/>
      <c r="C211" s="211"/>
      <c r="D211" s="211"/>
      <c r="E211" s="211"/>
      <c r="F211" s="232" t="s">
        <v>2656</v>
      </c>
      <c r="G211" s="211"/>
      <c r="H211" s="340" t="s">
        <v>2823</v>
      </c>
      <c r="I211" s="340"/>
      <c r="J211" s="340"/>
      <c r="K211" s="255"/>
    </row>
    <row r="212" spans="2:11" customFormat="1" ht="15" customHeight="1">
      <c r="B212" s="279"/>
      <c r="C212" s="211"/>
      <c r="D212" s="211"/>
      <c r="E212" s="211"/>
      <c r="F212" s="232" t="s">
        <v>2660</v>
      </c>
      <c r="G212" s="268"/>
      <c r="H212" s="339" t="s">
        <v>2661</v>
      </c>
      <c r="I212" s="339"/>
      <c r="J212" s="339"/>
      <c r="K212" s="280"/>
    </row>
    <row r="213" spans="2:11" customFormat="1" ht="15" customHeight="1">
      <c r="B213" s="279"/>
      <c r="C213" s="211"/>
      <c r="D213" s="211"/>
      <c r="E213" s="211"/>
      <c r="F213" s="232" t="s">
        <v>1879</v>
      </c>
      <c r="G213" s="268"/>
      <c r="H213" s="339" t="s">
        <v>2824</v>
      </c>
      <c r="I213" s="339"/>
      <c r="J213" s="339"/>
      <c r="K213" s="280"/>
    </row>
    <row r="214" spans="2:11" customFormat="1" ht="15" customHeight="1">
      <c r="B214" s="279"/>
      <c r="C214" s="211"/>
      <c r="D214" s="211"/>
      <c r="E214" s="211"/>
      <c r="F214" s="232"/>
      <c r="G214" s="268"/>
      <c r="H214" s="259"/>
      <c r="I214" s="259"/>
      <c r="J214" s="259"/>
      <c r="K214" s="280"/>
    </row>
    <row r="215" spans="2:11" customFormat="1" ht="15" customHeight="1">
      <c r="B215" s="279"/>
      <c r="C215" s="211" t="s">
        <v>2784</v>
      </c>
      <c r="D215" s="211"/>
      <c r="E215" s="211"/>
      <c r="F215" s="232">
        <v>1</v>
      </c>
      <c r="G215" s="268"/>
      <c r="H215" s="339" t="s">
        <v>2825</v>
      </c>
      <c r="I215" s="339"/>
      <c r="J215" s="339"/>
      <c r="K215" s="280"/>
    </row>
    <row r="216" spans="2:11" customFormat="1" ht="15" customHeight="1">
      <c r="B216" s="279"/>
      <c r="C216" s="211"/>
      <c r="D216" s="211"/>
      <c r="E216" s="211"/>
      <c r="F216" s="232">
        <v>2</v>
      </c>
      <c r="G216" s="268"/>
      <c r="H216" s="339" t="s">
        <v>2826</v>
      </c>
      <c r="I216" s="339"/>
      <c r="J216" s="339"/>
      <c r="K216" s="280"/>
    </row>
    <row r="217" spans="2:11" customFormat="1" ht="15" customHeight="1">
      <c r="B217" s="279"/>
      <c r="C217" s="211"/>
      <c r="D217" s="211"/>
      <c r="E217" s="211"/>
      <c r="F217" s="232">
        <v>3</v>
      </c>
      <c r="G217" s="268"/>
      <c r="H217" s="339" t="s">
        <v>2827</v>
      </c>
      <c r="I217" s="339"/>
      <c r="J217" s="339"/>
      <c r="K217" s="280"/>
    </row>
    <row r="218" spans="2:11" customFormat="1" ht="15" customHeight="1">
      <c r="B218" s="279"/>
      <c r="C218" s="211"/>
      <c r="D218" s="211"/>
      <c r="E218" s="211"/>
      <c r="F218" s="232">
        <v>4</v>
      </c>
      <c r="G218" s="268"/>
      <c r="H218" s="339" t="s">
        <v>2828</v>
      </c>
      <c r="I218" s="339"/>
      <c r="J218" s="339"/>
      <c r="K218" s="280"/>
    </row>
    <row r="219" spans="2:11" customFormat="1" ht="12.75" customHeight="1">
      <c r="B219" s="281"/>
      <c r="C219" s="282"/>
      <c r="D219" s="282"/>
      <c r="E219" s="282"/>
      <c r="F219" s="282"/>
      <c r="G219" s="282"/>
      <c r="H219" s="282"/>
      <c r="I219" s="282"/>
      <c r="J219" s="282"/>
      <c r="K219" s="283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964"/>
  <sheetViews>
    <sheetView showGridLines="0" tabSelected="1" topLeftCell="A136" workbookViewId="0">
      <selection activeCell="J160" sqref="J16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82</v>
      </c>
      <c r="AZ2" s="87" t="s">
        <v>100</v>
      </c>
      <c r="BA2" s="87" t="s">
        <v>101</v>
      </c>
      <c r="BB2" s="87" t="s">
        <v>102</v>
      </c>
      <c r="BC2" s="87" t="s">
        <v>103</v>
      </c>
      <c r="BD2" s="87" t="s">
        <v>85</v>
      </c>
    </row>
    <row r="3" spans="2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  <c r="AZ3" s="87" t="s">
        <v>104</v>
      </c>
      <c r="BA3" s="87" t="s">
        <v>105</v>
      </c>
      <c r="BB3" s="87" t="s">
        <v>102</v>
      </c>
      <c r="BC3" s="87" t="s">
        <v>106</v>
      </c>
      <c r="BD3" s="87" t="s">
        <v>85</v>
      </c>
    </row>
    <row r="4" spans="2:56" ht="24.95" customHeight="1">
      <c r="B4" s="21"/>
      <c r="D4" s="22" t="s">
        <v>107</v>
      </c>
      <c r="L4" s="21"/>
      <c r="M4" s="88" t="s">
        <v>11</v>
      </c>
      <c r="AT4" s="18" t="s">
        <v>4</v>
      </c>
      <c r="AZ4" s="87" t="s">
        <v>108</v>
      </c>
      <c r="BA4" s="87" t="s">
        <v>109</v>
      </c>
      <c r="BB4" s="87" t="s">
        <v>102</v>
      </c>
      <c r="BC4" s="87" t="s">
        <v>110</v>
      </c>
      <c r="BD4" s="87" t="s">
        <v>85</v>
      </c>
    </row>
    <row r="5" spans="2:56" ht="6.95" customHeight="1">
      <c r="B5" s="21"/>
      <c r="L5" s="21"/>
      <c r="AZ5" s="87" t="s">
        <v>111</v>
      </c>
      <c r="BA5" s="87" t="s">
        <v>112</v>
      </c>
      <c r="BB5" s="87" t="s">
        <v>102</v>
      </c>
      <c r="BC5" s="87" t="s">
        <v>113</v>
      </c>
      <c r="BD5" s="87" t="s">
        <v>85</v>
      </c>
    </row>
    <row r="6" spans="2:56" ht="12" customHeight="1">
      <c r="B6" s="21"/>
      <c r="D6" s="28" t="s">
        <v>17</v>
      </c>
      <c r="L6" s="21"/>
      <c r="AZ6" s="87" t="s">
        <v>114</v>
      </c>
      <c r="BA6" s="87" t="s">
        <v>115</v>
      </c>
      <c r="BB6" s="87" t="s">
        <v>102</v>
      </c>
      <c r="BC6" s="87" t="s">
        <v>116</v>
      </c>
      <c r="BD6" s="87" t="s">
        <v>85</v>
      </c>
    </row>
    <row r="7" spans="2:5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  <c r="AZ7" s="87" t="s">
        <v>117</v>
      </c>
      <c r="BA7" s="87" t="s">
        <v>118</v>
      </c>
      <c r="BB7" s="87" t="s">
        <v>102</v>
      </c>
      <c r="BC7" s="87" t="s">
        <v>119</v>
      </c>
      <c r="BD7" s="87" t="s">
        <v>85</v>
      </c>
    </row>
    <row r="8" spans="2:56" ht="12" customHeight="1">
      <c r="B8" s="21"/>
      <c r="D8" s="28" t="s">
        <v>120</v>
      </c>
      <c r="L8" s="21"/>
      <c r="AZ8" s="87" t="s">
        <v>121</v>
      </c>
      <c r="BA8" s="87" t="s">
        <v>122</v>
      </c>
      <c r="BB8" s="87" t="s">
        <v>102</v>
      </c>
      <c r="BC8" s="87" t="s">
        <v>123</v>
      </c>
      <c r="BD8" s="87" t="s">
        <v>85</v>
      </c>
    </row>
    <row r="9" spans="2:56" s="1" customFormat="1" ht="16.5" customHeight="1">
      <c r="B9" s="33"/>
      <c r="E9" s="336" t="s">
        <v>124</v>
      </c>
      <c r="F9" s="335"/>
      <c r="G9" s="335"/>
      <c r="H9" s="335"/>
      <c r="L9" s="33"/>
      <c r="AZ9" s="87" t="s">
        <v>125</v>
      </c>
      <c r="BA9" s="87" t="s">
        <v>126</v>
      </c>
      <c r="BB9" s="87" t="s">
        <v>102</v>
      </c>
      <c r="BC9" s="87" t="s">
        <v>127</v>
      </c>
      <c r="BD9" s="87" t="s">
        <v>85</v>
      </c>
    </row>
    <row r="10" spans="2:56" s="1" customFormat="1" ht="12" customHeight="1">
      <c r="B10" s="33"/>
      <c r="D10" s="28" t="s">
        <v>128</v>
      </c>
      <c r="L10" s="33"/>
      <c r="AZ10" s="87" t="s">
        <v>129</v>
      </c>
      <c r="BA10" s="87" t="s">
        <v>130</v>
      </c>
      <c r="BB10" s="87" t="s">
        <v>131</v>
      </c>
      <c r="BC10" s="87" t="s">
        <v>132</v>
      </c>
      <c r="BD10" s="87" t="s">
        <v>85</v>
      </c>
    </row>
    <row r="11" spans="2:56" s="1" customFormat="1" ht="16.5" customHeight="1">
      <c r="B11" s="33"/>
      <c r="E11" s="328" t="s">
        <v>133</v>
      </c>
      <c r="F11" s="335"/>
      <c r="G11" s="335"/>
      <c r="H11" s="335"/>
      <c r="L11" s="33"/>
      <c r="AZ11" s="87" t="s">
        <v>134</v>
      </c>
      <c r="BA11" s="87" t="s">
        <v>135</v>
      </c>
      <c r="BB11" s="87" t="s">
        <v>102</v>
      </c>
      <c r="BC11" s="87" t="s">
        <v>136</v>
      </c>
      <c r="BD11" s="87" t="s">
        <v>85</v>
      </c>
    </row>
    <row r="12" spans="2:56" s="1" customFormat="1">
      <c r="B12" s="33"/>
      <c r="L12" s="33"/>
      <c r="AZ12" s="87" t="s">
        <v>137</v>
      </c>
      <c r="BA12" s="87" t="s">
        <v>138</v>
      </c>
      <c r="BB12" s="87" t="s">
        <v>131</v>
      </c>
      <c r="BC12" s="87" t="s">
        <v>139</v>
      </c>
      <c r="BD12" s="87" t="s">
        <v>85</v>
      </c>
    </row>
    <row r="13" spans="2:5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  <c r="AZ13" s="87" t="s">
        <v>140</v>
      </c>
      <c r="BA13" s="87" t="s">
        <v>141</v>
      </c>
      <c r="BB13" s="87" t="s">
        <v>131</v>
      </c>
      <c r="BC13" s="87" t="s">
        <v>142</v>
      </c>
      <c r="BD13" s="87" t="s">
        <v>85</v>
      </c>
    </row>
    <row r="14" spans="2:5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  <c r="AZ14" s="87" t="s">
        <v>143</v>
      </c>
      <c r="BA14" s="87" t="s">
        <v>144</v>
      </c>
      <c r="BB14" s="87" t="s">
        <v>131</v>
      </c>
      <c r="BC14" s="87" t="s">
        <v>145</v>
      </c>
      <c r="BD14" s="87" t="s">
        <v>85</v>
      </c>
    </row>
    <row r="15" spans="2:56" s="1" customFormat="1" ht="10.9" customHeight="1">
      <c r="B15" s="33"/>
      <c r="L15" s="33"/>
      <c r="AZ15" s="87" t="s">
        <v>146</v>
      </c>
      <c r="BA15" s="87" t="s">
        <v>147</v>
      </c>
      <c r="BB15" s="87" t="s">
        <v>131</v>
      </c>
      <c r="BC15" s="87" t="s">
        <v>148</v>
      </c>
      <c r="BD15" s="87" t="s">
        <v>85</v>
      </c>
    </row>
    <row r="16" spans="2:56" s="1" customFormat="1" ht="12" customHeight="1">
      <c r="B16" s="33"/>
      <c r="D16" s="28" t="s">
        <v>25</v>
      </c>
      <c r="I16" s="28" t="s">
        <v>26</v>
      </c>
      <c r="J16" s="26" t="str">
        <f>IF('Rekapitulace stavby'!AN10="","",'Rekapitulace stavby'!AN10)</f>
        <v/>
      </c>
      <c r="L16" s="33"/>
      <c r="AZ16" s="87" t="s">
        <v>149</v>
      </c>
      <c r="BA16" s="87" t="s">
        <v>150</v>
      </c>
      <c r="BB16" s="87" t="s">
        <v>131</v>
      </c>
      <c r="BC16" s="87" t="s">
        <v>151</v>
      </c>
      <c r="BD16" s="87" t="s">
        <v>85</v>
      </c>
    </row>
    <row r="17" spans="2:56" s="1" customFormat="1" ht="18" customHeight="1">
      <c r="B17" s="33"/>
      <c r="E17" s="26" t="str">
        <f>IF('Rekapitulace stavby'!E11="","",'Rekapitulace stavby'!E11)</f>
        <v xml:space="preserve"> </v>
      </c>
      <c r="I17" s="28" t="s">
        <v>27</v>
      </c>
      <c r="J17" s="26" t="str">
        <f>IF('Rekapitulace stavby'!AN11="","",'Rekapitulace stavby'!AN11)</f>
        <v/>
      </c>
      <c r="L17" s="33"/>
      <c r="AZ17" s="87" t="s">
        <v>152</v>
      </c>
      <c r="BA17" s="87" t="s">
        <v>153</v>
      </c>
      <c r="BB17" s="87" t="s">
        <v>131</v>
      </c>
      <c r="BC17" s="87" t="s">
        <v>151</v>
      </c>
      <c r="BD17" s="87" t="s">
        <v>85</v>
      </c>
    </row>
    <row r="18" spans="2:56" s="1" customFormat="1" ht="6.95" customHeight="1">
      <c r="B18" s="33"/>
      <c r="L18" s="33"/>
      <c r="AZ18" s="87" t="s">
        <v>154</v>
      </c>
      <c r="BA18" s="87" t="s">
        <v>155</v>
      </c>
      <c r="BB18" s="87" t="s">
        <v>102</v>
      </c>
      <c r="BC18" s="87" t="s">
        <v>156</v>
      </c>
      <c r="BD18" s="87" t="s">
        <v>85</v>
      </c>
    </row>
    <row r="19" spans="2:56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  <c r="AZ19" s="87" t="s">
        <v>157</v>
      </c>
      <c r="BA19" s="87" t="s">
        <v>158</v>
      </c>
      <c r="BB19" s="87" t="s">
        <v>102</v>
      </c>
      <c r="BC19" s="87" t="s">
        <v>159</v>
      </c>
      <c r="BD19" s="87" t="s">
        <v>85</v>
      </c>
    </row>
    <row r="20" spans="2:56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  <c r="AZ20" s="87" t="s">
        <v>160</v>
      </c>
      <c r="BA20" s="87" t="s">
        <v>161</v>
      </c>
      <c r="BB20" s="87" t="s">
        <v>131</v>
      </c>
      <c r="BC20" s="87" t="s">
        <v>162</v>
      </c>
      <c r="BD20" s="87" t="s">
        <v>85</v>
      </c>
    </row>
    <row r="21" spans="2:56" s="1" customFormat="1" ht="6.95" customHeight="1">
      <c r="B21" s="33"/>
      <c r="L21" s="33"/>
      <c r="AZ21" s="87" t="s">
        <v>163</v>
      </c>
      <c r="BA21" s="87" t="s">
        <v>164</v>
      </c>
      <c r="BB21" s="87" t="s">
        <v>131</v>
      </c>
      <c r="BC21" s="87" t="s">
        <v>76</v>
      </c>
      <c r="BD21" s="87" t="s">
        <v>85</v>
      </c>
    </row>
    <row r="22" spans="2:56" s="1" customFormat="1" ht="12" customHeight="1">
      <c r="B22" s="33"/>
      <c r="D22" s="28" t="s">
        <v>30</v>
      </c>
      <c r="I22" s="28" t="s">
        <v>26</v>
      </c>
      <c r="J22" s="26" t="str">
        <f>IF('Rekapitulace stavby'!AN16="","",'Rekapitulace stavby'!AN16)</f>
        <v/>
      </c>
      <c r="L22" s="33"/>
      <c r="AZ22" s="87" t="s">
        <v>165</v>
      </c>
      <c r="BA22" s="87" t="s">
        <v>166</v>
      </c>
      <c r="BB22" s="87" t="s">
        <v>102</v>
      </c>
      <c r="BC22" s="87" t="s">
        <v>167</v>
      </c>
      <c r="BD22" s="87" t="s">
        <v>85</v>
      </c>
    </row>
    <row r="23" spans="2:56" s="1" customFormat="1" ht="18" customHeight="1">
      <c r="B23" s="33"/>
      <c r="E23" s="26" t="str">
        <f>IF('Rekapitulace stavby'!E17="","",'Rekapitulace stavby'!E17)</f>
        <v xml:space="preserve"> </v>
      </c>
      <c r="I23" s="28" t="s">
        <v>27</v>
      </c>
      <c r="J23" s="26" t="str">
        <f>IF('Rekapitulace stavby'!AN17="","",'Rekapitulace stavby'!AN17)</f>
        <v/>
      </c>
      <c r="L23" s="33"/>
      <c r="AZ23" s="87" t="s">
        <v>168</v>
      </c>
      <c r="BA23" s="87" t="s">
        <v>169</v>
      </c>
      <c r="BB23" s="87" t="s">
        <v>131</v>
      </c>
      <c r="BC23" s="87" t="s">
        <v>170</v>
      </c>
      <c r="BD23" s="87" t="s">
        <v>85</v>
      </c>
    </row>
    <row r="24" spans="2:56" s="1" customFormat="1" ht="6.95" customHeight="1">
      <c r="B24" s="33"/>
      <c r="L24" s="33"/>
      <c r="AZ24" s="87" t="s">
        <v>171</v>
      </c>
      <c r="BA24" s="87" t="s">
        <v>172</v>
      </c>
      <c r="BB24" s="87" t="s">
        <v>131</v>
      </c>
      <c r="BC24" s="87" t="s">
        <v>173</v>
      </c>
      <c r="BD24" s="87" t="s">
        <v>85</v>
      </c>
    </row>
    <row r="25" spans="2:56" s="1" customFormat="1" ht="12" customHeight="1">
      <c r="B25" s="33"/>
      <c r="D25" s="28" t="s">
        <v>32</v>
      </c>
      <c r="I25" s="28" t="s">
        <v>26</v>
      </c>
      <c r="J25" s="26" t="str">
        <f>IF('Rekapitulace stavby'!AN19="","",'Rekapitulace stavby'!AN19)</f>
        <v/>
      </c>
      <c r="L25" s="33"/>
      <c r="AZ25" s="87" t="s">
        <v>174</v>
      </c>
      <c r="BA25" s="87" t="s">
        <v>175</v>
      </c>
      <c r="BB25" s="87" t="s">
        <v>102</v>
      </c>
      <c r="BC25" s="87" t="s">
        <v>176</v>
      </c>
      <c r="BD25" s="87" t="s">
        <v>85</v>
      </c>
    </row>
    <row r="26" spans="2:56" s="1" customFormat="1" ht="18" customHeight="1">
      <c r="B26" s="33"/>
      <c r="E26" s="26" t="str">
        <f>IF('Rekapitulace stavby'!E20="","",'Rekapitulace stavby'!E20)</f>
        <v xml:space="preserve"> </v>
      </c>
      <c r="I26" s="28" t="s">
        <v>27</v>
      </c>
      <c r="J26" s="26" t="str">
        <f>IF('Rekapitulace stavby'!AN20="","",'Rekapitulace stavby'!AN20)</f>
        <v/>
      </c>
      <c r="L26" s="33"/>
      <c r="AZ26" s="87" t="s">
        <v>177</v>
      </c>
      <c r="BA26" s="87" t="s">
        <v>178</v>
      </c>
      <c r="BB26" s="87" t="s">
        <v>102</v>
      </c>
      <c r="BC26" s="87" t="s">
        <v>179</v>
      </c>
      <c r="BD26" s="87" t="s">
        <v>85</v>
      </c>
    </row>
    <row r="27" spans="2:56" s="1" customFormat="1" ht="6.95" customHeight="1">
      <c r="B27" s="33"/>
      <c r="L27" s="33"/>
      <c r="AZ27" s="87" t="s">
        <v>180</v>
      </c>
      <c r="BA27" s="87" t="s">
        <v>181</v>
      </c>
      <c r="BB27" s="87" t="s">
        <v>102</v>
      </c>
      <c r="BC27" s="87" t="s">
        <v>182</v>
      </c>
      <c r="BD27" s="87" t="s">
        <v>85</v>
      </c>
    </row>
    <row r="28" spans="2:56" s="1" customFormat="1" ht="12" customHeight="1">
      <c r="B28" s="33"/>
      <c r="D28" s="28" t="s">
        <v>33</v>
      </c>
      <c r="L28" s="33"/>
      <c r="AZ28" s="87" t="s">
        <v>183</v>
      </c>
      <c r="BA28" s="87" t="s">
        <v>184</v>
      </c>
      <c r="BB28" s="87" t="s">
        <v>102</v>
      </c>
      <c r="BC28" s="87" t="s">
        <v>185</v>
      </c>
      <c r="BD28" s="87" t="s">
        <v>85</v>
      </c>
    </row>
    <row r="29" spans="2:56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56" s="1" customFormat="1" ht="6.95" customHeight="1">
      <c r="B30" s="33"/>
      <c r="L30" s="33"/>
    </row>
    <row r="31" spans="2:56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56" s="1" customFormat="1" ht="25.35" customHeight="1">
      <c r="B32" s="33"/>
      <c r="D32" s="90" t="s">
        <v>35</v>
      </c>
      <c r="J32" s="64">
        <f>ROUND(J147,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ROUND((SUM(BE147:BE963)),  2)</f>
        <v>0</v>
      </c>
      <c r="I35" s="91">
        <v>0.21</v>
      </c>
      <c r="J35" s="84">
        <f>ROUND(((SUM(BE147:BE963))*I35),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ROUND((SUM(BF147:BF963)),  2)</f>
        <v>0</v>
      </c>
      <c r="I36" s="91">
        <v>0.12</v>
      </c>
      <c r="J36" s="84">
        <f>ROUND(((SUM(BF147:BF963))*I36),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ROUND((SUM(BG147:BG963)),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ROUND((SUM(BH147:BH963)),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ROUND((SUM(BI147:BI963)),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1 - Stavební a bourací práce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J147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190</v>
      </c>
      <c r="E64" s="103"/>
      <c r="F64" s="103"/>
      <c r="G64" s="103"/>
      <c r="H64" s="103"/>
      <c r="I64" s="103"/>
      <c r="J64" s="104">
        <f>J148</f>
        <v>0</v>
      </c>
      <c r="L64" s="101"/>
    </row>
    <row r="65" spans="2:12" s="9" customFormat="1" ht="19.899999999999999" customHeight="1">
      <c r="B65" s="105"/>
      <c r="D65" s="106" t="s">
        <v>191</v>
      </c>
      <c r="E65" s="107"/>
      <c r="F65" s="107"/>
      <c r="G65" s="107"/>
      <c r="H65" s="107"/>
      <c r="I65" s="107"/>
      <c r="J65" s="108">
        <f>J149</f>
        <v>0</v>
      </c>
      <c r="L65" s="105"/>
    </row>
    <row r="66" spans="2:12" s="9" customFormat="1" ht="19.899999999999999" customHeight="1">
      <c r="B66" s="105"/>
      <c r="D66" s="106" t="s">
        <v>192</v>
      </c>
      <c r="E66" s="107"/>
      <c r="F66" s="107"/>
      <c r="G66" s="107"/>
      <c r="H66" s="107"/>
      <c r="I66" s="107"/>
      <c r="J66" s="108">
        <f>J171</f>
        <v>0</v>
      </c>
      <c r="L66" s="105"/>
    </row>
    <row r="67" spans="2:12" s="9" customFormat="1" ht="19.899999999999999" customHeight="1">
      <c r="B67" s="105"/>
      <c r="D67" s="106" t="s">
        <v>193</v>
      </c>
      <c r="E67" s="107"/>
      <c r="F67" s="107"/>
      <c r="G67" s="107"/>
      <c r="H67" s="107"/>
      <c r="I67" s="107"/>
      <c r="J67" s="108">
        <f>J207</f>
        <v>0</v>
      </c>
      <c r="L67" s="105"/>
    </row>
    <row r="68" spans="2:12" s="9" customFormat="1" ht="19.899999999999999" customHeight="1">
      <c r="B68" s="105"/>
      <c r="D68" s="106" t="s">
        <v>194</v>
      </c>
      <c r="E68" s="107"/>
      <c r="F68" s="107"/>
      <c r="G68" s="107"/>
      <c r="H68" s="107"/>
      <c r="I68" s="107"/>
      <c r="J68" s="108">
        <f>J219</f>
        <v>0</v>
      </c>
      <c r="L68" s="105"/>
    </row>
    <row r="69" spans="2:12" s="9" customFormat="1" ht="19.899999999999999" customHeight="1">
      <c r="B69" s="105"/>
      <c r="D69" s="106" t="s">
        <v>195</v>
      </c>
      <c r="E69" s="107"/>
      <c r="F69" s="107"/>
      <c r="G69" s="107"/>
      <c r="H69" s="107"/>
      <c r="I69" s="107"/>
      <c r="J69" s="108">
        <f>J223</f>
        <v>0</v>
      </c>
      <c r="L69" s="105"/>
    </row>
    <row r="70" spans="2:12" s="9" customFormat="1" ht="19.899999999999999" customHeight="1">
      <c r="B70" s="105"/>
      <c r="D70" s="106" t="s">
        <v>196</v>
      </c>
      <c r="E70" s="107"/>
      <c r="F70" s="107"/>
      <c r="G70" s="107"/>
      <c r="H70" s="107"/>
      <c r="I70" s="107"/>
      <c r="J70" s="108">
        <f>J245</f>
        <v>0</v>
      </c>
      <c r="L70" s="105"/>
    </row>
    <row r="71" spans="2:12" s="9" customFormat="1" ht="19.899999999999999" customHeight="1">
      <c r="B71" s="105"/>
      <c r="D71" s="106" t="s">
        <v>197</v>
      </c>
      <c r="E71" s="107"/>
      <c r="F71" s="107"/>
      <c r="G71" s="107"/>
      <c r="H71" s="107"/>
      <c r="I71" s="107"/>
      <c r="J71" s="108">
        <f>J249</f>
        <v>0</v>
      </c>
      <c r="L71" s="105"/>
    </row>
    <row r="72" spans="2:12" s="9" customFormat="1" ht="19.899999999999999" customHeight="1">
      <c r="B72" s="105"/>
      <c r="D72" s="106" t="s">
        <v>198</v>
      </c>
      <c r="E72" s="107"/>
      <c r="F72" s="107"/>
      <c r="G72" s="107"/>
      <c r="H72" s="107"/>
      <c r="I72" s="107"/>
      <c r="J72" s="108">
        <f>J258</f>
        <v>0</v>
      </c>
      <c r="L72" s="105"/>
    </row>
    <row r="73" spans="2:12" s="8" customFormat="1" ht="24.95" customHeight="1">
      <c r="B73" s="101"/>
      <c r="D73" s="102" t="s">
        <v>199</v>
      </c>
      <c r="E73" s="103"/>
      <c r="F73" s="103"/>
      <c r="G73" s="103"/>
      <c r="H73" s="103"/>
      <c r="I73" s="103"/>
      <c r="J73" s="104">
        <f>J272</f>
        <v>0</v>
      </c>
      <c r="L73" s="101"/>
    </row>
    <row r="74" spans="2:12" s="9" customFormat="1" ht="19.899999999999999" customHeight="1">
      <c r="B74" s="105"/>
      <c r="D74" s="106" t="s">
        <v>200</v>
      </c>
      <c r="E74" s="107"/>
      <c r="F74" s="107"/>
      <c r="G74" s="107"/>
      <c r="H74" s="107"/>
      <c r="I74" s="107"/>
      <c r="J74" s="108">
        <f>J273</f>
        <v>0</v>
      </c>
      <c r="L74" s="105"/>
    </row>
    <row r="75" spans="2:12" s="9" customFormat="1" ht="14.85" customHeight="1">
      <c r="B75" s="105"/>
      <c r="D75" s="106" t="s">
        <v>201</v>
      </c>
      <c r="E75" s="107"/>
      <c r="F75" s="107"/>
      <c r="G75" s="107"/>
      <c r="H75" s="107"/>
      <c r="I75" s="107"/>
      <c r="J75" s="108">
        <f>J274</f>
        <v>0</v>
      </c>
      <c r="L75" s="105"/>
    </row>
    <row r="76" spans="2:12" s="9" customFormat="1" ht="14.85" customHeight="1">
      <c r="B76" s="105"/>
      <c r="D76" s="106" t="s">
        <v>202</v>
      </c>
      <c r="E76" s="107"/>
      <c r="F76" s="107"/>
      <c r="G76" s="107"/>
      <c r="H76" s="107"/>
      <c r="I76" s="107"/>
      <c r="J76" s="108">
        <f>J278</f>
        <v>0</v>
      </c>
      <c r="L76" s="105"/>
    </row>
    <row r="77" spans="2:12" s="9" customFormat="1" ht="19.899999999999999" customHeight="1">
      <c r="B77" s="105"/>
      <c r="D77" s="106" t="s">
        <v>203</v>
      </c>
      <c r="E77" s="107"/>
      <c r="F77" s="107"/>
      <c r="G77" s="107"/>
      <c r="H77" s="107"/>
      <c r="I77" s="107"/>
      <c r="J77" s="108">
        <f>J297</f>
        <v>0</v>
      </c>
      <c r="L77" s="105"/>
    </row>
    <row r="78" spans="2:12" s="9" customFormat="1" ht="14.85" customHeight="1">
      <c r="B78" s="105"/>
      <c r="D78" s="106" t="s">
        <v>204</v>
      </c>
      <c r="E78" s="107"/>
      <c r="F78" s="107"/>
      <c r="G78" s="107"/>
      <c r="H78" s="107"/>
      <c r="I78" s="107"/>
      <c r="J78" s="108">
        <f>J298</f>
        <v>0</v>
      </c>
      <c r="L78" s="105"/>
    </row>
    <row r="79" spans="2:12" s="9" customFormat="1" ht="14.85" customHeight="1">
      <c r="B79" s="105"/>
      <c r="D79" s="106" t="s">
        <v>205</v>
      </c>
      <c r="E79" s="107"/>
      <c r="F79" s="107"/>
      <c r="G79" s="107"/>
      <c r="H79" s="107"/>
      <c r="I79" s="107"/>
      <c r="J79" s="108">
        <f>J307</f>
        <v>0</v>
      </c>
      <c r="L79" s="105"/>
    </row>
    <row r="80" spans="2:12" s="9" customFormat="1" ht="14.85" customHeight="1">
      <c r="B80" s="105"/>
      <c r="D80" s="106" t="s">
        <v>206</v>
      </c>
      <c r="E80" s="107"/>
      <c r="F80" s="107"/>
      <c r="G80" s="107"/>
      <c r="H80" s="107"/>
      <c r="I80" s="107"/>
      <c r="J80" s="108">
        <f>J325</f>
        <v>0</v>
      </c>
      <c r="L80" s="105"/>
    </row>
    <row r="81" spans="2:12" s="9" customFormat="1" ht="19.899999999999999" customHeight="1">
      <c r="B81" s="105"/>
      <c r="D81" s="106" t="s">
        <v>207</v>
      </c>
      <c r="E81" s="107"/>
      <c r="F81" s="107"/>
      <c r="G81" s="107"/>
      <c r="H81" s="107"/>
      <c r="I81" s="107"/>
      <c r="J81" s="108">
        <f>J340</f>
        <v>0</v>
      </c>
      <c r="L81" s="105"/>
    </row>
    <row r="82" spans="2:12" s="9" customFormat="1" ht="14.85" customHeight="1">
      <c r="B82" s="105"/>
      <c r="D82" s="106" t="s">
        <v>208</v>
      </c>
      <c r="E82" s="107"/>
      <c r="F82" s="107"/>
      <c r="G82" s="107"/>
      <c r="H82" s="107"/>
      <c r="I82" s="107"/>
      <c r="J82" s="108">
        <f>J343</f>
        <v>0</v>
      </c>
      <c r="L82" s="105"/>
    </row>
    <row r="83" spans="2:12" s="9" customFormat="1" ht="21.75" customHeight="1">
      <c r="B83" s="105"/>
      <c r="D83" s="106" t="s">
        <v>209</v>
      </c>
      <c r="E83" s="107"/>
      <c r="F83" s="107"/>
      <c r="G83" s="107"/>
      <c r="H83" s="107"/>
      <c r="I83" s="107"/>
      <c r="J83" s="108">
        <f>J344</f>
        <v>0</v>
      </c>
      <c r="L83" s="105"/>
    </row>
    <row r="84" spans="2:12" s="9" customFormat="1" ht="21.75" customHeight="1">
      <c r="B84" s="105"/>
      <c r="D84" s="106" t="s">
        <v>210</v>
      </c>
      <c r="E84" s="107"/>
      <c r="F84" s="107"/>
      <c r="G84" s="107"/>
      <c r="H84" s="107"/>
      <c r="I84" s="107"/>
      <c r="J84" s="108">
        <f>J353</f>
        <v>0</v>
      </c>
      <c r="L84" s="105"/>
    </row>
    <row r="85" spans="2:12" s="9" customFormat="1" ht="14.85" customHeight="1">
      <c r="B85" s="105"/>
      <c r="D85" s="106" t="s">
        <v>211</v>
      </c>
      <c r="E85" s="107"/>
      <c r="F85" s="107"/>
      <c r="G85" s="107"/>
      <c r="H85" s="107"/>
      <c r="I85" s="107"/>
      <c r="J85" s="108">
        <f>J357</f>
        <v>0</v>
      </c>
      <c r="L85" s="105"/>
    </row>
    <row r="86" spans="2:12" s="9" customFormat="1" ht="19.899999999999999" customHeight="1">
      <c r="B86" s="105"/>
      <c r="D86" s="106" t="s">
        <v>212</v>
      </c>
      <c r="E86" s="107"/>
      <c r="F86" s="107"/>
      <c r="G86" s="107"/>
      <c r="H86" s="107"/>
      <c r="I86" s="107"/>
      <c r="J86" s="108">
        <f>J367</f>
        <v>0</v>
      </c>
      <c r="L86" s="105"/>
    </row>
    <row r="87" spans="2:12" s="9" customFormat="1" ht="14.85" customHeight="1">
      <c r="B87" s="105"/>
      <c r="D87" s="106" t="s">
        <v>213</v>
      </c>
      <c r="E87" s="107"/>
      <c r="F87" s="107"/>
      <c r="G87" s="107"/>
      <c r="H87" s="107"/>
      <c r="I87" s="107"/>
      <c r="J87" s="108">
        <f>J368</f>
        <v>0</v>
      </c>
      <c r="L87" s="105"/>
    </row>
    <row r="88" spans="2:12" s="9" customFormat="1" ht="21.75" customHeight="1">
      <c r="B88" s="105"/>
      <c r="D88" s="106" t="s">
        <v>214</v>
      </c>
      <c r="E88" s="107"/>
      <c r="F88" s="107"/>
      <c r="G88" s="107"/>
      <c r="H88" s="107"/>
      <c r="I88" s="107"/>
      <c r="J88" s="108">
        <f>J393</f>
        <v>0</v>
      </c>
      <c r="L88" s="105"/>
    </row>
    <row r="89" spans="2:12" s="9" customFormat="1" ht="14.85" customHeight="1">
      <c r="B89" s="105"/>
      <c r="D89" s="106" t="s">
        <v>215</v>
      </c>
      <c r="E89" s="107"/>
      <c r="F89" s="107"/>
      <c r="G89" s="107"/>
      <c r="H89" s="107"/>
      <c r="I89" s="107"/>
      <c r="J89" s="108">
        <f>J405</f>
        <v>0</v>
      </c>
      <c r="L89" s="105"/>
    </row>
    <row r="90" spans="2:12" s="9" customFormat="1" ht="21.75" customHeight="1">
      <c r="B90" s="105"/>
      <c r="D90" s="106" t="s">
        <v>216</v>
      </c>
      <c r="E90" s="107"/>
      <c r="F90" s="107"/>
      <c r="G90" s="107"/>
      <c r="H90" s="107"/>
      <c r="I90" s="107"/>
      <c r="J90" s="108">
        <f>J406</f>
        <v>0</v>
      </c>
      <c r="L90" s="105"/>
    </row>
    <row r="91" spans="2:12" s="9" customFormat="1" ht="21.75" customHeight="1">
      <c r="B91" s="105"/>
      <c r="D91" s="106" t="s">
        <v>217</v>
      </c>
      <c r="E91" s="107"/>
      <c r="F91" s="107"/>
      <c r="G91" s="107"/>
      <c r="H91" s="107"/>
      <c r="I91" s="107"/>
      <c r="J91" s="108">
        <f>J423</f>
        <v>0</v>
      </c>
      <c r="L91" s="105"/>
    </row>
    <row r="92" spans="2:12" s="9" customFormat="1" ht="21.75" customHeight="1">
      <c r="B92" s="105"/>
      <c r="D92" s="106" t="s">
        <v>218</v>
      </c>
      <c r="E92" s="107"/>
      <c r="F92" s="107"/>
      <c r="G92" s="107"/>
      <c r="H92" s="107"/>
      <c r="I92" s="107"/>
      <c r="J92" s="108">
        <f>J452</f>
        <v>0</v>
      </c>
      <c r="L92" s="105"/>
    </row>
    <row r="93" spans="2:12" s="9" customFormat="1" ht="21.75" customHeight="1">
      <c r="B93" s="105"/>
      <c r="D93" s="106" t="s">
        <v>219</v>
      </c>
      <c r="E93" s="107"/>
      <c r="F93" s="107"/>
      <c r="G93" s="107"/>
      <c r="H93" s="107"/>
      <c r="I93" s="107"/>
      <c r="J93" s="108">
        <f>J467</f>
        <v>0</v>
      </c>
      <c r="L93" s="105"/>
    </row>
    <row r="94" spans="2:12" s="9" customFormat="1" ht="21.75" customHeight="1">
      <c r="B94" s="105"/>
      <c r="D94" s="106" t="s">
        <v>220</v>
      </c>
      <c r="E94" s="107"/>
      <c r="F94" s="107"/>
      <c r="G94" s="107"/>
      <c r="H94" s="107"/>
      <c r="I94" s="107"/>
      <c r="J94" s="108">
        <f>J482</f>
        <v>0</v>
      </c>
      <c r="L94" s="105"/>
    </row>
    <row r="95" spans="2:12" s="9" customFormat="1" ht="14.85" customHeight="1">
      <c r="B95" s="105"/>
      <c r="D95" s="106" t="s">
        <v>221</v>
      </c>
      <c r="E95" s="107"/>
      <c r="F95" s="107"/>
      <c r="G95" s="107"/>
      <c r="H95" s="107"/>
      <c r="I95" s="107"/>
      <c r="J95" s="108">
        <f>J492</f>
        <v>0</v>
      </c>
      <c r="L95" s="105"/>
    </row>
    <row r="96" spans="2:12" s="9" customFormat="1" ht="21.75" customHeight="1">
      <c r="B96" s="105"/>
      <c r="D96" s="106" t="s">
        <v>222</v>
      </c>
      <c r="E96" s="107"/>
      <c r="F96" s="107"/>
      <c r="G96" s="107"/>
      <c r="H96" s="107"/>
      <c r="I96" s="107"/>
      <c r="J96" s="108">
        <f>J506</f>
        <v>0</v>
      </c>
      <c r="L96" s="105"/>
    </row>
    <row r="97" spans="2:12" s="9" customFormat="1" ht="19.899999999999999" customHeight="1">
      <c r="B97" s="105"/>
      <c r="D97" s="106" t="s">
        <v>223</v>
      </c>
      <c r="E97" s="107"/>
      <c r="F97" s="107"/>
      <c r="G97" s="107"/>
      <c r="H97" s="107"/>
      <c r="I97" s="107"/>
      <c r="J97" s="108">
        <f>J517</f>
        <v>0</v>
      </c>
      <c r="L97" s="105"/>
    </row>
    <row r="98" spans="2:12" s="9" customFormat="1" ht="19.899999999999999" customHeight="1">
      <c r="B98" s="105"/>
      <c r="D98" s="106" t="s">
        <v>224</v>
      </c>
      <c r="E98" s="107"/>
      <c r="F98" s="107"/>
      <c r="G98" s="107"/>
      <c r="H98" s="107"/>
      <c r="I98" s="107"/>
      <c r="J98" s="108">
        <f>J530</f>
        <v>0</v>
      </c>
      <c r="L98" s="105"/>
    </row>
    <row r="99" spans="2:12" s="9" customFormat="1" ht="19.899999999999999" customHeight="1">
      <c r="B99" s="105"/>
      <c r="D99" s="106" t="s">
        <v>225</v>
      </c>
      <c r="E99" s="107"/>
      <c r="F99" s="107"/>
      <c r="G99" s="107"/>
      <c r="H99" s="107"/>
      <c r="I99" s="107"/>
      <c r="J99" s="108">
        <f>J573</f>
        <v>0</v>
      </c>
      <c r="L99" s="105"/>
    </row>
    <row r="100" spans="2:12" s="8" customFormat="1" ht="24.95" customHeight="1">
      <c r="B100" s="101"/>
      <c r="D100" s="102" t="s">
        <v>226</v>
      </c>
      <c r="E100" s="103"/>
      <c r="F100" s="103"/>
      <c r="G100" s="103"/>
      <c r="H100" s="103"/>
      <c r="I100" s="103"/>
      <c r="J100" s="104">
        <f>J576</f>
        <v>0</v>
      </c>
      <c r="L100" s="101"/>
    </row>
    <row r="101" spans="2:12" s="9" customFormat="1" ht="19.899999999999999" customHeight="1">
      <c r="B101" s="105"/>
      <c r="D101" s="106" t="s">
        <v>227</v>
      </c>
      <c r="E101" s="107"/>
      <c r="F101" s="107"/>
      <c r="G101" s="107"/>
      <c r="H101" s="107"/>
      <c r="I101" s="107"/>
      <c r="J101" s="108">
        <f>J577</f>
        <v>0</v>
      </c>
      <c r="L101" s="105"/>
    </row>
    <row r="102" spans="2:12" s="9" customFormat="1" ht="14.85" customHeight="1">
      <c r="B102" s="105"/>
      <c r="D102" s="106" t="s">
        <v>228</v>
      </c>
      <c r="E102" s="107"/>
      <c r="F102" s="107"/>
      <c r="G102" s="107"/>
      <c r="H102" s="107"/>
      <c r="I102" s="107"/>
      <c r="J102" s="108">
        <f>J580</f>
        <v>0</v>
      </c>
      <c r="L102" s="105"/>
    </row>
    <row r="103" spans="2:12" s="9" customFormat="1" ht="19.899999999999999" customHeight="1">
      <c r="B103" s="105"/>
      <c r="D103" s="106" t="s">
        <v>229</v>
      </c>
      <c r="E103" s="107"/>
      <c r="F103" s="107"/>
      <c r="G103" s="107"/>
      <c r="H103" s="107"/>
      <c r="I103" s="107"/>
      <c r="J103" s="108">
        <f>J605</f>
        <v>0</v>
      </c>
      <c r="L103" s="105"/>
    </row>
    <row r="104" spans="2:12" s="9" customFormat="1" ht="14.85" customHeight="1">
      <c r="B104" s="105"/>
      <c r="D104" s="106" t="s">
        <v>230</v>
      </c>
      <c r="E104" s="107"/>
      <c r="F104" s="107"/>
      <c r="G104" s="107"/>
      <c r="H104" s="107"/>
      <c r="I104" s="107"/>
      <c r="J104" s="108">
        <f>J608</f>
        <v>0</v>
      </c>
      <c r="L104" s="105"/>
    </row>
    <row r="105" spans="2:12" s="9" customFormat="1" ht="14.85" customHeight="1">
      <c r="B105" s="105"/>
      <c r="D105" s="106" t="s">
        <v>231</v>
      </c>
      <c r="E105" s="107"/>
      <c r="F105" s="107"/>
      <c r="G105" s="107"/>
      <c r="H105" s="107"/>
      <c r="I105" s="107"/>
      <c r="J105" s="108">
        <f>J619</f>
        <v>0</v>
      </c>
      <c r="L105" s="105"/>
    </row>
    <row r="106" spans="2:12" s="9" customFormat="1" ht="19.899999999999999" customHeight="1">
      <c r="B106" s="105"/>
      <c r="D106" s="106" t="s">
        <v>232</v>
      </c>
      <c r="E106" s="107"/>
      <c r="F106" s="107"/>
      <c r="G106" s="107"/>
      <c r="H106" s="107"/>
      <c r="I106" s="107"/>
      <c r="J106" s="108">
        <f>J631</f>
        <v>0</v>
      </c>
      <c r="L106" s="105"/>
    </row>
    <row r="107" spans="2:12" s="9" customFormat="1" ht="19.899999999999999" customHeight="1">
      <c r="B107" s="105"/>
      <c r="D107" s="106" t="s">
        <v>233</v>
      </c>
      <c r="E107" s="107"/>
      <c r="F107" s="107"/>
      <c r="G107" s="107"/>
      <c r="H107" s="107"/>
      <c r="I107" s="107"/>
      <c r="J107" s="108">
        <f>J646</f>
        <v>0</v>
      </c>
      <c r="L107" s="105"/>
    </row>
    <row r="108" spans="2:12" s="9" customFormat="1" ht="14.85" customHeight="1">
      <c r="B108" s="105"/>
      <c r="D108" s="106" t="s">
        <v>234</v>
      </c>
      <c r="E108" s="107"/>
      <c r="F108" s="107"/>
      <c r="G108" s="107"/>
      <c r="H108" s="107"/>
      <c r="I108" s="107"/>
      <c r="J108" s="108">
        <f>J652</f>
        <v>0</v>
      </c>
      <c r="L108" s="105"/>
    </row>
    <row r="109" spans="2:12" s="9" customFormat="1" ht="19.899999999999999" customHeight="1">
      <c r="B109" s="105"/>
      <c r="D109" s="106" t="s">
        <v>235</v>
      </c>
      <c r="E109" s="107"/>
      <c r="F109" s="107"/>
      <c r="G109" s="107"/>
      <c r="H109" s="107"/>
      <c r="I109" s="107"/>
      <c r="J109" s="108">
        <f>J667</f>
        <v>0</v>
      </c>
      <c r="L109" s="105"/>
    </row>
    <row r="110" spans="2:12" s="9" customFormat="1" ht="14.85" customHeight="1">
      <c r="B110" s="105"/>
      <c r="D110" s="106" t="s">
        <v>236</v>
      </c>
      <c r="E110" s="107"/>
      <c r="F110" s="107"/>
      <c r="G110" s="107"/>
      <c r="H110" s="107"/>
      <c r="I110" s="107"/>
      <c r="J110" s="108">
        <f>J676</f>
        <v>0</v>
      </c>
      <c r="L110" s="105"/>
    </row>
    <row r="111" spans="2:12" s="9" customFormat="1" ht="14.85" customHeight="1">
      <c r="B111" s="105"/>
      <c r="D111" s="106" t="s">
        <v>237</v>
      </c>
      <c r="E111" s="107"/>
      <c r="F111" s="107"/>
      <c r="G111" s="107"/>
      <c r="H111" s="107"/>
      <c r="I111" s="107"/>
      <c r="J111" s="108">
        <f>J698</f>
        <v>0</v>
      </c>
      <c r="L111" s="105"/>
    </row>
    <row r="112" spans="2:12" s="9" customFormat="1" ht="14.85" customHeight="1">
      <c r="B112" s="105"/>
      <c r="D112" s="106" t="s">
        <v>238</v>
      </c>
      <c r="E112" s="107"/>
      <c r="F112" s="107"/>
      <c r="G112" s="107"/>
      <c r="H112" s="107"/>
      <c r="I112" s="107"/>
      <c r="J112" s="108">
        <f>J713</f>
        <v>0</v>
      </c>
      <c r="L112" s="105"/>
    </row>
    <row r="113" spans="2:12" s="9" customFormat="1" ht="19.899999999999999" customHeight="1">
      <c r="B113" s="105"/>
      <c r="D113" s="106" t="s">
        <v>239</v>
      </c>
      <c r="E113" s="107"/>
      <c r="F113" s="107"/>
      <c r="G113" s="107"/>
      <c r="H113" s="107"/>
      <c r="I113" s="107"/>
      <c r="J113" s="108">
        <f>J729</f>
        <v>0</v>
      </c>
      <c r="L113" s="105"/>
    </row>
    <row r="114" spans="2:12" s="9" customFormat="1" ht="14.85" customHeight="1">
      <c r="B114" s="105"/>
      <c r="D114" s="106" t="s">
        <v>240</v>
      </c>
      <c r="E114" s="107"/>
      <c r="F114" s="107"/>
      <c r="G114" s="107"/>
      <c r="H114" s="107"/>
      <c r="I114" s="107"/>
      <c r="J114" s="108">
        <f>J732</f>
        <v>0</v>
      </c>
      <c r="L114" s="105"/>
    </row>
    <row r="115" spans="2:12" s="9" customFormat="1" ht="14.85" customHeight="1">
      <c r="B115" s="105"/>
      <c r="D115" s="106" t="s">
        <v>241</v>
      </c>
      <c r="E115" s="107"/>
      <c r="F115" s="107"/>
      <c r="G115" s="107"/>
      <c r="H115" s="107"/>
      <c r="I115" s="107"/>
      <c r="J115" s="108">
        <f>J746</f>
        <v>0</v>
      </c>
      <c r="L115" s="105"/>
    </row>
    <row r="116" spans="2:12" s="9" customFormat="1" ht="19.899999999999999" customHeight="1">
      <c r="B116" s="105"/>
      <c r="D116" s="106" t="s">
        <v>242</v>
      </c>
      <c r="E116" s="107"/>
      <c r="F116" s="107"/>
      <c r="G116" s="107"/>
      <c r="H116" s="107"/>
      <c r="I116" s="107"/>
      <c r="J116" s="108">
        <f>J753</f>
        <v>0</v>
      </c>
      <c r="L116" s="105"/>
    </row>
    <row r="117" spans="2:12" s="9" customFormat="1" ht="14.85" customHeight="1">
      <c r="B117" s="105"/>
      <c r="D117" s="106" t="s">
        <v>243</v>
      </c>
      <c r="E117" s="107"/>
      <c r="F117" s="107"/>
      <c r="G117" s="107"/>
      <c r="H117" s="107"/>
      <c r="I117" s="107"/>
      <c r="J117" s="108">
        <f>J763</f>
        <v>0</v>
      </c>
      <c r="L117" s="105"/>
    </row>
    <row r="118" spans="2:12" s="9" customFormat="1" ht="14.85" customHeight="1">
      <c r="B118" s="105"/>
      <c r="D118" s="106" t="s">
        <v>244</v>
      </c>
      <c r="E118" s="107"/>
      <c r="F118" s="107"/>
      <c r="G118" s="107"/>
      <c r="H118" s="107"/>
      <c r="I118" s="107"/>
      <c r="J118" s="108">
        <f>J783</f>
        <v>0</v>
      </c>
      <c r="L118" s="105"/>
    </row>
    <row r="119" spans="2:12" s="9" customFormat="1" ht="19.899999999999999" customHeight="1">
      <c r="B119" s="105"/>
      <c r="D119" s="106" t="s">
        <v>245</v>
      </c>
      <c r="E119" s="107"/>
      <c r="F119" s="107"/>
      <c r="G119" s="107"/>
      <c r="H119" s="107"/>
      <c r="I119" s="107"/>
      <c r="J119" s="108">
        <f>J815</f>
        <v>0</v>
      </c>
      <c r="L119" s="105"/>
    </row>
    <row r="120" spans="2:12" s="9" customFormat="1" ht="14.85" customHeight="1">
      <c r="B120" s="105"/>
      <c r="D120" s="106" t="s">
        <v>246</v>
      </c>
      <c r="E120" s="107"/>
      <c r="F120" s="107"/>
      <c r="G120" s="107"/>
      <c r="H120" s="107"/>
      <c r="I120" s="107"/>
      <c r="J120" s="108">
        <f>J849</f>
        <v>0</v>
      </c>
      <c r="L120" s="105"/>
    </row>
    <row r="121" spans="2:12" s="9" customFormat="1" ht="19.899999999999999" customHeight="1">
      <c r="B121" s="105"/>
      <c r="D121" s="106" t="s">
        <v>247</v>
      </c>
      <c r="E121" s="107"/>
      <c r="F121" s="107"/>
      <c r="G121" s="107"/>
      <c r="H121" s="107"/>
      <c r="I121" s="107"/>
      <c r="J121" s="108">
        <f>J871</f>
        <v>0</v>
      </c>
      <c r="L121" s="105"/>
    </row>
    <row r="122" spans="2:12" s="9" customFormat="1" ht="19.899999999999999" customHeight="1">
      <c r="B122" s="105"/>
      <c r="D122" s="106" t="s">
        <v>248</v>
      </c>
      <c r="E122" s="107"/>
      <c r="F122" s="107"/>
      <c r="G122" s="107"/>
      <c r="H122" s="107"/>
      <c r="I122" s="107"/>
      <c r="J122" s="108">
        <f>J892</f>
        <v>0</v>
      </c>
      <c r="L122" s="105"/>
    </row>
    <row r="123" spans="2:12" s="9" customFormat="1" ht="19.899999999999999" customHeight="1">
      <c r="B123" s="105"/>
      <c r="D123" s="106" t="s">
        <v>249</v>
      </c>
      <c r="E123" s="107"/>
      <c r="F123" s="107"/>
      <c r="G123" s="107"/>
      <c r="H123" s="107"/>
      <c r="I123" s="107"/>
      <c r="J123" s="108">
        <f>J916</f>
        <v>0</v>
      </c>
      <c r="L123" s="105"/>
    </row>
    <row r="124" spans="2:12" s="9" customFormat="1" ht="19.899999999999999" customHeight="1">
      <c r="B124" s="105"/>
      <c r="D124" s="106" t="s">
        <v>250</v>
      </c>
      <c r="E124" s="107"/>
      <c r="F124" s="107"/>
      <c r="G124" s="107"/>
      <c r="H124" s="107"/>
      <c r="I124" s="107"/>
      <c r="J124" s="108">
        <f>J955</f>
        <v>0</v>
      </c>
      <c r="L124" s="105"/>
    </row>
    <row r="125" spans="2:12" s="8" customFormat="1" ht="24.95" customHeight="1">
      <c r="B125" s="101"/>
      <c r="D125" s="102" t="s">
        <v>251</v>
      </c>
      <c r="E125" s="103"/>
      <c r="F125" s="103"/>
      <c r="G125" s="103"/>
      <c r="H125" s="103"/>
      <c r="I125" s="103"/>
      <c r="J125" s="104">
        <f>J962</f>
        <v>0</v>
      </c>
      <c r="L125" s="101"/>
    </row>
    <row r="126" spans="2:12" s="1" customFormat="1" ht="21.75" customHeight="1">
      <c r="B126" s="33"/>
      <c r="L126" s="33"/>
    </row>
    <row r="127" spans="2:12" s="1" customFormat="1" ht="6.95" customHeight="1">
      <c r="B127" s="42"/>
      <c r="C127" s="43"/>
      <c r="D127" s="43"/>
      <c r="E127" s="43"/>
      <c r="F127" s="43"/>
      <c r="G127" s="43"/>
      <c r="H127" s="43"/>
      <c r="I127" s="43"/>
      <c r="J127" s="43"/>
      <c r="K127" s="43"/>
      <c r="L127" s="33"/>
    </row>
    <row r="131" spans="2:12" s="1" customFormat="1" ht="6.95" customHeight="1"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3"/>
    </row>
    <row r="132" spans="2:12" s="1" customFormat="1" ht="24.95" customHeight="1">
      <c r="B132" s="33"/>
      <c r="C132" s="22" t="s">
        <v>252</v>
      </c>
      <c r="L132" s="33"/>
    </row>
    <row r="133" spans="2:12" s="1" customFormat="1" ht="6.95" customHeight="1">
      <c r="B133" s="33"/>
      <c r="L133" s="33"/>
    </row>
    <row r="134" spans="2:12" s="1" customFormat="1" ht="12" customHeight="1">
      <c r="B134" s="33"/>
      <c r="C134" s="28" t="s">
        <v>17</v>
      </c>
      <c r="L134" s="33"/>
    </row>
    <row r="135" spans="2:12" s="1" customFormat="1" ht="16.5" customHeight="1">
      <c r="B135" s="33"/>
      <c r="E135" s="336" t="str">
        <f>E7</f>
        <v>Stavební úpravy RD na Balkáně č.p. 340, Holice</v>
      </c>
      <c r="F135" s="337"/>
      <c r="G135" s="337"/>
      <c r="H135" s="337"/>
      <c r="L135" s="33"/>
    </row>
    <row r="136" spans="2:12" ht="12" customHeight="1">
      <c r="B136" s="21"/>
      <c r="C136" s="28" t="s">
        <v>120</v>
      </c>
      <c r="L136" s="21"/>
    </row>
    <row r="137" spans="2:12" s="1" customFormat="1" ht="16.5" customHeight="1">
      <c r="B137" s="33"/>
      <c r="E137" s="336" t="s">
        <v>124</v>
      </c>
      <c r="F137" s="335"/>
      <c r="G137" s="335"/>
      <c r="H137" s="335"/>
      <c r="L137" s="33"/>
    </row>
    <row r="138" spans="2:12" s="1" customFormat="1" ht="12" customHeight="1">
      <c r="B138" s="33"/>
      <c r="C138" s="28" t="s">
        <v>128</v>
      </c>
      <c r="L138" s="33"/>
    </row>
    <row r="139" spans="2:12" s="1" customFormat="1" ht="16.5" customHeight="1">
      <c r="B139" s="33"/>
      <c r="E139" s="328" t="str">
        <f>E11</f>
        <v>1 - Stavební a bourací práce</v>
      </c>
      <c r="F139" s="335"/>
      <c r="G139" s="335"/>
      <c r="H139" s="335"/>
      <c r="L139" s="33"/>
    </row>
    <row r="140" spans="2:12" s="1" customFormat="1" ht="6.95" customHeight="1">
      <c r="B140" s="33"/>
      <c r="L140" s="33"/>
    </row>
    <row r="141" spans="2:12" s="1" customFormat="1" ht="12" customHeight="1">
      <c r="B141" s="33"/>
      <c r="C141" s="28" t="s">
        <v>21</v>
      </c>
      <c r="F141" s="26" t="str">
        <f>F14</f>
        <v xml:space="preserve"> </v>
      </c>
      <c r="I141" s="28" t="s">
        <v>23</v>
      </c>
      <c r="J141" s="50" t="str">
        <f>IF(J14="","",J14)</f>
        <v>31. 3. 2025</v>
      </c>
      <c r="L141" s="33"/>
    </row>
    <row r="142" spans="2:12" s="1" customFormat="1" ht="6.95" customHeight="1">
      <c r="B142" s="33"/>
      <c r="L142" s="33"/>
    </row>
    <row r="143" spans="2:12" s="1" customFormat="1" ht="15.2" customHeight="1">
      <c r="B143" s="33"/>
      <c r="C143" s="28" t="s">
        <v>25</v>
      </c>
      <c r="F143" s="26" t="str">
        <f>E17</f>
        <v xml:space="preserve"> </v>
      </c>
      <c r="I143" s="28" t="s">
        <v>30</v>
      </c>
      <c r="J143" s="31" t="str">
        <f>E23</f>
        <v xml:space="preserve"> </v>
      </c>
      <c r="L143" s="33"/>
    </row>
    <row r="144" spans="2:12" s="1" customFormat="1" ht="15.2" customHeight="1">
      <c r="B144" s="33"/>
      <c r="C144" s="28" t="s">
        <v>28</v>
      </c>
      <c r="F144" s="26" t="str">
        <f>IF(E20="","",E20)</f>
        <v>Vyplň údaj</v>
      </c>
      <c r="I144" s="28" t="s">
        <v>32</v>
      </c>
      <c r="J144" s="31" t="str">
        <f>E26</f>
        <v xml:space="preserve"> </v>
      </c>
      <c r="L144" s="33"/>
    </row>
    <row r="145" spans="2:65" s="1" customFormat="1" ht="10.35" customHeight="1">
      <c r="B145" s="33"/>
      <c r="L145" s="33"/>
    </row>
    <row r="146" spans="2:65" s="10" customFormat="1" ht="29.25" customHeight="1">
      <c r="B146" s="109"/>
      <c r="C146" s="110" t="s">
        <v>253</v>
      </c>
      <c r="D146" s="111" t="s">
        <v>54</v>
      </c>
      <c r="E146" s="111" t="s">
        <v>50</v>
      </c>
      <c r="F146" s="111" t="s">
        <v>51</v>
      </c>
      <c r="G146" s="111" t="s">
        <v>254</v>
      </c>
      <c r="H146" s="111" t="s">
        <v>255</v>
      </c>
      <c r="I146" s="111" t="s">
        <v>256</v>
      </c>
      <c r="J146" s="111" t="s">
        <v>188</v>
      </c>
      <c r="K146" s="112" t="s">
        <v>257</v>
      </c>
      <c r="L146" s="109"/>
      <c r="M146" s="57" t="s">
        <v>3</v>
      </c>
      <c r="N146" s="58" t="s">
        <v>39</v>
      </c>
      <c r="O146" s="58" t="s">
        <v>258</v>
      </c>
      <c r="P146" s="58" t="s">
        <v>259</v>
      </c>
      <c r="Q146" s="58" t="s">
        <v>260</v>
      </c>
      <c r="R146" s="58" t="s">
        <v>261</v>
      </c>
      <c r="S146" s="58" t="s">
        <v>262</v>
      </c>
      <c r="T146" s="59" t="s">
        <v>263</v>
      </c>
    </row>
    <row r="147" spans="2:65" s="1" customFormat="1" ht="22.9" customHeight="1">
      <c r="B147" s="33"/>
      <c r="C147" s="62" t="s">
        <v>264</v>
      </c>
      <c r="J147" s="113">
        <f>BK147</f>
        <v>0</v>
      </c>
      <c r="L147" s="33"/>
      <c r="M147" s="60"/>
      <c r="N147" s="51"/>
      <c r="O147" s="51"/>
      <c r="P147" s="114">
        <f>P148+P272+P576+P962</f>
        <v>0</v>
      </c>
      <c r="Q147" s="51"/>
      <c r="R147" s="114">
        <f>R148+R272+R576+R962</f>
        <v>93.13075167300272</v>
      </c>
      <c r="S147" s="51"/>
      <c r="T147" s="115">
        <f>T148+T272+T576+T962</f>
        <v>32.147438860000008</v>
      </c>
      <c r="AT147" s="18" t="s">
        <v>68</v>
      </c>
      <c r="AU147" s="18" t="s">
        <v>189</v>
      </c>
      <c r="BK147" s="116">
        <f>BK148+BK272+BK576+BK962</f>
        <v>0</v>
      </c>
    </row>
    <row r="148" spans="2:65" s="11" customFormat="1" ht="25.9" customHeight="1">
      <c r="B148" s="117"/>
      <c r="D148" s="118" t="s">
        <v>68</v>
      </c>
      <c r="E148" s="119" t="s">
        <v>265</v>
      </c>
      <c r="F148" s="119" t="s">
        <v>266</v>
      </c>
      <c r="I148" s="120"/>
      <c r="J148" s="121">
        <f>BK148</f>
        <v>0</v>
      </c>
      <c r="L148" s="117"/>
      <c r="M148" s="122"/>
      <c r="P148" s="123">
        <f>P149+P171+P207+P219+P223+P245+P249+P258</f>
        <v>0</v>
      </c>
      <c r="R148" s="123">
        <f>R149+R171+R207+R219+R223+R245+R249+R258</f>
        <v>7.1056500000000009E-2</v>
      </c>
      <c r="T148" s="124">
        <f>T149+T171+T207+T219+T223+T245+T249+T258</f>
        <v>32.122808110000008</v>
      </c>
      <c r="AR148" s="118" t="s">
        <v>76</v>
      </c>
      <c r="AT148" s="125" t="s">
        <v>68</v>
      </c>
      <c r="AU148" s="125" t="s">
        <v>69</v>
      </c>
      <c r="AY148" s="118" t="s">
        <v>267</v>
      </c>
      <c r="BK148" s="126">
        <f>BK149+BK171+BK207+BK219+BK223+BK245+BK249+BK258</f>
        <v>0</v>
      </c>
    </row>
    <row r="149" spans="2:65" s="11" customFormat="1" ht="22.9" customHeight="1">
      <c r="B149" s="117"/>
      <c r="D149" s="118" t="s">
        <v>68</v>
      </c>
      <c r="E149" s="127" t="s">
        <v>268</v>
      </c>
      <c r="F149" s="127" t="s">
        <v>269</v>
      </c>
      <c r="I149" s="120"/>
      <c r="J149" s="128">
        <f>BK149</f>
        <v>0</v>
      </c>
      <c r="L149" s="117"/>
      <c r="M149" s="122"/>
      <c r="P149" s="123">
        <f>SUM(P150:P170)</f>
        <v>0</v>
      </c>
      <c r="R149" s="123">
        <f>SUM(R150:R170)</f>
        <v>0</v>
      </c>
      <c r="T149" s="124">
        <f>SUM(T150:T170)</f>
        <v>25.909316</v>
      </c>
      <c r="AR149" s="118" t="s">
        <v>76</v>
      </c>
      <c r="AT149" s="125" t="s">
        <v>68</v>
      </c>
      <c r="AU149" s="125" t="s">
        <v>76</v>
      </c>
      <c r="AY149" s="118" t="s">
        <v>267</v>
      </c>
      <c r="BK149" s="126">
        <f>SUM(BK150:BK170)</f>
        <v>0</v>
      </c>
    </row>
    <row r="150" spans="2:65" s="1" customFormat="1" ht="24.2" customHeight="1">
      <c r="B150" s="129"/>
      <c r="C150" s="130" t="s">
        <v>76</v>
      </c>
      <c r="D150" s="130" t="s">
        <v>270</v>
      </c>
      <c r="E150" s="131" t="s">
        <v>271</v>
      </c>
      <c r="F150" s="132" t="s">
        <v>272</v>
      </c>
      <c r="G150" s="133" t="s">
        <v>102</v>
      </c>
      <c r="H150" s="285">
        <v>82.65</v>
      </c>
      <c r="I150" s="134"/>
      <c r="J150" s="348">
        <f>ROUND(I150*H150,2)</f>
        <v>0</v>
      </c>
      <c r="K150" s="132" t="s">
        <v>273</v>
      </c>
      <c r="L150" s="33"/>
      <c r="M150" s="135" t="s">
        <v>3</v>
      </c>
      <c r="N150" s="136" t="s">
        <v>41</v>
      </c>
      <c r="P150" s="137">
        <f>O150*H150</f>
        <v>0</v>
      </c>
      <c r="Q150" s="137">
        <v>0</v>
      </c>
      <c r="R150" s="137">
        <f>Q150*H150</f>
        <v>0</v>
      </c>
      <c r="S150" s="137">
        <v>3.0000000000000001E-3</v>
      </c>
      <c r="T150" s="138">
        <f>S150*H150</f>
        <v>0.24795000000000003</v>
      </c>
      <c r="AR150" s="139" t="s">
        <v>88</v>
      </c>
      <c r="AT150" s="139" t="s">
        <v>270</v>
      </c>
      <c r="AU150" s="139" t="s">
        <v>81</v>
      </c>
      <c r="AY150" s="18" t="s">
        <v>267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81</v>
      </c>
      <c r="BK150" s="140">
        <f>ROUND(I150*H150,2)</f>
        <v>0</v>
      </c>
      <c r="BL150" s="18" t="s">
        <v>88</v>
      </c>
      <c r="BM150" s="139" t="s">
        <v>274</v>
      </c>
    </row>
    <row r="151" spans="2:65" s="1" customFormat="1">
      <c r="B151" s="33"/>
      <c r="D151" s="141" t="s">
        <v>275</v>
      </c>
      <c r="F151" s="142" t="s">
        <v>276</v>
      </c>
      <c r="H151" s="286"/>
      <c r="I151" s="143"/>
      <c r="J151" s="349"/>
      <c r="L151" s="33"/>
      <c r="M151" s="144"/>
      <c r="T151" s="54"/>
      <c r="AT151" s="18" t="s">
        <v>275</v>
      </c>
      <c r="AU151" s="18" t="s">
        <v>81</v>
      </c>
    </row>
    <row r="152" spans="2:65" s="12" customFormat="1">
      <c r="B152" s="145"/>
      <c r="D152" s="146" t="s">
        <v>277</v>
      </c>
      <c r="E152" s="147" t="s">
        <v>3</v>
      </c>
      <c r="F152" s="148" t="s">
        <v>278</v>
      </c>
      <c r="H152" s="287">
        <v>5.04</v>
      </c>
      <c r="I152" s="149"/>
      <c r="J152" s="350"/>
      <c r="L152" s="145"/>
      <c r="M152" s="150"/>
      <c r="T152" s="151"/>
      <c r="AT152" s="147" t="s">
        <v>277</v>
      </c>
      <c r="AU152" s="147" t="s">
        <v>81</v>
      </c>
      <c r="AV152" s="12" t="s">
        <v>81</v>
      </c>
      <c r="AW152" s="12" t="s">
        <v>31</v>
      </c>
      <c r="AX152" s="12" t="s">
        <v>69</v>
      </c>
      <c r="AY152" s="147" t="s">
        <v>267</v>
      </c>
    </row>
    <row r="153" spans="2:65" s="12" customFormat="1">
      <c r="B153" s="145"/>
      <c r="D153" s="146" t="s">
        <v>277</v>
      </c>
      <c r="E153" s="147" t="s">
        <v>3</v>
      </c>
      <c r="F153" s="148" t="s">
        <v>279</v>
      </c>
      <c r="H153" s="287">
        <v>13.22</v>
      </c>
      <c r="I153" s="149"/>
      <c r="J153" s="350"/>
      <c r="L153" s="145"/>
      <c r="M153" s="150"/>
      <c r="T153" s="151"/>
      <c r="AT153" s="147" t="s">
        <v>277</v>
      </c>
      <c r="AU153" s="147" t="s">
        <v>81</v>
      </c>
      <c r="AV153" s="12" t="s">
        <v>81</v>
      </c>
      <c r="AW153" s="12" t="s">
        <v>31</v>
      </c>
      <c r="AX153" s="12" t="s">
        <v>69</v>
      </c>
      <c r="AY153" s="147" t="s">
        <v>267</v>
      </c>
    </row>
    <row r="154" spans="2:65" s="12" customFormat="1">
      <c r="B154" s="145"/>
      <c r="D154" s="146" t="s">
        <v>277</v>
      </c>
      <c r="E154" s="147" t="s">
        <v>3</v>
      </c>
      <c r="F154" s="148" t="s">
        <v>280</v>
      </c>
      <c r="H154" s="287">
        <v>6.05</v>
      </c>
      <c r="I154" s="149"/>
      <c r="J154" s="350"/>
      <c r="L154" s="145"/>
      <c r="M154" s="150"/>
      <c r="T154" s="151"/>
      <c r="AT154" s="147" t="s">
        <v>277</v>
      </c>
      <c r="AU154" s="147" t="s">
        <v>81</v>
      </c>
      <c r="AV154" s="12" t="s">
        <v>81</v>
      </c>
      <c r="AW154" s="12" t="s">
        <v>31</v>
      </c>
      <c r="AX154" s="12" t="s">
        <v>69</v>
      </c>
      <c r="AY154" s="147" t="s">
        <v>267</v>
      </c>
    </row>
    <row r="155" spans="2:65" s="12" customFormat="1">
      <c r="B155" s="145"/>
      <c r="D155" s="146" t="s">
        <v>277</v>
      </c>
      <c r="E155" s="147" t="s">
        <v>3</v>
      </c>
      <c r="F155" s="148" t="s">
        <v>281</v>
      </c>
      <c r="H155" s="287">
        <v>15.4</v>
      </c>
      <c r="I155" s="149"/>
      <c r="J155" s="350"/>
      <c r="L155" s="145"/>
      <c r="M155" s="150"/>
      <c r="T155" s="151"/>
      <c r="AT155" s="147" t="s">
        <v>277</v>
      </c>
      <c r="AU155" s="147" t="s">
        <v>81</v>
      </c>
      <c r="AV155" s="12" t="s">
        <v>81</v>
      </c>
      <c r="AW155" s="12" t="s">
        <v>31</v>
      </c>
      <c r="AX155" s="12" t="s">
        <v>69</v>
      </c>
      <c r="AY155" s="147" t="s">
        <v>267</v>
      </c>
    </row>
    <row r="156" spans="2:65" s="12" customFormat="1">
      <c r="B156" s="145"/>
      <c r="D156" s="146" t="s">
        <v>277</v>
      </c>
      <c r="E156" s="147" t="s">
        <v>3</v>
      </c>
      <c r="F156" s="148" t="s">
        <v>282</v>
      </c>
      <c r="H156" s="287">
        <v>16.64</v>
      </c>
      <c r="I156" s="149"/>
      <c r="J156" s="350"/>
      <c r="L156" s="145"/>
      <c r="M156" s="150"/>
      <c r="T156" s="151"/>
      <c r="AT156" s="147" t="s">
        <v>277</v>
      </c>
      <c r="AU156" s="147" t="s">
        <v>81</v>
      </c>
      <c r="AV156" s="12" t="s">
        <v>81</v>
      </c>
      <c r="AW156" s="12" t="s">
        <v>31</v>
      </c>
      <c r="AX156" s="12" t="s">
        <v>69</v>
      </c>
      <c r="AY156" s="147" t="s">
        <v>267</v>
      </c>
    </row>
    <row r="157" spans="2:65" s="12" customFormat="1">
      <c r="B157" s="145"/>
      <c r="D157" s="146" t="s">
        <v>277</v>
      </c>
      <c r="E157" s="147" t="s">
        <v>3</v>
      </c>
      <c r="F157" s="148" t="s">
        <v>283</v>
      </c>
      <c r="H157" s="287">
        <v>16.79</v>
      </c>
      <c r="I157" s="149"/>
      <c r="J157" s="350"/>
      <c r="L157" s="145"/>
      <c r="M157" s="150"/>
      <c r="T157" s="151"/>
      <c r="AT157" s="147" t="s">
        <v>277</v>
      </c>
      <c r="AU157" s="147" t="s">
        <v>81</v>
      </c>
      <c r="AV157" s="12" t="s">
        <v>81</v>
      </c>
      <c r="AW157" s="12" t="s">
        <v>31</v>
      </c>
      <c r="AX157" s="12" t="s">
        <v>69</v>
      </c>
      <c r="AY157" s="147" t="s">
        <v>267</v>
      </c>
    </row>
    <row r="158" spans="2:65" s="12" customFormat="1">
      <c r="B158" s="145"/>
      <c r="D158" s="146" t="s">
        <v>277</v>
      </c>
      <c r="E158" s="147" t="s">
        <v>3</v>
      </c>
      <c r="F158" s="148" t="s">
        <v>284</v>
      </c>
      <c r="H158" s="287">
        <v>9.51</v>
      </c>
      <c r="I158" s="149"/>
      <c r="J158" s="350"/>
      <c r="L158" s="145"/>
      <c r="M158" s="150"/>
      <c r="T158" s="151"/>
      <c r="AT158" s="147" t="s">
        <v>277</v>
      </c>
      <c r="AU158" s="147" t="s">
        <v>81</v>
      </c>
      <c r="AV158" s="12" t="s">
        <v>81</v>
      </c>
      <c r="AW158" s="12" t="s">
        <v>31</v>
      </c>
      <c r="AX158" s="12" t="s">
        <v>69</v>
      </c>
      <c r="AY158" s="147" t="s">
        <v>267</v>
      </c>
    </row>
    <row r="159" spans="2:65" s="13" customFormat="1">
      <c r="B159" s="152"/>
      <c r="D159" s="146" t="s">
        <v>277</v>
      </c>
      <c r="E159" s="153" t="s">
        <v>3</v>
      </c>
      <c r="F159" s="154" t="s">
        <v>285</v>
      </c>
      <c r="H159" s="288">
        <v>82.65</v>
      </c>
      <c r="I159" s="155"/>
      <c r="J159" s="351"/>
      <c r="L159" s="152"/>
      <c r="M159" s="156"/>
      <c r="T159" s="157"/>
      <c r="AT159" s="153" t="s">
        <v>277</v>
      </c>
      <c r="AU159" s="153" t="s">
        <v>81</v>
      </c>
      <c r="AV159" s="13" t="s">
        <v>88</v>
      </c>
      <c r="AW159" s="13" t="s">
        <v>31</v>
      </c>
      <c r="AX159" s="13" t="s">
        <v>76</v>
      </c>
      <c r="AY159" s="153" t="s">
        <v>267</v>
      </c>
    </row>
    <row r="160" spans="2:65" s="1" customFormat="1" ht="44.25" customHeight="1">
      <c r="B160" s="129"/>
      <c r="C160" s="130" t="s">
        <v>81</v>
      </c>
      <c r="D160" s="130" t="s">
        <v>270</v>
      </c>
      <c r="E160" s="131" t="s">
        <v>286</v>
      </c>
      <c r="F160" s="132" t="s">
        <v>287</v>
      </c>
      <c r="G160" s="133" t="s">
        <v>102</v>
      </c>
      <c r="H160" s="285">
        <v>6.91</v>
      </c>
      <c r="I160" s="134"/>
      <c r="J160" s="348">
        <f>ROUND(I160*H160,2)</f>
        <v>0</v>
      </c>
      <c r="K160" s="132" t="s">
        <v>273</v>
      </c>
      <c r="L160" s="33"/>
      <c r="M160" s="135" t="s">
        <v>3</v>
      </c>
      <c r="N160" s="136" t="s">
        <v>41</v>
      </c>
      <c r="P160" s="137">
        <f>O160*H160</f>
        <v>0</v>
      </c>
      <c r="Q160" s="137">
        <v>0</v>
      </c>
      <c r="R160" s="137">
        <f>Q160*H160</f>
        <v>0</v>
      </c>
      <c r="S160" s="137">
        <v>3.5000000000000003E-2</v>
      </c>
      <c r="T160" s="138">
        <f>S160*H160</f>
        <v>0.24185000000000004</v>
      </c>
      <c r="AR160" s="139" t="s">
        <v>88</v>
      </c>
      <c r="AT160" s="139" t="s">
        <v>270</v>
      </c>
      <c r="AU160" s="139" t="s">
        <v>81</v>
      </c>
      <c r="AY160" s="18" t="s">
        <v>267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8" t="s">
        <v>81</v>
      </c>
      <c r="BK160" s="140">
        <f>ROUND(I160*H160,2)</f>
        <v>0</v>
      </c>
      <c r="BL160" s="18" t="s">
        <v>88</v>
      </c>
      <c r="BM160" s="139" t="s">
        <v>288</v>
      </c>
    </row>
    <row r="161" spans="2:65" s="1" customFormat="1">
      <c r="B161" s="33"/>
      <c r="D161" s="141" t="s">
        <v>275</v>
      </c>
      <c r="F161" s="142" t="s">
        <v>289</v>
      </c>
      <c r="H161" s="286"/>
      <c r="I161" s="143"/>
      <c r="J161" s="349"/>
      <c r="L161" s="33"/>
      <c r="M161" s="144"/>
      <c r="T161" s="54"/>
      <c r="AT161" s="18" t="s">
        <v>275</v>
      </c>
      <c r="AU161" s="18" t="s">
        <v>81</v>
      </c>
    </row>
    <row r="162" spans="2:65" s="12" customFormat="1">
      <c r="B162" s="145"/>
      <c r="D162" s="146" t="s">
        <v>277</v>
      </c>
      <c r="E162" s="147" t="s">
        <v>3</v>
      </c>
      <c r="F162" s="148" t="s">
        <v>290</v>
      </c>
      <c r="H162" s="287">
        <v>1.1000000000000001</v>
      </c>
      <c r="I162" s="149"/>
      <c r="J162" s="350"/>
      <c r="L162" s="145"/>
      <c r="M162" s="150"/>
      <c r="T162" s="151"/>
      <c r="AT162" s="147" t="s">
        <v>277</v>
      </c>
      <c r="AU162" s="147" t="s">
        <v>81</v>
      </c>
      <c r="AV162" s="12" t="s">
        <v>81</v>
      </c>
      <c r="AW162" s="12" t="s">
        <v>31</v>
      </c>
      <c r="AX162" s="12" t="s">
        <v>69</v>
      </c>
      <c r="AY162" s="147" t="s">
        <v>267</v>
      </c>
    </row>
    <row r="163" spans="2:65" s="12" customFormat="1">
      <c r="B163" s="145"/>
      <c r="D163" s="146" t="s">
        <v>277</v>
      </c>
      <c r="E163" s="147" t="s">
        <v>3</v>
      </c>
      <c r="F163" s="148" t="s">
        <v>291</v>
      </c>
      <c r="H163" s="287">
        <v>5.81</v>
      </c>
      <c r="I163" s="149"/>
      <c r="J163" s="350"/>
      <c r="L163" s="145"/>
      <c r="M163" s="150"/>
      <c r="T163" s="151"/>
      <c r="AT163" s="147" t="s">
        <v>277</v>
      </c>
      <c r="AU163" s="147" t="s">
        <v>81</v>
      </c>
      <c r="AV163" s="12" t="s">
        <v>81</v>
      </c>
      <c r="AW163" s="12" t="s">
        <v>31</v>
      </c>
      <c r="AX163" s="12" t="s">
        <v>69</v>
      </c>
      <c r="AY163" s="147" t="s">
        <v>267</v>
      </c>
    </row>
    <row r="164" spans="2:65" s="13" customFormat="1">
      <c r="B164" s="152"/>
      <c r="D164" s="146" t="s">
        <v>277</v>
      </c>
      <c r="E164" s="153" t="s">
        <v>3</v>
      </c>
      <c r="F164" s="154" t="s">
        <v>285</v>
      </c>
      <c r="H164" s="288">
        <v>6.91</v>
      </c>
      <c r="I164" s="155"/>
      <c r="J164" s="351"/>
      <c r="L164" s="152"/>
      <c r="M164" s="156"/>
      <c r="T164" s="157"/>
      <c r="AT164" s="153" t="s">
        <v>277</v>
      </c>
      <c r="AU164" s="153" t="s">
        <v>81</v>
      </c>
      <c r="AV164" s="13" t="s">
        <v>88</v>
      </c>
      <c r="AW164" s="13" t="s">
        <v>31</v>
      </c>
      <c r="AX164" s="13" t="s">
        <v>76</v>
      </c>
      <c r="AY164" s="153" t="s">
        <v>267</v>
      </c>
    </row>
    <row r="165" spans="2:65" s="1" customFormat="1" ht="24.2" customHeight="1">
      <c r="B165" s="129"/>
      <c r="C165" s="130" t="s">
        <v>85</v>
      </c>
      <c r="D165" s="130" t="s">
        <v>270</v>
      </c>
      <c r="E165" s="131" t="s">
        <v>292</v>
      </c>
      <c r="F165" s="132" t="s">
        <v>293</v>
      </c>
      <c r="G165" s="133" t="s">
        <v>294</v>
      </c>
      <c r="H165" s="285">
        <v>11.404</v>
      </c>
      <c r="I165" s="134"/>
      <c r="J165" s="348">
        <f>ROUND(I165*H165,2)</f>
        <v>0</v>
      </c>
      <c r="K165" s="132" t="s">
        <v>273</v>
      </c>
      <c r="L165" s="33"/>
      <c r="M165" s="135" t="s">
        <v>3</v>
      </c>
      <c r="N165" s="136" t="s">
        <v>41</v>
      </c>
      <c r="P165" s="137">
        <f>O165*H165</f>
        <v>0</v>
      </c>
      <c r="Q165" s="137">
        <v>0</v>
      </c>
      <c r="R165" s="137">
        <f>Q165*H165</f>
        <v>0</v>
      </c>
      <c r="S165" s="137">
        <v>2.2000000000000002</v>
      </c>
      <c r="T165" s="138">
        <f>S165*H165</f>
        <v>25.088800000000003</v>
      </c>
      <c r="AR165" s="139" t="s">
        <v>88</v>
      </c>
      <c r="AT165" s="139" t="s">
        <v>270</v>
      </c>
      <c r="AU165" s="139" t="s">
        <v>81</v>
      </c>
      <c r="AY165" s="18" t="s">
        <v>267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8" t="s">
        <v>81</v>
      </c>
      <c r="BK165" s="140">
        <f>ROUND(I165*H165,2)</f>
        <v>0</v>
      </c>
      <c r="BL165" s="18" t="s">
        <v>88</v>
      </c>
      <c r="BM165" s="139" t="s">
        <v>295</v>
      </c>
    </row>
    <row r="166" spans="2:65" s="1" customFormat="1">
      <c r="B166" s="33"/>
      <c r="D166" s="141" t="s">
        <v>275</v>
      </c>
      <c r="F166" s="142" t="s">
        <v>296</v>
      </c>
      <c r="H166" s="286"/>
      <c r="I166" s="143"/>
      <c r="J166" s="349"/>
      <c r="L166" s="33"/>
      <c r="M166" s="144"/>
      <c r="T166" s="54"/>
      <c r="AT166" s="18" t="s">
        <v>275</v>
      </c>
      <c r="AU166" s="18" t="s">
        <v>81</v>
      </c>
    </row>
    <row r="167" spans="2:65" s="12" customFormat="1">
      <c r="B167" s="145"/>
      <c r="D167" s="146" t="s">
        <v>277</v>
      </c>
      <c r="E167" s="147" t="s">
        <v>3</v>
      </c>
      <c r="F167" s="148" t="s">
        <v>297</v>
      </c>
      <c r="H167" s="287">
        <v>11.404</v>
      </c>
      <c r="I167" s="149"/>
      <c r="J167" s="350"/>
      <c r="L167" s="145"/>
      <c r="M167" s="150"/>
      <c r="T167" s="151"/>
      <c r="AT167" s="147" t="s">
        <v>277</v>
      </c>
      <c r="AU167" s="147" t="s">
        <v>81</v>
      </c>
      <c r="AV167" s="12" t="s">
        <v>81</v>
      </c>
      <c r="AW167" s="12" t="s">
        <v>31</v>
      </c>
      <c r="AX167" s="12" t="s">
        <v>76</v>
      </c>
      <c r="AY167" s="147" t="s">
        <v>267</v>
      </c>
    </row>
    <row r="168" spans="2:65" s="1" customFormat="1" ht="37.9" customHeight="1">
      <c r="B168" s="129"/>
      <c r="C168" s="130" t="s">
        <v>88</v>
      </c>
      <c r="D168" s="130" t="s">
        <v>270</v>
      </c>
      <c r="E168" s="131" t="s">
        <v>298</v>
      </c>
      <c r="F168" s="132" t="s">
        <v>299</v>
      </c>
      <c r="G168" s="133" t="s">
        <v>294</v>
      </c>
      <c r="H168" s="285">
        <v>11.404</v>
      </c>
      <c r="I168" s="134"/>
      <c r="J168" s="348">
        <f>ROUND(I168*H168,2)</f>
        <v>0</v>
      </c>
      <c r="K168" s="132" t="s">
        <v>273</v>
      </c>
      <c r="L168" s="33"/>
      <c r="M168" s="135" t="s">
        <v>3</v>
      </c>
      <c r="N168" s="136" t="s">
        <v>41</v>
      </c>
      <c r="P168" s="137">
        <f>O168*H168</f>
        <v>0</v>
      </c>
      <c r="Q168" s="137">
        <v>0</v>
      </c>
      <c r="R168" s="137">
        <f>Q168*H168</f>
        <v>0</v>
      </c>
      <c r="S168" s="137">
        <v>2.9000000000000001E-2</v>
      </c>
      <c r="T168" s="138">
        <f>S168*H168</f>
        <v>0.33071600000000001</v>
      </c>
      <c r="AR168" s="139" t="s">
        <v>88</v>
      </c>
      <c r="AT168" s="139" t="s">
        <v>270</v>
      </c>
      <c r="AU168" s="139" t="s">
        <v>81</v>
      </c>
      <c r="AY168" s="18" t="s">
        <v>267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8" t="s">
        <v>81</v>
      </c>
      <c r="BK168" s="140">
        <f>ROUND(I168*H168,2)</f>
        <v>0</v>
      </c>
      <c r="BL168" s="18" t="s">
        <v>88</v>
      </c>
      <c r="BM168" s="139" t="s">
        <v>300</v>
      </c>
    </row>
    <row r="169" spans="2:65" s="1" customFormat="1">
      <c r="B169" s="33"/>
      <c r="D169" s="141" t="s">
        <v>275</v>
      </c>
      <c r="F169" s="142" t="s">
        <v>301</v>
      </c>
      <c r="H169" s="286"/>
      <c r="I169" s="143"/>
      <c r="J169" s="349"/>
      <c r="L169" s="33"/>
      <c r="M169" s="144"/>
      <c r="T169" s="54"/>
      <c r="AT169" s="18" t="s">
        <v>275</v>
      </c>
      <c r="AU169" s="18" t="s">
        <v>81</v>
      </c>
    </row>
    <row r="170" spans="2:65" s="1" customFormat="1" ht="33" customHeight="1">
      <c r="B170" s="129"/>
      <c r="C170" s="130" t="s">
        <v>91</v>
      </c>
      <c r="D170" s="130" t="s">
        <v>270</v>
      </c>
      <c r="E170" s="131" t="s">
        <v>302</v>
      </c>
      <c r="F170" s="132" t="s">
        <v>303</v>
      </c>
      <c r="G170" s="133" t="s">
        <v>304</v>
      </c>
      <c r="H170" s="285">
        <v>1</v>
      </c>
      <c r="I170" s="134"/>
      <c r="J170" s="348">
        <f>ROUND(I170*H170,2)</f>
        <v>0</v>
      </c>
      <c r="K170" s="132" t="s">
        <v>305</v>
      </c>
      <c r="L170" s="33"/>
      <c r="M170" s="135" t="s">
        <v>3</v>
      </c>
      <c r="N170" s="136" t="s">
        <v>41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88</v>
      </c>
      <c r="AT170" s="139" t="s">
        <v>270</v>
      </c>
      <c r="AU170" s="139" t="s">
        <v>81</v>
      </c>
      <c r="AY170" s="18" t="s">
        <v>267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8" t="s">
        <v>81</v>
      </c>
      <c r="BK170" s="140">
        <f>ROUND(I170*H170,2)</f>
        <v>0</v>
      </c>
      <c r="BL170" s="18" t="s">
        <v>88</v>
      </c>
      <c r="BM170" s="139" t="s">
        <v>306</v>
      </c>
    </row>
    <row r="171" spans="2:65" s="11" customFormat="1" ht="22.9" customHeight="1">
      <c r="B171" s="117"/>
      <c r="D171" s="118" t="s">
        <v>68</v>
      </c>
      <c r="E171" s="127" t="s">
        <v>307</v>
      </c>
      <c r="F171" s="127" t="s">
        <v>308</v>
      </c>
      <c r="H171" s="289"/>
      <c r="I171" s="120"/>
      <c r="J171" s="352">
        <f>BK171</f>
        <v>0</v>
      </c>
      <c r="L171" s="117"/>
      <c r="M171" s="122"/>
      <c r="P171" s="123">
        <f>SUM(P172:P206)</f>
        <v>0</v>
      </c>
      <c r="R171" s="123">
        <f>SUM(R172:R206)</f>
        <v>0</v>
      </c>
      <c r="T171" s="124">
        <f>SUM(T172:T206)</f>
        <v>0.898976</v>
      </c>
      <c r="AR171" s="118" t="s">
        <v>76</v>
      </c>
      <c r="AT171" s="125" t="s">
        <v>68</v>
      </c>
      <c r="AU171" s="125" t="s">
        <v>76</v>
      </c>
      <c r="AY171" s="118" t="s">
        <v>267</v>
      </c>
      <c r="BK171" s="126">
        <f>SUM(BK172:BK206)</f>
        <v>0</v>
      </c>
    </row>
    <row r="172" spans="2:65" s="1" customFormat="1" ht="24.2" customHeight="1">
      <c r="B172" s="129"/>
      <c r="C172" s="130" t="s">
        <v>94</v>
      </c>
      <c r="D172" s="130" t="s">
        <v>270</v>
      </c>
      <c r="E172" s="131" t="s">
        <v>309</v>
      </c>
      <c r="F172" s="132" t="s">
        <v>310</v>
      </c>
      <c r="G172" s="133" t="s">
        <v>311</v>
      </c>
      <c r="H172" s="285">
        <v>1</v>
      </c>
      <c r="I172" s="134"/>
      <c r="J172" s="348">
        <f>ROUND(I172*H172,2)</f>
        <v>0</v>
      </c>
      <c r="K172" s="132" t="s">
        <v>273</v>
      </c>
      <c r="L172" s="33"/>
      <c r="M172" s="135" t="s">
        <v>3</v>
      </c>
      <c r="N172" s="136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1.933E-2</v>
      </c>
      <c r="T172" s="138">
        <f>S172*H172</f>
        <v>1.933E-2</v>
      </c>
      <c r="AR172" s="139" t="s">
        <v>312</v>
      </c>
      <c r="AT172" s="139" t="s">
        <v>270</v>
      </c>
      <c r="AU172" s="139" t="s">
        <v>81</v>
      </c>
      <c r="AY172" s="18" t="s">
        <v>267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8" t="s">
        <v>81</v>
      </c>
      <c r="BK172" s="140">
        <f>ROUND(I172*H172,2)</f>
        <v>0</v>
      </c>
      <c r="BL172" s="18" t="s">
        <v>312</v>
      </c>
      <c r="BM172" s="139" t="s">
        <v>313</v>
      </c>
    </row>
    <row r="173" spans="2:65" s="1" customFormat="1">
      <c r="B173" s="33"/>
      <c r="D173" s="141" t="s">
        <v>275</v>
      </c>
      <c r="F173" s="142" t="s">
        <v>314</v>
      </c>
      <c r="H173" s="286"/>
      <c r="I173" s="143"/>
      <c r="J173" s="349"/>
      <c r="L173" s="33"/>
      <c r="M173" s="144"/>
      <c r="T173" s="54"/>
      <c r="AT173" s="18" t="s">
        <v>275</v>
      </c>
      <c r="AU173" s="18" t="s">
        <v>81</v>
      </c>
    </row>
    <row r="174" spans="2:65" s="12" customFormat="1">
      <c r="B174" s="145"/>
      <c r="D174" s="146" t="s">
        <v>277</v>
      </c>
      <c r="E174" s="147" t="s">
        <v>3</v>
      </c>
      <c r="F174" s="148" t="s">
        <v>315</v>
      </c>
      <c r="H174" s="287">
        <v>1</v>
      </c>
      <c r="I174" s="149"/>
      <c r="J174" s="350"/>
      <c r="L174" s="145"/>
      <c r="M174" s="150"/>
      <c r="T174" s="151"/>
      <c r="AT174" s="147" t="s">
        <v>277</v>
      </c>
      <c r="AU174" s="147" t="s">
        <v>81</v>
      </c>
      <c r="AV174" s="12" t="s">
        <v>81</v>
      </c>
      <c r="AW174" s="12" t="s">
        <v>31</v>
      </c>
      <c r="AX174" s="12" t="s">
        <v>76</v>
      </c>
      <c r="AY174" s="147" t="s">
        <v>267</v>
      </c>
    </row>
    <row r="175" spans="2:65" s="1" customFormat="1" ht="21.75" customHeight="1">
      <c r="B175" s="129"/>
      <c r="C175" s="130" t="s">
        <v>316</v>
      </c>
      <c r="D175" s="130" t="s">
        <v>270</v>
      </c>
      <c r="E175" s="131" t="s">
        <v>317</v>
      </c>
      <c r="F175" s="132" t="s">
        <v>318</v>
      </c>
      <c r="G175" s="133" t="s">
        <v>311</v>
      </c>
      <c r="H175" s="285">
        <v>1</v>
      </c>
      <c r="I175" s="134"/>
      <c r="J175" s="348">
        <f>ROUND(I175*H175,2)</f>
        <v>0</v>
      </c>
      <c r="K175" s="132" t="s">
        <v>273</v>
      </c>
      <c r="L175" s="33"/>
      <c r="M175" s="135" t="s">
        <v>3</v>
      </c>
      <c r="N175" s="136" t="s">
        <v>41</v>
      </c>
      <c r="P175" s="137">
        <f>O175*H175</f>
        <v>0</v>
      </c>
      <c r="Q175" s="137">
        <v>0</v>
      </c>
      <c r="R175" s="137">
        <f>Q175*H175</f>
        <v>0</v>
      </c>
      <c r="S175" s="137">
        <v>1.9460000000000002E-2</v>
      </c>
      <c r="T175" s="138">
        <f>S175*H175</f>
        <v>1.9460000000000002E-2</v>
      </c>
      <c r="AR175" s="139" t="s">
        <v>312</v>
      </c>
      <c r="AT175" s="139" t="s">
        <v>270</v>
      </c>
      <c r="AU175" s="139" t="s">
        <v>81</v>
      </c>
      <c r="AY175" s="18" t="s">
        <v>267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8" t="s">
        <v>81</v>
      </c>
      <c r="BK175" s="140">
        <f>ROUND(I175*H175,2)</f>
        <v>0</v>
      </c>
      <c r="BL175" s="18" t="s">
        <v>312</v>
      </c>
      <c r="BM175" s="139" t="s">
        <v>319</v>
      </c>
    </row>
    <row r="176" spans="2:65" s="1" customFormat="1">
      <c r="B176" s="33"/>
      <c r="D176" s="141" t="s">
        <v>275</v>
      </c>
      <c r="F176" s="142" t="s">
        <v>320</v>
      </c>
      <c r="H176" s="286"/>
      <c r="I176" s="143"/>
      <c r="J176" s="349"/>
      <c r="L176" s="33"/>
      <c r="M176" s="144"/>
      <c r="T176" s="54"/>
      <c r="AT176" s="18" t="s">
        <v>275</v>
      </c>
      <c r="AU176" s="18" t="s">
        <v>81</v>
      </c>
    </row>
    <row r="177" spans="2:65" s="12" customFormat="1">
      <c r="B177" s="145"/>
      <c r="D177" s="146" t="s">
        <v>277</v>
      </c>
      <c r="E177" s="147" t="s">
        <v>3</v>
      </c>
      <c r="F177" s="148" t="s">
        <v>321</v>
      </c>
      <c r="H177" s="287">
        <v>1</v>
      </c>
      <c r="I177" s="149"/>
      <c r="J177" s="350"/>
      <c r="L177" s="145"/>
      <c r="M177" s="150"/>
      <c r="T177" s="151"/>
      <c r="AT177" s="147" t="s">
        <v>277</v>
      </c>
      <c r="AU177" s="147" t="s">
        <v>81</v>
      </c>
      <c r="AV177" s="12" t="s">
        <v>81</v>
      </c>
      <c r="AW177" s="12" t="s">
        <v>31</v>
      </c>
      <c r="AX177" s="12" t="s">
        <v>76</v>
      </c>
      <c r="AY177" s="147" t="s">
        <v>267</v>
      </c>
    </row>
    <row r="178" spans="2:65" s="1" customFormat="1" ht="16.5" customHeight="1">
      <c r="B178" s="129"/>
      <c r="C178" s="130" t="s">
        <v>322</v>
      </c>
      <c r="D178" s="130" t="s">
        <v>270</v>
      </c>
      <c r="E178" s="131" t="s">
        <v>323</v>
      </c>
      <c r="F178" s="132" t="s">
        <v>324</v>
      </c>
      <c r="G178" s="133" t="s">
        <v>311</v>
      </c>
      <c r="H178" s="285">
        <v>1</v>
      </c>
      <c r="I178" s="134"/>
      <c r="J178" s="348">
        <f>ROUND(I178*H178,2)</f>
        <v>0</v>
      </c>
      <c r="K178" s="132" t="s">
        <v>273</v>
      </c>
      <c r="L178" s="33"/>
      <c r="M178" s="135" t="s">
        <v>3</v>
      </c>
      <c r="N178" s="136" t="s">
        <v>41</v>
      </c>
      <c r="P178" s="137">
        <f>O178*H178</f>
        <v>0</v>
      </c>
      <c r="Q178" s="137">
        <v>0</v>
      </c>
      <c r="R178" s="137">
        <f>Q178*H178</f>
        <v>0</v>
      </c>
      <c r="S178" s="137">
        <v>2.2499999999999999E-2</v>
      </c>
      <c r="T178" s="138">
        <f>S178*H178</f>
        <v>2.2499999999999999E-2</v>
      </c>
      <c r="AR178" s="139" t="s">
        <v>312</v>
      </c>
      <c r="AT178" s="139" t="s">
        <v>270</v>
      </c>
      <c r="AU178" s="139" t="s">
        <v>81</v>
      </c>
      <c r="AY178" s="18" t="s">
        <v>267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8" t="s">
        <v>81</v>
      </c>
      <c r="BK178" s="140">
        <f>ROUND(I178*H178,2)</f>
        <v>0</v>
      </c>
      <c r="BL178" s="18" t="s">
        <v>312</v>
      </c>
      <c r="BM178" s="139" t="s">
        <v>325</v>
      </c>
    </row>
    <row r="179" spans="2:65" s="1" customFormat="1">
      <c r="B179" s="33"/>
      <c r="D179" s="141" t="s">
        <v>275</v>
      </c>
      <c r="F179" s="142" t="s">
        <v>326</v>
      </c>
      <c r="H179" s="286"/>
      <c r="I179" s="143"/>
      <c r="J179" s="349"/>
      <c r="L179" s="33"/>
      <c r="M179" s="144"/>
      <c r="T179" s="54"/>
      <c r="AT179" s="18" t="s">
        <v>275</v>
      </c>
      <c r="AU179" s="18" t="s">
        <v>81</v>
      </c>
    </row>
    <row r="180" spans="2:65" s="1" customFormat="1" ht="24.2" customHeight="1">
      <c r="B180" s="129"/>
      <c r="C180" s="130" t="s">
        <v>97</v>
      </c>
      <c r="D180" s="130" t="s">
        <v>270</v>
      </c>
      <c r="E180" s="131" t="s">
        <v>327</v>
      </c>
      <c r="F180" s="132" t="s">
        <v>328</v>
      </c>
      <c r="G180" s="133" t="s">
        <v>311</v>
      </c>
      <c r="H180" s="285">
        <v>1</v>
      </c>
      <c r="I180" s="134"/>
      <c r="J180" s="348">
        <f>ROUND(I180*H180,2)</f>
        <v>0</v>
      </c>
      <c r="K180" s="132" t="s">
        <v>273</v>
      </c>
      <c r="L180" s="33"/>
      <c r="M180" s="135" t="s">
        <v>3</v>
      </c>
      <c r="N180" s="136" t="s">
        <v>41</v>
      </c>
      <c r="P180" s="137">
        <f>O180*H180</f>
        <v>0</v>
      </c>
      <c r="Q180" s="137">
        <v>0</v>
      </c>
      <c r="R180" s="137">
        <f>Q180*H180</f>
        <v>0</v>
      </c>
      <c r="S180" s="137">
        <v>8.7999999999999995E-2</v>
      </c>
      <c r="T180" s="138">
        <f>S180*H180</f>
        <v>8.7999999999999995E-2</v>
      </c>
      <c r="AR180" s="139" t="s">
        <v>312</v>
      </c>
      <c r="AT180" s="139" t="s">
        <v>270</v>
      </c>
      <c r="AU180" s="139" t="s">
        <v>81</v>
      </c>
      <c r="AY180" s="18" t="s">
        <v>267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8" t="s">
        <v>81</v>
      </c>
      <c r="BK180" s="140">
        <f>ROUND(I180*H180,2)</f>
        <v>0</v>
      </c>
      <c r="BL180" s="18" t="s">
        <v>312</v>
      </c>
      <c r="BM180" s="139" t="s">
        <v>329</v>
      </c>
    </row>
    <row r="181" spans="2:65" s="1" customFormat="1">
      <c r="B181" s="33"/>
      <c r="D181" s="141" t="s">
        <v>275</v>
      </c>
      <c r="F181" s="142" t="s">
        <v>330</v>
      </c>
      <c r="H181" s="286"/>
      <c r="I181" s="143"/>
      <c r="J181" s="349"/>
      <c r="L181" s="33"/>
      <c r="M181" s="144"/>
      <c r="T181" s="54"/>
      <c r="AT181" s="18" t="s">
        <v>275</v>
      </c>
      <c r="AU181" s="18" t="s">
        <v>81</v>
      </c>
    </row>
    <row r="182" spans="2:65" s="1" customFormat="1" ht="24.2" customHeight="1">
      <c r="B182" s="129"/>
      <c r="C182" s="130" t="s">
        <v>331</v>
      </c>
      <c r="D182" s="130" t="s">
        <v>270</v>
      </c>
      <c r="E182" s="131" t="s">
        <v>332</v>
      </c>
      <c r="F182" s="132" t="s">
        <v>333</v>
      </c>
      <c r="G182" s="133" t="s">
        <v>311</v>
      </c>
      <c r="H182" s="285">
        <v>1</v>
      </c>
      <c r="I182" s="134"/>
      <c r="J182" s="348">
        <f>ROUND(I182*H182,2)</f>
        <v>0</v>
      </c>
      <c r="K182" s="132" t="s">
        <v>273</v>
      </c>
      <c r="L182" s="33"/>
      <c r="M182" s="135" t="s">
        <v>3</v>
      </c>
      <c r="N182" s="136" t="s">
        <v>41</v>
      </c>
      <c r="P182" s="137">
        <f>O182*H182</f>
        <v>0</v>
      </c>
      <c r="Q182" s="137">
        <v>0</v>
      </c>
      <c r="R182" s="137">
        <f>Q182*H182</f>
        <v>0</v>
      </c>
      <c r="S182" s="137">
        <v>2.4500000000000001E-2</v>
      </c>
      <c r="T182" s="138">
        <f>S182*H182</f>
        <v>2.4500000000000001E-2</v>
      </c>
      <c r="AR182" s="139" t="s">
        <v>312</v>
      </c>
      <c r="AT182" s="139" t="s">
        <v>270</v>
      </c>
      <c r="AU182" s="139" t="s">
        <v>81</v>
      </c>
      <c r="AY182" s="18" t="s">
        <v>267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8" t="s">
        <v>81</v>
      </c>
      <c r="BK182" s="140">
        <f>ROUND(I182*H182,2)</f>
        <v>0</v>
      </c>
      <c r="BL182" s="18" t="s">
        <v>312</v>
      </c>
      <c r="BM182" s="139" t="s">
        <v>334</v>
      </c>
    </row>
    <row r="183" spans="2:65" s="1" customFormat="1">
      <c r="B183" s="33"/>
      <c r="D183" s="141" t="s">
        <v>275</v>
      </c>
      <c r="F183" s="142" t="s">
        <v>335</v>
      </c>
      <c r="H183" s="286"/>
      <c r="I183" s="143"/>
      <c r="J183" s="349"/>
      <c r="L183" s="33"/>
      <c r="M183" s="144"/>
      <c r="T183" s="54"/>
      <c r="AT183" s="18" t="s">
        <v>275</v>
      </c>
      <c r="AU183" s="18" t="s">
        <v>81</v>
      </c>
    </row>
    <row r="184" spans="2:65" s="1" customFormat="1" ht="44.25" customHeight="1">
      <c r="B184" s="129"/>
      <c r="C184" s="130" t="s">
        <v>336</v>
      </c>
      <c r="D184" s="130" t="s">
        <v>270</v>
      </c>
      <c r="E184" s="131" t="s">
        <v>337</v>
      </c>
      <c r="F184" s="132" t="s">
        <v>338</v>
      </c>
      <c r="G184" s="133" t="s">
        <v>102</v>
      </c>
      <c r="H184" s="285">
        <v>0.36</v>
      </c>
      <c r="I184" s="134"/>
      <c r="J184" s="348">
        <f>ROUND(I184*H184,2)</f>
        <v>0</v>
      </c>
      <c r="K184" s="132" t="s">
        <v>273</v>
      </c>
      <c r="L184" s="33"/>
      <c r="M184" s="135" t="s">
        <v>3</v>
      </c>
      <c r="N184" s="136" t="s">
        <v>41</v>
      </c>
      <c r="P184" s="137">
        <f>O184*H184</f>
        <v>0</v>
      </c>
      <c r="Q184" s="137">
        <v>0</v>
      </c>
      <c r="R184" s="137">
        <f>Q184*H184</f>
        <v>0</v>
      </c>
      <c r="S184" s="137">
        <v>4.8000000000000001E-2</v>
      </c>
      <c r="T184" s="138">
        <f>S184*H184</f>
        <v>1.728E-2</v>
      </c>
      <c r="AR184" s="139" t="s">
        <v>312</v>
      </c>
      <c r="AT184" s="139" t="s">
        <v>270</v>
      </c>
      <c r="AU184" s="139" t="s">
        <v>81</v>
      </c>
      <c r="AY184" s="18" t="s">
        <v>267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8" t="s">
        <v>81</v>
      </c>
      <c r="BK184" s="140">
        <f>ROUND(I184*H184,2)</f>
        <v>0</v>
      </c>
      <c r="BL184" s="18" t="s">
        <v>312</v>
      </c>
      <c r="BM184" s="139" t="s">
        <v>339</v>
      </c>
    </row>
    <row r="185" spans="2:65" s="1" customFormat="1">
      <c r="B185" s="33"/>
      <c r="D185" s="141" t="s">
        <v>275</v>
      </c>
      <c r="F185" s="142" t="s">
        <v>340</v>
      </c>
      <c r="H185" s="286"/>
      <c r="I185" s="143"/>
      <c r="J185" s="349"/>
      <c r="L185" s="33"/>
      <c r="M185" s="144"/>
      <c r="T185" s="54"/>
      <c r="AT185" s="18" t="s">
        <v>275</v>
      </c>
      <c r="AU185" s="18" t="s">
        <v>81</v>
      </c>
    </row>
    <row r="186" spans="2:65" s="12" customFormat="1">
      <c r="B186" s="145"/>
      <c r="D186" s="146" t="s">
        <v>277</v>
      </c>
      <c r="E186" s="147" t="s">
        <v>3</v>
      </c>
      <c r="F186" s="148" t="s">
        <v>341</v>
      </c>
      <c r="H186" s="287">
        <v>0.36</v>
      </c>
      <c r="I186" s="149"/>
      <c r="J186" s="350"/>
      <c r="L186" s="145"/>
      <c r="M186" s="150"/>
      <c r="T186" s="151"/>
      <c r="AT186" s="147" t="s">
        <v>277</v>
      </c>
      <c r="AU186" s="147" t="s">
        <v>81</v>
      </c>
      <c r="AV186" s="12" t="s">
        <v>81</v>
      </c>
      <c r="AW186" s="12" t="s">
        <v>31</v>
      </c>
      <c r="AX186" s="12" t="s">
        <v>76</v>
      </c>
      <c r="AY186" s="147" t="s">
        <v>267</v>
      </c>
    </row>
    <row r="187" spans="2:65" s="1" customFormat="1" ht="44.25" customHeight="1">
      <c r="B187" s="129"/>
      <c r="C187" s="130" t="s">
        <v>9</v>
      </c>
      <c r="D187" s="130" t="s">
        <v>270</v>
      </c>
      <c r="E187" s="131" t="s">
        <v>342</v>
      </c>
      <c r="F187" s="132" t="s">
        <v>343</v>
      </c>
      <c r="G187" s="133" t="s">
        <v>102</v>
      </c>
      <c r="H187" s="285">
        <v>3.9830000000000001</v>
      </c>
      <c r="I187" s="134"/>
      <c r="J187" s="348">
        <f>ROUND(I187*H187,2)</f>
        <v>0</v>
      </c>
      <c r="K187" s="132" t="s">
        <v>273</v>
      </c>
      <c r="L187" s="33"/>
      <c r="M187" s="135" t="s">
        <v>3</v>
      </c>
      <c r="N187" s="136" t="s">
        <v>41</v>
      </c>
      <c r="P187" s="137">
        <f>O187*H187</f>
        <v>0</v>
      </c>
      <c r="Q187" s="137">
        <v>0</v>
      </c>
      <c r="R187" s="137">
        <f>Q187*H187</f>
        <v>0</v>
      </c>
      <c r="S187" s="137">
        <v>3.4000000000000002E-2</v>
      </c>
      <c r="T187" s="138">
        <f>S187*H187</f>
        <v>0.13542200000000001</v>
      </c>
      <c r="AR187" s="139" t="s">
        <v>312</v>
      </c>
      <c r="AT187" s="139" t="s">
        <v>270</v>
      </c>
      <c r="AU187" s="139" t="s">
        <v>81</v>
      </c>
      <c r="AY187" s="18" t="s">
        <v>267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8" t="s">
        <v>81</v>
      </c>
      <c r="BK187" s="140">
        <f>ROUND(I187*H187,2)</f>
        <v>0</v>
      </c>
      <c r="BL187" s="18" t="s">
        <v>312</v>
      </c>
      <c r="BM187" s="139" t="s">
        <v>344</v>
      </c>
    </row>
    <row r="188" spans="2:65" s="1" customFormat="1">
      <c r="B188" s="33"/>
      <c r="D188" s="141" t="s">
        <v>275</v>
      </c>
      <c r="F188" s="142" t="s">
        <v>345</v>
      </c>
      <c r="H188" s="286"/>
      <c r="I188" s="143"/>
      <c r="J188" s="349"/>
      <c r="L188" s="33"/>
      <c r="M188" s="144"/>
      <c r="T188" s="54"/>
      <c r="AT188" s="18" t="s">
        <v>275</v>
      </c>
      <c r="AU188" s="18" t="s">
        <v>81</v>
      </c>
    </row>
    <row r="189" spans="2:65" s="12" customFormat="1">
      <c r="B189" s="145"/>
      <c r="D189" s="146" t="s">
        <v>277</v>
      </c>
      <c r="E189" s="147" t="s">
        <v>3</v>
      </c>
      <c r="F189" s="148" t="s">
        <v>346</v>
      </c>
      <c r="H189" s="287">
        <v>3.9830000000000001</v>
      </c>
      <c r="I189" s="149"/>
      <c r="J189" s="350"/>
      <c r="L189" s="145"/>
      <c r="M189" s="150"/>
      <c r="T189" s="151"/>
      <c r="AT189" s="147" t="s">
        <v>277</v>
      </c>
      <c r="AU189" s="147" t="s">
        <v>81</v>
      </c>
      <c r="AV189" s="12" t="s">
        <v>81</v>
      </c>
      <c r="AW189" s="12" t="s">
        <v>31</v>
      </c>
      <c r="AX189" s="12" t="s">
        <v>76</v>
      </c>
      <c r="AY189" s="147" t="s">
        <v>267</v>
      </c>
    </row>
    <row r="190" spans="2:65" s="1" customFormat="1" ht="37.9" customHeight="1">
      <c r="B190" s="129"/>
      <c r="C190" s="130" t="s">
        <v>347</v>
      </c>
      <c r="D190" s="130" t="s">
        <v>270</v>
      </c>
      <c r="E190" s="131" t="s">
        <v>348</v>
      </c>
      <c r="F190" s="132" t="s">
        <v>349</v>
      </c>
      <c r="G190" s="133" t="s">
        <v>102</v>
      </c>
      <c r="H190" s="285">
        <v>1.8180000000000001</v>
      </c>
      <c r="I190" s="134"/>
      <c r="J190" s="348">
        <f>ROUND(I190*H190,2)</f>
        <v>0</v>
      </c>
      <c r="K190" s="132" t="s">
        <v>273</v>
      </c>
      <c r="L190" s="33"/>
      <c r="M190" s="135" t="s">
        <v>3</v>
      </c>
      <c r="N190" s="136" t="s">
        <v>41</v>
      </c>
      <c r="P190" s="137">
        <f>O190*H190</f>
        <v>0</v>
      </c>
      <c r="Q190" s="137">
        <v>0</v>
      </c>
      <c r="R190" s="137">
        <f>Q190*H190</f>
        <v>0</v>
      </c>
      <c r="S190" s="137">
        <v>8.7999999999999995E-2</v>
      </c>
      <c r="T190" s="138">
        <f>S190*H190</f>
        <v>0.15998399999999999</v>
      </c>
      <c r="AR190" s="139" t="s">
        <v>312</v>
      </c>
      <c r="AT190" s="139" t="s">
        <v>270</v>
      </c>
      <c r="AU190" s="139" t="s">
        <v>81</v>
      </c>
      <c r="AY190" s="18" t="s">
        <v>267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8" t="s">
        <v>81</v>
      </c>
      <c r="BK190" s="140">
        <f>ROUND(I190*H190,2)</f>
        <v>0</v>
      </c>
      <c r="BL190" s="18" t="s">
        <v>312</v>
      </c>
      <c r="BM190" s="139" t="s">
        <v>350</v>
      </c>
    </row>
    <row r="191" spans="2:65" s="1" customFormat="1">
      <c r="B191" s="33"/>
      <c r="D191" s="141" t="s">
        <v>275</v>
      </c>
      <c r="F191" s="142" t="s">
        <v>351</v>
      </c>
      <c r="H191" s="286"/>
      <c r="I191" s="143"/>
      <c r="J191" s="349"/>
      <c r="L191" s="33"/>
      <c r="M191" s="144"/>
      <c r="T191" s="54"/>
      <c r="AT191" s="18" t="s">
        <v>275</v>
      </c>
      <c r="AU191" s="18" t="s">
        <v>81</v>
      </c>
    </row>
    <row r="192" spans="2:65" s="12" customFormat="1">
      <c r="B192" s="145"/>
      <c r="D192" s="146" t="s">
        <v>277</v>
      </c>
      <c r="E192" s="147" t="s">
        <v>3</v>
      </c>
      <c r="F192" s="148" t="s">
        <v>352</v>
      </c>
      <c r="H192" s="287">
        <v>1.8180000000000001</v>
      </c>
      <c r="I192" s="149"/>
      <c r="J192" s="350"/>
      <c r="L192" s="145"/>
      <c r="M192" s="150"/>
      <c r="T192" s="151"/>
      <c r="AT192" s="147" t="s">
        <v>277</v>
      </c>
      <c r="AU192" s="147" t="s">
        <v>81</v>
      </c>
      <c r="AV192" s="12" t="s">
        <v>81</v>
      </c>
      <c r="AW192" s="12" t="s">
        <v>31</v>
      </c>
      <c r="AX192" s="12" t="s">
        <v>76</v>
      </c>
      <c r="AY192" s="147" t="s">
        <v>267</v>
      </c>
    </row>
    <row r="193" spans="2:65" s="1" customFormat="1" ht="24.2" customHeight="1">
      <c r="B193" s="129"/>
      <c r="C193" s="130" t="s">
        <v>353</v>
      </c>
      <c r="D193" s="130" t="s">
        <v>270</v>
      </c>
      <c r="E193" s="131" t="s">
        <v>354</v>
      </c>
      <c r="F193" s="132" t="s">
        <v>355</v>
      </c>
      <c r="G193" s="133" t="s">
        <v>356</v>
      </c>
      <c r="H193" s="285">
        <v>10</v>
      </c>
      <c r="I193" s="134"/>
      <c r="J193" s="348">
        <f>ROUND(I193*H193,2)</f>
        <v>0</v>
      </c>
      <c r="K193" s="132" t="s">
        <v>273</v>
      </c>
      <c r="L193" s="33"/>
      <c r="M193" s="135" t="s">
        <v>3</v>
      </c>
      <c r="N193" s="136" t="s">
        <v>41</v>
      </c>
      <c r="P193" s="137">
        <f>O193*H193</f>
        <v>0</v>
      </c>
      <c r="Q193" s="137">
        <v>0</v>
      </c>
      <c r="R193" s="137">
        <f>Q193*H193</f>
        <v>0</v>
      </c>
      <c r="S193" s="137">
        <v>2.4E-2</v>
      </c>
      <c r="T193" s="138">
        <f>S193*H193</f>
        <v>0.24</v>
      </c>
      <c r="AR193" s="139" t="s">
        <v>312</v>
      </c>
      <c r="AT193" s="139" t="s">
        <v>270</v>
      </c>
      <c r="AU193" s="139" t="s">
        <v>81</v>
      </c>
      <c r="AY193" s="18" t="s">
        <v>267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8" t="s">
        <v>81</v>
      </c>
      <c r="BK193" s="140">
        <f>ROUND(I193*H193,2)</f>
        <v>0</v>
      </c>
      <c r="BL193" s="18" t="s">
        <v>312</v>
      </c>
      <c r="BM193" s="139" t="s">
        <v>357</v>
      </c>
    </row>
    <row r="194" spans="2:65" s="1" customFormat="1">
      <c r="B194" s="33"/>
      <c r="D194" s="141" t="s">
        <v>275</v>
      </c>
      <c r="F194" s="142" t="s">
        <v>358</v>
      </c>
      <c r="H194" s="286"/>
      <c r="I194" s="143"/>
      <c r="J194" s="349"/>
      <c r="L194" s="33"/>
      <c r="M194" s="144"/>
      <c r="T194" s="54"/>
      <c r="AT194" s="18" t="s">
        <v>275</v>
      </c>
      <c r="AU194" s="18" t="s">
        <v>81</v>
      </c>
    </row>
    <row r="195" spans="2:65" s="14" customFormat="1">
      <c r="B195" s="158"/>
      <c r="D195" s="146" t="s">
        <v>277</v>
      </c>
      <c r="E195" s="159" t="s">
        <v>3</v>
      </c>
      <c r="F195" s="160" t="s">
        <v>359</v>
      </c>
      <c r="H195" s="290" t="s">
        <v>3</v>
      </c>
      <c r="I195" s="161"/>
      <c r="J195" s="353"/>
      <c r="L195" s="158"/>
      <c r="M195" s="162"/>
      <c r="T195" s="163"/>
      <c r="AT195" s="159" t="s">
        <v>277</v>
      </c>
      <c r="AU195" s="159" t="s">
        <v>81</v>
      </c>
      <c r="AV195" s="14" t="s">
        <v>76</v>
      </c>
      <c r="AW195" s="14" t="s">
        <v>31</v>
      </c>
      <c r="AX195" s="14" t="s">
        <v>69</v>
      </c>
      <c r="AY195" s="159" t="s">
        <v>267</v>
      </c>
    </row>
    <row r="196" spans="2:65" s="12" customFormat="1">
      <c r="B196" s="145"/>
      <c r="D196" s="146" t="s">
        <v>277</v>
      </c>
      <c r="E196" s="147" t="s">
        <v>3</v>
      </c>
      <c r="F196" s="148" t="s">
        <v>360</v>
      </c>
      <c r="H196" s="287">
        <v>5</v>
      </c>
      <c r="I196" s="149"/>
      <c r="J196" s="350"/>
      <c r="L196" s="145"/>
      <c r="M196" s="150"/>
      <c r="T196" s="151"/>
      <c r="AT196" s="147" t="s">
        <v>277</v>
      </c>
      <c r="AU196" s="147" t="s">
        <v>81</v>
      </c>
      <c r="AV196" s="12" t="s">
        <v>81</v>
      </c>
      <c r="AW196" s="12" t="s">
        <v>31</v>
      </c>
      <c r="AX196" s="12" t="s">
        <v>69</v>
      </c>
      <c r="AY196" s="147" t="s">
        <v>267</v>
      </c>
    </row>
    <row r="197" spans="2:65" s="12" customFormat="1">
      <c r="B197" s="145"/>
      <c r="D197" s="146" t="s">
        <v>277</v>
      </c>
      <c r="E197" s="147" t="s">
        <v>3</v>
      </c>
      <c r="F197" s="148" t="s">
        <v>361</v>
      </c>
      <c r="H197" s="287">
        <v>5</v>
      </c>
      <c r="I197" s="149"/>
      <c r="J197" s="350"/>
      <c r="L197" s="145"/>
      <c r="M197" s="150"/>
      <c r="T197" s="151"/>
      <c r="AT197" s="147" t="s">
        <v>277</v>
      </c>
      <c r="AU197" s="147" t="s">
        <v>81</v>
      </c>
      <c r="AV197" s="12" t="s">
        <v>81</v>
      </c>
      <c r="AW197" s="12" t="s">
        <v>31</v>
      </c>
      <c r="AX197" s="12" t="s">
        <v>69</v>
      </c>
      <c r="AY197" s="147" t="s">
        <v>267</v>
      </c>
    </row>
    <row r="198" spans="2:65" s="13" customFormat="1">
      <c r="B198" s="152"/>
      <c r="D198" s="146" t="s">
        <v>277</v>
      </c>
      <c r="E198" s="153" t="s">
        <v>3</v>
      </c>
      <c r="F198" s="154" t="s">
        <v>285</v>
      </c>
      <c r="H198" s="288">
        <v>10</v>
      </c>
      <c r="I198" s="155"/>
      <c r="J198" s="351"/>
      <c r="L198" s="152"/>
      <c r="M198" s="156"/>
      <c r="T198" s="157"/>
      <c r="AT198" s="153" t="s">
        <v>277</v>
      </c>
      <c r="AU198" s="153" t="s">
        <v>81</v>
      </c>
      <c r="AV198" s="13" t="s">
        <v>88</v>
      </c>
      <c r="AW198" s="13" t="s">
        <v>31</v>
      </c>
      <c r="AX198" s="13" t="s">
        <v>76</v>
      </c>
      <c r="AY198" s="153" t="s">
        <v>267</v>
      </c>
    </row>
    <row r="199" spans="2:65" s="1" customFormat="1" ht="24.2" customHeight="1">
      <c r="B199" s="129"/>
      <c r="C199" s="130" t="s">
        <v>362</v>
      </c>
      <c r="D199" s="130" t="s">
        <v>270</v>
      </c>
      <c r="E199" s="131" t="s">
        <v>363</v>
      </c>
      <c r="F199" s="132" t="s">
        <v>364</v>
      </c>
      <c r="G199" s="133" t="s">
        <v>365</v>
      </c>
      <c r="H199" s="285">
        <v>10</v>
      </c>
      <c r="I199" s="134"/>
      <c r="J199" s="348">
        <f>ROUND(I199*H199,2)</f>
        <v>0</v>
      </c>
      <c r="K199" s="132" t="s">
        <v>273</v>
      </c>
      <c r="L199" s="33"/>
      <c r="M199" s="135" t="s">
        <v>3</v>
      </c>
      <c r="N199" s="136" t="s">
        <v>41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312</v>
      </c>
      <c r="AT199" s="139" t="s">
        <v>270</v>
      </c>
      <c r="AU199" s="139" t="s">
        <v>81</v>
      </c>
      <c r="AY199" s="18" t="s">
        <v>267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8" t="s">
        <v>81</v>
      </c>
      <c r="BK199" s="140">
        <f>ROUND(I199*H199,2)</f>
        <v>0</v>
      </c>
      <c r="BL199" s="18" t="s">
        <v>312</v>
      </c>
      <c r="BM199" s="139" t="s">
        <v>366</v>
      </c>
    </row>
    <row r="200" spans="2:65" s="1" customFormat="1">
      <c r="B200" s="33"/>
      <c r="D200" s="141" t="s">
        <v>275</v>
      </c>
      <c r="F200" s="142" t="s">
        <v>367</v>
      </c>
      <c r="H200" s="286"/>
      <c r="I200" s="143"/>
      <c r="J200" s="349"/>
      <c r="L200" s="33"/>
      <c r="M200" s="144"/>
      <c r="T200" s="54"/>
      <c r="AT200" s="18" t="s">
        <v>275</v>
      </c>
      <c r="AU200" s="18" t="s">
        <v>81</v>
      </c>
    </row>
    <row r="201" spans="2:65" s="12" customFormat="1">
      <c r="B201" s="145"/>
      <c r="D201" s="146" t="s">
        <v>277</v>
      </c>
      <c r="E201" s="147" t="s">
        <v>3</v>
      </c>
      <c r="F201" s="148" t="s">
        <v>368</v>
      </c>
      <c r="H201" s="287">
        <v>10</v>
      </c>
      <c r="I201" s="149"/>
      <c r="J201" s="350"/>
      <c r="L201" s="145"/>
      <c r="M201" s="150"/>
      <c r="T201" s="151"/>
      <c r="AT201" s="147" t="s">
        <v>277</v>
      </c>
      <c r="AU201" s="147" t="s">
        <v>81</v>
      </c>
      <c r="AV201" s="12" t="s">
        <v>81</v>
      </c>
      <c r="AW201" s="12" t="s">
        <v>31</v>
      </c>
      <c r="AX201" s="12" t="s">
        <v>76</v>
      </c>
      <c r="AY201" s="147" t="s">
        <v>267</v>
      </c>
    </row>
    <row r="202" spans="2:65" s="1" customFormat="1" ht="16.5" customHeight="1">
      <c r="B202" s="129"/>
      <c r="C202" s="130" t="s">
        <v>312</v>
      </c>
      <c r="D202" s="130" t="s">
        <v>270</v>
      </c>
      <c r="E202" s="131" t="s">
        <v>369</v>
      </c>
      <c r="F202" s="132" t="s">
        <v>370</v>
      </c>
      <c r="G202" s="133" t="s">
        <v>371</v>
      </c>
      <c r="H202" s="285">
        <v>10</v>
      </c>
      <c r="I202" s="134"/>
      <c r="J202" s="348">
        <f>ROUND(I202*H202,2)</f>
        <v>0</v>
      </c>
      <c r="K202" s="132" t="s">
        <v>305</v>
      </c>
      <c r="L202" s="33"/>
      <c r="M202" s="135" t="s">
        <v>3</v>
      </c>
      <c r="N202" s="136" t="s">
        <v>41</v>
      </c>
      <c r="P202" s="137">
        <f>O202*H202</f>
        <v>0</v>
      </c>
      <c r="Q202" s="137">
        <v>0</v>
      </c>
      <c r="R202" s="137">
        <f>Q202*H202</f>
        <v>0</v>
      </c>
      <c r="S202" s="137">
        <v>0</v>
      </c>
      <c r="T202" s="138">
        <f>S202*H202</f>
        <v>0</v>
      </c>
      <c r="AR202" s="139" t="s">
        <v>312</v>
      </c>
      <c r="AT202" s="139" t="s">
        <v>270</v>
      </c>
      <c r="AU202" s="139" t="s">
        <v>81</v>
      </c>
      <c r="AY202" s="18" t="s">
        <v>267</v>
      </c>
      <c r="BE202" s="140">
        <f>IF(N202="základní",J202,0)</f>
        <v>0</v>
      </c>
      <c r="BF202" s="140">
        <f>IF(N202="snížená",J202,0)</f>
        <v>0</v>
      </c>
      <c r="BG202" s="140">
        <f>IF(N202="zákl. přenesená",J202,0)</f>
        <v>0</v>
      </c>
      <c r="BH202" s="140">
        <f>IF(N202="sníž. přenesená",J202,0)</f>
        <v>0</v>
      </c>
      <c r="BI202" s="140">
        <f>IF(N202="nulová",J202,0)</f>
        <v>0</v>
      </c>
      <c r="BJ202" s="18" t="s">
        <v>81</v>
      </c>
      <c r="BK202" s="140">
        <f>ROUND(I202*H202,2)</f>
        <v>0</v>
      </c>
      <c r="BL202" s="18" t="s">
        <v>312</v>
      </c>
      <c r="BM202" s="139" t="s">
        <v>372</v>
      </c>
    </row>
    <row r="203" spans="2:65" s="1" customFormat="1" ht="37.9" customHeight="1">
      <c r="B203" s="129"/>
      <c r="C203" s="130" t="s">
        <v>373</v>
      </c>
      <c r="D203" s="130" t="s">
        <v>270</v>
      </c>
      <c r="E203" s="131" t="s">
        <v>374</v>
      </c>
      <c r="F203" s="132" t="s">
        <v>375</v>
      </c>
      <c r="G203" s="133" t="s">
        <v>102</v>
      </c>
      <c r="H203" s="285">
        <v>1.5</v>
      </c>
      <c r="I203" s="134"/>
      <c r="J203" s="348">
        <f>ROUND(I203*H203,2)</f>
        <v>0</v>
      </c>
      <c r="K203" s="132" t="s">
        <v>273</v>
      </c>
      <c r="L203" s="33"/>
      <c r="M203" s="135" t="s">
        <v>3</v>
      </c>
      <c r="N203" s="136" t="s">
        <v>41</v>
      </c>
      <c r="P203" s="137">
        <f>O203*H203</f>
        <v>0</v>
      </c>
      <c r="Q203" s="137">
        <v>0</v>
      </c>
      <c r="R203" s="137">
        <f>Q203*H203</f>
        <v>0</v>
      </c>
      <c r="S203" s="137">
        <v>1.4999999999999999E-2</v>
      </c>
      <c r="T203" s="138">
        <f>S203*H203</f>
        <v>2.2499999999999999E-2</v>
      </c>
      <c r="AR203" s="139" t="s">
        <v>312</v>
      </c>
      <c r="AT203" s="139" t="s">
        <v>270</v>
      </c>
      <c r="AU203" s="139" t="s">
        <v>81</v>
      </c>
      <c r="AY203" s="18" t="s">
        <v>267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8" t="s">
        <v>81</v>
      </c>
      <c r="BK203" s="140">
        <f>ROUND(I203*H203,2)</f>
        <v>0</v>
      </c>
      <c r="BL203" s="18" t="s">
        <v>312</v>
      </c>
      <c r="BM203" s="139" t="s">
        <v>376</v>
      </c>
    </row>
    <row r="204" spans="2:65" s="1" customFormat="1">
      <c r="B204" s="33"/>
      <c r="D204" s="141" t="s">
        <v>275</v>
      </c>
      <c r="F204" s="142" t="s">
        <v>377</v>
      </c>
      <c r="H204" s="286"/>
      <c r="I204" s="143"/>
      <c r="J204" s="349"/>
      <c r="L204" s="33"/>
      <c r="M204" s="144"/>
      <c r="T204" s="54"/>
      <c r="AT204" s="18" t="s">
        <v>275</v>
      </c>
      <c r="AU204" s="18" t="s">
        <v>81</v>
      </c>
    </row>
    <row r="205" spans="2:65" s="12" customFormat="1">
      <c r="B205" s="145"/>
      <c r="D205" s="146" t="s">
        <v>277</v>
      </c>
      <c r="E205" s="147" t="s">
        <v>3</v>
      </c>
      <c r="F205" s="148" t="s">
        <v>378</v>
      </c>
      <c r="H205" s="287">
        <v>1.5</v>
      </c>
      <c r="I205" s="149"/>
      <c r="J205" s="350"/>
      <c r="L205" s="145"/>
      <c r="M205" s="150"/>
      <c r="T205" s="151"/>
      <c r="AT205" s="147" t="s">
        <v>277</v>
      </c>
      <c r="AU205" s="147" t="s">
        <v>81</v>
      </c>
      <c r="AV205" s="12" t="s">
        <v>81</v>
      </c>
      <c r="AW205" s="12" t="s">
        <v>31</v>
      </c>
      <c r="AX205" s="12" t="s">
        <v>76</v>
      </c>
      <c r="AY205" s="147" t="s">
        <v>267</v>
      </c>
    </row>
    <row r="206" spans="2:65" s="1" customFormat="1" ht="16.5" customHeight="1">
      <c r="B206" s="129"/>
      <c r="C206" s="130" t="s">
        <v>379</v>
      </c>
      <c r="D206" s="130" t="s">
        <v>270</v>
      </c>
      <c r="E206" s="131" t="s">
        <v>380</v>
      </c>
      <c r="F206" s="132" t="s">
        <v>381</v>
      </c>
      <c r="G206" s="133" t="s">
        <v>304</v>
      </c>
      <c r="H206" s="285">
        <v>1</v>
      </c>
      <c r="I206" s="134"/>
      <c r="J206" s="348">
        <f>ROUND(I206*H206,2)</f>
        <v>0</v>
      </c>
      <c r="K206" s="132" t="s">
        <v>305</v>
      </c>
      <c r="L206" s="33"/>
      <c r="M206" s="135" t="s">
        <v>3</v>
      </c>
      <c r="N206" s="136" t="s">
        <v>41</v>
      </c>
      <c r="P206" s="137">
        <f>O206*H206</f>
        <v>0</v>
      </c>
      <c r="Q206" s="137">
        <v>0</v>
      </c>
      <c r="R206" s="137">
        <f>Q206*H206</f>
        <v>0</v>
      </c>
      <c r="S206" s="137">
        <v>0.15</v>
      </c>
      <c r="T206" s="138">
        <f>S206*H206</f>
        <v>0.15</v>
      </c>
      <c r="AR206" s="139" t="s">
        <v>312</v>
      </c>
      <c r="AT206" s="139" t="s">
        <v>270</v>
      </c>
      <c r="AU206" s="139" t="s">
        <v>81</v>
      </c>
      <c r="AY206" s="18" t="s">
        <v>267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8" t="s">
        <v>81</v>
      </c>
      <c r="BK206" s="140">
        <f>ROUND(I206*H206,2)</f>
        <v>0</v>
      </c>
      <c r="BL206" s="18" t="s">
        <v>312</v>
      </c>
      <c r="BM206" s="139" t="s">
        <v>382</v>
      </c>
    </row>
    <row r="207" spans="2:65" s="11" customFormat="1" ht="22.9" customHeight="1">
      <c r="B207" s="117"/>
      <c r="D207" s="118" t="s">
        <v>68</v>
      </c>
      <c r="E207" s="127" t="s">
        <v>383</v>
      </c>
      <c r="F207" s="127" t="s">
        <v>384</v>
      </c>
      <c r="H207" s="289"/>
      <c r="I207" s="120"/>
      <c r="J207" s="352">
        <f>BK207</f>
        <v>0</v>
      </c>
      <c r="L207" s="117"/>
      <c r="M207" s="122"/>
      <c r="P207" s="123">
        <f>SUM(P208:P218)</f>
        <v>0</v>
      </c>
      <c r="R207" s="123">
        <f>SUM(R208:R218)</f>
        <v>0</v>
      </c>
      <c r="T207" s="124">
        <f>SUM(T208:T218)</f>
        <v>1.7219800000000003</v>
      </c>
      <c r="AR207" s="118" t="s">
        <v>76</v>
      </c>
      <c r="AT207" s="125" t="s">
        <v>68</v>
      </c>
      <c r="AU207" s="125" t="s">
        <v>76</v>
      </c>
      <c r="AY207" s="118" t="s">
        <v>267</v>
      </c>
      <c r="BK207" s="126">
        <f>SUM(BK208:BK218)</f>
        <v>0</v>
      </c>
    </row>
    <row r="208" spans="2:65" s="1" customFormat="1" ht="16.5" customHeight="1">
      <c r="B208" s="129"/>
      <c r="C208" s="130" t="s">
        <v>385</v>
      </c>
      <c r="D208" s="130" t="s">
        <v>270</v>
      </c>
      <c r="E208" s="131" t="s">
        <v>386</v>
      </c>
      <c r="F208" s="132" t="s">
        <v>387</v>
      </c>
      <c r="G208" s="133" t="s">
        <v>102</v>
      </c>
      <c r="H208" s="285">
        <v>12.96</v>
      </c>
      <c r="I208" s="134"/>
      <c r="J208" s="348">
        <f>ROUND(I208*H208,2)</f>
        <v>0</v>
      </c>
      <c r="K208" s="132" t="s">
        <v>273</v>
      </c>
      <c r="L208" s="33"/>
      <c r="M208" s="135" t="s">
        <v>3</v>
      </c>
      <c r="N208" s="136" t="s">
        <v>41</v>
      </c>
      <c r="P208" s="137">
        <f>O208*H208</f>
        <v>0</v>
      </c>
      <c r="Q208" s="137">
        <v>0</v>
      </c>
      <c r="R208" s="137">
        <f>Q208*H208</f>
        <v>0</v>
      </c>
      <c r="S208" s="137">
        <v>1.4E-2</v>
      </c>
      <c r="T208" s="138">
        <f>S208*H208</f>
        <v>0.18144000000000002</v>
      </c>
      <c r="AR208" s="139" t="s">
        <v>88</v>
      </c>
      <c r="AT208" s="139" t="s">
        <v>270</v>
      </c>
      <c r="AU208" s="139" t="s">
        <v>81</v>
      </c>
      <c r="AY208" s="18" t="s">
        <v>267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8" t="s">
        <v>81</v>
      </c>
      <c r="BK208" s="140">
        <f>ROUND(I208*H208,2)</f>
        <v>0</v>
      </c>
      <c r="BL208" s="18" t="s">
        <v>88</v>
      </c>
      <c r="BM208" s="139" t="s">
        <v>388</v>
      </c>
    </row>
    <row r="209" spans="2:65" s="1" customFormat="1">
      <c r="B209" s="33"/>
      <c r="D209" s="141" t="s">
        <v>275</v>
      </c>
      <c r="F209" s="142" t="s">
        <v>389</v>
      </c>
      <c r="H209" s="286"/>
      <c r="I209" s="143"/>
      <c r="J209" s="349"/>
      <c r="L209" s="33"/>
      <c r="M209" s="144"/>
      <c r="T209" s="54"/>
      <c r="AT209" s="18" t="s">
        <v>275</v>
      </c>
      <c r="AU209" s="18" t="s">
        <v>81</v>
      </c>
    </row>
    <row r="210" spans="2:65" s="12" customFormat="1">
      <c r="B210" s="145"/>
      <c r="D210" s="146" t="s">
        <v>277</v>
      </c>
      <c r="E210" s="147" t="s">
        <v>3</v>
      </c>
      <c r="F210" s="148" t="s">
        <v>278</v>
      </c>
      <c r="H210" s="287">
        <v>5.04</v>
      </c>
      <c r="I210" s="149"/>
      <c r="J210" s="350"/>
      <c r="L210" s="145"/>
      <c r="M210" s="150"/>
      <c r="T210" s="151"/>
      <c r="AT210" s="147" t="s">
        <v>277</v>
      </c>
      <c r="AU210" s="147" t="s">
        <v>81</v>
      </c>
      <c r="AV210" s="12" t="s">
        <v>81</v>
      </c>
      <c r="AW210" s="12" t="s">
        <v>31</v>
      </c>
      <c r="AX210" s="12" t="s">
        <v>69</v>
      </c>
      <c r="AY210" s="147" t="s">
        <v>267</v>
      </c>
    </row>
    <row r="211" spans="2:65" s="12" customFormat="1">
      <c r="B211" s="145"/>
      <c r="D211" s="146" t="s">
        <v>277</v>
      </c>
      <c r="E211" s="147" t="s">
        <v>3</v>
      </c>
      <c r="F211" s="148" t="s">
        <v>390</v>
      </c>
      <c r="H211" s="287">
        <v>7.92</v>
      </c>
      <c r="I211" s="149"/>
      <c r="J211" s="350"/>
      <c r="L211" s="145"/>
      <c r="M211" s="150"/>
      <c r="T211" s="151"/>
      <c r="AT211" s="147" t="s">
        <v>277</v>
      </c>
      <c r="AU211" s="147" t="s">
        <v>81</v>
      </c>
      <c r="AV211" s="12" t="s">
        <v>81</v>
      </c>
      <c r="AW211" s="12" t="s">
        <v>31</v>
      </c>
      <c r="AX211" s="12" t="s">
        <v>69</v>
      </c>
      <c r="AY211" s="147" t="s">
        <v>267</v>
      </c>
    </row>
    <row r="212" spans="2:65" s="13" customFormat="1">
      <c r="B212" s="152"/>
      <c r="D212" s="146" t="s">
        <v>277</v>
      </c>
      <c r="E212" s="153" t="s">
        <v>3</v>
      </c>
      <c r="F212" s="154" t="s">
        <v>285</v>
      </c>
      <c r="H212" s="288">
        <v>12.96</v>
      </c>
      <c r="I212" s="155"/>
      <c r="J212" s="351"/>
      <c r="L212" s="152"/>
      <c r="M212" s="156"/>
      <c r="T212" s="157"/>
      <c r="AT212" s="153" t="s">
        <v>277</v>
      </c>
      <c r="AU212" s="153" t="s">
        <v>81</v>
      </c>
      <c r="AV212" s="13" t="s">
        <v>88</v>
      </c>
      <c r="AW212" s="13" t="s">
        <v>31</v>
      </c>
      <c r="AX212" s="13" t="s">
        <v>76</v>
      </c>
      <c r="AY212" s="153" t="s">
        <v>267</v>
      </c>
    </row>
    <row r="213" spans="2:65" s="1" customFormat="1" ht="37.9" customHeight="1">
      <c r="B213" s="129"/>
      <c r="C213" s="130" t="s">
        <v>391</v>
      </c>
      <c r="D213" s="130" t="s">
        <v>270</v>
      </c>
      <c r="E213" s="131" t="s">
        <v>392</v>
      </c>
      <c r="F213" s="132" t="s">
        <v>393</v>
      </c>
      <c r="G213" s="133" t="s">
        <v>102</v>
      </c>
      <c r="H213" s="285">
        <v>22.655000000000001</v>
      </c>
      <c r="I213" s="134"/>
      <c r="J213" s="348">
        <f>ROUND(I213*H213,2)</f>
        <v>0</v>
      </c>
      <c r="K213" s="132" t="s">
        <v>273</v>
      </c>
      <c r="L213" s="33"/>
      <c r="M213" s="135" t="s">
        <v>3</v>
      </c>
      <c r="N213" s="136" t="s">
        <v>41</v>
      </c>
      <c r="P213" s="137">
        <f>O213*H213</f>
        <v>0</v>
      </c>
      <c r="Q213" s="137">
        <v>0</v>
      </c>
      <c r="R213" s="137">
        <f>Q213*H213</f>
        <v>0</v>
      </c>
      <c r="S213" s="137">
        <v>6.8000000000000005E-2</v>
      </c>
      <c r="T213" s="138">
        <f>S213*H213</f>
        <v>1.5405400000000002</v>
      </c>
      <c r="AR213" s="139" t="s">
        <v>88</v>
      </c>
      <c r="AT213" s="139" t="s">
        <v>270</v>
      </c>
      <c r="AU213" s="139" t="s">
        <v>81</v>
      </c>
      <c r="AY213" s="18" t="s">
        <v>267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8" t="s">
        <v>81</v>
      </c>
      <c r="BK213" s="140">
        <f>ROUND(I213*H213,2)</f>
        <v>0</v>
      </c>
      <c r="BL213" s="18" t="s">
        <v>88</v>
      </c>
      <c r="BM213" s="139" t="s">
        <v>394</v>
      </c>
    </row>
    <row r="214" spans="2:65" s="1" customFormat="1">
      <c r="B214" s="33"/>
      <c r="D214" s="141" t="s">
        <v>275</v>
      </c>
      <c r="F214" s="142" t="s">
        <v>395</v>
      </c>
      <c r="H214" s="286"/>
      <c r="I214" s="143"/>
      <c r="J214" s="349"/>
      <c r="L214" s="33"/>
      <c r="M214" s="144"/>
      <c r="T214" s="54"/>
      <c r="AT214" s="18" t="s">
        <v>275</v>
      </c>
      <c r="AU214" s="18" t="s">
        <v>81</v>
      </c>
    </row>
    <row r="215" spans="2:65" s="12" customFormat="1">
      <c r="B215" s="145"/>
      <c r="D215" s="146" t="s">
        <v>277</v>
      </c>
      <c r="E215" s="147" t="s">
        <v>3</v>
      </c>
      <c r="F215" s="148" t="s">
        <v>396</v>
      </c>
      <c r="H215" s="287">
        <v>4.9950000000000001</v>
      </c>
      <c r="I215" s="149"/>
      <c r="J215" s="350"/>
      <c r="L215" s="145"/>
      <c r="M215" s="150"/>
      <c r="T215" s="151"/>
      <c r="AT215" s="147" t="s">
        <v>277</v>
      </c>
      <c r="AU215" s="147" t="s">
        <v>81</v>
      </c>
      <c r="AV215" s="12" t="s">
        <v>81</v>
      </c>
      <c r="AW215" s="12" t="s">
        <v>31</v>
      </c>
      <c r="AX215" s="12" t="s">
        <v>69</v>
      </c>
      <c r="AY215" s="147" t="s">
        <v>267</v>
      </c>
    </row>
    <row r="216" spans="2:65" s="12" customFormat="1">
      <c r="B216" s="145"/>
      <c r="D216" s="146" t="s">
        <v>277</v>
      </c>
      <c r="E216" s="147" t="s">
        <v>3</v>
      </c>
      <c r="F216" s="148" t="s">
        <v>397</v>
      </c>
      <c r="H216" s="287">
        <v>14.1</v>
      </c>
      <c r="I216" s="149"/>
      <c r="J216" s="350"/>
      <c r="L216" s="145"/>
      <c r="M216" s="150"/>
      <c r="T216" s="151"/>
      <c r="AT216" s="147" t="s">
        <v>277</v>
      </c>
      <c r="AU216" s="147" t="s">
        <v>81</v>
      </c>
      <c r="AV216" s="12" t="s">
        <v>81</v>
      </c>
      <c r="AW216" s="12" t="s">
        <v>31</v>
      </c>
      <c r="AX216" s="12" t="s">
        <v>69</v>
      </c>
      <c r="AY216" s="147" t="s">
        <v>267</v>
      </c>
    </row>
    <row r="217" spans="2:65" s="12" customFormat="1">
      <c r="B217" s="145"/>
      <c r="D217" s="146" t="s">
        <v>277</v>
      </c>
      <c r="E217" s="147" t="s">
        <v>3</v>
      </c>
      <c r="F217" s="148" t="s">
        <v>398</v>
      </c>
      <c r="H217" s="287">
        <v>3.56</v>
      </c>
      <c r="I217" s="149"/>
      <c r="J217" s="350"/>
      <c r="L217" s="145"/>
      <c r="M217" s="150"/>
      <c r="T217" s="151"/>
      <c r="AT217" s="147" t="s">
        <v>277</v>
      </c>
      <c r="AU217" s="147" t="s">
        <v>81</v>
      </c>
      <c r="AV217" s="12" t="s">
        <v>81</v>
      </c>
      <c r="AW217" s="12" t="s">
        <v>31</v>
      </c>
      <c r="AX217" s="12" t="s">
        <v>69</v>
      </c>
      <c r="AY217" s="147" t="s">
        <v>267</v>
      </c>
    </row>
    <row r="218" spans="2:65" s="13" customFormat="1">
      <c r="B218" s="152"/>
      <c r="D218" s="146" t="s">
        <v>277</v>
      </c>
      <c r="E218" s="153" t="s">
        <v>3</v>
      </c>
      <c r="F218" s="154" t="s">
        <v>285</v>
      </c>
      <c r="H218" s="288">
        <v>22.655000000000001</v>
      </c>
      <c r="I218" s="155"/>
      <c r="J218" s="351"/>
      <c r="L218" s="152"/>
      <c r="M218" s="156"/>
      <c r="T218" s="157"/>
      <c r="AT218" s="153" t="s">
        <v>277</v>
      </c>
      <c r="AU218" s="153" t="s">
        <v>81</v>
      </c>
      <c r="AV218" s="13" t="s">
        <v>88</v>
      </c>
      <c r="AW218" s="13" t="s">
        <v>31</v>
      </c>
      <c r="AX218" s="13" t="s">
        <v>76</v>
      </c>
      <c r="AY218" s="153" t="s">
        <v>267</v>
      </c>
    </row>
    <row r="219" spans="2:65" s="11" customFormat="1" ht="22.9" customHeight="1">
      <c r="B219" s="117"/>
      <c r="D219" s="118" t="s">
        <v>68</v>
      </c>
      <c r="E219" s="127" t="s">
        <v>399</v>
      </c>
      <c r="F219" s="127" t="s">
        <v>400</v>
      </c>
      <c r="H219" s="289"/>
      <c r="I219" s="120"/>
      <c r="J219" s="352">
        <f>BK219</f>
        <v>0</v>
      </c>
      <c r="L219" s="117"/>
      <c r="M219" s="122"/>
      <c r="P219" s="123">
        <f>SUM(P220:P222)</f>
        <v>0</v>
      </c>
      <c r="R219" s="123">
        <f>SUM(R220:R222)</f>
        <v>0</v>
      </c>
      <c r="T219" s="124">
        <f>SUM(T220:T222)</f>
        <v>2.410611E-2</v>
      </c>
      <c r="AR219" s="118" t="s">
        <v>76</v>
      </c>
      <c r="AT219" s="125" t="s">
        <v>68</v>
      </c>
      <c r="AU219" s="125" t="s">
        <v>76</v>
      </c>
      <c r="AY219" s="118" t="s">
        <v>267</v>
      </c>
      <c r="BK219" s="126">
        <f>SUM(BK220:BK222)</f>
        <v>0</v>
      </c>
    </row>
    <row r="220" spans="2:65" s="1" customFormat="1" ht="24.2" customHeight="1">
      <c r="B220" s="129"/>
      <c r="C220" s="130" t="s">
        <v>8</v>
      </c>
      <c r="D220" s="130" t="s">
        <v>270</v>
      </c>
      <c r="E220" s="131" t="s">
        <v>401</v>
      </c>
      <c r="F220" s="132" t="s">
        <v>402</v>
      </c>
      <c r="G220" s="133" t="s">
        <v>403</v>
      </c>
      <c r="H220" s="285">
        <v>12.621</v>
      </c>
      <c r="I220" s="134"/>
      <c r="J220" s="348">
        <f>ROUND(I220*H220,2)</f>
        <v>0</v>
      </c>
      <c r="K220" s="132" t="s">
        <v>273</v>
      </c>
      <c r="L220" s="33"/>
      <c r="M220" s="135" t="s">
        <v>3</v>
      </c>
      <c r="N220" s="136" t="s">
        <v>41</v>
      </c>
      <c r="P220" s="137">
        <f>O220*H220</f>
        <v>0</v>
      </c>
      <c r="Q220" s="137">
        <v>0</v>
      </c>
      <c r="R220" s="137">
        <f>Q220*H220</f>
        <v>0</v>
      </c>
      <c r="S220" s="137">
        <v>1.91E-3</v>
      </c>
      <c r="T220" s="138">
        <f>S220*H220</f>
        <v>2.410611E-2</v>
      </c>
      <c r="AR220" s="139" t="s">
        <v>312</v>
      </c>
      <c r="AT220" s="139" t="s">
        <v>270</v>
      </c>
      <c r="AU220" s="139" t="s">
        <v>81</v>
      </c>
      <c r="AY220" s="18" t="s">
        <v>267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8" t="s">
        <v>81</v>
      </c>
      <c r="BK220" s="140">
        <f>ROUND(I220*H220,2)</f>
        <v>0</v>
      </c>
      <c r="BL220" s="18" t="s">
        <v>312</v>
      </c>
      <c r="BM220" s="139" t="s">
        <v>404</v>
      </c>
    </row>
    <row r="221" spans="2:65" s="1" customFormat="1">
      <c r="B221" s="33"/>
      <c r="D221" s="141" t="s">
        <v>275</v>
      </c>
      <c r="F221" s="142" t="s">
        <v>405</v>
      </c>
      <c r="H221" s="286"/>
      <c r="I221" s="143"/>
      <c r="J221" s="349"/>
      <c r="L221" s="33"/>
      <c r="M221" s="144"/>
      <c r="T221" s="54"/>
      <c r="AT221" s="18" t="s">
        <v>275</v>
      </c>
      <c r="AU221" s="18" t="s">
        <v>81</v>
      </c>
    </row>
    <row r="222" spans="2:65" s="12" customFormat="1">
      <c r="B222" s="145"/>
      <c r="D222" s="146" t="s">
        <v>277</v>
      </c>
      <c r="E222" s="147" t="s">
        <v>3</v>
      </c>
      <c r="F222" s="148" t="s">
        <v>406</v>
      </c>
      <c r="H222" s="287">
        <v>12.621</v>
      </c>
      <c r="I222" s="149"/>
      <c r="J222" s="350"/>
      <c r="L222" s="145"/>
      <c r="M222" s="150"/>
      <c r="T222" s="151"/>
      <c r="AT222" s="147" t="s">
        <v>277</v>
      </c>
      <c r="AU222" s="147" t="s">
        <v>81</v>
      </c>
      <c r="AV222" s="12" t="s">
        <v>81</v>
      </c>
      <c r="AW222" s="12" t="s">
        <v>31</v>
      </c>
      <c r="AX222" s="12" t="s">
        <v>76</v>
      </c>
      <c r="AY222" s="147" t="s">
        <v>267</v>
      </c>
    </row>
    <row r="223" spans="2:65" s="11" customFormat="1" ht="22.9" customHeight="1">
      <c r="B223" s="117"/>
      <c r="D223" s="118" t="s">
        <v>68</v>
      </c>
      <c r="E223" s="127" t="s">
        <v>407</v>
      </c>
      <c r="F223" s="127" t="s">
        <v>408</v>
      </c>
      <c r="H223" s="289"/>
      <c r="I223" s="120"/>
      <c r="J223" s="352">
        <f>BK223</f>
        <v>0</v>
      </c>
      <c r="L223" s="117"/>
      <c r="M223" s="122"/>
      <c r="P223" s="123">
        <f>SUM(P224:P244)</f>
        <v>0</v>
      </c>
      <c r="R223" s="123">
        <f>SUM(R224:R244)</f>
        <v>7.1056500000000009E-2</v>
      </c>
      <c r="T223" s="124">
        <f>SUM(T224:T244)</f>
        <v>2.63043</v>
      </c>
      <c r="AR223" s="118" t="s">
        <v>76</v>
      </c>
      <c r="AT223" s="125" t="s">
        <v>68</v>
      </c>
      <c r="AU223" s="125" t="s">
        <v>76</v>
      </c>
      <c r="AY223" s="118" t="s">
        <v>267</v>
      </c>
      <c r="BK223" s="126">
        <f>SUM(BK224:BK244)</f>
        <v>0</v>
      </c>
    </row>
    <row r="224" spans="2:65" s="1" customFormat="1" ht="49.15" customHeight="1">
      <c r="B224" s="129"/>
      <c r="C224" s="130" t="s">
        <v>409</v>
      </c>
      <c r="D224" s="130" t="s">
        <v>270</v>
      </c>
      <c r="E224" s="131" t="s">
        <v>410</v>
      </c>
      <c r="F224" s="132" t="s">
        <v>411</v>
      </c>
      <c r="G224" s="133" t="s">
        <v>102</v>
      </c>
      <c r="H224" s="285">
        <v>2.7719999999999998</v>
      </c>
      <c r="I224" s="134"/>
      <c r="J224" s="348">
        <f>ROUND(I224*H224,2)</f>
        <v>0</v>
      </c>
      <c r="K224" s="132" t="s">
        <v>273</v>
      </c>
      <c r="L224" s="33"/>
      <c r="M224" s="135" t="s">
        <v>3</v>
      </c>
      <c r="N224" s="136" t="s">
        <v>41</v>
      </c>
      <c r="P224" s="137">
        <f>O224*H224</f>
        <v>0</v>
      </c>
      <c r="Q224" s="137">
        <v>0</v>
      </c>
      <c r="R224" s="137">
        <f>Q224*H224</f>
        <v>0</v>
      </c>
      <c r="S224" s="137">
        <v>5.5E-2</v>
      </c>
      <c r="T224" s="138">
        <f>S224*H224</f>
        <v>0.15245999999999998</v>
      </c>
      <c r="AR224" s="139" t="s">
        <v>312</v>
      </c>
      <c r="AT224" s="139" t="s">
        <v>270</v>
      </c>
      <c r="AU224" s="139" t="s">
        <v>81</v>
      </c>
      <c r="AY224" s="18" t="s">
        <v>267</v>
      </c>
      <c r="BE224" s="140">
        <f>IF(N224="základní",J224,0)</f>
        <v>0</v>
      </c>
      <c r="BF224" s="140">
        <f>IF(N224="snížená",J224,0)</f>
        <v>0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8" t="s">
        <v>81</v>
      </c>
      <c r="BK224" s="140">
        <f>ROUND(I224*H224,2)</f>
        <v>0</v>
      </c>
      <c r="BL224" s="18" t="s">
        <v>312</v>
      </c>
      <c r="BM224" s="139" t="s">
        <v>412</v>
      </c>
    </row>
    <row r="225" spans="2:65" s="1" customFormat="1">
      <c r="B225" s="33"/>
      <c r="D225" s="141" t="s">
        <v>275</v>
      </c>
      <c r="F225" s="142" t="s">
        <v>413</v>
      </c>
      <c r="H225" s="286"/>
      <c r="I225" s="143"/>
      <c r="J225" s="349"/>
      <c r="L225" s="33"/>
      <c r="M225" s="144"/>
      <c r="T225" s="54"/>
      <c r="AT225" s="18" t="s">
        <v>275</v>
      </c>
      <c r="AU225" s="18" t="s">
        <v>81</v>
      </c>
    </row>
    <row r="226" spans="2:65" s="12" customFormat="1">
      <c r="B226" s="145"/>
      <c r="D226" s="146" t="s">
        <v>277</v>
      </c>
      <c r="E226" s="147" t="s">
        <v>3</v>
      </c>
      <c r="F226" s="148" t="s">
        <v>414</v>
      </c>
      <c r="H226" s="287">
        <v>2.7719999999999998</v>
      </c>
      <c r="I226" s="149"/>
      <c r="J226" s="350"/>
      <c r="L226" s="145"/>
      <c r="M226" s="150"/>
      <c r="T226" s="151"/>
      <c r="AT226" s="147" t="s">
        <v>277</v>
      </c>
      <c r="AU226" s="147" t="s">
        <v>81</v>
      </c>
      <c r="AV226" s="12" t="s">
        <v>81</v>
      </c>
      <c r="AW226" s="12" t="s">
        <v>31</v>
      </c>
      <c r="AX226" s="12" t="s">
        <v>76</v>
      </c>
      <c r="AY226" s="147" t="s">
        <v>267</v>
      </c>
    </row>
    <row r="227" spans="2:65" s="1" customFormat="1" ht="55.5" customHeight="1">
      <c r="B227" s="129"/>
      <c r="C227" s="130" t="s">
        <v>415</v>
      </c>
      <c r="D227" s="130" t="s">
        <v>270</v>
      </c>
      <c r="E227" s="131" t="s">
        <v>416</v>
      </c>
      <c r="F227" s="132" t="s">
        <v>417</v>
      </c>
      <c r="G227" s="133" t="s">
        <v>356</v>
      </c>
      <c r="H227" s="285">
        <v>1</v>
      </c>
      <c r="I227" s="134"/>
      <c r="J227" s="348">
        <f>ROUND(I227*H227,2)</f>
        <v>0</v>
      </c>
      <c r="K227" s="132" t="s">
        <v>273</v>
      </c>
      <c r="L227" s="33"/>
      <c r="M227" s="135" t="s">
        <v>3</v>
      </c>
      <c r="N227" s="136" t="s">
        <v>41</v>
      </c>
      <c r="P227" s="137">
        <f>O227*H227</f>
        <v>0</v>
      </c>
      <c r="Q227" s="137">
        <v>0</v>
      </c>
      <c r="R227" s="137">
        <f>Q227*H227</f>
        <v>0</v>
      </c>
      <c r="S227" s="137">
        <v>1.2E-2</v>
      </c>
      <c r="T227" s="138">
        <f>S227*H227</f>
        <v>1.2E-2</v>
      </c>
      <c r="AR227" s="139" t="s">
        <v>88</v>
      </c>
      <c r="AT227" s="139" t="s">
        <v>270</v>
      </c>
      <c r="AU227" s="139" t="s">
        <v>81</v>
      </c>
      <c r="AY227" s="18" t="s">
        <v>267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8" t="s">
        <v>81</v>
      </c>
      <c r="BK227" s="140">
        <f>ROUND(I227*H227,2)</f>
        <v>0</v>
      </c>
      <c r="BL227" s="18" t="s">
        <v>88</v>
      </c>
      <c r="BM227" s="139" t="s">
        <v>418</v>
      </c>
    </row>
    <row r="228" spans="2:65" s="1" customFormat="1">
      <c r="B228" s="33"/>
      <c r="D228" s="141" t="s">
        <v>275</v>
      </c>
      <c r="F228" s="142" t="s">
        <v>419</v>
      </c>
      <c r="H228" s="286"/>
      <c r="I228" s="143"/>
      <c r="J228" s="349"/>
      <c r="L228" s="33"/>
      <c r="M228" s="144"/>
      <c r="T228" s="54"/>
      <c r="AT228" s="18" t="s">
        <v>275</v>
      </c>
      <c r="AU228" s="18" t="s">
        <v>81</v>
      </c>
    </row>
    <row r="229" spans="2:65" s="12" customFormat="1">
      <c r="B229" s="145"/>
      <c r="D229" s="146" t="s">
        <v>277</v>
      </c>
      <c r="E229" s="147" t="s">
        <v>3</v>
      </c>
      <c r="F229" s="148" t="s">
        <v>420</v>
      </c>
      <c r="H229" s="287">
        <v>1</v>
      </c>
      <c r="I229" s="149"/>
      <c r="J229" s="350"/>
      <c r="L229" s="145"/>
      <c r="M229" s="150"/>
      <c r="T229" s="151"/>
      <c r="AT229" s="147" t="s">
        <v>277</v>
      </c>
      <c r="AU229" s="147" t="s">
        <v>81</v>
      </c>
      <c r="AV229" s="12" t="s">
        <v>81</v>
      </c>
      <c r="AW229" s="12" t="s">
        <v>31</v>
      </c>
      <c r="AX229" s="12" t="s">
        <v>76</v>
      </c>
      <c r="AY229" s="147" t="s">
        <v>267</v>
      </c>
    </row>
    <row r="230" spans="2:65" s="1" customFormat="1" ht="55.5" customHeight="1">
      <c r="B230" s="129"/>
      <c r="C230" s="130" t="s">
        <v>421</v>
      </c>
      <c r="D230" s="130" t="s">
        <v>270</v>
      </c>
      <c r="E230" s="131" t="s">
        <v>422</v>
      </c>
      <c r="F230" s="132" t="s">
        <v>423</v>
      </c>
      <c r="G230" s="133" t="s">
        <v>102</v>
      </c>
      <c r="H230" s="285">
        <v>4.4109999999999996</v>
      </c>
      <c r="I230" s="134"/>
      <c r="J230" s="348">
        <f>ROUND(I230*H230,2)</f>
        <v>0</v>
      </c>
      <c r="K230" s="132" t="s">
        <v>273</v>
      </c>
      <c r="L230" s="33"/>
      <c r="M230" s="135" t="s">
        <v>3</v>
      </c>
      <c r="N230" s="136" t="s">
        <v>41</v>
      </c>
      <c r="P230" s="137">
        <f>O230*H230</f>
        <v>0</v>
      </c>
      <c r="Q230" s="137">
        <v>0</v>
      </c>
      <c r="R230" s="137">
        <f>Q230*H230</f>
        <v>0</v>
      </c>
      <c r="S230" s="137">
        <v>0.27</v>
      </c>
      <c r="T230" s="138">
        <f>S230*H230</f>
        <v>1.1909699999999999</v>
      </c>
      <c r="AR230" s="139" t="s">
        <v>88</v>
      </c>
      <c r="AT230" s="139" t="s">
        <v>270</v>
      </c>
      <c r="AU230" s="139" t="s">
        <v>81</v>
      </c>
      <c r="AY230" s="18" t="s">
        <v>267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8" t="s">
        <v>81</v>
      </c>
      <c r="BK230" s="140">
        <f>ROUND(I230*H230,2)</f>
        <v>0</v>
      </c>
      <c r="BL230" s="18" t="s">
        <v>88</v>
      </c>
      <c r="BM230" s="139" t="s">
        <v>424</v>
      </c>
    </row>
    <row r="231" spans="2:65" s="1" customFormat="1">
      <c r="B231" s="33"/>
      <c r="D231" s="141" t="s">
        <v>275</v>
      </c>
      <c r="F231" s="142" t="s">
        <v>425</v>
      </c>
      <c r="H231" s="286"/>
      <c r="I231" s="143"/>
      <c r="J231" s="349"/>
      <c r="L231" s="33"/>
      <c r="M231" s="144"/>
      <c r="T231" s="54"/>
      <c r="AT231" s="18" t="s">
        <v>275</v>
      </c>
      <c r="AU231" s="18" t="s">
        <v>81</v>
      </c>
    </row>
    <row r="232" spans="2:65" s="12" customFormat="1">
      <c r="B232" s="145"/>
      <c r="D232" s="146" t="s">
        <v>277</v>
      </c>
      <c r="E232" s="147" t="s">
        <v>3</v>
      </c>
      <c r="F232" s="148" t="s">
        <v>426</v>
      </c>
      <c r="H232" s="287">
        <v>1.35</v>
      </c>
      <c r="I232" s="149"/>
      <c r="J232" s="350"/>
      <c r="L232" s="145"/>
      <c r="M232" s="150"/>
      <c r="T232" s="151"/>
      <c r="AT232" s="147" t="s">
        <v>277</v>
      </c>
      <c r="AU232" s="147" t="s">
        <v>81</v>
      </c>
      <c r="AV232" s="12" t="s">
        <v>81</v>
      </c>
      <c r="AW232" s="12" t="s">
        <v>31</v>
      </c>
      <c r="AX232" s="12" t="s">
        <v>69</v>
      </c>
      <c r="AY232" s="147" t="s">
        <v>267</v>
      </c>
    </row>
    <row r="233" spans="2:65" s="12" customFormat="1">
      <c r="B233" s="145"/>
      <c r="D233" s="146" t="s">
        <v>277</v>
      </c>
      <c r="E233" s="147" t="s">
        <v>3</v>
      </c>
      <c r="F233" s="148" t="s">
        <v>427</v>
      </c>
      <c r="H233" s="287">
        <v>1.8180000000000001</v>
      </c>
      <c r="I233" s="149"/>
      <c r="J233" s="350"/>
      <c r="L233" s="145"/>
      <c r="M233" s="150"/>
      <c r="T233" s="151"/>
      <c r="AT233" s="147" t="s">
        <v>277</v>
      </c>
      <c r="AU233" s="147" t="s">
        <v>81</v>
      </c>
      <c r="AV233" s="12" t="s">
        <v>81</v>
      </c>
      <c r="AW233" s="12" t="s">
        <v>31</v>
      </c>
      <c r="AX233" s="12" t="s">
        <v>69</v>
      </c>
      <c r="AY233" s="147" t="s">
        <v>267</v>
      </c>
    </row>
    <row r="234" spans="2:65" s="12" customFormat="1">
      <c r="B234" s="145"/>
      <c r="D234" s="146" t="s">
        <v>277</v>
      </c>
      <c r="E234" s="147" t="s">
        <v>3</v>
      </c>
      <c r="F234" s="148" t="s">
        <v>428</v>
      </c>
      <c r="H234" s="287">
        <v>1.2430000000000001</v>
      </c>
      <c r="I234" s="149"/>
      <c r="J234" s="350"/>
      <c r="L234" s="145"/>
      <c r="M234" s="150"/>
      <c r="T234" s="151"/>
      <c r="AT234" s="147" t="s">
        <v>277</v>
      </c>
      <c r="AU234" s="147" t="s">
        <v>81</v>
      </c>
      <c r="AV234" s="12" t="s">
        <v>81</v>
      </c>
      <c r="AW234" s="12" t="s">
        <v>31</v>
      </c>
      <c r="AX234" s="12" t="s">
        <v>69</v>
      </c>
      <c r="AY234" s="147" t="s">
        <v>267</v>
      </c>
    </row>
    <row r="235" spans="2:65" s="13" customFormat="1">
      <c r="B235" s="152"/>
      <c r="D235" s="146" t="s">
        <v>277</v>
      </c>
      <c r="E235" s="153" t="s">
        <v>3</v>
      </c>
      <c r="F235" s="154" t="s">
        <v>285</v>
      </c>
      <c r="H235" s="288">
        <v>4.4109999999999996</v>
      </c>
      <c r="I235" s="155"/>
      <c r="J235" s="351"/>
      <c r="L235" s="152"/>
      <c r="M235" s="156"/>
      <c r="T235" s="157"/>
      <c r="AT235" s="153" t="s">
        <v>277</v>
      </c>
      <c r="AU235" s="153" t="s">
        <v>81</v>
      </c>
      <c r="AV235" s="13" t="s">
        <v>88</v>
      </c>
      <c r="AW235" s="13" t="s">
        <v>31</v>
      </c>
      <c r="AX235" s="13" t="s">
        <v>76</v>
      </c>
      <c r="AY235" s="153" t="s">
        <v>267</v>
      </c>
    </row>
    <row r="236" spans="2:65" s="1" customFormat="1" ht="55.5" customHeight="1">
      <c r="B236" s="129"/>
      <c r="C236" s="130" t="s">
        <v>429</v>
      </c>
      <c r="D236" s="130" t="s">
        <v>270</v>
      </c>
      <c r="E236" s="131" t="s">
        <v>430</v>
      </c>
      <c r="F236" s="132" t="s">
        <v>431</v>
      </c>
      <c r="G236" s="133" t="s">
        <v>294</v>
      </c>
      <c r="H236" s="285">
        <v>0.6</v>
      </c>
      <c r="I236" s="134"/>
      <c r="J236" s="348">
        <f>ROUND(I236*H236,2)</f>
        <v>0</v>
      </c>
      <c r="K236" s="132" t="s">
        <v>273</v>
      </c>
      <c r="L236" s="33"/>
      <c r="M236" s="135" t="s">
        <v>3</v>
      </c>
      <c r="N236" s="136" t="s">
        <v>41</v>
      </c>
      <c r="P236" s="137">
        <f>O236*H236</f>
        <v>0</v>
      </c>
      <c r="Q236" s="137">
        <v>0</v>
      </c>
      <c r="R236" s="137">
        <f>Q236*H236</f>
        <v>0</v>
      </c>
      <c r="S236" s="137">
        <v>1.8</v>
      </c>
      <c r="T236" s="138">
        <f>S236*H236</f>
        <v>1.08</v>
      </c>
      <c r="AR236" s="139" t="s">
        <v>88</v>
      </c>
      <c r="AT236" s="139" t="s">
        <v>270</v>
      </c>
      <c r="AU236" s="139" t="s">
        <v>81</v>
      </c>
      <c r="AY236" s="18" t="s">
        <v>267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8" t="s">
        <v>81</v>
      </c>
      <c r="BK236" s="140">
        <f>ROUND(I236*H236,2)</f>
        <v>0</v>
      </c>
      <c r="BL236" s="18" t="s">
        <v>88</v>
      </c>
      <c r="BM236" s="139" t="s">
        <v>432</v>
      </c>
    </row>
    <row r="237" spans="2:65" s="1" customFormat="1">
      <c r="B237" s="33"/>
      <c r="D237" s="141" t="s">
        <v>275</v>
      </c>
      <c r="F237" s="142" t="s">
        <v>433</v>
      </c>
      <c r="H237" s="286"/>
      <c r="I237" s="143"/>
      <c r="J237" s="349"/>
      <c r="L237" s="33"/>
      <c r="M237" s="144"/>
      <c r="T237" s="54"/>
      <c r="AT237" s="18" t="s">
        <v>275</v>
      </c>
      <c r="AU237" s="18" t="s">
        <v>81</v>
      </c>
    </row>
    <row r="238" spans="2:65" s="12" customFormat="1">
      <c r="B238" s="145"/>
      <c r="D238" s="146" t="s">
        <v>277</v>
      </c>
      <c r="E238" s="147" t="s">
        <v>3</v>
      </c>
      <c r="F238" s="148" t="s">
        <v>434</v>
      </c>
      <c r="H238" s="287">
        <v>0.6</v>
      </c>
      <c r="I238" s="149"/>
      <c r="J238" s="350"/>
      <c r="L238" s="145"/>
      <c r="M238" s="150"/>
      <c r="T238" s="151"/>
      <c r="AT238" s="147" t="s">
        <v>277</v>
      </c>
      <c r="AU238" s="147" t="s">
        <v>81</v>
      </c>
      <c r="AV238" s="12" t="s">
        <v>81</v>
      </c>
      <c r="AW238" s="12" t="s">
        <v>31</v>
      </c>
      <c r="AX238" s="12" t="s">
        <v>76</v>
      </c>
      <c r="AY238" s="147" t="s">
        <v>267</v>
      </c>
    </row>
    <row r="239" spans="2:65" s="1" customFormat="1" ht="49.15" customHeight="1">
      <c r="B239" s="129"/>
      <c r="C239" s="130" t="s">
        <v>435</v>
      </c>
      <c r="D239" s="130" t="s">
        <v>270</v>
      </c>
      <c r="E239" s="131" t="s">
        <v>436</v>
      </c>
      <c r="F239" s="132" t="s">
        <v>437</v>
      </c>
      <c r="G239" s="133" t="s">
        <v>403</v>
      </c>
      <c r="H239" s="285">
        <v>3</v>
      </c>
      <c r="I239" s="134"/>
      <c r="J239" s="348">
        <f>ROUND(I239*H239,2)</f>
        <v>0</v>
      </c>
      <c r="K239" s="132" t="s">
        <v>273</v>
      </c>
      <c r="L239" s="33"/>
      <c r="M239" s="135" t="s">
        <v>3</v>
      </c>
      <c r="N239" s="136" t="s">
        <v>41</v>
      </c>
      <c r="P239" s="137">
        <f>O239*H239</f>
        <v>0</v>
      </c>
      <c r="Q239" s="137">
        <v>0</v>
      </c>
      <c r="R239" s="137">
        <f>Q239*H239</f>
        <v>0</v>
      </c>
      <c r="S239" s="137">
        <v>6.5000000000000002E-2</v>
      </c>
      <c r="T239" s="138">
        <f>S239*H239</f>
        <v>0.19500000000000001</v>
      </c>
      <c r="AR239" s="139" t="s">
        <v>88</v>
      </c>
      <c r="AT239" s="139" t="s">
        <v>270</v>
      </c>
      <c r="AU239" s="139" t="s">
        <v>81</v>
      </c>
      <c r="AY239" s="18" t="s">
        <v>267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8" t="s">
        <v>81</v>
      </c>
      <c r="BK239" s="140">
        <f>ROUND(I239*H239,2)</f>
        <v>0</v>
      </c>
      <c r="BL239" s="18" t="s">
        <v>88</v>
      </c>
      <c r="BM239" s="139" t="s">
        <v>438</v>
      </c>
    </row>
    <row r="240" spans="2:65" s="1" customFormat="1">
      <c r="B240" s="33"/>
      <c r="D240" s="141" t="s">
        <v>275</v>
      </c>
      <c r="F240" s="142" t="s">
        <v>439</v>
      </c>
      <c r="H240" s="286"/>
      <c r="I240" s="143"/>
      <c r="J240" s="349"/>
      <c r="L240" s="33"/>
      <c r="M240" s="144"/>
      <c r="T240" s="54"/>
      <c r="AT240" s="18" t="s">
        <v>275</v>
      </c>
      <c r="AU240" s="18" t="s">
        <v>81</v>
      </c>
    </row>
    <row r="241" spans="2:65" s="12" customFormat="1">
      <c r="B241" s="145"/>
      <c r="D241" s="146" t="s">
        <v>277</v>
      </c>
      <c r="E241" s="147" t="s">
        <v>3</v>
      </c>
      <c r="F241" s="148" t="s">
        <v>440</v>
      </c>
      <c r="H241" s="287">
        <v>3</v>
      </c>
      <c r="I241" s="149"/>
      <c r="J241" s="350"/>
      <c r="L241" s="145"/>
      <c r="M241" s="150"/>
      <c r="T241" s="151"/>
      <c r="AT241" s="147" t="s">
        <v>277</v>
      </c>
      <c r="AU241" s="147" t="s">
        <v>81</v>
      </c>
      <c r="AV241" s="12" t="s">
        <v>81</v>
      </c>
      <c r="AW241" s="12" t="s">
        <v>31</v>
      </c>
      <c r="AX241" s="12" t="s">
        <v>76</v>
      </c>
      <c r="AY241" s="147" t="s">
        <v>267</v>
      </c>
    </row>
    <row r="242" spans="2:65" s="1" customFormat="1" ht="37.9" customHeight="1">
      <c r="B242" s="129"/>
      <c r="C242" s="130" t="s">
        <v>441</v>
      </c>
      <c r="D242" s="130" t="s">
        <v>270</v>
      </c>
      <c r="E242" s="131" t="s">
        <v>442</v>
      </c>
      <c r="F242" s="132" t="s">
        <v>443</v>
      </c>
      <c r="G242" s="133" t="s">
        <v>403</v>
      </c>
      <c r="H242" s="285">
        <v>1.5</v>
      </c>
      <c r="I242" s="134"/>
      <c r="J242" s="348">
        <f>ROUND(I242*H242,2)</f>
        <v>0</v>
      </c>
      <c r="K242" s="132" t="s">
        <v>273</v>
      </c>
      <c r="L242" s="33"/>
      <c r="M242" s="135" t="s">
        <v>3</v>
      </c>
      <c r="N242" s="136" t="s">
        <v>41</v>
      </c>
      <c r="P242" s="137">
        <f>O242*H242</f>
        <v>0</v>
      </c>
      <c r="Q242" s="137">
        <v>4.7371000000000003E-2</v>
      </c>
      <c r="R242" s="137">
        <f>Q242*H242</f>
        <v>7.1056500000000009E-2</v>
      </c>
      <c r="S242" s="137">
        <v>0</v>
      </c>
      <c r="T242" s="138">
        <f>S242*H242</f>
        <v>0</v>
      </c>
      <c r="AR242" s="139" t="s">
        <v>88</v>
      </c>
      <c r="AT242" s="139" t="s">
        <v>270</v>
      </c>
      <c r="AU242" s="139" t="s">
        <v>81</v>
      </c>
      <c r="AY242" s="18" t="s">
        <v>267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8" t="s">
        <v>81</v>
      </c>
      <c r="BK242" s="140">
        <f>ROUND(I242*H242,2)</f>
        <v>0</v>
      </c>
      <c r="BL242" s="18" t="s">
        <v>88</v>
      </c>
      <c r="BM242" s="139" t="s">
        <v>444</v>
      </c>
    </row>
    <row r="243" spans="2:65" s="1" customFormat="1">
      <c r="B243" s="33"/>
      <c r="D243" s="141" t="s">
        <v>275</v>
      </c>
      <c r="F243" s="142" t="s">
        <v>445</v>
      </c>
      <c r="H243" s="286"/>
      <c r="I243" s="143"/>
      <c r="J243" s="349"/>
      <c r="L243" s="33"/>
      <c r="M243" s="144"/>
      <c r="T243" s="54"/>
      <c r="AT243" s="18" t="s">
        <v>275</v>
      </c>
      <c r="AU243" s="18" t="s">
        <v>81</v>
      </c>
    </row>
    <row r="244" spans="2:65" s="12" customFormat="1">
      <c r="B244" s="145"/>
      <c r="D244" s="146" t="s">
        <v>277</v>
      </c>
      <c r="E244" s="147" t="s">
        <v>3</v>
      </c>
      <c r="F244" s="148" t="s">
        <v>446</v>
      </c>
      <c r="H244" s="287">
        <v>1.5</v>
      </c>
      <c r="I244" s="149"/>
      <c r="J244" s="350"/>
      <c r="L244" s="145"/>
      <c r="M244" s="150"/>
      <c r="T244" s="151"/>
      <c r="AT244" s="147" t="s">
        <v>277</v>
      </c>
      <c r="AU244" s="147" t="s">
        <v>81</v>
      </c>
      <c r="AV244" s="12" t="s">
        <v>81</v>
      </c>
      <c r="AW244" s="12" t="s">
        <v>31</v>
      </c>
      <c r="AX244" s="12" t="s">
        <v>76</v>
      </c>
      <c r="AY244" s="147" t="s">
        <v>267</v>
      </c>
    </row>
    <row r="245" spans="2:65" s="11" customFormat="1" ht="22.9" customHeight="1">
      <c r="B245" s="117"/>
      <c r="D245" s="118" t="s">
        <v>68</v>
      </c>
      <c r="E245" s="127" t="s">
        <v>447</v>
      </c>
      <c r="F245" s="127" t="s">
        <v>448</v>
      </c>
      <c r="H245" s="289"/>
      <c r="I245" s="120"/>
      <c r="J245" s="352">
        <f>BK245</f>
        <v>0</v>
      </c>
      <c r="L245" s="117"/>
      <c r="M245" s="122"/>
      <c r="P245" s="123">
        <f>SUM(P246:P248)</f>
        <v>0</v>
      </c>
      <c r="R245" s="123">
        <f>SUM(R246:R248)</f>
        <v>0</v>
      </c>
      <c r="T245" s="124">
        <f>SUM(T246:T248)</f>
        <v>8.7999999999999995E-2</v>
      </c>
      <c r="AR245" s="118" t="s">
        <v>76</v>
      </c>
      <c r="AT245" s="125" t="s">
        <v>68</v>
      </c>
      <c r="AU245" s="125" t="s">
        <v>76</v>
      </c>
      <c r="AY245" s="118" t="s">
        <v>267</v>
      </c>
      <c r="BK245" s="126">
        <f>SUM(BK246:BK248)</f>
        <v>0</v>
      </c>
    </row>
    <row r="246" spans="2:65" s="1" customFormat="1" ht="37.9" customHeight="1">
      <c r="B246" s="129"/>
      <c r="C246" s="130" t="s">
        <v>449</v>
      </c>
      <c r="D246" s="130" t="s">
        <v>270</v>
      </c>
      <c r="E246" s="131" t="s">
        <v>450</v>
      </c>
      <c r="F246" s="132" t="s">
        <v>451</v>
      </c>
      <c r="G246" s="133" t="s">
        <v>356</v>
      </c>
      <c r="H246" s="285">
        <v>4</v>
      </c>
      <c r="I246" s="134"/>
      <c r="J246" s="348">
        <f>ROUND(I246*H246,2)</f>
        <v>0</v>
      </c>
      <c r="K246" s="132" t="s">
        <v>273</v>
      </c>
      <c r="L246" s="33"/>
      <c r="M246" s="135" t="s">
        <v>3</v>
      </c>
      <c r="N246" s="136" t="s">
        <v>41</v>
      </c>
      <c r="P246" s="137">
        <f>O246*H246</f>
        <v>0</v>
      </c>
      <c r="Q246" s="137">
        <v>0</v>
      </c>
      <c r="R246" s="137">
        <f>Q246*H246</f>
        <v>0</v>
      </c>
      <c r="S246" s="137">
        <v>2.1999999999999999E-2</v>
      </c>
      <c r="T246" s="138">
        <f>S246*H246</f>
        <v>8.7999999999999995E-2</v>
      </c>
      <c r="AR246" s="139" t="s">
        <v>88</v>
      </c>
      <c r="AT246" s="139" t="s">
        <v>270</v>
      </c>
      <c r="AU246" s="139" t="s">
        <v>81</v>
      </c>
      <c r="AY246" s="18" t="s">
        <v>267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8" t="s">
        <v>81</v>
      </c>
      <c r="BK246" s="140">
        <f>ROUND(I246*H246,2)</f>
        <v>0</v>
      </c>
      <c r="BL246" s="18" t="s">
        <v>88</v>
      </c>
      <c r="BM246" s="139" t="s">
        <v>452</v>
      </c>
    </row>
    <row r="247" spans="2:65" s="1" customFormat="1">
      <c r="B247" s="33"/>
      <c r="D247" s="141" t="s">
        <v>275</v>
      </c>
      <c r="F247" s="142" t="s">
        <v>453</v>
      </c>
      <c r="H247" s="286"/>
      <c r="I247" s="143"/>
      <c r="J247" s="349"/>
      <c r="L247" s="33"/>
      <c r="M247" s="144"/>
      <c r="T247" s="54"/>
      <c r="AT247" s="18" t="s">
        <v>275</v>
      </c>
      <c r="AU247" s="18" t="s">
        <v>81</v>
      </c>
    </row>
    <row r="248" spans="2:65" s="12" customFormat="1">
      <c r="B248" s="145"/>
      <c r="D248" s="146" t="s">
        <v>277</v>
      </c>
      <c r="E248" s="147" t="s">
        <v>3</v>
      </c>
      <c r="F248" s="148" t="s">
        <v>454</v>
      </c>
      <c r="H248" s="287">
        <v>4</v>
      </c>
      <c r="I248" s="149"/>
      <c r="J248" s="350"/>
      <c r="L248" s="145"/>
      <c r="M248" s="150"/>
      <c r="T248" s="151"/>
      <c r="AT248" s="147" t="s">
        <v>277</v>
      </c>
      <c r="AU248" s="147" t="s">
        <v>81</v>
      </c>
      <c r="AV248" s="12" t="s">
        <v>81</v>
      </c>
      <c r="AW248" s="12" t="s">
        <v>31</v>
      </c>
      <c r="AX248" s="12" t="s">
        <v>76</v>
      </c>
      <c r="AY248" s="147" t="s">
        <v>267</v>
      </c>
    </row>
    <row r="249" spans="2:65" s="11" customFormat="1" ht="22.9" customHeight="1">
      <c r="B249" s="117"/>
      <c r="D249" s="118" t="s">
        <v>68</v>
      </c>
      <c r="E249" s="127" t="s">
        <v>455</v>
      </c>
      <c r="F249" s="127" t="s">
        <v>456</v>
      </c>
      <c r="H249" s="289"/>
      <c r="I249" s="120"/>
      <c r="J249" s="352">
        <f>BK249</f>
        <v>0</v>
      </c>
      <c r="L249" s="117"/>
      <c r="M249" s="122"/>
      <c r="P249" s="123">
        <f>SUM(P250:P257)</f>
        <v>0</v>
      </c>
      <c r="R249" s="123">
        <f>SUM(R250:R257)</f>
        <v>0</v>
      </c>
      <c r="T249" s="124">
        <f>SUM(T250:T257)</f>
        <v>0.85000000000000009</v>
      </c>
      <c r="AR249" s="118" t="s">
        <v>76</v>
      </c>
      <c r="AT249" s="125" t="s">
        <v>68</v>
      </c>
      <c r="AU249" s="125" t="s">
        <v>76</v>
      </c>
      <c r="AY249" s="118" t="s">
        <v>267</v>
      </c>
      <c r="BK249" s="126">
        <f>SUM(BK250:BK257)</f>
        <v>0</v>
      </c>
    </row>
    <row r="250" spans="2:65" s="1" customFormat="1" ht="16.5" customHeight="1">
      <c r="B250" s="129"/>
      <c r="C250" s="130" t="s">
        <v>457</v>
      </c>
      <c r="D250" s="130" t="s">
        <v>270</v>
      </c>
      <c r="E250" s="131" t="s">
        <v>458</v>
      </c>
      <c r="F250" s="132" t="s">
        <v>459</v>
      </c>
      <c r="G250" s="133" t="s">
        <v>304</v>
      </c>
      <c r="H250" s="285">
        <v>1</v>
      </c>
      <c r="I250" s="134"/>
      <c r="J250" s="348">
        <f>ROUND(I250*H250,2)</f>
        <v>0</v>
      </c>
      <c r="K250" s="132" t="s">
        <v>305</v>
      </c>
      <c r="L250" s="33"/>
      <c r="M250" s="135" t="s">
        <v>3</v>
      </c>
      <c r="N250" s="136" t="s">
        <v>41</v>
      </c>
      <c r="P250" s="137">
        <f>O250*H250</f>
        <v>0</v>
      </c>
      <c r="Q250" s="137">
        <v>0</v>
      </c>
      <c r="R250" s="137">
        <f>Q250*H250</f>
        <v>0</v>
      </c>
      <c r="S250" s="137">
        <v>0.2</v>
      </c>
      <c r="T250" s="138">
        <f>S250*H250</f>
        <v>0.2</v>
      </c>
      <c r="AR250" s="139" t="s">
        <v>88</v>
      </c>
      <c r="AT250" s="139" t="s">
        <v>270</v>
      </c>
      <c r="AU250" s="139" t="s">
        <v>81</v>
      </c>
      <c r="AY250" s="18" t="s">
        <v>267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8" t="s">
        <v>81</v>
      </c>
      <c r="BK250" s="140">
        <f>ROUND(I250*H250,2)</f>
        <v>0</v>
      </c>
      <c r="BL250" s="18" t="s">
        <v>88</v>
      </c>
      <c r="BM250" s="139" t="s">
        <v>460</v>
      </c>
    </row>
    <row r="251" spans="2:65" s="12" customFormat="1">
      <c r="B251" s="145"/>
      <c r="D251" s="146" t="s">
        <v>277</v>
      </c>
      <c r="E251" s="147" t="s">
        <v>3</v>
      </c>
      <c r="F251" s="148" t="s">
        <v>461</v>
      </c>
      <c r="H251" s="287">
        <v>1</v>
      </c>
      <c r="I251" s="149"/>
      <c r="J251" s="350"/>
      <c r="L251" s="145"/>
      <c r="M251" s="150"/>
      <c r="T251" s="151"/>
      <c r="AT251" s="147" t="s">
        <v>277</v>
      </c>
      <c r="AU251" s="147" t="s">
        <v>81</v>
      </c>
      <c r="AV251" s="12" t="s">
        <v>81</v>
      </c>
      <c r="AW251" s="12" t="s">
        <v>31</v>
      </c>
      <c r="AX251" s="12" t="s">
        <v>76</v>
      </c>
      <c r="AY251" s="147" t="s">
        <v>267</v>
      </c>
    </row>
    <row r="252" spans="2:65" s="1" customFormat="1" ht="16.5" customHeight="1">
      <c r="B252" s="129"/>
      <c r="C252" s="130" t="s">
        <v>462</v>
      </c>
      <c r="D252" s="130" t="s">
        <v>270</v>
      </c>
      <c r="E252" s="131" t="s">
        <v>463</v>
      </c>
      <c r="F252" s="132" t="s">
        <v>464</v>
      </c>
      <c r="G252" s="133" t="s">
        <v>304</v>
      </c>
      <c r="H252" s="285">
        <v>1</v>
      </c>
      <c r="I252" s="134"/>
      <c r="J252" s="348">
        <f>ROUND(I252*H252,2)</f>
        <v>0</v>
      </c>
      <c r="K252" s="132" t="s">
        <v>305</v>
      </c>
      <c r="L252" s="33"/>
      <c r="M252" s="135" t="s">
        <v>3</v>
      </c>
      <c r="N252" s="136" t="s">
        <v>41</v>
      </c>
      <c r="P252" s="137">
        <f>O252*H252</f>
        <v>0</v>
      </c>
      <c r="Q252" s="137">
        <v>0</v>
      </c>
      <c r="R252" s="137">
        <f>Q252*H252</f>
        <v>0</v>
      </c>
      <c r="S252" s="137">
        <v>0.2</v>
      </c>
      <c r="T252" s="138">
        <f>S252*H252</f>
        <v>0.2</v>
      </c>
      <c r="AR252" s="139" t="s">
        <v>88</v>
      </c>
      <c r="AT252" s="139" t="s">
        <v>270</v>
      </c>
      <c r="AU252" s="139" t="s">
        <v>81</v>
      </c>
      <c r="AY252" s="18" t="s">
        <v>267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8" t="s">
        <v>81</v>
      </c>
      <c r="BK252" s="140">
        <f>ROUND(I252*H252,2)</f>
        <v>0</v>
      </c>
      <c r="BL252" s="18" t="s">
        <v>88</v>
      </c>
      <c r="BM252" s="139" t="s">
        <v>465</v>
      </c>
    </row>
    <row r="253" spans="2:65" s="12" customFormat="1">
      <c r="B253" s="145"/>
      <c r="D253" s="146" t="s">
        <v>277</v>
      </c>
      <c r="E253" s="147" t="s">
        <v>3</v>
      </c>
      <c r="F253" s="148" t="s">
        <v>466</v>
      </c>
      <c r="H253" s="287">
        <v>1</v>
      </c>
      <c r="I253" s="149"/>
      <c r="J253" s="350"/>
      <c r="L253" s="145"/>
      <c r="M253" s="150"/>
      <c r="T253" s="151"/>
      <c r="AT253" s="147" t="s">
        <v>277</v>
      </c>
      <c r="AU253" s="147" t="s">
        <v>81</v>
      </c>
      <c r="AV253" s="12" t="s">
        <v>81</v>
      </c>
      <c r="AW253" s="12" t="s">
        <v>31</v>
      </c>
      <c r="AX253" s="12" t="s">
        <v>76</v>
      </c>
      <c r="AY253" s="147" t="s">
        <v>267</v>
      </c>
    </row>
    <row r="254" spans="2:65" s="1" customFormat="1" ht="16.5" customHeight="1">
      <c r="B254" s="129"/>
      <c r="C254" s="130" t="s">
        <v>467</v>
      </c>
      <c r="D254" s="130" t="s">
        <v>270</v>
      </c>
      <c r="E254" s="131" t="s">
        <v>468</v>
      </c>
      <c r="F254" s="132" t="s">
        <v>469</v>
      </c>
      <c r="G254" s="133" t="s">
        <v>304</v>
      </c>
      <c r="H254" s="285">
        <v>1</v>
      </c>
      <c r="I254" s="134"/>
      <c r="J254" s="348">
        <f>ROUND(I254*H254,2)</f>
        <v>0</v>
      </c>
      <c r="K254" s="132" t="s">
        <v>305</v>
      </c>
      <c r="L254" s="33"/>
      <c r="M254" s="135" t="s">
        <v>3</v>
      </c>
      <c r="N254" s="136" t="s">
        <v>41</v>
      </c>
      <c r="P254" s="137">
        <f>O254*H254</f>
        <v>0</v>
      </c>
      <c r="Q254" s="137">
        <v>0</v>
      </c>
      <c r="R254" s="137">
        <f>Q254*H254</f>
        <v>0</v>
      </c>
      <c r="S254" s="137">
        <v>0.25</v>
      </c>
      <c r="T254" s="138">
        <f>S254*H254</f>
        <v>0.25</v>
      </c>
      <c r="AR254" s="139" t="s">
        <v>88</v>
      </c>
      <c r="AT254" s="139" t="s">
        <v>270</v>
      </c>
      <c r="AU254" s="139" t="s">
        <v>81</v>
      </c>
      <c r="AY254" s="18" t="s">
        <v>267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8" t="s">
        <v>81</v>
      </c>
      <c r="BK254" s="140">
        <f>ROUND(I254*H254,2)</f>
        <v>0</v>
      </c>
      <c r="BL254" s="18" t="s">
        <v>88</v>
      </c>
      <c r="BM254" s="139" t="s">
        <v>470</v>
      </c>
    </row>
    <row r="255" spans="2:65" s="12" customFormat="1">
      <c r="B255" s="145"/>
      <c r="D255" s="146" t="s">
        <v>277</v>
      </c>
      <c r="E255" s="147" t="s">
        <v>3</v>
      </c>
      <c r="F255" s="148" t="s">
        <v>471</v>
      </c>
      <c r="H255" s="287">
        <v>1</v>
      </c>
      <c r="I255" s="149"/>
      <c r="J255" s="350"/>
      <c r="L255" s="145"/>
      <c r="M255" s="150"/>
      <c r="T255" s="151"/>
      <c r="AT255" s="147" t="s">
        <v>277</v>
      </c>
      <c r="AU255" s="147" t="s">
        <v>81</v>
      </c>
      <c r="AV255" s="12" t="s">
        <v>81</v>
      </c>
      <c r="AW255" s="12" t="s">
        <v>31</v>
      </c>
      <c r="AX255" s="12" t="s">
        <v>76</v>
      </c>
      <c r="AY255" s="147" t="s">
        <v>267</v>
      </c>
    </row>
    <row r="256" spans="2:65" s="1" customFormat="1" ht="16.5" customHeight="1">
      <c r="B256" s="129"/>
      <c r="C256" s="130" t="s">
        <v>472</v>
      </c>
      <c r="D256" s="130" t="s">
        <v>270</v>
      </c>
      <c r="E256" s="131" t="s">
        <v>473</v>
      </c>
      <c r="F256" s="132" t="s">
        <v>474</v>
      </c>
      <c r="G256" s="133" t="s">
        <v>304</v>
      </c>
      <c r="H256" s="285">
        <v>1</v>
      </c>
      <c r="I256" s="134"/>
      <c r="J256" s="348">
        <f>ROUND(I256*H256,2)</f>
        <v>0</v>
      </c>
      <c r="K256" s="132" t="s">
        <v>305</v>
      </c>
      <c r="L256" s="33"/>
      <c r="M256" s="135" t="s">
        <v>3</v>
      </c>
      <c r="N256" s="136" t="s">
        <v>41</v>
      </c>
      <c r="P256" s="137">
        <f>O256*H256</f>
        <v>0</v>
      </c>
      <c r="Q256" s="137">
        <v>0</v>
      </c>
      <c r="R256" s="137">
        <f>Q256*H256</f>
        <v>0</v>
      </c>
      <c r="S256" s="137">
        <v>0.2</v>
      </c>
      <c r="T256" s="138">
        <f>S256*H256</f>
        <v>0.2</v>
      </c>
      <c r="AR256" s="139" t="s">
        <v>88</v>
      </c>
      <c r="AT256" s="139" t="s">
        <v>270</v>
      </c>
      <c r="AU256" s="139" t="s">
        <v>81</v>
      </c>
      <c r="AY256" s="18" t="s">
        <v>267</v>
      </c>
      <c r="BE256" s="140">
        <f>IF(N256="základní",J256,0)</f>
        <v>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8" t="s">
        <v>81</v>
      </c>
      <c r="BK256" s="140">
        <f>ROUND(I256*H256,2)</f>
        <v>0</v>
      </c>
      <c r="BL256" s="18" t="s">
        <v>88</v>
      </c>
      <c r="BM256" s="139" t="s">
        <v>475</v>
      </c>
    </row>
    <row r="257" spans="2:65" s="12" customFormat="1">
      <c r="B257" s="145"/>
      <c r="D257" s="146" t="s">
        <v>277</v>
      </c>
      <c r="E257" s="147" t="s">
        <v>3</v>
      </c>
      <c r="F257" s="148" t="s">
        <v>321</v>
      </c>
      <c r="H257" s="287">
        <v>1</v>
      </c>
      <c r="I257" s="149"/>
      <c r="J257" s="350"/>
      <c r="L257" s="145"/>
      <c r="M257" s="150"/>
      <c r="T257" s="151"/>
      <c r="AT257" s="147" t="s">
        <v>277</v>
      </c>
      <c r="AU257" s="147" t="s">
        <v>81</v>
      </c>
      <c r="AV257" s="12" t="s">
        <v>81</v>
      </c>
      <c r="AW257" s="12" t="s">
        <v>31</v>
      </c>
      <c r="AX257" s="12" t="s">
        <v>76</v>
      </c>
      <c r="AY257" s="147" t="s">
        <v>267</v>
      </c>
    </row>
    <row r="258" spans="2:65" s="11" customFormat="1" ht="22.9" customHeight="1">
      <c r="B258" s="117"/>
      <c r="D258" s="118" t="s">
        <v>68</v>
      </c>
      <c r="E258" s="127" t="s">
        <v>476</v>
      </c>
      <c r="F258" s="127" t="s">
        <v>477</v>
      </c>
      <c r="H258" s="289"/>
      <c r="I258" s="120"/>
      <c r="J258" s="352">
        <f>BK258</f>
        <v>0</v>
      </c>
      <c r="L258" s="117"/>
      <c r="M258" s="122"/>
      <c r="P258" s="123">
        <f>SUM(P259:P271)</f>
        <v>0</v>
      </c>
      <c r="R258" s="123">
        <f>SUM(R259:R271)</f>
        <v>0</v>
      </c>
      <c r="T258" s="124">
        <f>SUM(T259:T271)</f>
        <v>0</v>
      </c>
      <c r="AR258" s="118" t="s">
        <v>76</v>
      </c>
      <c r="AT258" s="125" t="s">
        <v>68</v>
      </c>
      <c r="AU258" s="125" t="s">
        <v>76</v>
      </c>
      <c r="AY258" s="118" t="s">
        <v>267</v>
      </c>
      <c r="BK258" s="126">
        <f>SUM(BK259:BK271)</f>
        <v>0</v>
      </c>
    </row>
    <row r="259" spans="2:65" s="1" customFormat="1" ht="37.9" customHeight="1">
      <c r="B259" s="129"/>
      <c r="C259" s="130" t="s">
        <v>478</v>
      </c>
      <c r="D259" s="130" t="s">
        <v>270</v>
      </c>
      <c r="E259" s="131" t="s">
        <v>479</v>
      </c>
      <c r="F259" s="132" t="s">
        <v>480</v>
      </c>
      <c r="G259" s="133" t="s">
        <v>481</v>
      </c>
      <c r="H259" s="285">
        <v>32.146999999999998</v>
      </c>
      <c r="I259" s="134"/>
      <c r="J259" s="348">
        <f>ROUND(I259*H259,2)</f>
        <v>0</v>
      </c>
      <c r="K259" s="132" t="s">
        <v>273</v>
      </c>
      <c r="L259" s="33"/>
      <c r="M259" s="135" t="s">
        <v>3</v>
      </c>
      <c r="N259" s="136" t="s">
        <v>41</v>
      </c>
      <c r="P259" s="137">
        <f>O259*H259</f>
        <v>0</v>
      </c>
      <c r="Q259" s="137">
        <v>0</v>
      </c>
      <c r="R259" s="137">
        <f>Q259*H259</f>
        <v>0</v>
      </c>
      <c r="S259" s="137">
        <v>0</v>
      </c>
      <c r="T259" s="138">
        <f>S259*H259</f>
        <v>0</v>
      </c>
      <c r="AR259" s="139" t="s">
        <v>88</v>
      </c>
      <c r="AT259" s="139" t="s">
        <v>270</v>
      </c>
      <c r="AU259" s="139" t="s">
        <v>81</v>
      </c>
      <c r="AY259" s="18" t="s">
        <v>267</v>
      </c>
      <c r="BE259" s="140">
        <f>IF(N259="základní",J259,0)</f>
        <v>0</v>
      </c>
      <c r="BF259" s="140">
        <f>IF(N259="snížená",J259,0)</f>
        <v>0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8" t="s">
        <v>81</v>
      </c>
      <c r="BK259" s="140">
        <f>ROUND(I259*H259,2)</f>
        <v>0</v>
      </c>
      <c r="BL259" s="18" t="s">
        <v>88</v>
      </c>
      <c r="BM259" s="139" t="s">
        <v>482</v>
      </c>
    </row>
    <row r="260" spans="2:65" s="1" customFormat="1">
      <c r="B260" s="33"/>
      <c r="D260" s="141" t="s">
        <v>275</v>
      </c>
      <c r="F260" s="142" t="s">
        <v>483</v>
      </c>
      <c r="H260" s="286"/>
      <c r="I260" s="143"/>
      <c r="J260" s="349"/>
      <c r="L260" s="33"/>
      <c r="M260" s="144"/>
      <c r="T260" s="54"/>
      <c r="AT260" s="18" t="s">
        <v>275</v>
      </c>
      <c r="AU260" s="18" t="s">
        <v>81</v>
      </c>
    </row>
    <row r="261" spans="2:65" s="1" customFormat="1" ht="33" customHeight="1">
      <c r="B261" s="129"/>
      <c r="C261" s="130" t="s">
        <v>484</v>
      </c>
      <c r="D261" s="130" t="s">
        <v>270</v>
      </c>
      <c r="E261" s="131" t="s">
        <v>485</v>
      </c>
      <c r="F261" s="132" t="s">
        <v>486</v>
      </c>
      <c r="G261" s="133" t="s">
        <v>481</v>
      </c>
      <c r="H261" s="285">
        <v>32.146999999999998</v>
      </c>
      <c r="I261" s="134"/>
      <c r="J261" s="348">
        <f>ROUND(I261*H261,2)</f>
        <v>0</v>
      </c>
      <c r="K261" s="132" t="s">
        <v>273</v>
      </c>
      <c r="L261" s="33"/>
      <c r="M261" s="135" t="s">
        <v>3</v>
      </c>
      <c r="N261" s="136" t="s">
        <v>41</v>
      </c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AR261" s="139" t="s">
        <v>88</v>
      </c>
      <c r="AT261" s="139" t="s">
        <v>270</v>
      </c>
      <c r="AU261" s="139" t="s">
        <v>81</v>
      </c>
      <c r="AY261" s="18" t="s">
        <v>267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8" t="s">
        <v>81</v>
      </c>
      <c r="BK261" s="140">
        <f>ROUND(I261*H261,2)</f>
        <v>0</v>
      </c>
      <c r="BL261" s="18" t="s">
        <v>88</v>
      </c>
      <c r="BM261" s="139" t="s">
        <v>487</v>
      </c>
    </row>
    <row r="262" spans="2:65" s="1" customFormat="1">
      <c r="B262" s="33"/>
      <c r="D262" s="141" t="s">
        <v>275</v>
      </c>
      <c r="F262" s="142" t="s">
        <v>488</v>
      </c>
      <c r="H262" s="286"/>
      <c r="I262" s="143"/>
      <c r="J262" s="349"/>
      <c r="L262" s="33"/>
      <c r="M262" s="144"/>
      <c r="T262" s="54"/>
      <c r="AT262" s="18" t="s">
        <v>275</v>
      </c>
      <c r="AU262" s="18" t="s">
        <v>81</v>
      </c>
    </row>
    <row r="263" spans="2:65" s="1" customFormat="1" ht="44.25" customHeight="1">
      <c r="B263" s="129"/>
      <c r="C263" s="130" t="s">
        <v>489</v>
      </c>
      <c r="D263" s="130" t="s">
        <v>270</v>
      </c>
      <c r="E263" s="131" t="s">
        <v>490</v>
      </c>
      <c r="F263" s="132" t="s">
        <v>491</v>
      </c>
      <c r="G263" s="133" t="s">
        <v>481</v>
      </c>
      <c r="H263" s="285">
        <v>771.52800000000002</v>
      </c>
      <c r="I263" s="134"/>
      <c r="J263" s="348">
        <f>ROUND(I263*H263,2)</f>
        <v>0</v>
      </c>
      <c r="K263" s="132" t="s">
        <v>273</v>
      </c>
      <c r="L263" s="33"/>
      <c r="M263" s="135" t="s">
        <v>3</v>
      </c>
      <c r="N263" s="136" t="s">
        <v>41</v>
      </c>
      <c r="P263" s="137">
        <f>O263*H263</f>
        <v>0</v>
      </c>
      <c r="Q263" s="137">
        <v>0</v>
      </c>
      <c r="R263" s="137">
        <f>Q263*H263</f>
        <v>0</v>
      </c>
      <c r="S263" s="137">
        <v>0</v>
      </c>
      <c r="T263" s="138">
        <f>S263*H263</f>
        <v>0</v>
      </c>
      <c r="AR263" s="139" t="s">
        <v>88</v>
      </c>
      <c r="AT263" s="139" t="s">
        <v>270</v>
      </c>
      <c r="AU263" s="139" t="s">
        <v>81</v>
      </c>
      <c r="AY263" s="18" t="s">
        <v>267</v>
      </c>
      <c r="BE263" s="140">
        <f>IF(N263="základní",J263,0)</f>
        <v>0</v>
      </c>
      <c r="BF263" s="140">
        <f>IF(N263="snížená",J263,0)</f>
        <v>0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8" t="s">
        <v>81</v>
      </c>
      <c r="BK263" s="140">
        <f>ROUND(I263*H263,2)</f>
        <v>0</v>
      </c>
      <c r="BL263" s="18" t="s">
        <v>88</v>
      </c>
      <c r="BM263" s="139" t="s">
        <v>492</v>
      </c>
    </row>
    <row r="264" spans="2:65" s="1" customFormat="1">
      <c r="B264" s="33"/>
      <c r="D264" s="141" t="s">
        <v>275</v>
      </c>
      <c r="F264" s="142" t="s">
        <v>493</v>
      </c>
      <c r="H264" s="286"/>
      <c r="I264" s="143"/>
      <c r="J264" s="349"/>
      <c r="L264" s="33"/>
      <c r="M264" s="144"/>
      <c r="T264" s="54"/>
      <c r="AT264" s="18" t="s">
        <v>275</v>
      </c>
      <c r="AU264" s="18" t="s">
        <v>81</v>
      </c>
    </row>
    <row r="265" spans="2:65" s="12" customFormat="1">
      <c r="B265" s="145"/>
      <c r="D265" s="146" t="s">
        <v>277</v>
      </c>
      <c r="F265" s="148" t="s">
        <v>494</v>
      </c>
      <c r="H265" s="287">
        <v>771.52800000000002</v>
      </c>
      <c r="I265" s="149"/>
      <c r="J265" s="350"/>
      <c r="L265" s="145"/>
      <c r="M265" s="150"/>
      <c r="T265" s="151"/>
      <c r="AT265" s="147" t="s">
        <v>277</v>
      </c>
      <c r="AU265" s="147" t="s">
        <v>81</v>
      </c>
      <c r="AV265" s="12" t="s">
        <v>81</v>
      </c>
      <c r="AW265" s="12" t="s">
        <v>4</v>
      </c>
      <c r="AX265" s="12" t="s">
        <v>76</v>
      </c>
      <c r="AY265" s="147" t="s">
        <v>267</v>
      </c>
    </row>
    <row r="266" spans="2:65" s="1" customFormat="1" ht="44.25" customHeight="1">
      <c r="B266" s="129"/>
      <c r="C266" s="130" t="s">
        <v>495</v>
      </c>
      <c r="D266" s="130" t="s">
        <v>270</v>
      </c>
      <c r="E266" s="131" t="s">
        <v>496</v>
      </c>
      <c r="F266" s="132" t="s">
        <v>497</v>
      </c>
      <c r="G266" s="133" t="s">
        <v>481</v>
      </c>
      <c r="H266" s="285">
        <v>7</v>
      </c>
      <c r="I266" s="134"/>
      <c r="J266" s="348">
        <f>ROUND(I266*H266,2)</f>
        <v>0</v>
      </c>
      <c r="K266" s="132" t="s">
        <v>273</v>
      </c>
      <c r="L266" s="33"/>
      <c r="M266" s="135" t="s">
        <v>3</v>
      </c>
      <c r="N266" s="136" t="s">
        <v>41</v>
      </c>
      <c r="P266" s="137">
        <f>O266*H266</f>
        <v>0</v>
      </c>
      <c r="Q266" s="137">
        <v>0</v>
      </c>
      <c r="R266" s="137">
        <f>Q266*H266</f>
        <v>0</v>
      </c>
      <c r="S266" s="137">
        <v>0</v>
      </c>
      <c r="T266" s="138">
        <f>S266*H266</f>
        <v>0</v>
      </c>
      <c r="AR266" s="139" t="s">
        <v>88</v>
      </c>
      <c r="AT266" s="139" t="s">
        <v>270</v>
      </c>
      <c r="AU266" s="139" t="s">
        <v>81</v>
      </c>
      <c r="AY266" s="18" t="s">
        <v>267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8" t="s">
        <v>81</v>
      </c>
      <c r="BK266" s="140">
        <f>ROUND(I266*H266,2)</f>
        <v>0</v>
      </c>
      <c r="BL266" s="18" t="s">
        <v>88</v>
      </c>
      <c r="BM266" s="139" t="s">
        <v>498</v>
      </c>
    </row>
    <row r="267" spans="2:65" s="1" customFormat="1">
      <c r="B267" s="33"/>
      <c r="D267" s="141" t="s">
        <v>275</v>
      </c>
      <c r="F267" s="142" t="s">
        <v>499</v>
      </c>
      <c r="H267" s="286"/>
      <c r="I267" s="143"/>
      <c r="J267" s="349"/>
      <c r="L267" s="33"/>
      <c r="M267" s="144"/>
      <c r="T267" s="54"/>
      <c r="AT267" s="18" t="s">
        <v>275</v>
      </c>
      <c r="AU267" s="18" t="s">
        <v>81</v>
      </c>
    </row>
    <row r="268" spans="2:65" s="12" customFormat="1">
      <c r="B268" s="145"/>
      <c r="D268" s="146" t="s">
        <v>277</v>
      </c>
      <c r="E268" s="147" t="s">
        <v>3</v>
      </c>
      <c r="F268" s="148" t="s">
        <v>500</v>
      </c>
      <c r="H268" s="287">
        <v>7</v>
      </c>
      <c r="I268" s="149"/>
      <c r="J268" s="350"/>
      <c r="L268" s="145"/>
      <c r="M268" s="150"/>
      <c r="T268" s="151"/>
      <c r="AT268" s="147" t="s">
        <v>277</v>
      </c>
      <c r="AU268" s="147" t="s">
        <v>81</v>
      </c>
      <c r="AV268" s="12" t="s">
        <v>81</v>
      </c>
      <c r="AW268" s="12" t="s">
        <v>31</v>
      </c>
      <c r="AX268" s="12" t="s">
        <v>76</v>
      </c>
      <c r="AY268" s="147" t="s">
        <v>267</v>
      </c>
    </row>
    <row r="269" spans="2:65" s="1" customFormat="1" ht="49.15" customHeight="1">
      <c r="B269" s="129"/>
      <c r="C269" s="130" t="s">
        <v>501</v>
      </c>
      <c r="D269" s="130" t="s">
        <v>270</v>
      </c>
      <c r="E269" s="131" t="s">
        <v>502</v>
      </c>
      <c r="F269" s="132" t="s">
        <v>503</v>
      </c>
      <c r="G269" s="133" t="s">
        <v>481</v>
      </c>
      <c r="H269" s="285">
        <v>25.814</v>
      </c>
      <c r="I269" s="134"/>
      <c r="J269" s="348">
        <f>ROUND(I269*H269,2)</f>
        <v>0</v>
      </c>
      <c r="K269" s="132" t="s">
        <v>273</v>
      </c>
      <c r="L269" s="33"/>
      <c r="M269" s="135" t="s">
        <v>3</v>
      </c>
      <c r="N269" s="136" t="s">
        <v>41</v>
      </c>
      <c r="P269" s="137">
        <f>O269*H269</f>
        <v>0</v>
      </c>
      <c r="Q269" s="137">
        <v>0</v>
      </c>
      <c r="R269" s="137">
        <f>Q269*H269</f>
        <v>0</v>
      </c>
      <c r="S269" s="137">
        <v>0</v>
      </c>
      <c r="T269" s="138">
        <f>S269*H269</f>
        <v>0</v>
      </c>
      <c r="AR269" s="139" t="s">
        <v>88</v>
      </c>
      <c r="AT269" s="139" t="s">
        <v>270</v>
      </c>
      <c r="AU269" s="139" t="s">
        <v>81</v>
      </c>
      <c r="AY269" s="18" t="s">
        <v>267</v>
      </c>
      <c r="BE269" s="140">
        <f>IF(N269="základní",J269,0)</f>
        <v>0</v>
      </c>
      <c r="BF269" s="140">
        <f>IF(N269="snížená",J269,0)</f>
        <v>0</v>
      </c>
      <c r="BG269" s="140">
        <f>IF(N269="zákl. přenesená",J269,0)</f>
        <v>0</v>
      </c>
      <c r="BH269" s="140">
        <f>IF(N269="sníž. přenesená",J269,0)</f>
        <v>0</v>
      </c>
      <c r="BI269" s="140">
        <f>IF(N269="nulová",J269,0)</f>
        <v>0</v>
      </c>
      <c r="BJ269" s="18" t="s">
        <v>81</v>
      </c>
      <c r="BK269" s="140">
        <f>ROUND(I269*H269,2)</f>
        <v>0</v>
      </c>
      <c r="BL269" s="18" t="s">
        <v>88</v>
      </c>
      <c r="BM269" s="139" t="s">
        <v>504</v>
      </c>
    </row>
    <row r="270" spans="2:65" s="1" customFormat="1">
      <c r="B270" s="33"/>
      <c r="D270" s="141" t="s">
        <v>275</v>
      </c>
      <c r="F270" s="142" t="s">
        <v>505</v>
      </c>
      <c r="H270" s="286"/>
      <c r="I270" s="143"/>
      <c r="J270" s="349"/>
      <c r="L270" s="33"/>
      <c r="M270" s="144"/>
      <c r="T270" s="54"/>
      <c r="AT270" s="18" t="s">
        <v>275</v>
      </c>
      <c r="AU270" s="18" t="s">
        <v>81</v>
      </c>
    </row>
    <row r="271" spans="2:65" s="12" customFormat="1">
      <c r="B271" s="145"/>
      <c r="D271" s="146" t="s">
        <v>277</v>
      </c>
      <c r="E271" s="147" t="s">
        <v>3</v>
      </c>
      <c r="F271" s="148" t="s">
        <v>506</v>
      </c>
      <c r="H271" s="287">
        <v>25.814</v>
      </c>
      <c r="I271" s="149"/>
      <c r="J271" s="350"/>
      <c r="L271" s="145"/>
      <c r="M271" s="150"/>
      <c r="T271" s="151"/>
      <c r="AT271" s="147" t="s">
        <v>277</v>
      </c>
      <c r="AU271" s="147" t="s">
        <v>81</v>
      </c>
      <c r="AV271" s="12" t="s">
        <v>81</v>
      </c>
      <c r="AW271" s="12" t="s">
        <v>31</v>
      </c>
      <c r="AX271" s="12" t="s">
        <v>76</v>
      </c>
      <c r="AY271" s="147" t="s">
        <v>267</v>
      </c>
    </row>
    <row r="272" spans="2:65" s="11" customFormat="1" ht="25.9" customHeight="1">
      <c r="B272" s="117"/>
      <c r="D272" s="118" t="s">
        <v>68</v>
      </c>
      <c r="E272" s="119" t="s">
        <v>507</v>
      </c>
      <c r="F272" s="119" t="s">
        <v>508</v>
      </c>
      <c r="H272" s="289"/>
      <c r="I272" s="120"/>
      <c r="J272" s="354">
        <f>BK272</f>
        <v>0</v>
      </c>
      <c r="L272" s="117"/>
      <c r="M272" s="122"/>
      <c r="P272" s="123">
        <f>P273+P297+P340+P367+P517+P530+P573</f>
        <v>0</v>
      </c>
      <c r="R272" s="123">
        <f>R273+R297+R340+R367+R517+R530+R573</f>
        <v>87.50173825318582</v>
      </c>
      <c r="T272" s="124">
        <f>T273+T297+T340+T367+T517+T530+T573</f>
        <v>2.0696699999999998E-2</v>
      </c>
      <c r="AR272" s="118" t="s">
        <v>76</v>
      </c>
      <c r="AT272" s="125" t="s">
        <v>68</v>
      </c>
      <c r="AU272" s="125" t="s">
        <v>69</v>
      </c>
      <c r="AY272" s="118" t="s">
        <v>267</v>
      </c>
      <c r="BK272" s="126">
        <f>BK273+BK297+BK340+BK367+BK517+BK530+BK573</f>
        <v>0</v>
      </c>
    </row>
    <row r="273" spans="2:65" s="11" customFormat="1" ht="22.9" customHeight="1">
      <c r="B273" s="117"/>
      <c r="D273" s="118" t="s">
        <v>68</v>
      </c>
      <c r="E273" s="127" t="s">
        <v>76</v>
      </c>
      <c r="F273" s="127" t="s">
        <v>509</v>
      </c>
      <c r="H273" s="289"/>
      <c r="I273" s="120"/>
      <c r="J273" s="352">
        <f>BK273</f>
        <v>0</v>
      </c>
      <c r="L273" s="117"/>
      <c r="M273" s="122"/>
      <c r="P273" s="123">
        <f>P274+P278</f>
        <v>0</v>
      </c>
      <c r="R273" s="123">
        <f>R274+R278</f>
        <v>0</v>
      </c>
      <c r="T273" s="124">
        <f>T274+T278</f>
        <v>0</v>
      </c>
      <c r="AR273" s="118" t="s">
        <v>76</v>
      </c>
      <c r="AT273" s="125" t="s">
        <v>68</v>
      </c>
      <c r="AU273" s="125" t="s">
        <v>76</v>
      </c>
      <c r="AY273" s="118" t="s">
        <v>267</v>
      </c>
      <c r="BK273" s="126">
        <f>BK274+BK278</f>
        <v>0</v>
      </c>
    </row>
    <row r="274" spans="2:65" s="11" customFormat="1" ht="20.85" customHeight="1">
      <c r="B274" s="117"/>
      <c r="D274" s="118" t="s">
        <v>68</v>
      </c>
      <c r="E274" s="127" t="s">
        <v>9</v>
      </c>
      <c r="F274" s="127" t="s">
        <v>510</v>
      </c>
      <c r="H274" s="289"/>
      <c r="I274" s="120"/>
      <c r="J274" s="352">
        <f>BK274</f>
        <v>0</v>
      </c>
      <c r="L274" s="117"/>
      <c r="M274" s="122"/>
      <c r="P274" s="123">
        <f>SUM(P275:P277)</f>
        <v>0</v>
      </c>
      <c r="R274" s="123">
        <f>SUM(R275:R277)</f>
        <v>0</v>
      </c>
      <c r="T274" s="124">
        <f>SUM(T275:T277)</f>
        <v>0</v>
      </c>
      <c r="AR274" s="118" t="s">
        <v>76</v>
      </c>
      <c r="AT274" s="125" t="s">
        <v>68</v>
      </c>
      <c r="AU274" s="125" t="s">
        <v>81</v>
      </c>
      <c r="AY274" s="118" t="s">
        <v>267</v>
      </c>
      <c r="BK274" s="126">
        <f>SUM(BK275:BK277)</f>
        <v>0</v>
      </c>
    </row>
    <row r="275" spans="2:65" s="1" customFormat="1" ht="37.9" customHeight="1">
      <c r="B275" s="129"/>
      <c r="C275" s="130" t="s">
        <v>511</v>
      </c>
      <c r="D275" s="130" t="s">
        <v>270</v>
      </c>
      <c r="E275" s="131" t="s">
        <v>512</v>
      </c>
      <c r="F275" s="132" t="s">
        <v>513</v>
      </c>
      <c r="G275" s="133" t="s">
        <v>294</v>
      </c>
      <c r="H275" s="285">
        <v>20.364999999999998</v>
      </c>
      <c r="I275" s="134"/>
      <c r="J275" s="348">
        <f>ROUND(I275*H275,2)</f>
        <v>0</v>
      </c>
      <c r="K275" s="132" t="s">
        <v>273</v>
      </c>
      <c r="L275" s="33"/>
      <c r="M275" s="135" t="s">
        <v>3</v>
      </c>
      <c r="N275" s="136" t="s">
        <v>41</v>
      </c>
      <c r="P275" s="137">
        <f>O275*H275</f>
        <v>0</v>
      </c>
      <c r="Q275" s="137">
        <v>0</v>
      </c>
      <c r="R275" s="137">
        <f>Q275*H275</f>
        <v>0</v>
      </c>
      <c r="S275" s="137">
        <v>0</v>
      </c>
      <c r="T275" s="138">
        <f>S275*H275</f>
        <v>0</v>
      </c>
      <c r="AR275" s="139" t="s">
        <v>88</v>
      </c>
      <c r="AT275" s="139" t="s">
        <v>270</v>
      </c>
      <c r="AU275" s="139" t="s">
        <v>85</v>
      </c>
      <c r="AY275" s="18" t="s">
        <v>267</v>
      </c>
      <c r="BE275" s="140">
        <f>IF(N275="základní",J275,0)</f>
        <v>0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8" t="s">
        <v>81</v>
      </c>
      <c r="BK275" s="140">
        <f>ROUND(I275*H275,2)</f>
        <v>0</v>
      </c>
      <c r="BL275" s="18" t="s">
        <v>88</v>
      </c>
      <c r="BM275" s="139" t="s">
        <v>514</v>
      </c>
    </row>
    <row r="276" spans="2:65" s="1" customFormat="1">
      <c r="B276" s="33"/>
      <c r="D276" s="141" t="s">
        <v>275</v>
      </c>
      <c r="F276" s="142" t="s">
        <v>515</v>
      </c>
      <c r="H276" s="286"/>
      <c r="I276" s="143"/>
      <c r="J276" s="349"/>
      <c r="L276" s="33"/>
      <c r="M276" s="144"/>
      <c r="T276" s="54"/>
      <c r="AT276" s="18" t="s">
        <v>275</v>
      </c>
      <c r="AU276" s="18" t="s">
        <v>85</v>
      </c>
    </row>
    <row r="277" spans="2:65" s="12" customFormat="1">
      <c r="B277" s="145"/>
      <c r="D277" s="146" t="s">
        <v>277</v>
      </c>
      <c r="E277" s="147" t="s">
        <v>3</v>
      </c>
      <c r="F277" s="148" t="s">
        <v>516</v>
      </c>
      <c r="H277" s="287">
        <v>20.364999999999998</v>
      </c>
      <c r="I277" s="149"/>
      <c r="J277" s="350"/>
      <c r="L277" s="145"/>
      <c r="M277" s="150"/>
      <c r="T277" s="151"/>
      <c r="AT277" s="147" t="s">
        <v>277</v>
      </c>
      <c r="AU277" s="147" t="s">
        <v>85</v>
      </c>
      <c r="AV277" s="12" t="s">
        <v>81</v>
      </c>
      <c r="AW277" s="12" t="s">
        <v>31</v>
      </c>
      <c r="AX277" s="12" t="s">
        <v>76</v>
      </c>
      <c r="AY277" s="147" t="s">
        <v>267</v>
      </c>
    </row>
    <row r="278" spans="2:65" s="11" customFormat="1" ht="20.85" customHeight="1">
      <c r="B278" s="117"/>
      <c r="D278" s="118" t="s">
        <v>68</v>
      </c>
      <c r="E278" s="127" t="s">
        <v>362</v>
      </c>
      <c r="F278" s="127" t="s">
        <v>517</v>
      </c>
      <c r="H278" s="289"/>
      <c r="I278" s="120"/>
      <c r="J278" s="352">
        <f>BK278</f>
        <v>0</v>
      </c>
      <c r="L278" s="117"/>
      <c r="M278" s="122"/>
      <c r="P278" s="123">
        <f>SUM(P279:P296)</f>
        <v>0</v>
      </c>
      <c r="R278" s="123">
        <f>SUM(R279:R296)</f>
        <v>0</v>
      </c>
      <c r="T278" s="124">
        <f>SUM(T279:T296)</f>
        <v>0</v>
      </c>
      <c r="AR278" s="118" t="s">
        <v>76</v>
      </c>
      <c r="AT278" s="125" t="s">
        <v>68</v>
      </c>
      <c r="AU278" s="125" t="s">
        <v>81</v>
      </c>
      <c r="AY278" s="118" t="s">
        <v>267</v>
      </c>
      <c r="BK278" s="126">
        <f>SUM(BK279:BK296)</f>
        <v>0</v>
      </c>
    </row>
    <row r="279" spans="2:65" s="1" customFormat="1" ht="55.5" customHeight="1">
      <c r="B279" s="129"/>
      <c r="C279" s="130" t="s">
        <v>518</v>
      </c>
      <c r="D279" s="130" t="s">
        <v>270</v>
      </c>
      <c r="E279" s="131" t="s">
        <v>519</v>
      </c>
      <c r="F279" s="132" t="s">
        <v>520</v>
      </c>
      <c r="G279" s="133" t="s">
        <v>294</v>
      </c>
      <c r="H279" s="285">
        <v>20.364999999999998</v>
      </c>
      <c r="I279" s="134"/>
      <c r="J279" s="348">
        <f>ROUND(I279*H279,2)</f>
        <v>0</v>
      </c>
      <c r="K279" s="132" t="s">
        <v>273</v>
      </c>
      <c r="L279" s="33"/>
      <c r="M279" s="135" t="s">
        <v>3</v>
      </c>
      <c r="N279" s="136" t="s">
        <v>41</v>
      </c>
      <c r="P279" s="137">
        <f>O279*H279</f>
        <v>0</v>
      </c>
      <c r="Q279" s="137">
        <v>0</v>
      </c>
      <c r="R279" s="137">
        <f>Q279*H279</f>
        <v>0</v>
      </c>
      <c r="S279" s="137">
        <v>0</v>
      </c>
      <c r="T279" s="138">
        <f>S279*H279</f>
        <v>0</v>
      </c>
      <c r="AR279" s="139" t="s">
        <v>88</v>
      </c>
      <c r="AT279" s="139" t="s">
        <v>270</v>
      </c>
      <c r="AU279" s="139" t="s">
        <v>85</v>
      </c>
      <c r="AY279" s="18" t="s">
        <v>267</v>
      </c>
      <c r="BE279" s="140">
        <f>IF(N279="základní",J279,0)</f>
        <v>0</v>
      </c>
      <c r="BF279" s="140">
        <f>IF(N279="snížená",J279,0)</f>
        <v>0</v>
      </c>
      <c r="BG279" s="140">
        <f>IF(N279="zákl. přenesená",J279,0)</f>
        <v>0</v>
      </c>
      <c r="BH279" s="140">
        <f>IF(N279="sníž. přenesená",J279,0)</f>
        <v>0</v>
      </c>
      <c r="BI279" s="140">
        <f>IF(N279="nulová",J279,0)</f>
        <v>0</v>
      </c>
      <c r="BJ279" s="18" t="s">
        <v>81</v>
      </c>
      <c r="BK279" s="140">
        <f>ROUND(I279*H279,2)</f>
        <v>0</v>
      </c>
      <c r="BL279" s="18" t="s">
        <v>88</v>
      </c>
      <c r="BM279" s="139" t="s">
        <v>521</v>
      </c>
    </row>
    <row r="280" spans="2:65" s="1" customFormat="1">
      <c r="B280" s="33"/>
      <c r="D280" s="141" t="s">
        <v>275</v>
      </c>
      <c r="F280" s="142" t="s">
        <v>522</v>
      </c>
      <c r="H280" s="286"/>
      <c r="I280" s="143"/>
      <c r="J280" s="349"/>
      <c r="L280" s="33"/>
      <c r="M280" s="144"/>
      <c r="T280" s="54"/>
      <c r="AT280" s="18" t="s">
        <v>275</v>
      </c>
      <c r="AU280" s="18" t="s">
        <v>85</v>
      </c>
    </row>
    <row r="281" spans="2:65" s="1" customFormat="1" ht="62.65" customHeight="1">
      <c r="B281" s="129"/>
      <c r="C281" s="130" t="s">
        <v>523</v>
      </c>
      <c r="D281" s="130" t="s">
        <v>270</v>
      </c>
      <c r="E281" s="131" t="s">
        <v>524</v>
      </c>
      <c r="F281" s="132" t="s">
        <v>525</v>
      </c>
      <c r="G281" s="133" t="s">
        <v>294</v>
      </c>
      <c r="H281" s="285">
        <v>20.364999999999998</v>
      </c>
      <c r="I281" s="134"/>
      <c r="J281" s="348">
        <f>ROUND(I281*H281,2)</f>
        <v>0</v>
      </c>
      <c r="K281" s="132" t="s">
        <v>273</v>
      </c>
      <c r="L281" s="33"/>
      <c r="M281" s="135" t="s">
        <v>3</v>
      </c>
      <c r="N281" s="136" t="s">
        <v>41</v>
      </c>
      <c r="P281" s="137">
        <f>O281*H281</f>
        <v>0</v>
      </c>
      <c r="Q281" s="137">
        <v>0</v>
      </c>
      <c r="R281" s="137">
        <f>Q281*H281</f>
        <v>0</v>
      </c>
      <c r="S281" s="137">
        <v>0</v>
      </c>
      <c r="T281" s="138">
        <f>S281*H281</f>
        <v>0</v>
      </c>
      <c r="AR281" s="139" t="s">
        <v>88</v>
      </c>
      <c r="AT281" s="139" t="s">
        <v>270</v>
      </c>
      <c r="AU281" s="139" t="s">
        <v>85</v>
      </c>
      <c r="AY281" s="18" t="s">
        <v>267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8" t="s">
        <v>81</v>
      </c>
      <c r="BK281" s="140">
        <f>ROUND(I281*H281,2)</f>
        <v>0</v>
      </c>
      <c r="BL281" s="18" t="s">
        <v>88</v>
      </c>
      <c r="BM281" s="139" t="s">
        <v>526</v>
      </c>
    </row>
    <row r="282" spans="2:65" s="1" customFormat="1">
      <c r="B282" s="33"/>
      <c r="D282" s="141" t="s">
        <v>275</v>
      </c>
      <c r="F282" s="142" t="s">
        <v>527</v>
      </c>
      <c r="H282" s="286"/>
      <c r="I282" s="143"/>
      <c r="J282" s="349"/>
      <c r="L282" s="33"/>
      <c r="M282" s="144"/>
      <c r="T282" s="54"/>
      <c r="AT282" s="18" t="s">
        <v>275</v>
      </c>
      <c r="AU282" s="18" t="s">
        <v>85</v>
      </c>
    </row>
    <row r="283" spans="2:65" s="1" customFormat="1" ht="62.65" customHeight="1">
      <c r="B283" s="129"/>
      <c r="C283" s="130" t="s">
        <v>528</v>
      </c>
      <c r="D283" s="130" t="s">
        <v>270</v>
      </c>
      <c r="E283" s="131" t="s">
        <v>529</v>
      </c>
      <c r="F283" s="132" t="s">
        <v>530</v>
      </c>
      <c r="G283" s="133" t="s">
        <v>294</v>
      </c>
      <c r="H283" s="285">
        <v>20.364999999999998</v>
      </c>
      <c r="I283" s="134"/>
      <c r="J283" s="348">
        <f>ROUND(I283*H283,2)</f>
        <v>0</v>
      </c>
      <c r="K283" s="132" t="s">
        <v>273</v>
      </c>
      <c r="L283" s="33"/>
      <c r="M283" s="135" t="s">
        <v>3</v>
      </c>
      <c r="N283" s="136" t="s">
        <v>41</v>
      </c>
      <c r="P283" s="137">
        <f>O283*H283</f>
        <v>0</v>
      </c>
      <c r="Q283" s="137">
        <v>0</v>
      </c>
      <c r="R283" s="137">
        <f>Q283*H283</f>
        <v>0</v>
      </c>
      <c r="S283" s="137">
        <v>0</v>
      </c>
      <c r="T283" s="138">
        <f>S283*H283</f>
        <v>0</v>
      </c>
      <c r="AR283" s="139" t="s">
        <v>88</v>
      </c>
      <c r="AT283" s="139" t="s">
        <v>270</v>
      </c>
      <c r="AU283" s="139" t="s">
        <v>85</v>
      </c>
      <c r="AY283" s="18" t="s">
        <v>267</v>
      </c>
      <c r="BE283" s="140">
        <f>IF(N283="základní",J283,0)</f>
        <v>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8" t="s">
        <v>81</v>
      </c>
      <c r="BK283" s="140">
        <f>ROUND(I283*H283,2)</f>
        <v>0</v>
      </c>
      <c r="BL283" s="18" t="s">
        <v>88</v>
      </c>
      <c r="BM283" s="139" t="s">
        <v>531</v>
      </c>
    </row>
    <row r="284" spans="2:65" s="1" customFormat="1">
      <c r="B284" s="33"/>
      <c r="D284" s="141" t="s">
        <v>275</v>
      </c>
      <c r="F284" s="142" t="s">
        <v>532</v>
      </c>
      <c r="H284" s="286"/>
      <c r="I284" s="143"/>
      <c r="J284" s="349"/>
      <c r="L284" s="33"/>
      <c r="M284" s="144"/>
      <c r="T284" s="54"/>
      <c r="AT284" s="18" t="s">
        <v>275</v>
      </c>
      <c r="AU284" s="18" t="s">
        <v>85</v>
      </c>
    </row>
    <row r="285" spans="2:65" s="14" customFormat="1">
      <c r="B285" s="158"/>
      <c r="D285" s="146" t="s">
        <v>277</v>
      </c>
      <c r="E285" s="159" t="s">
        <v>3</v>
      </c>
      <c r="F285" s="160" t="s">
        <v>533</v>
      </c>
      <c r="H285" s="290" t="s">
        <v>3</v>
      </c>
      <c r="I285" s="161"/>
      <c r="J285" s="353"/>
      <c r="L285" s="158"/>
      <c r="M285" s="162"/>
      <c r="T285" s="163"/>
      <c r="AT285" s="159" t="s">
        <v>277</v>
      </c>
      <c r="AU285" s="159" t="s">
        <v>85</v>
      </c>
      <c r="AV285" s="14" t="s">
        <v>76</v>
      </c>
      <c r="AW285" s="14" t="s">
        <v>31</v>
      </c>
      <c r="AX285" s="14" t="s">
        <v>69</v>
      </c>
      <c r="AY285" s="159" t="s">
        <v>267</v>
      </c>
    </row>
    <row r="286" spans="2:65" s="12" customFormat="1">
      <c r="B286" s="145"/>
      <c r="D286" s="146" t="s">
        <v>277</v>
      </c>
      <c r="E286" s="147" t="s">
        <v>3</v>
      </c>
      <c r="F286" s="148" t="s">
        <v>516</v>
      </c>
      <c r="H286" s="287">
        <v>20.364999999999998</v>
      </c>
      <c r="I286" s="149"/>
      <c r="J286" s="350"/>
      <c r="L286" s="145"/>
      <c r="M286" s="150"/>
      <c r="T286" s="151"/>
      <c r="AT286" s="147" t="s">
        <v>277</v>
      </c>
      <c r="AU286" s="147" t="s">
        <v>85</v>
      </c>
      <c r="AV286" s="12" t="s">
        <v>81</v>
      </c>
      <c r="AW286" s="12" t="s">
        <v>31</v>
      </c>
      <c r="AX286" s="12" t="s">
        <v>69</v>
      </c>
      <c r="AY286" s="147" t="s">
        <v>267</v>
      </c>
    </row>
    <row r="287" spans="2:65" s="13" customFormat="1">
      <c r="B287" s="152"/>
      <c r="D287" s="146" t="s">
        <v>277</v>
      </c>
      <c r="E287" s="153" t="s">
        <v>3</v>
      </c>
      <c r="F287" s="154" t="s">
        <v>285</v>
      </c>
      <c r="H287" s="288">
        <v>20.364999999999998</v>
      </c>
      <c r="I287" s="155"/>
      <c r="J287" s="351"/>
      <c r="L287" s="152"/>
      <c r="M287" s="156"/>
      <c r="T287" s="157"/>
      <c r="AT287" s="153" t="s">
        <v>277</v>
      </c>
      <c r="AU287" s="153" t="s">
        <v>85</v>
      </c>
      <c r="AV287" s="13" t="s">
        <v>88</v>
      </c>
      <c r="AW287" s="13" t="s">
        <v>31</v>
      </c>
      <c r="AX287" s="13" t="s">
        <v>76</v>
      </c>
      <c r="AY287" s="153" t="s">
        <v>267</v>
      </c>
    </row>
    <row r="288" spans="2:65" s="1" customFormat="1" ht="66.75" customHeight="1">
      <c r="B288" s="129"/>
      <c r="C288" s="130" t="s">
        <v>534</v>
      </c>
      <c r="D288" s="130" t="s">
        <v>270</v>
      </c>
      <c r="E288" s="131" t="s">
        <v>535</v>
      </c>
      <c r="F288" s="132" t="s">
        <v>536</v>
      </c>
      <c r="G288" s="133" t="s">
        <v>294</v>
      </c>
      <c r="H288" s="285">
        <v>101.825</v>
      </c>
      <c r="I288" s="134"/>
      <c r="J288" s="348">
        <f>ROUND(I288*H288,2)</f>
        <v>0</v>
      </c>
      <c r="K288" s="132" t="s">
        <v>273</v>
      </c>
      <c r="L288" s="33"/>
      <c r="M288" s="135" t="s">
        <v>3</v>
      </c>
      <c r="N288" s="136" t="s">
        <v>41</v>
      </c>
      <c r="P288" s="137">
        <f>O288*H288</f>
        <v>0</v>
      </c>
      <c r="Q288" s="137">
        <v>0</v>
      </c>
      <c r="R288" s="137">
        <f>Q288*H288</f>
        <v>0</v>
      </c>
      <c r="S288" s="137">
        <v>0</v>
      </c>
      <c r="T288" s="138">
        <f>S288*H288</f>
        <v>0</v>
      </c>
      <c r="AR288" s="139" t="s">
        <v>88</v>
      </c>
      <c r="AT288" s="139" t="s">
        <v>270</v>
      </c>
      <c r="AU288" s="139" t="s">
        <v>85</v>
      </c>
      <c r="AY288" s="18" t="s">
        <v>267</v>
      </c>
      <c r="BE288" s="140">
        <f>IF(N288="základní",J288,0)</f>
        <v>0</v>
      </c>
      <c r="BF288" s="140">
        <f>IF(N288="snížená",J288,0)</f>
        <v>0</v>
      </c>
      <c r="BG288" s="140">
        <f>IF(N288="zákl. přenesená",J288,0)</f>
        <v>0</v>
      </c>
      <c r="BH288" s="140">
        <f>IF(N288="sníž. přenesená",J288,0)</f>
        <v>0</v>
      </c>
      <c r="BI288" s="140">
        <f>IF(N288="nulová",J288,0)</f>
        <v>0</v>
      </c>
      <c r="BJ288" s="18" t="s">
        <v>81</v>
      </c>
      <c r="BK288" s="140">
        <f>ROUND(I288*H288,2)</f>
        <v>0</v>
      </c>
      <c r="BL288" s="18" t="s">
        <v>88</v>
      </c>
      <c r="BM288" s="139" t="s">
        <v>537</v>
      </c>
    </row>
    <row r="289" spans="2:65" s="1" customFormat="1">
      <c r="B289" s="33"/>
      <c r="D289" s="141" t="s">
        <v>275</v>
      </c>
      <c r="F289" s="142" t="s">
        <v>538</v>
      </c>
      <c r="H289" s="286"/>
      <c r="I289" s="143"/>
      <c r="J289" s="349"/>
      <c r="L289" s="33"/>
      <c r="M289" s="144"/>
      <c r="T289" s="54"/>
      <c r="AT289" s="18" t="s">
        <v>275</v>
      </c>
      <c r="AU289" s="18" t="s">
        <v>85</v>
      </c>
    </row>
    <row r="290" spans="2:65" s="1" customFormat="1" ht="19.5">
      <c r="B290" s="33"/>
      <c r="D290" s="146" t="s">
        <v>539</v>
      </c>
      <c r="F290" s="164" t="s">
        <v>540</v>
      </c>
      <c r="H290" s="286"/>
      <c r="I290" s="143"/>
      <c r="J290" s="349"/>
      <c r="L290" s="33"/>
      <c r="M290" s="144"/>
      <c r="T290" s="54"/>
      <c r="AT290" s="18" t="s">
        <v>539</v>
      </c>
      <c r="AU290" s="18" t="s">
        <v>85</v>
      </c>
    </row>
    <row r="291" spans="2:65" s="12" customFormat="1">
      <c r="B291" s="145"/>
      <c r="D291" s="146" t="s">
        <v>277</v>
      </c>
      <c r="E291" s="147" t="s">
        <v>3</v>
      </c>
      <c r="F291" s="148" t="s">
        <v>516</v>
      </c>
      <c r="H291" s="287">
        <v>20.364999999999998</v>
      </c>
      <c r="I291" s="149"/>
      <c r="J291" s="350"/>
      <c r="L291" s="145"/>
      <c r="M291" s="150"/>
      <c r="T291" s="151"/>
      <c r="AT291" s="147" t="s">
        <v>277</v>
      </c>
      <c r="AU291" s="147" t="s">
        <v>85</v>
      </c>
      <c r="AV291" s="12" t="s">
        <v>81</v>
      </c>
      <c r="AW291" s="12" t="s">
        <v>31</v>
      </c>
      <c r="AX291" s="12" t="s">
        <v>76</v>
      </c>
      <c r="AY291" s="147" t="s">
        <v>267</v>
      </c>
    </row>
    <row r="292" spans="2:65" s="12" customFormat="1">
      <c r="B292" s="145"/>
      <c r="D292" s="146" t="s">
        <v>277</v>
      </c>
      <c r="F292" s="148" t="s">
        <v>541</v>
      </c>
      <c r="H292" s="287">
        <v>101.825</v>
      </c>
      <c r="I292" s="149"/>
      <c r="J292" s="350"/>
      <c r="L292" s="145"/>
      <c r="M292" s="150"/>
      <c r="T292" s="151"/>
      <c r="AT292" s="147" t="s">
        <v>277</v>
      </c>
      <c r="AU292" s="147" t="s">
        <v>85</v>
      </c>
      <c r="AV292" s="12" t="s">
        <v>81</v>
      </c>
      <c r="AW292" s="12" t="s">
        <v>4</v>
      </c>
      <c r="AX292" s="12" t="s">
        <v>76</v>
      </c>
      <c r="AY292" s="147" t="s">
        <v>267</v>
      </c>
    </row>
    <row r="293" spans="2:65" s="1" customFormat="1" ht="44.25" customHeight="1">
      <c r="B293" s="129"/>
      <c r="C293" s="130" t="s">
        <v>542</v>
      </c>
      <c r="D293" s="130" t="s">
        <v>270</v>
      </c>
      <c r="E293" s="131" t="s">
        <v>543</v>
      </c>
      <c r="F293" s="132" t="s">
        <v>544</v>
      </c>
      <c r="G293" s="133" t="s">
        <v>481</v>
      </c>
      <c r="H293" s="285">
        <v>36.656999999999996</v>
      </c>
      <c r="I293" s="134"/>
      <c r="J293" s="348">
        <f>ROUND(I293*H293,2)</f>
        <v>0</v>
      </c>
      <c r="K293" s="132" t="s">
        <v>273</v>
      </c>
      <c r="L293" s="33"/>
      <c r="M293" s="135" t="s">
        <v>3</v>
      </c>
      <c r="N293" s="136" t="s">
        <v>41</v>
      </c>
      <c r="P293" s="137">
        <f>O293*H293</f>
        <v>0</v>
      </c>
      <c r="Q293" s="137">
        <v>0</v>
      </c>
      <c r="R293" s="137">
        <f>Q293*H293</f>
        <v>0</v>
      </c>
      <c r="S293" s="137">
        <v>0</v>
      </c>
      <c r="T293" s="138">
        <f>S293*H293</f>
        <v>0</v>
      </c>
      <c r="AR293" s="139" t="s">
        <v>88</v>
      </c>
      <c r="AT293" s="139" t="s">
        <v>270</v>
      </c>
      <c r="AU293" s="139" t="s">
        <v>85</v>
      </c>
      <c r="AY293" s="18" t="s">
        <v>267</v>
      </c>
      <c r="BE293" s="140">
        <f>IF(N293="základní",J293,0)</f>
        <v>0</v>
      </c>
      <c r="BF293" s="140">
        <f>IF(N293="snížená",J293,0)</f>
        <v>0</v>
      </c>
      <c r="BG293" s="140">
        <f>IF(N293="zákl. přenesená",J293,0)</f>
        <v>0</v>
      </c>
      <c r="BH293" s="140">
        <f>IF(N293="sníž. přenesená",J293,0)</f>
        <v>0</v>
      </c>
      <c r="BI293" s="140">
        <f>IF(N293="nulová",J293,0)</f>
        <v>0</v>
      </c>
      <c r="BJ293" s="18" t="s">
        <v>81</v>
      </c>
      <c r="BK293" s="140">
        <f>ROUND(I293*H293,2)</f>
        <v>0</v>
      </c>
      <c r="BL293" s="18" t="s">
        <v>88</v>
      </c>
      <c r="BM293" s="139" t="s">
        <v>545</v>
      </c>
    </row>
    <row r="294" spans="2:65" s="1" customFormat="1">
      <c r="B294" s="33"/>
      <c r="D294" s="141" t="s">
        <v>275</v>
      </c>
      <c r="F294" s="142" t="s">
        <v>546</v>
      </c>
      <c r="H294" s="286"/>
      <c r="I294" s="143"/>
      <c r="J294" s="349"/>
      <c r="L294" s="33"/>
      <c r="M294" s="144"/>
      <c r="T294" s="54"/>
      <c r="AT294" s="18" t="s">
        <v>275</v>
      </c>
      <c r="AU294" s="18" t="s">
        <v>85</v>
      </c>
    </row>
    <row r="295" spans="2:65" s="1" customFormat="1" ht="29.25">
      <c r="B295" s="33"/>
      <c r="D295" s="146" t="s">
        <v>539</v>
      </c>
      <c r="F295" s="164" t="s">
        <v>547</v>
      </c>
      <c r="H295" s="286"/>
      <c r="I295" s="143"/>
      <c r="J295" s="349"/>
      <c r="L295" s="33"/>
      <c r="M295" s="144"/>
      <c r="T295" s="54"/>
      <c r="AT295" s="18" t="s">
        <v>539</v>
      </c>
      <c r="AU295" s="18" t="s">
        <v>85</v>
      </c>
    </row>
    <row r="296" spans="2:65" s="12" customFormat="1">
      <c r="B296" s="145"/>
      <c r="D296" s="146" t="s">
        <v>277</v>
      </c>
      <c r="F296" s="148" t="s">
        <v>548</v>
      </c>
      <c r="H296" s="287">
        <v>36.656999999999996</v>
      </c>
      <c r="I296" s="149"/>
      <c r="J296" s="350"/>
      <c r="L296" s="145"/>
      <c r="M296" s="150"/>
      <c r="T296" s="151"/>
      <c r="AT296" s="147" t="s">
        <v>277</v>
      </c>
      <c r="AU296" s="147" t="s">
        <v>85</v>
      </c>
      <c r="AV296" s="12" t="s">
        <v>81</v>
      </c>
      <c r="AW296" s="12" t="s">
        <v>4</v>
      </c>
      <c r="AX296" s="12" t="s">
        <v>76</v>
      </c>
      <c r="AY296" s="147" t="s">
        <v>267</v>
      </c>
    </row>
    <row r="297" spans="2:65" s="11" customFormat="1" ht="22.9" customHeight="1">
      <c r="B297" s="117"/>
      <c r="D297" s="118" t="s">
        <v>68</v>
      </c>
      <c r="E297" s="127" t="s">
        <v>81</v>
      </c>
      <c r="F297" s="127" t="s">
        <v>549</v>
      </c>
      <c r="H297" s="289"/>
      <c r="I297" s="120"/>
      <c r="J297" s="352">
        <f>BK297</f>
        <v>0</v>
      </c>
      <c r="L297" s="117"/>
      <c r="M297" s="122"/>
      <c r="P297" s="123">
        <f>P298+P307+P325</f>
        <v>0</v>
      </c>
      <c r="R297" s="123">
        <f>R298+R307+R325</f>
        <v>68.272078409865813</v>
      </c>
      <c r="T297" s="124">
        <f>T298+T307+T325</f>
        <v>0</v>
      </c>
      <c r="AR297" s="118" t="s">
        <v>76</v>
      </c>
      <c r="AT297" s="125" t="s">
        <v>68</v>
      </c>
      <c r="AU297" s="125" t="s">
        <v>76</v>
      </c>
      <c r="AY297" s="118" t="s">
        <v>267</v>
      </c>
      <c r="BK297" s="126">
        <f>BK298+BK307+BK325</f>
        <v>0</v>
      </c>
    </row>
    <row r="298" spans="2:65" s="11" customFormat="1" ht="20.85" customHeight="1">
      <c r="B298" s="117"/>
      <c r="D298" s="118" t="s">
        <v>68</v>
      </c>
      <c r="E298" s="127" t="s">
        <v>550</v>
      </c>
      <c r="F298" s="127" t="s">
        <v>551</v>
      </c>
      <c r="H298" s="289"/>
      <c r="I298" s="120"/>
      <c r="J298" s="352">
        <f>BK298</f>
        <v>0</v>
      </c>
      <c r="L298" s="117"/>
      <c r="M298" s="122"/>
      <c r="P298" s="123">
        <f>SUM(P299:P306)</f>
        <v>0</v>
      </c>
      <c r="R298" s="123">
        <f>SUM(R299:R306)</f>
        <v>35.227731240000004</v>
      </c>
      <c r="T298" s="124">
        <f>SUM(T299:T306)</f>
        <v>0</v>
      </c>
      <c r="AR298" s="118" t="s">
        <v>76</v>
      </c>
      <c r="AT298" s="125" t="s">
        <v>68</v>
      </c>
      <c r="AU298" s="125" t="s">
        <v>81</v>
      </c>
      <c r="AY298" s="118" t="s">
        <v>267</v>
      </c>
      <c r="BK298" s="126">
        <f>SUM(BK299:BK306)</f>
        <v>0</v>
      </c>
    </row>
    <row r="299" spans="2:65" s="1" customFormat="1" ht="37.9" customHeight="1">
      <c r="B299" s="129"/>
      <c r="C299" s="130" t="s">
        <v>552</v>
      </c>
      <c r="D299" s="130" t="s">
        <v>270</v>
      </c>
      <c r="E299" s="131" t="s">
        <v>553</v>
      </c>
      <c r="F299" s="132" t="s">
        <v>554</v>
      </c>
      <c r="G299" s="133" t="s">
        <v>294</v>
      </c>
      <c r="H299" s="285">
        <v>16.292000000000002</v>
      </c>
      <c r="I299" s="134"/>
      <c r="J299" s="348">
        <f>ROUND(I299*H299,2)</f>
        <v>0</v>
      </c>
      <c r="K299" s="132" t="s">
        <v>273</v>
      </c>
      <c r="L299" s="33"/>
      <c r="M299" s="135" t="s">
        <v>3</v>
      </c>
      <c r="N299" s="136" t="s">
        <v>41</v>
      </c>
      <c r="P299" s="137">
        <f>O299*H299</f>
        <v>0</v>
      </c>
      <c r="Q299" s="137">
        <v>2.16</v>
      </c>
      <c r="R299" s="137">
        <f>Q299*H299</f>
        <v>35.190720000000006</v>
      </c>
      <c r="S299" s="137">
        <v>0</v>
      </c>
      <c r="T299" s="138">
        <f>S299*H299</f>
        <v>0</v>
      </c>
      <c r="AR299" s="139" t="s">
        <v>88</v>
      </c>
      <c r="AT299" s="139" t="s">
        <v>270</v>
      </c>
      <c r="AU299" s="139" t="s">
        <v>85</v>
      </c>
      <c r="AY299" s="18" t="s">
        <v>267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8" t="s">
        <v>81</v>
      </c>
      <c r="BK299" s="140">
        <f>ROUND(I299*H299,2)</f>
        <v>0</v>
      </c>
      <c r="BL299" s="18" t="s">
        <v>88</v>
      </c>
      <c r="BM299" s="139" t="s">
        <v>555</v>
      </c>
    </row>
    <row r="300" spans="2:65" s="1" customFormat="1">
      <c r="B300" s="33"/>
      <c r="D300" s="141" t="s">
        <v>275</v>
      </c>
      <c r="F300" s="142" t="s">
        <v>556</v>
      </c>
      <c r="H300" s="286"/>
      <c r="I300" s="143"/>
      <c r="J300" s="349"/>
      <c r="L300" s="33"/>
      <c r="M300" s="144"/>
      <c r="T300" s="54"/>
      <c r="AT300" s="18" t="s">
        <v>275</v>
      </c>
      <c r="AU300" s="18" t="s">
        <v>85</v>
      </c>
    </row>
    <row r="301" spans="2:65" s="12" customFormat="1">
      <c r="B301" s="145"/>
      <c r="D301" s="146" t="s">
        <v>277</v>
      </c>
      <c r="E301" s="147" t="s">
        <v>3</v>
      </c>
      <c r="F301" s="148" t="s">
        <v>557</v>
      </c>
      <c r="H301" s="287">
        <v>16.292000000000002</v>
      </c>
      <c r="I301" s="149"/>
      <c r="J301" s="350"/>
      <c r="L301" s="145"/>
      <c r="M301" s="150"/>
      <c r="T301" s="151"/>
      <c r="AT301" s="147" t="s">
        <v>277</v>
      </c>
      <c r="AU301" s="147" t="s">
        <v>85</v>
      </c>
      <c r="AV301" s="12" t="s">
        <v>81</v>
      </c>
      <c r="AW301" s="12" t="s">
        <v>31</v>
      </c>
      <c r="AX301" s="12" t="s">
        <v>76</v>
      </c>
      <c r="AY301" s="147" t="s">
        <v>267</v>
      </c>
    </row>
    <row r="302" spans="2:65" s="1" customFormat="1" ht="37.9" customHeight="1">
      <c r="B302" s="129"/>
      <c r="C302" s="130" t="s">
        <v>558</v>
      </c>
      <c r="D302" s="130" t="s">
        <v>270</v>
      </c>
      <c r="E302" s="131" t="s">
        <v>559</v>
      </c>
      <c r="F302" s="132" t="s">
        <v>560</v>
      </c>
      <c r="G302" s="133" t="s">
        <v>102</v>
      </c>
      <c r="H302" s="285">
        <v>81.459999999999994</v>
      </c>
      <c r="I302" s="134"/>
      <c r="J302" s="348">
        <f>ROUND(I302*H302,2)</f>
        <v>0</v>
      </c>
      <c r="K302" s="132" t="s">
        <v>273</v>
      </c>
      <c r="L302" s="33"/>
      <c r="M302" s="135" t="s">
        <v>3</v>
      </c>
      <c r="N302" s="136" t="s">
        <v>41</v>
      </c>
      <c r="P302" s="137">
        <f>O302*H302</f>
        <v>0</v>
      </c>
      <c r="Q302" s="137">
        <v>9.8999999999999994E-5</v>
      </c>
      <c r="R302" s="137">
        <f>Q302*H302</f>
        <v>8.0645399999999985E-3</v>
      </c>
      <c r="S302" s="137">
        <v>0</v>
      </c>
      <c r="T302" s="138">
        <f>S302*H302</f>
        <v>0</v>
      </c>
      <c r="AR302" s="139" t="s">
        <v>88</v>
      </c>
      <c r="AT302" s="139" t="s">
        <v>270</v>
      </c>
      <c r="AU302" s="139" t="s">
        <v>85</v>
      </c>
      <c r="AY302" s="18" t="s">
        <v>267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8" t="s">
        <v>81</v>
      </c>
      <c r="BK302" s="140">
        <f>ROUND(I302*H302,2)</f>
        <v>0</v>
      </c>
      <c r="BL302" s="18" t="s">
        <v>88</v>
      </c>
      <c r="BM302" s="139" t="s">
        <v>561</v>
      </c>
    </row>
    <row r="303" spans="2:65" s="1" customFormat="1">
      <c r="B303" s="33"/>
      <c r="D303" s="141" t="s">
        <v>275</v>
      </c>
      <c r="F303" s="142" t="s">
        <v>562</v>
      </c>
      <c r="H303" s="286"/>
      <c r="I303" s="143"/>
      <c r="J303" s="349"/>
      <c r="L303" s="33"/>
      <c r="M303" s="144"/>
      <c r="T303" s="54"/>
      <c r="AT303" s="18" t="s">
        <v>275</v>
      </c>
      <c r="AU303" s="18" t="s">
        <v>85</v>
      </c>
    </row>
    <row r="304" spans="2:65" s="12" customFormat="1">
      <c r="B304" s="145"/>
      <c r="D304" s="146" t="s">
        <v>277</v>
      </c>
      <c r="E304" s="147" t="s">
        <v>3</v>
      </c>
      <c r="F304" s="148" t="s">
        <v>100</v>
      </c>
      <c r="H304" s="287">
        <v>81.459999999999994</v>
      </c>
      <c r="I304" s="149"/>
      <c r="J304" s="350"/>
      <c r="L304" s="145"/>
      <c r="M304" s="150"/>
      <c r="T304" s="151"/>
      <c r="AT304" s="147" t="s">
        <v>277</v>
      </c>
      <c r="AU304" s="147" t="s">
        <v>85</v>
      </c>
      <c r="AV304" s="12" t="s">
        <v>81</v>
      </c>
      <c r="AW304" s="12" t="s">
        <v>31</v>
      </c>
      <c r="AX304" s="12" t="s">
        <v>76</v>
      </c>
      <c r="AY304" s="147" t="s">
        <v>267</v>
      </c>
    </row>
    <row r="305" spans="2:65" s="1" customFormat="1" ht="24.2" customHeight="1">
      <c r="B305" s="129"/>
      <c r="C305" s="165" t="s">
        <v>563</v>
      </c>
      <c r="D305" s="165" t="s">
        <v>564</v>
      </c>
      <c r="E305" s="166" t="s">
        <v>565</v>
      </c>
      <c r="F305" s="167" t="s">
        <v>566</v>
      </c>
      <c r="G305" s="168" t="s">
        <v>102</v>
      </c>
      <c r="H305" s="291">
        <v>96.489000000000004</v>
      </c>
      <c r="I305" s="169"/>
      <c r="J305" s="355">
        <f>ROUND(I305*H305,2)</f>
        <v>0</v>
      </c>
      <c r="K305" s="167" t="s">
        <v>273</v>
      </c>
      <c r="L305" s="171"/>
      <c r="M305" s="172" t="s">
        <v>3</v>
      </c>
      <c r="N305" s="173" t="s">
        <v>41</v>
      </c>
      <c r="P305" s="137">
        <f>O305*H305</f>
        <v>0</v>
      </c>
      <c r="Q305" s="137">
        <v>2.9999999999999997E-4</v>
      </c>
      <c r="R305" s="137">
        <f>Q305*H305</f>
        <v>2.8946699999999999E-2</v>
      </c>
      <c r="S305" s="137">
        <v>0</v>
      </c>
      <c r="T305" s="138">
        <f>S305*H305</f>
        <v>0</v>
      </c>
      <c r="AR305" s="139" t="s">
        <v>322</v>
      </c>
      <c r="AT305" s="139" t="s">
        <v>564</v>
      </c>
      <c r="AU305" s="139" t="s">
        <v>85</v>
      </c>
      <c r="AY305" s="18" t="s">
        <v>267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8" t="s">
        <v>81</v>
      </c>
      <c r="BK305" s="140">
        <f>ROUND(I305*H305,2)</f>
        <v>0</v>
      </c>
      <c r="BL305" s="18" t="s">
        <v>88</v>
      </c>
      <c r="BM305" s="139" t="s">
        <v>567</v>
      </c>
    </row>
    <row r="306" spans="2:65" s="12" customFormat="1">
      <c r="B306" s="145"/>
      <c r="D306" s="146" t="s">
        <v>277</v>
      </c>
      <c r="F306" s="148" t="s">
        <v>568</v>
      </c>
      <c r="H306" s="287">
        <v>96.489000000000004</v>
      </c>
      <c r="I306" s="149"/>
      <c r="J306" s="350"/>
      <c r="L306" s="145"/>
      <c r="M306" s="150"/>
      <c r="T306" s="151"/>
      <c r="AT306" s="147" t="s">
        <v>277</v>
      </c>
      <c r="AU306" s="147" t="s">
        <v>85</v>
      </c>
      <c r="AV306" s="12" t="s">
        <v>81</v>
      </c>
      <c r="AW306" s="12" t="s">
        <v>4</v>
      </c>
      <c r="AX306" s="12" t="s">
        <v>76</v>
      </c>
      <c r="AY306" s="147" t="s">
        <v>267</v>
      </c>
    </row>
    <row r="307" spans="2:65" s="11" customFormat="1" ht="20.85" customHeight="1">
      <c r="B307" s="117"/>
      <c r="D307" s="118" t="s">
        <v>68</v>
      </c>
      <c r="E307" s="127" t="s">
        <v>421</v>
      </c>
      <c r="F307" s="127" t="s">
        <v>569</v>
      </c>
      <c r="H307" s="289"/>
      <c r="I307" s="120"/>
      <c r="J307" s="352">
        <f>BK307</f>
        <v>0</v>
      </c>
      <c r="L307" s="117"/>
      <c r="M307" s="122"/>
      <c r="P307" s="123">
        <f>SUM(P308:P324)</f>
        <v>0</v>
      </c>
      <c r="R307" s="123">
        <f>SUM(R308:R324)</f>
        <v>31.016295610515801</v>
      </c>
      <c r="T307" s="124">
        <f>SUM(T308:T324)</f>
        <v>0</v>
      </c>
      <c r="AR307" s="118" t="s">
        <v>76</v>
      </c>
      <c r="AT307" s="125" t="s">
        <v>68</v>
      </c>
      <c r="AU307" s="125" t="s">
        <v>81</v>
      </c>
      <c r="AY307" s="118" t="s">
        <v>267</v>
      </c>
      <c r="BK307" s="126">
        <f>SUM(BK308:BK324)</f>
        <v>0</v>
      </c>
    </row>
    <row r="308" spans="2:65" s="1" customFormat="1" ht="33" customHeight="1">
      <c r="B308" s="129"/>
      <c r="C308" s="130" t="s">
        <v>570</v>
      </c>
      <c r="D308" s="130" t="s">
        <v>270</v>
      </c>
      <c r="E308" s="131" t="s">
        <v>571</v>
      </c>
      <c r="F308" s="132" t="s">
        <v>572</v>
      </c>
      <c r="G308" s="133" t="s">
        <v>294</v>
      </c>
      <c r="H308" s="285">
        <v>12.218999999999999</v>
      </c>
      <c r="I308" s="134"/>
      <c r="J308" s="348">
        <f>ROUND(I308*H308,2)</f>
        <v>0</v>
      </c>
      <c r="K308" s="132" t="s">
        <v>273</v>
      </c>
      <c r="L308" s="33"/>
      <c r="M308" s="135" t="s">
        <v>3</v>
      </c>
      <c r="N308" s="136" t="s">
        <v>41</v>
      </c>
      <c r="P308" s="137">
        <f>O308*H308</f>
        <v>0</v>
      </c>
      <c r="Q308" s="137">
        <v>2.5018699999999998</v>
      </c>
      <c r="R308" s="137">
        <f>Q308*H308</f>
        <v>30.570349529999998</v>
      </c>
      <c r="S308" s="137">
        <v>0</v>
      </c>
      <c r="T308" s="138">
        <f>S308*H308</f>
        <v>0</v>
      </c>
      <c r="AR308" s="139" t="s">
        <v>88</v>
      </c>
      <c r="AT308" s="139" t="s">
        <v>270</v>
      </c>
      <c r="AU308" s="139" t="s">
        <v>85</v>
      </c>
      <c r="AY308" s="18" t="s">
        <v>267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8" t="s">
        <v>81</v>
      </c>
      <c r="BK308" s="140">
        <f>ROUND(I308*H308,2)</f>
        <v>0</v>
      </c>
      <c r="BL308" s="18" t="s">
        <v>88</v>
      </c>
      <c r="BM308" s="139" t="s">
        <v>573</v>
      </c>
    </row>
    <row r="309" spans="2:65" s="1" customFormat="1">
      <c r="B309" s="33"/>
      <c r="D309" s="141" t="s">
        <v>275</v>
      </c>
      <c r="F309" s="142" t="s">
        <v>574</v>
      </c>
      <c r="H309" s="286"/>
      <c r="I309" s="143"/>
      <c r="J309" s="349"/>
      <c r="L309" s="33"/>
      <c r="M309" s="144"/>
      <c r="T309" s="54"/>
      <c r="AT309" s="18" t="s">
        <v>275</v>
      </c>
      <c r="AU309" s="18" t="s">
        <v>85</v>
      </c>
    </row>
    <row r="310" spans="2:65" s="12" customFormat="1">
      <c r="B310" s="145"/>
      <c r="D310" s="146" t="s">
        <v>277</v>
      </c>
      <c r="E310" s="147" t="s">
        <v>3</v>
      </c>
      <c r="F310" s="148" t="s">
        <v>575</v>
      </c>
      <c r="H310" s="287">
        <v>12.218999999999999</v>
      </c>
      <c r="I310" s="149"/>
      <c r="J310" s="350"/>
      <c r="L310" s="145"/>
      <c r="M310" s="150"/>
      <c r="T310" s="151"/>
      <c r="AT310" s="147" t="s">
        <v>277</v>
      </c>
      <c r="AU310" s="147" t="s">
        <v>85</v>
      </c>
      <c r="AV310" s="12" t="s">
        <v>81</v>
      </c>
      <c r="AW310" s="12" t="s">
        <v>31</v>
      </c>
      <c r="AX310" s="12" t="s">
        <v>76</v>
      </c>
      <c r="AY310" s="147" t="s">
        <v>267</v>
      </c>
    </row>
    <row r="311" spans="2:65" s="1" customFormat="1" ht="37.9" customHeight="1">
      <c r="B311" s="129"/>
      <c r="C311" s="130" t="s">
        <v>576</v>
      </c>
      <c r="D311" s="130" t="s">
        <v>270</v>
      </c>
      <c r="E311" s="131" t="s">
        <v>577</v>
      </c>
      <c r="F311" s="132" t="s">
        <v>578</v>
      </c>
      <c r="G311" s="133" t="s">
        <v>294</v>
      </c>
      <c r="H311" s="285">
        <v>12.218999999999999</v>
      </c>
      <c r="I311" s="134"/>
      <c r="J311" s="348">
        <f>ROUND(I311*H311,2)</f>
        <v>0</v>
      </c>
      <c r="K311" s="132" t="s">
        <v>273</v>
      </c>
      <c r="L311" s="33"/>
      <c r="M311" s="135" t="s">
        <v>3</v>
      </c>
      <c r="N311" s="136" t="s">
        <v>41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88</v>
      </c>
      <c r="AT311" s="139" t="s">
        <v>270</v>
      </c>
      <c r="AU311" s="139" t="s">
        <v>85</v>
      </c>
      <c r="AY311" s="18" t="s">
        <v>267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8" t="s">
        <v>81</v>
      </c>
      <c r="BK311" s="140">
        <f>ROUND(I311*H311,2)</f>
        <v>0</v>
      </c>
      <c r="BL311" s="18" t="s">
        <v>88</v>
      </c>
      <c r="BM311" s="139" t="s">
        <v>579</v>
      </c>
    </row>
    <row r="312" spans="2:65" s="1" customFormat="1">
      <c r="B312" s="33"/>
      <c r="D312" s="141" t="s">
        <v>275</v>
      </c>
      <c r="F312" s="142" t="s">
        <v>580</v>
      </c>
      <c r="H312" s="286"/>
      <c r="I312" s="143"/>
      <c r="J312" s="349"/>
      <c r="L312" s="33"/>
      <c r="M312" s="144"/>
      <c r="T312" s="54"/>
      <c r="AT312" s="18" t="s">
        <v>275</v>
      </c>
      <c r="AU312" s="18" t="s">
        <v>85</v>
      </c>
    </row>
    <row r="313" spans="2:65" s="1" customFormat="1" ht="44.25" customHeight="1">
      <c r="B313" s="129"/>
      <c r="C313" s="130" t="s">
        <v>581</v>
      </c>
      <c r="D313" s="130" t="s">
        <v>270</v>
      </c>
      <c r="E313" s="131" t="s">
        <v>582</v>
      </c>
      <c r="F313" s="132" t="s">
        <v>583</v>
      </c>
      <c r="G313" s="133" t="s">
        <v>294</v>
      </c>
      <c r="H313" s="285">
        <v>12.218999999999999</v>
      </c>
      <c r="I313" s="134"/>
      <c r="J313" s="348">
        <f>ROUND(I313*H313,2)</f>
        <v>0</v>
      </c>
      <c r="K313" s="132" t="s">
        <v>273</v>
      </c>
      <c r="L313" s="33"/>
      <c r="M313" s="135" t="s">
        <v>3</v>
      </c>
      <c r="N313" s="136" t="s">
        <v>41</v>
      </c>
      <c r="P313" s="137">
        <f>O313*H313</f>
        <v>0</v>
      </c>
      <c r="Q313" s="137">
        <v>0</v>
      </c>
      <c r="R313" s="137">
        <f>Q313*H313</f>
        <v>0</v>
      </c>
      <c r="S313" s="137">
        <v>0</v>
      </c>
      <c r="T313" s="138">
        <f>S313*H313</f>
        <v>0</v>
      </c>
      <c r="AR313" s="139" t="s">
        <v>88</v>
      </c>
      <c r="AT313" s="139" t="s">
        <v>270</v>
      </c>
      <c r="AU313" s="139" t="s">
        <v>85</v>
      </c>
      <c r="AY313" s="18" t="s">
        <v>267</v>
      </c>
      <c r="BE313" s="140">
        <f>IF(N313="základní",J313,0)</f>
        <v>0</v>
      </c>
      <c r="BF313" s="140">
        <f>IF(N313="snížená",J313,0)</f>
        <v>0</v>
      </c>
      <c r="BG313" s="140">
        <f>IF(N313="zákl. přenesená",J313,0)</f>
        <v>0</v>
      </c>
      <c r="BH313" s="140">
        <f>IF(N313="sníž. přenesená",J313,0)</f>
        <v>0</v>
      </c>
      <c r="BI313" s="140">
        <f>IF(N313="nulová",J313,0)</f>
        <v>0</v>
      </c>
      <c r="BJ313" s="18" t="s">
        <v>81</v>
      </c>
      <c r="BK313" s="140">
        <f>ROUND(I313*H313,2)</f>
        <v>0</v>
      </c>
      <c r="BL313" s="18" t="s">
        <v>88</v>
      </c>
      <c r="BM313" s="139" t="s">
        <v>584</v>
      </c>
    </row>
    <row r="314" spans="2:65" s="1" customFormat="1">
      <c r="B314" s="33"/>
      <c r="D314" s="141" t="s">
        <v>275</v>
      </c>
      <c r="F314" s="142" t="s">
        <v>585</v>
      </c>
      <c r="H314" s="286"/>
      <c r="I314" s="143"/>
      <c r="J314" s="349"/>
      <c r="L314" s="33"/>
      <c r="M314" s="144"/>
      <c r="T314" s="54"/>
      <c r="AT314" s="18" t="s">
        <v>275</v>
      </c>
      <c r="AU314" s="18" t="s">
        <v>85</v>
      </c>
    </row>
    <row r="315" spans="2:65" s="1" customFormat="1" ht="21.75" customHeight="1">
      <c r="B315" s="129"/>
      <c r="C315" s="130" t="s">
        <v>586</v>
      </c>
      <c r="D315" s="130" t="s">
        <v>270</v>
      </c>
      <c r="E315" s="131" t="s">
        <v>587</v>
      </c>
      <c r="F315" s="132" t="s">
        <v>588</v>
      </c>
      <c r="G315" s="133" t="s">
        <v>481</v>
      </c>
      <c r="H315" s="285">
        <v>0.28399999999999997</v>
      </c>
      <c r="I315" s="134"/>
      <c r="J315" s="348">
        <f>ROUND(I315*H315,2)</f>
        <v>0</v>
      </c>
      <c r="K315" s="132" t="s">
        <v>273</v>
      </c>
      <c r="L315" s="33"/>
      <c r="M315" s="135" t="s">
        <v>3</v>
      </c>
      <c r="N315" s="136" t="s">
        <v>41</v>
      </c>
      <c r="P315" s="137">
        <f>O315*H315</f>
        <v>0</v>
      </c>
      <c r="Q315" s="137">
        <v>1.0627727796999999</v>
      </c>
      <c r="R315" s="137">
        <f>Q315*H315</f>
        <v>0.30182746943479993</v>
      </c>
      <c r="S315" s="137">
        <v>0</v>
      </c>
      <c r="T315" s="138">
        <f>S315*H315</f>
        <v>0</v>
      </c>
      <c r="AR315" s="139" t="s">
        <v>88</v>
      </c>
      <c r="AT315" s="139" t="s">
        <v>270</v>
      </c>
      <c r="AU315" s="139" t="s">
        <v>85</v>
      </c>
      <c r="AY315" s="18" t="s">
        <v>267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8" t="s">
        <v>81</v>
      </c>
      <c r="BK315" s="140">
        <f>ROUND(I315*H315,2)</f>
        <v>0</v>
      </c>
      <c r="BL315" s="18" t="s">
        <v>88</v>
      </c>
      <c r="BM315" s="139" t="s">
        <v>589</v>
      </c>
    </row>
    <row r="316" spans="2:65" s="1" customFormat="1">
      <c r="B316" s="33"/>
      <c r="D316" s="141" t="s">
        <v>275</v>
      </c>
      <c r="F316" s="142" t="s">
        <v>590</v>
      </c>
      <c r="H316" s="286"/>
      <c r="I316" s="143"/>
      <c r="J316" s="349"/>
      <c r="L316" s="33"/>
      <c r="M316" s="144"/>
      <c r="T316" s="54"/>
      <c r="AT316" s="18" t="s">
        <v>275</v>
      </c>
      <c r="AU316" s="18" t="s">
        <v>85</v>
      </c>
    </row>
    <row r="317" spans="2:65" s="14" customFormat="1">
      <c r="B317" s="158"/>
      <c r="D317" s="146" t="s">
        <v>277</v>
      </c>
      <c r="E317" s="159" t="s">
        <v>3</v>
      </c>
      <c r="F317" s="160" t="s">
        <v>591</v>
      </c>
      <c r="H317" s="290" t="s">
        <v>3</v>
      </c>
      <c r="I317" s="161"/>
      <c r="J317" s="353"/>
      <c r="L317" s="158"/>
      <c r="M317" s="162"/>
      <c r="T317" s="163"/>
      <c r="AT317" s="159" t="s">
        <v>277</v>
      </c>
      <c r="AU317" s="159" t="s">
        <v>85</v>
      </c>
      <c r="AV317" s="14" t="s">
        <v>76</v>
      </c>
      <c r="AW317" s="14" t="s">
        <v>31</v>
      </c>
      <c r="AX317" s="14" t="s">
        <v>69</v>
      </c>
      <c r="AY317" s="159" t="s">
        <v>267</v>
      </c>
    </row>
    <row r="318" spans="2:65" s="12" customFormat="1">
      <c r="B318" s="145"/>
      <c r="D318" s="146" t="s">
        <v>277</v>
      </c>
      <c r="E318" s="147" t="s">
        <v>3</v>
      </c>
      <c r="F318" s="148" t="s">
        <v>592</v>
      </c>
      <c r="H318" s="287">
        <v>0.28399999999999997</v>
      </c>
      <c r="I318" s="149"/>
      <c r="J318" s="350"/>
      <c r="L318" s="145"/>
      <c r="M318" s="150"/>
      <c r="T318" s="151"/>
      <c r="AT318" s="147" t="s">
        <v>277</v>
      </c>
      <c r="AU318" s="147" t="s">
        <v>85</v>
      </c>
      <c r="AV318" s="12" t="s">
        <v>81</v>
      </c>
      <c r="AW318" s="12" t="s">
        <v>31</v>
      </c>
      <c r="AX318" s="12" t="s">
        <v>76</v>
      </c>
      <c r="AY318" s="147" t="s">
        <v>267</v>
      </c>
    </row>
    <row r="319" spans="2:65" s="1" customFormat="1" ht="37.9" customHeight="1">
      <c r="B319" s="129"/>
      <c r="C319" s="130" t="s">
        <v>593</v>
      </c>
      <c r="D319" s="130" t="s">
        <v>270</v>
      </c>
      <c r="E319" s="131" t="s">
        <v>594</v>
      </c>
      <c r="F319" s="132" t="s">
        <v>595</v>
      </c>
      <c r="G319" s="133" t="s">
        <v>356</v>
      </c>
      <c r="H319" s="285">
        <v>132.56299999999999</v>
      </c>
      <c r="I319" s="134"/>
      <c r="J319" s="348">
        <f>ROUND(I319*H319,2)</f>
        <v>0</v>
      </c>
      <c r="K319" s="132" t="s">
        <v>273</v>
      </c>
      <c r="L319" s="33"/>
      <c r="M319" s="135" t="s">
        <v>3</v>
      </c>
      <c r="N319" s="136" t="s">
        <v>41</v>
      </c>
      <c r="P319" s="137">
        <f>O319*H319</f>
        <v>0</v>
      </c>
      <c r="Q319" s="137">
        <v>6.8787000000000004E-5</v>
      </c>
      <c r="R319" s="137">
        <f>Q319*H319</f>
        <v>9.1186110810000005E-3</v>
      </c>
      <c r="S319" s="137">
        <v>0</v>
      </c>
      <c r="T319" s="138">
        <f>S319*H319</f>
        <v>0</v>
      </c>
      <c r="AR319" s="139" t="s">
        <v>88</v>
      </c>
      <c r="AT319" s="139" t="s">
        <v>270</v>
      </c>
      <c r="AU319" s="139" t="s">
        <v>85</v>
      </c>
      <c r="AY319" s="18" t="s">
        <v>267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8" t="s">
        <v>81</v>
      </c>
      <c r="BK319" s="140">
        <f>ROUND(I319*H319,2)</f>
        <v>0</v>
      </c>
      <c r="BL319" s="18" t="s">
        <v>88</v>
      </c>
      <c r="BM319" s="139" t="s">
        <v>596</v>
      </c>
    </row>
    <row r="320" spans="2:65" s="1" customFormat="1">
      <c r="B320" s="33"/>
      <c r="D320" s="141" t="s">
        <v>275</v>
      </c>
      <c r="F320" s="142" t="s">
        <v>597</v>
      </c>
      <c r="H320" s="286"/>
      <c r="I320" s="143"/>
      <c r="J320" s="349"/>
      <c r="L320" s="33"/>
      <c r="M320" s="144"/>
      <c r="T320" s="54"/>
      <c r="AT320" s="18" t="s">
        <v>275</v>
      </c>
      <c r="AU320" s="18" t="s">
        <v>85</v>
      </c>
    </row>
    <row r="321" spans="2:65" s="14" customFormat="1">
      <c r="B321" s="158"/>
      <c r="D321" s="146" t="s">
        <v>277</v>
      </c>
      <c r="E321" s="159" t="s">
        <v>3</v>
      </c>
      <c r="F321" s="160" t="s">
        <v>598</v>
      </c>
      <c r="H321" s="290" t="s">
        <v>3</v>
      </c>
      <c r="I321" s="161"/>
      <c r="J321" s="353"/>
      <c r="L321" s="158"/>
      <c r="M321" s="162"/>
      <c r="T321" s="163"/>
      <c r="AT321" s="159" t="s">
        <v>277</v>
      </c>
      <c r="AU321" s="159" t="s">
        <v>85</v>
      </c>
      <c r="AV321" s="14" t="s">
        <v>76</v>
      </c>
      <c r="AW321" s="14" t="s">
        <v>31</v>
      </c>
      <c r="AX321" s="14" t="s">
        <v>69</v>
      </c>
      <c r="AY321" s="159" t="s">
        <v>267</v>
      </c>
    </row>
    <row r="322" spans="2:65" s="12" customFormat="1" ht="22.5">
      <c r="B322" s="145"/>
      <c r="D322" s="146" t="s">
        <v>277</v>
      </c>
      <c r="E322" s="147" t="s">
        <v>3</v>
      </c>
      <c r="F322" s="148" t="s">
        <v>599</v>
      </c>
      <c r="H322" s="287">
        <v>132.56299999999999</v>
      </c>
      <c r="I322" s="149"/>
      <c r="J322" s="350"/>
      <c r="L322" s="145"/>
      <c r="M322" s="150"/>
      <c r="T322" s="151"/>
      <c r="AT322" s="147" t="s">
        <v>277</v>
      </c>
      <c r="AU322" s="147" t="s">
        <v>85</v>
      </c>
      <c r="AV322" s="12" t="s">
        <v>81</v>
      </c>
      <c r="AW322" s="12" t="s">
        <v>31</v>
      </c>
      <c r="AX322" s="12" t="s">
        <v>76</v>
      </c>
      <c r="AY322" s="147" t="s">
        <v>267</v>
      </c>
    </row>
    <row r="323" spans="2:65" s="1" customFormat="1" ht="24.2" customHeight="1">
      <c r="B323" s="129"/>
      <c r="C323" s="165" t="s">
        <v>600</v>
      </c>
      <c r="D323" s="165" t="s">
        <v>564</v>
      </c>
      <c r="E323" s="166" t="s">
        <v>601</v>
      </c>
      <c r="F323" s="167" t="s">
        <v>602</v>
      </c>
      <c r="G323" s="168" t="s">
        <v>481</v>
      </c>
      <c r="H323" s="291">
        <v>0.13500000000000001</v>
      </c>
      <c r="I323" s="169"/>
      <c r="J323" s="355">
        <f>ROUND(I323*H323,2)</f>
        <v>0</v>
      </c>
      <c r="K323" s="167" t="s">
        <v>273</v>
      </c>
      <c r="L323" s="171"/>
      <c r="M323" s="172" t="s">
        <v>3</v>
      </c>
      <c r="N323" s="173" t="s">
        <v>41</v>
      </c>
      <c r="P323" s="137">
        <f>O323*H323</f>
        <v>0</v>
      </c>
      <c r="Q323" s="137">
        <v>1</v>
      </c>
      <c r="R323" s="137">
        <f>Q323*H323</f>
        <v>0.13500000000000001</v>
      </c>
      <c r="S323" s="137">
        <v>0</v>
      </c>
      <c r="T323" s="138">
        <f>S323*H323</f>
        <v>0</v>
      </c>
      <c r="AR323" s="139" t="s">
        <v>322</v>
      </c>
      <c r="AT323" s="139" t="s">
        <v>564</v>
      </c>
      <c r="AU323" s="139" t="s">
        <v>85</v>
      </c>
      <c r="AY323" s="18" t="s">
        <v>267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8" t="s">
        <v>81</v>
      </c>
      <c r="BK323" s="140">
        <f>ROUND(I323*H323,2)</f>
        <v>0</v>
      </c>
      <c r="BL323" s="18" t="s">
        <v>88</v>
      </c>
      <c r="BM323" s="139" t="s">
        <v>603</v>
      </c>
    </row>
    <row r="324" spans="2:65" s="12" customFormat="1">
      <c r="B324" s="145"/>
      <c r="D324" s="146" t="s">
        <v>277</v>
      </c>
      <c r="E324" s="147" t="s">
        <v>3</v>
      </c>
      <c r="F324" s="148" t="s">
        <v>604</v>
      </c>
      <c r="H324" s="287">
        <v>0.13500000000000001</v>
      </c>
      <c r="I324" s="149"/>
      <c r="J324" s="350"/>
      <c r="L324" s="145"/>
      <c r="M324" s="150"/>
      <c r="T324" s="151"/>
      <c r="AT324" s="147" t="s">
        <v>277</v>
      </c>
      <c r="AU324" s="147" t="s">
        <v>85</v>
      </c>
      <c r="AV324" s="12" t="s">
        <v>81</v>
      </c>
      <c r="AW324" s="12" t="s">
        <v>31</v>
      </c>
      <c r="AX324" s="12" t="s">
        <v>76</v>
      </c>
      <c r="AY324" s="147" t="s">
        <v>267</v>
      </c>
    </row>
    <row r="325" spans="2:65" s="11" customFormat="1" ht="20.85" customHeight="1">
      <c r="B325" s="117"/>
      <c r="D325" s="118" t="s">
        <v>68</v>
      </c>
      <c r="E325" s="127" t="s">
        <v>441</v>
      </c>
      <c r="F325" s="127" t="s">
        <v>605</v>
      </c>
      <c r="H325" s="289"/>
      <c r="I325" s="120"/>
      <c r="J325" s="352">
        <f>BK325</f>
        <v>0</v>
      </c>
      <c r="L325" s="117"/>
      <c r="M325" s="122"/>
      <c r="P325" s="123">
        <f>SUM(P326:P339)</f>
        <v>0</v>
      </c>
      <c r="R325" s="123">
        <f>SUM(R326:R339)</f>
        <v>2.0280515593499997</v>
      </c>
      <c r="T325" s="124">
        <f>SUM(T326:T339)</f>
        <v>0</v>
      </c>
      <c r="AR325" s="118" t="s">
        <v>76</v>
      </c>
      <c r="AT325" s="125" t="s">
        <v>68</v>
      </c>
      <c r="AU325" s="125" t="s">
        <v>81</v>
      </c>
      <c r="AY325" s="118" t="s">
        <v>267</v>
      </c>
      <c r="BK325" s="126">
        <f>SUM(BK326:BK339)</f>
        <v>0</v>
      </c>
    </row>
    <row r="326" spans="2:65" s="1" customFormat="1" ht="66.75" customHeight="1">
      <c r="B326" s="129"/>
      <c r="C326" s="130" t="s">
        <v>606</v>
      </c>
      <c r="D326" s="130" t="s">
        <v>270</v>
      </c>
      <c r="E326" s="131" t="s">
        <v>607</v>
      </c>
      <c r="F326" s="132" t="s">
        <v>608</v>
      </c>
      <c r="G326" s="133" t="s">
        <v>294</v>
      </c>
      <c r="H326" s="285">
        <v>1.2190000000000001</v>
      </c>
      <c r="I326" s="134"/>
      <c r="J326" s="348">
        <f>ROUND(I326*H326,2)</f>
        <v>0</v>
      </c>
      <c r="K326" s="132" t="s">
        <v>273</v>
      </c>
      <c r="L326" s="33"/>
      <c r="M326" s="135" t="s">
        <v>3</v>
      </c>
      <c r="N326" s="136" t="s">
        <v>41</v>
      </c>
      <c r="P326" s="137">
        <f>O326*H326</f>
        <v>0</v>
      </c>
      <c r="Q326" s="137">
        <v>0</v>
      </c>
      <c r="R326" s="137">
        <f>Q326*H326</f>
        <v>0</v>
      </c>
      <c r="S326" s="137">
        <v>0</v>
      </c>
      <c r="T326" s="138">
        <f>S326*H326</f>
        <v>0</v>
      </c>
      <c r="AR326" s="139" t="s">
        <v>88</v>
      </c>
      <c r="AT326" s="139" t="s">
        <v>270</v>
      </c>
      <c r="AU326" s="139" t="s">
        <v>85</v>
      </c>
      <c r="AY326" s="18" t="s">
        <v>267</v>
      </c>
      <c r="BE326" s="140">
        <f>IF(N326="základní",J326,0)</f>
        <v>0</v>
      </c>
      <c r="BF326" s="140">
        <f>IF(N326="snížená",J326,0)</f>
        <v>0</v>
      </c>
      <c r="BG326" s="140">
        <f>IF(N326="zákl. přenesená",J326,0)</f>
        <v>0</v>
      </c>
      <c r="BH326" s="140">
        <f>IF(N326="sníž. přenesená",J326,0)</f>
        <v>0</v>
      </c>
      <c r="BI326" s="140">
        <f>IF(N326="nulová",J326,0)</f>
        <v>0</v>
      </c>
      <c r="BJ326" s="18" t="s">
        <v>81</v>
      </c>
      <c r="BK326" s="140">
        <f>ROUND(I326*H326,2)</f>
        <v>0</v>
      </c>
      <c r="BL326" s="18" t="s">
        <v>88</v>
      </c>
      <c r="BM326" s="139" t="s">
        <v>609</v>
      </c>
    </row>
    <row r="327" spans="2:65" s="1" customFormat="1">
      <c r="B327" s="33"/>
      <c r="D327" s="141" t="s">
        <v>275</v>
      </c>
      <c r="F327" s="142" t="s">
        <v>610</v>
      </c>
      <c r="H327" s="286"/>
      <c r="I327" s="143"/>
      <c r="J327" s="349"/>
      <c r="L327" s="33"/>
      <c r="M327" s="144"/>
      <c r="T327" s="54"/>
      <c r="AT327" s="18" t="s">
        <v>275</v>
      </c>
      <c r="AU327" s="18" t="s">
        <v>85</v>
      </c>
    </row>
    <row r="328" spans="2:65" s="12" customFormat="1">
      <c r="B328" s="145"/>
      <c r="D328" s="146" t="s">
        <v>277</v>
      </c>
      <c r="E328" s="147" t="s">
        <v>3</v>
      </c>
      <c r="F328" s="148" t="s">
        <v>611</v>
      </c>
      <c r="H328" s="287">
        <v>1.2190000000000001</v>
      </c>
      <c r="I328" s="149"/>
      <c r="J328" s="350"/>
      <c r="L328" s="145"/>
      <c r="M328" s="150"/>
      <c r="T328" s="151"/>
      <c r="AT328" s="147" t="s">
        <v>277</v>
      </c>
      <c r="AU328" s="147" t="s">
        <v>85</v>
      </c>
      <c r="AV328" s="12" t="s">
        <v>81</v>
      </c>
      <c r="AW328" s="12" t="s">
        <v>31</v>
      </c>
      <c r="AX328" s="12" t="s">
        <v>76</v>
      </c>
      <c r="AY328" s="147" t="s">
        <v>267</v>
      </c>
    </row>
    <row r="329" spans="2:65" s="1" customFormat="1" ht="16.5" customHeight="1">
      <c r="B329" s="129"/>
      <c r="C329" s="165" t="s">
        <v>612</v>
      </c>
      <c r="D329" s="165" t="s">
        <v>564</v>
      </c>
      <c r="E329" s="166" t="s">
        <v>613</v>
      </c>
      <c r="F329" s="167" t="s">
        <v>614</v>
      </c>
      <c r="G329" s="168" t="s">
        <v>481</v>
      </c>
      <c r="H329" s="291">
        <v>1.95</v>
      </c>
      <c r="I329" s="169"/>
      <c r="J329" s="355">
        <f>ROUND(I329*H329,2)</f>
        <v>0</v>
      </c>
      <c r="K329" s="167" t="s">
        <v>273</v>
      </c>
      <c r="L329" s="171"/>
      <c r="M329" s="172" t="s">
        <v>3</v>
      </c>
      <c r="N329" s="173" t="s">
        <v>41</v>
      </c>
      <c r="P329" s="137">
        <f>O329*H329</f>
        <v>0</v>
      </c>
      <c r="Q329" s="137">
        <v>1</v>
      </c>
      <c r="R329" s="137">
        <f>Q329*H329</f>
        <v>1.95</v>
      </c>
      <c r="S329" s="137">
        <v>0</v>
      </c>
      <c r="T329" s="138">
        <f>S329*H329</f>
        <v>0</v>
      </c>
      <c r="AR329" s="139" t="s">
        <v>322</v>
      </c>
      <c r="AT329" s="139" t="s">
        <v>564</v>
      </c>
      <c r="AU329" s="139" t="s">
        <v>85</v>
      </c>
      <c r="AY329" s="18" t="s">
        <v>267</v>
      </c>
      <c r="BE329" s="140">
        <f>IF(N329="základní",J329,0)</f>
        <v>0</v>
      </c>
      <c r="BF329" s="140">
        <f>IF(N329="snížená",J329,0)</f>
        <v>0</v>
      </c>
      <c r="BG329" s="140">
        <f>IF(N329="zákl. přenesená",J329,0)</f>
        <v>0</v>
      </c>
      <c r="BH329" s="140">
        <f>IF(N329="sníž. přenesená",J329,0)</f>
        <v>0</v>
      </c>
      <c r="BI329" s="140">
        <f>IF(N329="nulová",J329,0)</f>
        <v>0</v>
      </c>
      <c r="BJ329" s="18" t="s">
        <v>81</v>
      </c>
      <c r="BK329" s="140">
        <f>ROUND(I329*H329,2)</f>
        <v>0</v>
      </c>
      <c r="BL329" s="18" t="s">
        <v>88</v>
      </c>
      <c r="BM329" s="139" t="s">
        <v>615</v>
      </c>
    </row>
    <row r="330" spans="2:65" s="12" customFormat="1">
      <c r="B330" s="145"/>
      <c r="D330" s="146" t="s">
        <v>277</v>
      </c>
      <c r="F330" s="148" t="s">
        <v>616</v>
      </c>
      <c r="H330" s="287">
        <v>1.95</v>
      </c>
      <c r="I330" s="149"/>
      <c r="J330" s="350"/>
      <c r="L330" s="145"/>
      <c r="M330" s="150"/>
      <c r="T330" s="151"/>
      <c r="AT330" s="147" t="s">
        <v>277</v>
      </c>
      <c r="AU330" s="147" t="s">
        <v>85</v>
      </c>
      <c r="AV330" s="12" t="s">
        <v>81</v>
      </c>
      <c r="AW330" s="12" t="s">
        <v>4</v>
      </c>
      <c r="AX330" s="12" t="s">
        <v>76</v>
      </c>
      <c r="AY330" s="147" t="s">
        <v>267</v>
      </c>
    </row>
    <row r="331" spans="2:65" s="1" customFormat="1" ht="44.25" customHeight="1">
      <c r="B331" s="129"/>
      <c r="C331" s="130" t="s">
        <v>617</v>
      </c>
      <c r="D331" s="130" t="s">
        <v>270</v>
      </c>
      <c r="E331" s="131" t="s">
        <v>618</v>
      </c>
      <c r="F331" s="132" t="s">
        <v>619</v>
      </c>
      <c r="G331" s="133" t="s">
        <v>403</v>
      </c>
      <c r="H331" s="285">
        <v>32.875</v>
      </c>
      <c r="I331" s="134"/>
      <c r="J331" s="348">
        <f>ROUND(I331*H331,2)</f>
        <v>0</v>
      </c>
      <c r="K331" s="132" t="s">
        <v>273</v>
      </c>
      <c r="L331" s="33"/>
      <c r="M331" s="135" t="s">
        <v>3</v>
      </c>
      <c r="N331" s="136" t="s">
        <v>41</v>
      </c>
      <c r="P331" s="137">
        <f>O331*H331</f>
        <v>0</v>
      </c>
      <c r="Q331" s="137">
        <v>5.04E-4</v>
      </c>
      <c r="R331" s="137">
        <f>Q331*H331</f>
        <v>1.6569E-2</v>
      </c>
      <c r="S331" s="137">
        <v>0</v>
      </c>
      <c r="T331" s="138">
        <f>S331*H331</f>
        <v>0</v>
      </c>
      <c r="AR331" s="139" t="s">
        <v>88</v>
      </c>
      <c r="AT331" s="139" t="s">
        <v>270</v>
      </c>
      <c r="AU331" s="139" t="s">
        <v>85</v>
      </c>
      <c r="AY331" s="18" t="s">
        <v>267</v>
      </c>
      <c r="BE331" s="140">
        <f>IF(N331="základní",J331,0)</f>
        <v>0</v>
      </c>
      <c r="BF331" s="140">
        <f>IF(N331="snížená",J331,0)</f>
        <v>0</v>
      </c>
      <c r="BG331" s="140">
        <f>IF(N331="zákl. přenesená",J331,0)</f>
        <v>0</v>
      </c>
      <c r="BH331" s="140">
        <f>IF(N331="sníž. přenesená",J331,0)</f>
        <v>0</v>
      </c>
      <c r="BI331" s="140">
        <f>IF(N331="nulová",J331,0)</f>
        <v>0</v>
      </c>
      <c r="BJ331" s="18" t="s">
        <v>81</v>
      </c>
      <c r="BK331" s="140">
        <f>ROUND(I331*H331,2)</f>
        <v>0</v>
      </c>
      <c r="BL331" s="18" t="s">
        <v>88</v>
      </c>
      <c r="BM331" s="139" t="s">
        <v>620</v>
      </c>
    </row>
    <row r="332" spans="2:65" s="1" customFormat="1">
      <c r="B332" s="33"/>
      <c r="D332" s="141" t="s">
        <v>275</v>
      </c>
      <c r="F332" s="142" t="s">
        <v>621</v>
      </c>
      <c r="H332" s="286"/>
      <c r="I332" s="143"/>
      <c r="J332" s="349"/>
      <c r="L332" s="33"/>
      <c r="M332" s="144"/>
      <c r="T332" s="54"/>
      <c r="AT332" s="18" t="s">
        <v>275</v>
      </c>
      <c r="AU332" s="18" t="s">
        <v>85</v>
      </c>
    </row>
    <row r="333" spans="2:65" s="12" customFormat="1">
      <c r="B333" s="145"/>
      <c r="D333" s="146" t="s">
        <v>277</v>
      </c>
      <c r="E333" s="147" t="s">
        <v>3</v>
      </c>
      <c r="F333" s="148" t="s">
        <v>168</v>
      </c>
      <c r="H333" s="287">
        <v>32.875</v>
      </c>
      <c r="I333" s="149"/>
      <c r="J333" s="350"/>
      <c r="L333" s="145"/>
      <c r="M333" s="150"/>
      <c r="T333" s="151"/>
      <c r="AT333" s="147" t="s">
        <v>277</v>
      </c>
      <c r="AU333" s="147" t="s">
        <v>85</v>
      </c>
      <c r="AV333" s="12" t="s">
        <v>81</v>
      </c>
      <c r="AW333" s="12" t="s">
        <v>31</v>
      </c>
      <c r="AX333" s="12" t="s">
        <v>76</v>
      </c>
      <c r="AY333" s="147" t="s">
        <v>267</v>
      </c>
    </row>
    <row r="334" spans="2:65" s="1" customFormat="1" ht="37.9" customHeight="1">
      <c r="B334" s="129"/>
      <c r="C334" s="130" t="s">
        <v>622</v>
      </c>
      <c r="D334" s="130" t="s">
        <v>270</v>
      </c>
      <c r="E334" s="131" t="s">
        <v>623</v>
      </c>
      <c r="F334" s="132" t="s">
        <v>624</v>
      </c>
      <c r="G334" s="133" t="s">
        <v>403</v>
      </c>
      <c r="H334" s="285">
        <v>21.323</v>
      </c>
      <c r="I334" s="134"/>
      <c r="J334" s="348">
        <f>ROUND(I334*H334,2)</f>
        <v>0</v>
      </c>
      <c r="K334" s="132" t="s">
        <v>273</v>
      </c>
      <c r="L334" s="33"/>
      <c r="M334" s="135" t="s">
        <v>3</v>
      </c>
      <c r="N334" s="136" t="s">
        <v>41</v>
      </c>
      <c r="P334" s="137">
        <f>O334*H334</f>
        <v>0</v>
      </c>
      <c r="Q334" s="137">
        <v>2.26845E-3</v>
      </c>
      <c r="R334" s="137">
        <f>Q334*H334</f>
        <v>4.8370159349999997E-2</v>
      </c>
      <c r="S334" s="137">
        <v>0</v>
      </c>
      <c r="T334" s="138">
        <f>S334*H334</f>
        <v>0</v>
      </c>
      <c r="AR334" s="139" t="s">
        <v>88</v>
      </c>
      <c r="AT334" s="139" t="s">
        <v>270</v>
      </c>
      <c r="AU334" s="139" t="s">
        <v>85</v>
      </c>
      <c r="AY334" s="18" t="s">
        <v>267</v>
      </c>
      <c r="BE334" s="140">
        <f>IF(N334="základní",J334,0)</f>
        <v>0</v>
      </c>
      <c r="BF334" s="140">
        <f>IF(N334="snížená",J334,0)</f>
        <v>0</v>
      </c>
      <c r="BG334" s="140">
        <f>IF(N334="zákl. přenesená",J334,0)</f>
        <v>0</v>
      </c>
      <c r="BH334" s="140">
        <f>IF(N334="sníž. přenesená",J334,0)</f>
        <v>0</v>
      </c>
      <c r="BI334" s="140">
        <f>IF(N334="nulová",J334,0)</f>
        <v>0</v>
      </c>
      <c r="BJ334" s="18" t="s">
        <v>81</v>
      </c>
      <c r="BK334" s="140">
        <f>ROUND(I334*H334,2)</f>
        <v>0</v>
      </c>
      <c r="BL334" s="18" t="s">
        <v>88</v>
      </c>
      <c r="BM334" s="139" t="s">
        <v>625</v>
      </c>
    </row>
    <row r="335" spans="2:65" s="1" customFormat="1">
      <c r="B335" s="33"/>
      <c r="D335" s="141" t="s">
        <v>275</v>
      </c>
      <c r="F335" s="142" t="s">
        <v>626</v>
      </c>
      <c r="H335" s="286"/>
      <c r="I335" s="143"/>
      <c r="J335" s="349"/>
      <c r="L335" s="33"/>
      <c r="M335" s="144"/>
      <c r="T335" s="54"/>
      <c r="AT335" s="18" t="s">
        <v>275</v>
      </c>
      <c r="AU335" s="18" t="s">
        <v>85</v>
      </c>
    </row>
    <row r="336" spans="2:65" s="12" customFormat="1">
      <c r="B336" s="145"/>
      <c r="D336" s="146" t="s">
        <v>277</v>
      </c>
      <c r="E336" s="147" t="s">
        <v>3</v>
      </c>
      <c r="F336" s="148" t="s">
        <v>171</v>
      </c>
      <c r="H336" s="287">
        <v>21.323</v>
      </c>
      <c r="I336" s="149"/>
      <c r="J336" s="350"/>
      <c r="L336" s="145"/>
      <c r="M336" s="150"/>
      <c r="T336" s="151"/>
      <c r="AT336" s="147" t="s">
        <v>277</v>
      </c>
      <c r="AU336" s="147" t="s">
        <v>85</v>
      </c>
      <c r="AV336" s="12" t="s">
        <v>81</v>
      </c>
      <c r="AW336" s="12" t="s">
        <v>31</v>
      </c>
      <c r="AX336" s="12" t="s">
        <v>76</v>
      </c>
      <c r="AY336" s="147" t="s">
        <v>267</v>
      </c>
    </row>
    <row r="337" spans="2:65" s="1" customFormat="1" ht="24.2" customHeight="1">
      <c r="B337" s="129"/>
      <c r="C337" s="130" t="s">
        <v>627</v>
      </c>
      <c r="D337" s="130" t="s">
        <v>270</v>
      </c>
      <c r="E337" s="131" t="s">
        <v>628</v>
      </c>
      <c r="F337" s="132" t="s">
        <v>629</v>
      </c>
      <c r="G337" s="133" t="s">
        <v>403</v>
      </c>
      <c r="H337" s="285">
        <v>6</v>
      </c>
      <c r="I337" s="134"/>
      <c r="J337" s="348">
        <f>ROUND(I337*H337,2)</f>
        <v>0</v>
      </c>
      <c r="K337" s="132" t="s">
        <v>273</v>
      </c>
      <c r="L337" s="33"/>
      <c r="M337" s="135" t="s">
        <v>3</v>
      </c>
      <c r="N337" s="136" t="s">
        <v>41</v>
      </c>
      <c r="P337" s="137">
        <f>O337*H337</f>
        <v>0</v>
      </c>
      <c r="Q337" s="137">
        <v>2.1854000000000001E-3</v>
      </c>
      <c r="R337" s="137">
        <f>Q337*H337</f>
        <v>1.31124E-2</v>
      </c>
      <c r="S337" s="137">
        <v>0</v>
      </c>
      <c r="T337" s="138">
        <f>S337*H337</f>
        <v>0</v>
      </c>
      <c r="AR337" s="139" t="s">
        <v>88</v>
      </c>
      <c r="AT337" s="139" t="s">
        <v>270</v>
      </c>
      <c r="AU337" s="139" t="s">
        <v>85</v>
      </c>
      <c r="AY337" s="18" t="s">
        <v>267</v>
      </c>
      <c r="BE337" s="140">
        <f>IF(N337="základní",J337,0)</f>
        <v>0</v>
      </c>
      <c r="BF337" s="140">
        <f>IF(N337="snížená",J337,0)</f>
        <v>0</v>
      </c>
      <c r="BG337" s="140">
        <f>IF(N337="zákl. přenesená",J337,0)</f>
        <v>0</v>
      </c>
      <c r="BH337" s="140">
        <f>IF(N337="sníž. přenesená",J337,0)</f>
        <v>0</v>
      </c>
      <c r="BI337" s="140">
        <f>IF(N337="nulová",J337,0)</f>
        <v>0</v>
      </c>
      <c r="BJ337" s="18" t="s">
        <v>81</v>
      </c>
      <c r="BK337" s="140">
        <f>ROUND(I337*H337,2)</f>
        <v>0</v>
      </c>
      <c r="BL337" s="18" t="s">
        <v>88</v>
      </c>
      <c r="BM337" s="139" t="s">
        <v>630</v>
      </c>
    </row>
    <row r="338" spans="2:65" s="1" customFormat="1">
      <c r="B338" s="33"/>
      <c r="D338" s="141" t="s">
        <v>275</v>
      </c>
      <c r="F338" s="142" t="s">
        <v>631</v>
      </c>
      <c r="H338" s="286"/>
      <c r="I338" s="143"/>
      <c r="J338" s="349"/>
      <c r="L338" s="33"/>
      <c r="M338" s="144"/>
      <c r="T338" s="54"/>
      <c r="AT338" s="18" t="s">
        <v>275</v>
      </c>
      <c r="AU338" s="18" t="s">
        <v>85</v>
      </c>
    </row>
    <row r="339" spans="2:65" s="12" customFormat="1">
      <c r="B339" s="145"/>
      <c r="D339" s="146" t="s">
        <v>277</v>
      </c>
      <c r="E339" s="147" t="s">
        <v>3</v>
      </c>
      <c r="F339" s="148" t="s">
        <v>94</v>
      </c>
      <c r="H339" s="287">
        <v>6</v>
      </c>
      <c r="I339" s="149"/>
      <c r="J339" s="350"/>
      <c r="L339" s="145"/>
      <c r="M339" s="150"/>
      <c r="T339" s="151"/>
      <c r="AT339" s="147" t="s">
        <v>277</v>
      </c>
      <c r="AU339" s="147" t="s">
        <v>85</v>
      </c>
      <c r="AV339" s="12" t="s">
        <v>81</v>
      </c>
      <c r="AW339" s="12" t="s">
        <v>31</v>
      </c>
      <c r="AX339" s="12" t="s">
        <v>76</v>
      </c>
      <c r="AY339" s="147" t="s">
        <v>267</v>
      </c>
    </row>
    <row r="340" spans="2:65" s="11" customFormat="1" ht="22.9" customHeight="1">
      <c r="B340" s="117"/>
      <c r="D340" s="118" t="s">
        <v>68</v>
      </c>
      <c r="E340" s="127" t="s">
        <v>85</v>
      </c>
      <c r="F340" s="127" t="s">
        <v>632</v>
      </c>
      <c r="H340" s="289"/>
      <c r="I340" s="120"/>
      <c r="J340" s="352">
        <f>BK340</f>
        <v>0</v>
      </c>
      <c r="L340" s="117"/>
      <c r="M340" s="122"/>
      <c r="P340" s="123">
        <f>P341+P342+P343+P357</f>
        <v>0</v>
      </c>
      <c r="R340" s="123">
        <f>R341+R342+R343+R357</f>
        <v>1.4751034920000001</v>
      </c>
      <c r="T340" s="124">
        <f>T341+T342+T343+T357</f>
        <v>0</v>
      </c>
      <c r="AR340" s="118" t="s">
        <v>76</v>
      </c>
      <c r="AT340" s="125" t="s">
        <v>68</v>
      </c>
      <c r="AU340" s="125" t="s">
        <v>76</v>
      </c>
      <c r="AY340" s="118" t="s">
        <v>267</v>
      </c>
      <c r="BK340" s="126">
        <f>BK341+BK342+BK343+BK357</f>
        <v>0</v>
      </c>
    </row>
    <row r="341" spans="2:65" s="1" customFormat="1" ht="44.25" customHeight="1">
      <c r="B341" s="129"/>
      <c r="C341" s="130" t="s">
        <v>633</v>
      </c>
      <c r="D341" s="130" t="s">
        <v>270</v>
      </c>
      <c r="E341" s="131" t="s">
        <v>634</v>
      </c>
      <c r="F341" s="132" t="s">
        <v>635</v>
      </c>
      <c r="G341" s="133" t="s">
        <v>102</v>
      </c>
      <c r="H341" s="285">
        <v>1.7330000000000001</v>
      </c>
      <c r="I341" s="134"/>
      <c r="J341" s="348">
        <f>ROUND(I341*H341,2)</f>
        <v>0</v>
      </c>
      <c r="K341" s="132" t="s">
        <v>305</v>
      </c>
      <c r="L341" s="33"/>
      <c r="M341" s="135" t="s">
        <v>3</v>
      </c>
      <c r="N341" s="136" t="s">
        <v>41</v>
      </c>
      <c r="P341" s="137">
        <f>O341*H341</f>
        <v>0</v>
      </c>
      <c r="Q341" s="137">
        <v>0.27104</v>
      </c>
      <c r="R341" s="137">
        <f>Q341*H341</f>
        <v>0.46971232000000002</v>
      </c>
      <c r="S341" s="137">
        <v>0</v>
      </c>
      <c r="T341" s="138">
        <f>S341*H341</f>
        <v>0</v>
      </c>
      <c r="AR341" s="139" t="s">
        <v>88</v>
      </c>
      <c r="AT341" s="139" t="s">
        <v>270</v>
      </c>
      <c r="AU341" s="139" t="s">
        <v>81</v>
      </c>
      <c r="AY341" s="18" t="s">
        <v>267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8" t="s">
        <v>81</v>
      </c>
      <c r="BK341" s="140">
        <f>ROUND(I341*H341,2)</f>
        <v>0</v>
      </c>
      <c r="BL341" s="18" t="s">
        <v>88</v>
      </c>
      <c r="BM341" s="139" t="s">
        <v>636</v>
      </c>
    </row>
    <row r="342" spans="2:65" s="12" customFormat="1">
      <c r="B342" s="145"/>
      <c r="D342" s="146" t="s">
        <v>277</v>
      </c>
      <c r="E342" s="147" t="s">
        <v>3</v>
      </c>
      <c r="F342" s="148" t="s">
        <v>637</v>
      </c>
      <c r="H342" s="287">
        <v>1.7330000000000001</v>
      </c>
      <c r="I342" s="149"/>
      <c r="J342" s="350"/>
      <c r="L342" s="145"/>
      <c r="M342" s="150"/>
      <c r="T342" s="151"/>
      <c r="AT342" s="147" t="s">
        <v>277</v>
      </c>
      <c r="AU342" s="147" t="s">
        <v>81</v>
      </c>
      <c r="AV342" s="12" t="s">
        <v>81</v>
      </c>
      <c r="AW342" s="12" t="s">
        <v>31</v>
      </c>
      <c r="AX342" s="12" t="s">
        <v>76</v>
      </c>
      <c r="AY342" s="147" t="s">
        <v>267</v>
      </c>
    </row>
    <row r="343" spans="2:65" s="11" customFormat="1" ht="20.85" customHeight="1">
      <c r="B343" s="117"/>
      <c r="D343" s="118" t="s">
        <v>68</v>
      </c>
      <c r="E343" s="127" t="s">
        <v>472</v>
      </c>
      <c r="F343" s="127" t="s">
        <v>638</v>
      </c>
      <c r="H343" s="289"/>
      <c r="I343" s="120"/>
      <c r="J343" s="352">
        <f>BK343</f>
        <v>0</v>
      </c>
      <c r="L343" s="117"/>
      <c r="M343" s="122"/>
      <c r="P343" s="123">
        <f>P344+P353</f>
        <v>0</v>
      </c>
      <c r="R343" s="123">
        <f>R344+R353</f>
        <v>0.16629078000000003</v>
      </c>
      <c r="T343" s="124">
        <f>T344+T353</f>
        <v>0</v>
      </c>
      <c r="AR343" s="118" t="s">
        <v>76</v>
      </c>
      <c r="AT343" s="125" t="s">
        <v>68</v>
      </c>
      <c r="AU343" s="125" t="s">
        <v>81</v>
      </c>
      <c r="AY343" s="118" t="s">
        <v>267</v>
      </c>
      <c r="BK343" s="126">
        <f>BK344+BK353</f>
        <v>0</v>
      </c>
    </row>
    <row r="344" spans="2:65" s="15" customFormat="1" ht="20.85" customHeight="1">
      <c r="B344" s="174"/>
      <c r="D344" s="175" t="s">
        <v>68</v>
      </c>
      <c r="E344" s="175" t="s">
        <v>639</v>
      </c>
      <c r="F344" s="175" t="s">
        <v>640</v>
      </c>
      <c r="H344" s="292"/>
      <c r="I344" s="176"/>
      <c r="J344" s="356">
        <f>BK344</f>
        <v>0</v>
      </c>
      <c r="L344" s="174"/>
      <c r="M344" s="177"/>
      <c r="P344" s="178">
        <f>SUM(P345:P352)</f>
        <v>0</v>
      </c>
      <c r="R344" s="178">
        <f>SUM(R345:R352)</f>
        <v>0.14350728000000001</v>
      </c>
      <c r="T344" s="179">
        <f>SUM(T345:T352)</f>
        <v>0</v>
      </c>
      <c r="AR344" s="175" t="s">
        <v>76</v>
      </c>
      <c r="AT344" s="180" t="s">
        <v>68</v>
      </c>
      <c r="AU344" s="180" t="s">
        <v>85</v>
      </c>
      <c r="AY344" s="175" t="s">
        <v>267</v>
      </c>
      <c r="BK344" s="181">
        <f>SUM(BK345:BK352)</f>
        <v>0</v>
      </c>
    </row>
    <row r="345" spans="2:65" s="1" customFormat="1" ht="33" customHeight="1">
      <c r="B345" s="129"/>
      <c r="C345" s="130" t="s">
        <v>641</v>
      </c>
      <c r="D345" s="130" t="s">
        <v>270</v>
      </c>
      <c r="E345" s="131" t="s">
        <v>642</v>
      </c>
      <c r="F345" s="132" t="s">
        <v>643</v>
      </c>
      <c r="G345" s="133" t="s">
        <v>481</v>
      </c>
      <c r="H345" s="285">
        <v>6.3E-2</v>
      </c>
      <c r="I345" s="134"/>
      <c r="J345" s="348">
        <f>ROUND(I345*H345,2)</f>
        <v>0</v>
      </c>
      <c r="K345" s="132" t="s">
        <v>273</v>
      </c>
      <c r="L345" s="33"/>
      <c r="M345" s="135" t="s">
        <v>3</v>
      </c>
      <c r="N345" s="136" t="s">
        <v>41</v>
      </c>
      <c r="P345" s="137">
        <f>O345*H345</f>
        <v>0</v>
      </c>
      <c r="Q345" s="137">
        <v>1.0900000000000001</v>
      </c>
      <c r="R345" s="137">
        <f>Q345*H345</f>
        <v>6.8670000000000009E-2</v>
      </c>
      <c r="S345" s="137">
        <v>0</v>
      </c>
      <c r="T345" s="138">
        <f>S345*H345</f>
        <v>0</v>
      </c>
      <c r="AR345" s="139" t="s">
        <v>88</v>
      </c>
      <c r="AT345" s="139" t="s">
        <v>270</v>
      </c>
      <c r="AU345" s="139" t="s">
        <v>88</v>
      </c>
      <c r="AY345" s="18" t="s">
        <v>267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8" t="s">
        <v>81</v>
      </c>
      <c r="BK345" s="140">
        <f>ROUND(I345*H345,2)</f>
        <v>0</v>
      </c>
      <c r="BL345" s="18" t="s">
        <v>88</v>
      </c>
      <c r="BM345" s="139" t="s">
        <v>644</v>
      </c>
    </row>
    <row r="346" spans="2:65" s="1" customFormat="1">
      <c r="B346" s="33"/>
      <c r="D346" s="141" t="s">
        <v>275</v>
      </c>
      <c r="F346" s="142" t="s">
        <v>645</v>
      </c>
      <c r="H346" s="286"/>
      <c r="I346" s="143"/>
      <c r="J346" s="349"/>
      <c r="L346" s="33"/>
      <c r="M346" s="144"/>
      <c r="T346" s="54"/>
      <c r="AT346" s="18" t="s">
        <v>275</v>
      </c>
      <c r="AU346" s="18" t="s">
        <v>88</v>
      </c>
    </row>
    <row r="347" spans="2:65" s="14" customFormat="1">
      <c r="B347" s="158"/>
      <c r="D347" s="146" t="s">
        <v>277</v>
      </c>
      <c r="E347" s="159" t="s">
        <v>3</v>
      </c>
      <c r="F347" s="160" t="s">
        <v>646</v>
      </c>
      <c r="H347" s="290" t="s">
        <v>3</v>
      </c>
      <c r="I347" s="161"/>
      <c r="J347" s="353"/>
      <c r="L347" s="158"/>
      <c r="M347" s="162"/>
      <c r="T347" s="163"/>
      <c r="AT347" s="159" t="s">
        <v>277</v>
      </c>
      <c r="AU347" s="159" t="s">
        <v>88</v>
      </c>
      <c r="AV347" s="14" t="s">
        <v>76</v>
      </c>
      <c r="AW347" s="14" t="s">
        <v>31</v>
      </c>
      <c r="AX347" s="14" t="s">
        <v>69</v>
      </c>
      <c r="AY347" s="159" t="s">
        <v>267</v>
      </c>
    </row>
    <row r="348" spans="2:65" s="12" customFormat="1">
      <c r="B348" s="145"/>
      <c r="D348" s="146" t="s">
        <v>277</v>
      </c>
      <c r="E348" s="147" t="s">
        <v>3</v>
      </c>
      <c r="F348" s="148" t="s">
        <v>647</v>
      </c>
      <c r="H348" s="287">
        <v>6.3E-2</v>
      </c>
      <c r="I348" s="149"/>
      <c r="J348" s="350"/>
      <c r="L348" s="145"/>
      <c r="M348" s="150"/>
      <c r="T348" s="151"/>
      <c r="AT348" s="147" t="s">
        <v>277</v>
      </c>
      <c r="AU348" s="147" t="s">
        <v>88</v>
      </c>
      <c r="AV348" s="12" t="s">
        <v>81</v>
      </c>
      <c r="AW348" s="12" t="s">
        <v>31</v>
      </c>
      <c r="AX348" s="12" t="s">
        <v>76</v>
      </c>
      <c r="AY348" s="147" t="s">
        <v>267</v>
      </c>
    </row>
    <row r="349" spans="2:65" s="1" customFormat="1" ht="37.9" customHeight="1">
      <c r="B349" s="129"/>
      <c r="C349" s="130" t="s">
        <v>648</v>
      </c>
      <c r="D349" s="130" t="s">
        <v>270</v>
      </c>
      <c r="E349" s="131" t="s">
        <v>649</v>
      </c>
      <c r="F349" s="132" t="s">
        <v>650</v>
      </c>
      <c r="G349" s="133" t="s">
        <v>102</v>
      </c>
      <c r="H349" s="285">
        <v>0.42</v>
      </c>
      <c r="I349" s="134"/>
      <c r="J349" s="348">
        <f>ROUND(I349*H349,2)</f>
        <v>0</v>
      </c>
      <c r="K349" s="132" t="s">
        <v>651</v>
      </c>
      <c r="L349" s="33"/>
      <c r="M349" s="135" t="s">
        <v>3</v>
      </c>
      <c r="N349" s="136" t="s">
        <v>41</v>
      </c>
      <c r="P349" s="137">
        <f>O349*H349</f>
        <v>0</v>
      </c>
      <c r="Q349" s="137">
        <v>0.17818400000000001</v>
      </c>
      <c r="R349" s="137">
        <f>Q349*H349</f>
        <v>7.4837280000000006E-2</v>
      </c>
      <c r="S349" s="137">
        <v>0</v>
      </c>
      <c r="T349" s="138">
        <f>S349*H349</f>
        <v>0</v>
      </c>
      <c r="AR349" s="139" t="s">
        <v>88</v>
      </c>
      <c r="AT349" s="139" t="s">
        <v>270</v>
      </c>
      <c r="AU349" s="139" t="s">
        <v>88</v>
      </c>
      <c r="AY349" s="18" t="s">
        <v>267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8" t="s">
        <v>81</v>
      </c>
      <c r="BK349" s="140">
        <f>ROUND(I349*H349,2)</f>
        <v>0</v>
      </c>
      <c r="BL349" s="18" t="s">
        <v>88</v>
      </c>
      <c r="BM349" s="139" t="s">
        <v>652</v>
      </c>
    </row>
    <row r="350" spans="2:65" s="1" customFormat="1">
      <c r="B350" s="33"/>
      <c r="D350" s="141" t="s">
        <v>275</v>
      </c>
      <c r="F350" s="142" t="s">
        <v>653</v>
      </c>
      <c r="H350" s="286"/>
      <c r="I350" s="143"/>
      <c r="J350" s="349"/>
      <c r="L350" s="33"/>
      <c r="M350" s="144"/>
      <c r="T350" s="54"/>
      <c r="AT350" s="18" t="s">
        <v>275</v>
      </c>
      <c r="AU350" s="18" t="s">
        <v>88</v>
      </c>
    </row>
    <row r="351" spans="2:65" s="12" customFormat="1">
      <c r="B351" s="145"/>
      <c r="D351" s="146" t="s">
        <v>277</v>
      </c>
      <c r="E351" s="147" t="s">
        <v>3</v>
      </c>
      <c r="F351" s="148" t="s">
        <v>654</v>
      </c>
      <c r="H351" s="287">
        <v>0.42</v>
      </c>
      <c r="I351" s="149"/>
      <c r="J351" s="350"/>
      <c r="L351" s="145"/>
      <c r="M351" s="150"/>
      <c r="T351" s="151"/>
      <c r="AT351" s="147" t="s">
        <v>277</v>
      </c>
      <c r="AU351" s="147" t="s">
        <v>88</v>
      </c>
      <c r="AV351" s="12" t="s">
        <v>81</v>
      </c>
      <c r="AW351" s="12" t="s">
        <v>31</v>
      </c>
      <c r="AX351" s="12" t="s">
        <v>76</v>
      </c>
      <c r="AY351" s="147" t="s">
        <v>267</v>
      </c>
    </row>
    <row r="352" spans="2:65" s="1" customFormat="1" ht="24.2" customHeight="1">
      <c r="B352" s="129"/>
      <c r="C352" s="130" t="s">
        <v>655</v>
      </c>
      <c r="D352" s="130" t="s">
        <v>270</v>
      </c>
      <c r="E352" s="131" t="s">
        <v>656</v>
      </c>
      <c r="F352" s="132" t="s">
        <v>657</v>
      </c>
      <c r="G352" s="133" t="s">
        <v>371</v>
      </c>
      <c r="H352" s="285">
        <v>2</v>
      </c>
      <c r="I352" s="134"/>
      <c r="J352" s="348">
        <f>ROUND(I352*H352,2)</f>
        <v>0</v>
      </c>
      <c r="K352" s="132" t="s">
        <v>305</v>
      </c>
      <c r="L352" s="33"/>
      <c r="M352" s="135" t="s">
        <v>3</v>
      </c>
      <c r="N352" s="136" t="s">
        <v>41</v>
      </c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AR352" s="139" t="s">
        <v>88</v>
      </c>
      <c r="AT352" s="139" t="s">
        <v>270</v>
      </c>
      <c r="AU352" s="139" t="s">
        <v>88</v>
      </c>
      <c r="AY352" s="18" t="s">
        <v>267</v>
      </c>
      <c r="BE352" s="140">
        <f>IF(N352="základní",J352,0)</f>
        <v>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8" t="s">
        <v>81</v>
      </c>
      <c r="BK352" s="140">
        <f>ROUND(I352*H352,2)</f>
        <v>0</v>
      </c>
      <c r="BL352" s="18" t="s">
        <v>88</v>
      </c>
      <c r="BM352" s="139" t="s">
        <v>658</v>
      </c>
    </row>
    <row r="353" spans="2:65" s="15" customFormat="1" ht="20.85" customHeight="1">
      <c r="B353" s="174"/>
      <c r="D353" s="175" t="s">
        <v>68</v>
      </c>
      <c r="E353" s="175" t="s">
        <v>659</v>
      </c>
      <c r="F353" s="175" t="s">
        <v>660</v>
      </c>
      <c r="H353" s="292"/>
      <c r="I353" s="176"/>
      <c r="J353" s="356">
        <f>BK353</f>
        <v>0</v>
      </c>
      <c r="L353" s="174"/>
      <c r="M353" s="177"/>
      <c r="P353" s="178">
        <f>SUM(P354:P356)</f>
        <v>0</v>
      </c>
      <c r="R353" s="178">
        <f>SUM(R354:R356)</f>
        <v>2.2783500000000002E-2</v>
      </c>
      <c r="T353" s="179">
        <f>SUM(T354:T356)</f>
        <v>0</v>
      </c>
      <c r="AR353" s="175" t="s">
        <v>76</v>
      </c>
      <c r="AT353" s="180" t="s">
        <v>68</v>
      </c>
      <c r="AU353" s="180" t="s">
        <v>85</v>
      </c>
      <c r="AY353" s="175" t="s">
        <v>267</v>
      </c>
      <c r="BK353" s="181">
        <f>SUM(BK354:BK356)</f>
        <v>0</v>
      </c>
    </row>
    <row r="354" spans="2:65" s="1" customFormat="1" ht="37.9" customHeight="1">
      <c r="B354" s="129"/>
      <c r="C354" s="130" t="s">
        <v>661</v>
      </c>
      <c r="D354" s="130" t="s">
        <v>270</v>
      </c>
      <c r="E354" s="131" t="s">
        <v>662</v>
      </c>
      <c r="F354" s="132" t="s">
        <v>663</v>
      </c>
      <c r="G354" s="133" t="s">
        <v>356</v>
      </c>
      <c r="H354" s="285">
        <v>1</v>
      </c>
      <c r="I354" s="134"/>
      <c r="J354" s="348">
        <f>ROUND(I354*H354,2)</f>
        <v>0</v>
      </c>
      <c r="K354" s="132" t="s">
        <v>273</v>
      </c>
      <c r="L354" s="33"/>
      <c r="M354" s="135" t="s">
        <v>3</v>
      </c>
      <c r="N354" s="136" t="s">
        <v>41</v>
      </c>
      <c r="P354" s="137">
        <f>O354*H354</f>
        <v>0</v>
      </c>
      <c r="Q354" s="137">
        <v>2.2783500000000002E-2</v>
      </c>
      <c r="R354" s="137">
        <f>Q354*H354</f>
        <v>2.2783500000000002E-2</v>
      </c>
      <c r="S354" s="137">
        <v>0</v>
      </c>
      <c r="T354" s="138">
        <f>S354*H354</f>
        <v>0</v>
      </c>
      <c r="AR354" s="139" t="s">
        <v>88</v>
      </c>
      <c r="AT354" s="139" t="s">
        <v>270</v>
      </c>
      <c r="AU354" s="139" t="s">
        <v>88</v>
      </c>
      <c r="AY354" s="18" t="s">
        <v>267</v>
      </c>
      <c r="BE354" s="140">
        <f>IF(N354="základní",J354,0)</f>
        <v>0</v>
      </c>
      <c r="BF354" s="140">
        <f>IF(N354="snížená",J354,0)</f>
        <v>0</v>
      </c>
      <c r="BG354" s="140">
        <f>IF(N354="zákl. přenesená",J354,0)</f>
        <v>0</v>
      </c>
      <c r="BH354" s="140">
        <f>IF(N354="sníž. přenesená",J354,0)</f>
        <v>0</v>
      </c>
      <c r="BI354" s="140">
        <f>IF(N354="nulová",J354,0)</f>
        <v>0</v>
      </c>
      <c r="BJ354" s="18" t="s">
        <v>81</v>
      </c>
      <c r="BK354" s="140">
        <f>ROUND(I354*H354,2)</f>
        <v>0</v>
      </c>
      <c r="BL354" s="18" t="s">
        <v>88</v>
      </c>
      <c r="BM354" s="139" t="s">
        <v>664</v>
      </c>
    </row>
    <row r="355" spans="2:65" s="1" customFormat="1">
      <c r="B355" s="33"/>
      <c r="D355" s="141" t="s">
        <v>275</v>
      </c>
      <c r="F355" s="142" t="s">
        <v>665</v>
      </c>
      <c r="H355" s="286"/>
      <c r="I355" s="143"/>
      <c r="J355" s="349"/>
      <c r="L355" s="33"/>
      <c r="M355" s="144"/>
      <c r="T355" s="54"/>
      <c r="AT355" s="18" t="s">
        <v>275</v>
      </c>
      <c r="AU355" s="18" t="s">
        <v>88</v>
      </c>
    </row>
    <row r="356" spans="2:65" s="12" customFormat="1">
      <c r="B356" s="145"/>
      <c r="D356" s="146" t="s">
        <v>277</v>
      </c>
      <c r="E356" s="147" t="s">
        <v>3</v>
      </c>
      <c r="F356" s="148" t="s">
        <v>666</v>
      </c>
      <c r="H356" s="287">
        <v>1</v>
      </c>
      <c r="I356" s="149"/>
      <c r="J356" s="350"/>
      <c r="L356" s="145"/>
      <c r="M356" s="150"/>
      <c r="T356" s="151"/>
      <c r="AT356" s="147" t="s">
        <v>277</v>
      </c>
      <c r="AU356" s="147" t="s">
        <v>88</v>
      </c>
      <c r="AV356" s="12" t="s">
        <v>81</v>
      </c>
      <c r="AW356" s="12" t="s">
        <v>31</v>
      </c>
      <c r="AX356" s="12" t="s">
        <v>76</v>
      </c>
      <c r="AY356" s="147" t="s">
        <v>267</v>
      </c>
    </row>
    <row r="357" spans="2:65" s="11" customFormat="1" ht="20.85" customHeight="1">
      <c r="B357" s="117"/>
      <c r="D357" s="118" t="s">
        <v>68</v>
      </c>
      <c r="E357" s="127" t="s">
        <v>478</v>
      </c>
      <c r="F357" s="127" t="s">
        <v>667</v>
      </c>
      <c r="H357" s="289"/>
      <c r="I357" s="120"/>
      <c r="J357" s="352">
        <f>BK357</f>
        <v>0</v>
      </c>
      <c r="L357" s="117"/>
      <c r="M357" s="122"/>
      <c r="P357" s="123">
        <f>SUM(P358:P366)</f>
        <v>0</v>
      </c>
      <c r="R357" s="123">
        <f>SUM(R358:R366)</f>
        <v>0.83910039199999997</v>
      </c>
      <c r="T357" s="124">
        <f>SUM(T358:T366)</f>
        <v>0</v>
      </c>
      <c r="AR357" s="118" t="s">
        <v>76</v>
      </c>
      <c r="AT357" s="125" t="s">
        <v>68</v>
      </c>
      <c r="AU357" s="125" t="s">
        <v>81</v>
      </c>
      <c r="AY357" s="118" t="s">
        <v>267</v>
      </c>
      <c r="BK357" s="126">
        <f>SUM(BK358:BK366)</f>
        <v>0</v>
      </c>
    </row>
    <row r="358" spans="2:65" s="1" customFormat="1" ht="37.9" customHeight="1">
      <c r="B358" s="129"/>
      <c r="C358" s="130" t="s">
        <v>668</v>
      </c>
      <c r="D358" s="130" t="s">
        <v>270</v>
      </c>
      <c r="E358" s="131" t="s">
        <v>669</v>
      </c>
      <c r="F358" s="132" t="s">
        <v>670</v>
      </c>
      <c r="G358" s="133" t="s">
        <v>102</v>
      </c>
      <c r="H358" s="285">
        <v>8.8719999999999999</v>
      </c>
      <c r="I358" s="134"/>
      <c r="J358" s="348">
        <f>ROUND(I358*H358,2)</f>
        <v>0</v>
      </c>
      <c r="K358" s="132" t="s">
        <v>273</v>
      </c>
      <c r="L358" s="33"/>
      <c r="M358" s="135" t="s">
        <v>3</v>
      </c>
      <c r="N358" s="136" t="s">
        <v>41</v>
      </c>
      <c r="P358" s="137">
        <f>O358*H358</f>
        <v>0</v>
      </c>
      <c r="Q358" s="137">
        <v>9.4480999999999996E-2</v>
      </c>
      <c r="R358" s="137">
        <f>Q358*H358</f>
        <v>0.83823543199999995</v>
      </c>
      <c r="S358" s="137">
        <v>0</v>
      </c>
      <c r="T358" s="138">
        <f>S358*H358</f>
        <v>0</v>
      </c>
      <c r="AR358" s="139" t="s">
        <v>88</v>
      </c>
      <c r="AT358" s="139" t="s">
        <v>270</v>
      </c>
      <c r="AU358" s="139" t="s">
        <v>85</v>
      </c>
      <c r="AY358" s="18" t="s">
        <v>267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8" t="s">
        <v>81</v>
      </c>
      <c r="BK358" s="140">
        <f>ROUND(I358*H358,2)</f>
        <v>0</v>
      </c>
      <c r="BL358" s="18" t="s">
        <v>88</v>
      </c>
      <c r="BM358" s="139" t="s">
        <v>671</v>
      </c>
    </row>
    <row r="359" spans="2:65" s="1" customFormat="1">
      <c r="B359" s="33"/>
      <c r="D359" s="141" t="s">
        <v>275</v>
      </c>
      <c r="F359" s="142" t="s">
        <v>672</v>
      </c>
      <c r="H359" s="286"/>
      <c r="I359" s="143"/>
      <c r="J359" s="349"/>
      <c r="L359" s="33"/>
      <c r="M359" s="144"/>
      <c r="T359" s="54"/>
      <c r="AT359" s="18" t="s">
        <v>275</v>
      </c>
      <c r="AU359" s="18" t="s">
        <v>85</v>
      </c>
    </row>
    <row r="360" spans="2:65" s="12" customFormat="1">
      <c r="B360" s="145"/>
      <c r="D360" s="146" t="s">
        <v>277</v>
      </c>
      <c r="E360" s="147" t="s">
        <v>3</v>
      </c>
      <c r="F360" s="148" t="s">
        <v>673</v>
      </c>
      <c r="H360" s="287">
        <v>9.1579999999999995</v>
      </c>
      <c r="I360" s="149"/>
      <c r="J360" s="350"/>
      <c r="L360" s="145"/>
      <c r="M360" s="150"/>
      <c r="T360" s="151"/>
      <c r="AT360" s="147" t="s">
        <v>277</v>
      </c>
      <c r="AU360" s="147" t="s">
        <v>85</v>
      </c>
      <c r="AV360" s="12" t="s">
        <v>81</v>
      </c>
      <c r="AW360" s="12" t="s">
        <v>31</v>
      </c>
      <c r="AX360" s="12" t="s">
        <v>69</v>
      </c>
      <c r="AY360" s="147" t="s">
        <v>267</v>
      </c>
    </row>
    <row r="361" spans="2:65" s="12" customFormat="1">
      <c r="B361" s="145"/>
      <c r="D361" s="146" t="s">
        <v>277</v>
      </c>
      <c r="E361" s="147" t="s">
        <v>3</v>
      </c>
      <c r="F361" s="148" t="s">
        <v>674</v>
      </c>
      <c r="H361" s="287">
        <v>-1.8160000000000001</v>
      </c>
      <c r="I361" s="149"/>
      <c r="J361" s="350"/>
      <c r="L361" s="145"/>
      <c r="M361" s="150"/>
      <c r="T361" s="151"/>
      <c r="AT361" s="147" t="s">
        <v>277</v>
      </c>
      <c r="AU361" s="147" t="s">
        <v>85</v>
      </c>
      <c r="AV361" s="12" t="s">
        <v>81</v>
      </c>
      <c r="AW361" s="12" t="s">
        <v>31</v>
      </c>
      <c r="AX361" s="12" t="s">
        <v>69</v>
      </c>
      <c r="AY361" s="147" t="s">
        <v>267</v>
      </c>
    </row>
    <row r="362" spans="2:65" s="12" customFormat="1">
      <c r="B362" s="145"/>
      <c r="D362" s="146" t="s">
        <v>277</v>
      </c>
      <c r="E362" s="147" t="s">
        <v>3</v>
      </c>
      <c r="F362" s="148" t="s">
        <v>675</v>
      </c>
      <c r="H362" s="287">
        <v>1.53</v>
      </c>
      <c r="I362" s="149"/>
      <c r="J362" s="350"/>
      <c r="L362" s="145"/>
      <c r="M362" s="150"/>
      <c r="T362" s="151"/>
      <c r="AT362" s="147" t="s">
        <v>277</v>
      </c>
      <c r="AU362" s="147" t="s">
        <v>85</v>
      </c>
      <c r="AV362" s="12" t="s">
        <v>81</v>
      </c>
      <c r="AW362" s="12" t="s">
        <v>31</v>
      </c>
      <c r="AX362" s="12" t="s">
        <v>69</v>
      </c>
      <c r="AY362" s="147" t="s">
        <v>267</v>
      </c>
    </row>
    <row r="363" spans="2:65" s="13" customFormat="1">
      <c r="B363" s="152"/>
      <c r="D363" s="146" t="s">
        <v>277</v>
      </c>
      <c r="E363" s="153" t="s">
        <v>3</v>
      </c>
      <c r="F363" s="154" t="s">
        <v>285</v>
      </c>
      <c r="H363" s="288">
        <v>8.8719999999999999</v>
      </c>
      <c r="I363" s="155"/>
      <c r="J363" s="351"/>
      <c r="L363" s="152"/>
      <c r="M363" s="156"/>
      <c r="T363" s="157"/>
      <c r="AT363" s="153" t="s">
        <v>277</v>
      </c>
      <c r="AU363" s="153" t="s">
        <v>85</v>
      </c>
      <c r="AV363" s="13" t="s">
        <v>88</v>
      </c>
      <c r="AW363" s="13" t="s">
        <v>31</v>
      </c>
      <c r="AX363" s="13" t="s">
        <v>76</v>
      </c>
      <c r="AY363" s="153" t="s">
        <v>267</v>
      </c>
    </row>
    <row r="364" spans="2:65" s="1" customFormat="1" ht="24.2" customHeight="1">
      <c r="B364" s="129"/>
      <c r="C364" s="130" t="s">
        <v>676</v>
      </c>
      <c r="D364" s="130" t="s">
        <v>270</v>
      </c>
      <c r="E364" s="131" t="s">
        <v>677</v>
      </c>
      <c r="F364" s="132" t="s">
        <v>678</v>
      </c>
      <c r="G364" s="133" t="s">
        <v>403</v>
      </c>
      <c r="H364" s="285">
        <v>6.36</v>
      </c>
      <c r="I364" s="134"/>
      <c r="J364" s="348">
        <f>ROUND(I364*H364,2)</f>
        <v>0</v>
      </c>
      <c r="K364" s="132" t="s">
        <v>273</v>
      </c>
      <c r="L364" s="33"/>
      <c r="M364" s="135" t="s">
        <v>3</v>
      </c>
      <c r="N364" s="136" t="s">
        <v>41</v>
      </c>
      <c r="P364" s="137">
        <f>O364*H364</f>
        <v>0</v>
      </c>
      <c r="Q364" s="137">
        <v>1.36E-4</v>
      </c>
      <c r="R364" s="137">
        <f>Q364*H364</f>
        <v>8.6496000000000001E-4</v>
      </c>
      <c r="S364" s="137">
        <v>0</v>
      </c>
      <c r="T364" s="138">
        <f>S364*H364</f>
        <v>0</v>
      </c>
      <c r="AR364" s="139" t="s">
        <v>88</v>
      </c>
      <c r="AT364" s="139" t="s">
        <v>270</v>
      </c>
      <c r="AU364" s="139" t="s">
        <v>85</v>
      </c>
      <c r="AY364" s="18" t="s">
        <v>267</v>
      </c>
      <c r="BE364" s="140">
        <f>IF(N364="základní",J364,0)</f>
        <v>0</v>
      </c>
      <c r="BF364" s="140">
        <f>IF(N364="snížená",J364,0)</f>
        <v>0</v>
      </c>
      <c r="BG364" s="140">
        <f>IF(N364="zákl. přenesená",J364,0)</f>
        <v>0</v>
      </c>
      <c r="BH364" s="140">
        <f>IF(N364="sníž. přenesená",J364,0)</f>
        <v>0</v>
      </c>
      <c r="BI364" s="140">
        <f>IF(N364="nulová",J364,0)</f>
        <v>0</v>
      </c>
      <c r="BJ364" s="18" t="s">
        <v>81</v>
      </c>
      <c r="BK364" s="140">
        <f>ROUND(I364*H364,2)</f>
        <v>0</v>
      </c>
      <c r="BL364" s="18" t="s">
        <v>88</v>
      </c>
      <c r="BM364" s="139" t="s">
        <v>679</v>
      </c>
    </row>
    <row r="365" spans="2:65" s="1" customFormat="1">
      <c r="B365" s="33"/>
      <c r="D365" s="141" t="s">
        <v>275</v>
      </c>
      <c r="F365" s="142" t="s">
        <v>680</v>
      </c>
      <c r="H365" s="286"/>
      <c r="I365" s="143"/>
      <c r="J365" s="349"/>
      <c r="L365" s="33"/>
      <c r="M365" s="144"/>
      <c r="T365" s="54"/>
      <c r="AT365" s="18" t="s">
        <v>275</v>
      </c>
      <c r="AU365" s="18" t="s">
        <v>85</v>
      </c>
    </row>
    <row r="366" spans="2:65" s="12" customFormat="1">
      <c r="B366" s="145"/>
      <c r="D366" s="146" t="s">
        <v>277</v>
      </c>
      <c r="E366" s="147" t="s">
        <v>3</v>
      </c>
      <c r="F366" s="148" t="s">
        <v>681</v>
      </c>
      <c r="H366" s="287">
        <v>6.36</v>
      </c>
      <c r="I366" s="149"/>
      <c r="J366" s="350"/>
      <c r="L366" s="145"/>
      <c r="M366" s="150"/>
      <c r="T366" s="151"/>
      <c r="AT366" s="147" t="s">
        <v>277</v>
      </c>
      <c r="AU366" s="147" t="s">
        <v>85</v>
      </c>
      <c r="AV366" s="12" t="s">
        <v>81</v>
      </c>
      <c r="AW366" s="12" t="s">
        <v>31</v>
      </c>
      <c r="AX366" s="12" t="s">
        <v>76</v>
      </c>
      <c r="AY366" s="147" t="s">
        <v>267</v>
      </c>
    </row>
    <row r="367" spans="2:65" s="11" customFormat="1" ht="22.9" customHeight="1">
      <c r="B367" s="117"/>
      <c r="D367" s="118" t="s">
        <v>68</v>
      </c>
      <c r="E367" s="127" t="s">
        <v>94</v>
      </c>
      <c r="F367" s="127" t="s">
        <v>682</v>
      </c>
      <c r="H367" s="289"/>
      <c r="I367" s="120"/>
      <c r="J367" s="352">
        <f>BK367</f>
        <v>0</v>
      </c>
      <c r="L367" s="117"/>
      <c r="M367" s="122"/>
      <c r="P367" s="123">
        <f>P368+P405+P492</f>
        <v>0</v>
      </c>
      <c r="R367" s="123">
        <f>R368+R405+R492</f>
        <v>17.746829046320002</v>
      </c>
      <c r="T367" s="124">
        <f>T368+T405+T492</f>
        <v>2.0696699999999998E-2</v>
      </c>
      <c r="AR367" s="118" t="s">
        <v>76</v>
      </c>
      <c r="AT367" s="125" t="s">
        <v>68</v>
      </c>
      <c r="AU367" s="125" t="s">
        <v>76</v>
      </c>
      <c r="AY367" s="118" t="s">
        <v>267</v>
      </c>
      <c r="BK367" s="126">
        <f>BK368+BK405+BK492</f>
        <v>0</v>
      </c>
    </row>
    <row r="368" spans="2:65" s="11" customFormat="1" ht="20.85" customHeight="1">
      <c r="B368" s="117"/>
      <c r="D368" s="118" t="s">
        <v>68</v>
      </c>
      <c r="E368" s="127" t="s">
        <v>655</v>
      </c>
      <c r="F368" s="127" t="s">
        <v>683</v>
      </c>
      <c r="H368" s="289"/>
      <c r="I368" s="120"/>
      <c r="J368" s="352">
        <f>BK368</f>
        <v>0</v>
      </c>
      <c r="L368" s="117"/>
      <c r="M368" s="122"/>
      <c r="P368" s="123">
        <f>P369+SUM(P370:P393)</f>
        <v>0</v>
      </c>
      <c r="R368" s="123">
        <f>R369+SUM(R370:R393)</f>
        <v>4.0556110300000006</v>
      </c>
      <c r="T368" s="124">
        <f>T369+SUM(T370:T393)</f>
        <v>7.5149999999999997E-5</v>
      </c>
      <c r="AR368" s="118" t="s">
        <v>76</v>
      </c>
      <c r="AT368" s="125" t="s">
        <v>68</v>
      </c>
      <c r="AU368" s="125" t="s">
        <v>81</v>
      </c>
      <c r="AY368" s="118" t="s">
        <v>267</v>
      </c>
      <c r="BK368" s="126">
        <f>BK369+SUM(BK370:BK393)</f>
        <v>0</v>
      </c>
    </row>
    <row r="369" spans="2:65" s="1" customFormat="1" ht="37.9" customHeight="1">
      <c r="B369" s="129"/>
      <c r="C369" s="130" t="s">
        <v>684</v>
      </c>
      <c r="D369" s="130" t="s">
        <v>270</v>
      </c>
      <c r="E369" s="131" t="s">
        <v>685</v>
      </c>
      <c r="F369" s="132" t="s">
        <v>686</v>
      </c>
      <c r="G369" s="133" t="s">
        <v>102</v>
      </c>
      <c r="H369" s="285">
        <v>7.5149999999999997</v>
      </c>
      <c r="I369" s="134"/>
      <c r="J369" s="348">
        <f>ROUND(I369*H369,2)</f>
        <v>0</v>
      </c>
      <c r="K369" s="132" t="s">
        <v>273</v>
      </c>
      <c r="L369" s="33"/>
      <c r="M369" s="135" t="s">
        <v>3</v>
      </c>
      <c r="N369" s="136" t="s">
        <v>41</v>
      </c>
      <c r="P369" s="137">
        <f>O369*H369</f>
        <v>0</v>
      </c>
      <c r="Q369" s="137">
        <v>2.1999999999999999E-5</v>
      </c>
      <c r="R369" s="137">
        <f>Q369*H369</f>
        <v>1.6532999999999999E-4</v>
      </c>
      <c r="S369" s="137">
        <v>1.0000000000000001E-5</v>
      </c>
      <c r="T369" s="138">
        <f>S369*H369</f>
        <v>7.5149999999999997E-5</v>
      </c>
      <c r="AR369" s="139" t="s">
        <v>88</v>
      </c>
      <c r="AT369" s="139" t="s">
        <v>270</v>
      </c>
      <c r="AU369" s="139" t="s">
        <v>85</v>
      </c>
      <c r="AY369" s="18" t="s">
        <v>267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8" t="s">
        <v>81</v>
      </c>
      <c r="BK369" s="140">
        <f>ROUND(I369*H369,2)</f>
        <v>0</v>
      </c>
      <c r="BL369" s="18" t="s">
        <v>88</v>
      </c>
      <c r="BM369" s="139" t="s">
        <v>687</v>
      </c>
    </row>
    <row r="370" spans="2:65" s="1" customFormat="1">
      <c r="B370" s="33"/>
      <c r="D370" s="141" t="s">
        <v>275</v>
      </c>
      <c r="F370" s="142" t="s">
        <v>688</v>
      </c>
      <c r="H370" s="286"/>
      <c r="I370" s="143"/>
      <c r="J370" s="349"/>
      <c r="L370" s="33"/>
      <c r="M370" s="144"/>
      <c r="T370" s="54"/>
      <c r="AT370" s="18" t="s">
        <v>275</v>
      </c>
      <c r="AU370" s="18" t="s">
        <v>85</v>
      </c>
    </row>
    <row r="371" spans="2:65" s="12" customFormat="1">
      <c r="B371" s="145"/>
      <c r="D371" s="146" t="s">
        <v>277</v>
      </c>
      <c r="E371" s="147" t="s">
        <v>3</v>
      </c>
      <c r="F371" s="148" t="s">
        <v>689</v>
      </c>
      <c r="H371" s="287">
        <v>7.5149999999999997</v>
      </c>
      <c r="I371" s="149"/>
      <c r="J371" s="350"/>
      <c r="L371" s="145"/>
      <c r="M371" s="150"/>
      <c r="T371" s="151"/>
      <c r="AT371" s="147" t="s">
        <v>277</v>
      </c>
      <c r="AU371" s="147" t="s">
        <v>85</v>
      </c>
      <c r="AV371" s="12" t="s">
        <v>81</v>
      </c>
      <c r="AW371" s="12" t="s">
        <v>31</v>
      </c>
      <c r="AX371" s="12" t="s">
        <v>69</v>
      </c>
      <c r="AY371" s="147" t="s">
        <v>267</v>
      </c>
    </row>
    <row r="372" spans="2:65" s="13" customFormat="1">
      <c r="B372" s="152"/>
      <c r="D372" s="146" t="s">
        <v>277</v>
      </c>
      <c r="E372" s="153" t="s">
        <v>3</v>
      </c>
      <c r="F372" s="154" t="s">
        <v>285</v>
      </c>
      <c r="H372" s="288">
        <v>7.5149999999999997</v>
      </c>
      <c r="I372" s="155"/>
      <c r="J372" s="351"/>
      <c r="L372" s="152"/>
      <c r="M372" s="156"/>
      <c r="T372" s="157"/>
      <c r="AT372" s="153" t="s">
        <v>277</v>
      </c>
      <c r="AU372" s="153" t="s">
        <v>85</v>
      </c>
      <c r="AV372" s="13" t="s">
        <v>88</v>
      </c>
      <c r="AW372" s="13" t="s">
        <v>31</v>
      </c>
      <c r="AX372" s="13" t="s">
        <v>76</v>
      </c>
      <c r="AY372" s="153" t="s">
        <v>267</v>
      </c>
    </row>
    <row r="373" spans="2:65" s="1" customFormat="1" ht="55.5" customHeight="1">
      <c r="B373" s="129"/>
      <c r="C373" s="130" t="s">
        <v>690</v>
      </c>
      <c r="D373" s="130" t="s">
        <v>270</v>
      </c>
      <c r="E373" s="131" t="s">
        <v>691</v>
      </c>
      <c r="F373" s="132" t="s">
        <v>692</v>
      </c>
      <c r="G373" s="133" t="s">
        <v>403</v>
      </c>
      <c r="H373" s="285">
        <v>12.84</v>
      </c>
      <c r="I373" s="134"/>
      <c r="J373" s="348">
        <f>ROUND(I373*H373,2)</f>
        <v>0</v>
      </c>
      <c r="K373" s="132" t="s">
        <v>273</v>
      </c>
      <c r="L373" s="33"/>
      <c r="M373" s="135" t="s">
        <v>3</v>
      </c>
      <c r="N373" s="136" t="s">
        <v>41</v>
      </c>
      <c r="P373" s="137">
        <f>O373*H373</f>
        <v>0</v>
      </c>
      <c r="Q373" s="137">
        <v>0</v>
      </c>
      <c r="R373" s="137">
        <f>Q373*H373</f>
        <v>0</v>
      </c>
      <c r="S373" s="137">
        <v>0</v>
      </c>
      <c r="T373" s="138">
        <f>S373*H373</f>
        <v>0</v>
      </c>
      <c r="AR373" s="139" t="s">
        <v>88</v>
      </c>
      <c r="AT373" s="139" t="s">
        <v>270</v>
      </c>
      <c r="AU373" s="139" t="s">
        <v>85</v>
      </c>
      <c r="AY373" s="18" t="s">
        <v>267</v>
      </c>
      <c r="BE373" s="140">
        <f>IF(N373="základní",J373,0)</f>
        <v>0</v>
      </c>
      <c r="BF373" s="140">
        <f>IF(N373="snížená",J373,0)</f>
        <v>0</v>
      </c>
      <c r="BG373" s="140">
        <f>IF(N373="zákl. přenesená",J373,0)</f>
        <v>0</v>
      </c>
      <c r="BH373" s="140">
        <f>IF(N373="sníž. přenesená",J373,0)</f>
        <v>0</v>
      </c>
      <c r="BI373" s="140">
        <f>IF(N373="nulová",J373,0)</f>
        <v>0</v>
      </c>
      <c r="BJ373" s="18" t="s">
        <v>81</v>
      </c>
      <c r="BK373" s="140">
        <f>ROUND(I373*H373,2)</f>
        <v>0</v>
      </c>
      <c r="BL373" s="18" t="s">
        <v>88</v>
      </c>
      <c r="BM373" s="139" t="s">
        <v>693</v>
      </c>
    </row>
    <row r="374" spans="2:65" s="1" customFormat="1">
      <c r="B374" s="33"/>
      <c r="D374" s="141" t="s">
        <v>275</v>
      </c>
      <c r="F374" s="142" t="s">
        <v>694</v>
      </c>
      <c r="H374" s="286"/>
      <c r="I374" s="143"/>
      <c r="J374" s="349"/>
      <c r="L374" s="33"/>
      <c r="M374" s="144"/>
      <c r="T374" s="54"/>
      <c r="AT374" s="18" t="s">
        <v>275</v>
      </c>
      <c r="AU374" s="18" t="s">
        <v>85</v>
      </c>
    </row>
    <row r="375" spans="2:65" s="12" customFormat="1">
      <c r="B375" s="145"/>
      <c r="D375" s="146" t="s">
        <v>277</v>
      </c>
      <c r="E375" s="147" t="s">
        <v>3</v>
      </c>
      <c r="F375" s="148" t="s">
        <v>695</v>
      </c>
      <c r="H375" s="287">
        <v>9.5399999999999991</v>
      </c>
      <c r="I375" s="149"/>
      <c r="J375" s="350"/>
      <c r="L375" s="145"/>
      <c r="M375" s="150"/>
      <c r="T375" s="151"/>
      <c r="AT375" s="147" t="s">
        <v>277</v>
      </c>
      <c r="AU375" s="147" t="s">
        <v>85</v>
      </c>
      <c r="AV375" s="12" t="s">
        <v>81</v>
      </c>
      <c r="AW375" s="12" t="s">
        <v>31</v>
      </c>
      <c r="AX375" s="12" t="s">
        <v>69</v>
      </c>
      <c r="AY375" s="147" t="s">
        <v>267</v>
      </c>
    </row>
    <row r="376" spans="2:65" s="12" customFormat="1">
      <c r="B376" s="145"/>
      <c r="D376" s="146" t="s">
        <v>277</v>
      </c>
      <c r="E376" s="147" t="s">
        <v>3</v>
      </c>
      <c r="F376" s="148" t="s">
        <v>696</v>
      </c>
      <c r="H376" s="287">
        <v>3.3</v>
      </c>
      <c r="I376" s="149"/>
      <c r="J376" s="350"/>
      <c r="L376" s="145"/>
      <c r="M376" s="150"/>
      <c r="T376" s="151"/>
      <c r="AT376" s="147" t="s">
        <v>277</v>
      </c>
      <c r="AU376" s="147" t="s">
        <v>85</v>
      </c>
      <c r="AV376" s="12" t="s">
        <v>81</v>
      </c>
      <c r="AW376" s="12" t="s">
        <v>31</v>
      </c>
      <c r="AX376" s="12" t="s">
        <v>69</v>
      </c>
      <c r="AY376" s="147" t="s">
        <v>267</v>
      </c>
    </row>
    <row r="377" spans="2:65" s="13" customFormat="1">
      <c r="B377" s="152"/>
      <c r="D377" s="146" t="s">
        <v>277</v>
      </c>
      <c r="E377" s="153" t="s">
        <v>3</v>
      </c>
      <c r="F377" s="154" t="s">
        <v>285</v>
      </c>
      <c r="H377" s="288">
        <v>12.84</v>
      </c>
      <c r="I377" s="155"/>
      <c r="J377" s="351"/>
      <c r="L377" s="152"/>
      <c r="M377" s="156"/>
      <c r="T377" s="157"/>
      <c r="AT377" s="153" t="s">
        <v>277</v>
      </c>
      <c r="AU377" s="153" t="s">
        <v>85</v>
      </c>
      <c r="AV377" s="13" t="s">
        <v>88</v>
      </c>
      <c r="AW377" s="13" t="s">
        <v>31</v>
      </c>
      <c r="AX377" s="13" t="s">
        <v>76</v>
      </c>
      <c r="AY377" s="153" t="s">
        <v>267</v>
      </c>
    </row>
    <row r="378" spans="2:65" s="1" customFormat="1" ht="16.5" customHeight="1">
      <c r="B378" s="129"/>
      <c r="C378" s="165" t="s">
        <v>697</v>
      </c>
      <c r="D378" s="165" t="s">
        <v>564</v>
      </c>
      <c r="E378" s="166" t="s">
        <v>698</v>
      </c>
      <c r="F378" s="167" t="s">
        <v>699</v>
      </c>
      <c r="G378" s="168" t="s">
        <v>403</v>
      </c>
      <c r="H378" s="291">
        <v>14.124000000000001</v>
      </c>
      <c r="I378" s="169"/>
      <c r="J378" s="355">
        <f>ROUND(I378*H378,2)</f>
        <v>0</v>
      </c>
      <c r="K378" s="167" t="s">
        <v>273</v>
      </c>
      <c r="L378" s="171"/>
      <c r="M378" s="172" t="s">
        <v>3</v>
      </c>
      <c r="N378" s="173" t="s">
        <v>41</v>
      </c>
      <c r="P378" s="137">
        <f>O378*H378</f>
        <v>0</v>
      </c>
      <c r="Q378" s="137">
        <v>2.9999999999999997E-4</v>
      </c>
      <c r="R378" s="137">
        <f>Q378*H378</f>
        <v>4.2372E-3</v>
      </c>
      <c r="S378" s="137">
        <v>0</v>
      </c>
      <c r="T378" s="138">
        <f>S378*H378</f>
        <v>0</v>
      </c>
      <c r="AR378" s="139" t="s">
        <v>322</v>
      </c>
      <c r="AT378" s="139" t="s">
        <v>564</v>
      </c>
      <c r="AU378" s="139" t="s">
        <v>85</v>
      </c>
      <c r="AY378" s="18" t="s">
        <v>267</v>
      </c>
      <c r="BE378" s="140">
        <f>IF(N378="základní",J378,0)</f>
        <v>0</v>
      </c>
      <c r="BF378" s="140">
        <f>IF(N378="snížená",J378,0)</f>
        <v>0</v>
      </c>
      <c r="BG378" s="140">
        <f>IF(N378="zákl. přenesená",J378,0)</f>
        <v>0</v>
      </c>
      <c r="BH378" s="140">
        <f>IF(N378="sníž. přenesená",J378,0)</f>
        <v>0</v>
      </c>
      <c r="BI378" s="140">
        <f>IF(N378="nulová",J378,0)</f>
        <v>0</v>
      </c>
      <c r="BJ378" s="18" t="s">
        <v>81</v>
      </c>
      <c r="BK378" s="140">
        <f>ROUND(I378*H378,2)</f>
        <v>0</v>
      </c>
      <c r="BL378" s="18" t="s">
        <v>88</v>
      </c>
      <c r="BM378" s="139" t="s">
        <v>700</v>
      </c>
    </row>
    <row r="379" spans="2:65" s="12" customFormat="1">
      <c r="B379" s="145"/>
      <c r="D379" s="146" t="s">
        <v>277</v>
      </c>
      <c r="F379" s="148" t="s">
        <v>701</v>
      </c>
      <c r="H379" s="287">
        <v>14.124000000000001</v>
      </c>
      <c r="I379" s="149"/>
      <c r="J379" s="350"/>
      <c r="L379" s="145"/>
      <c r="M379" s="150"/>
      <c r="T379" s="151"/>
      <c r="AT379" s="147" t="s">
        <v>277</v>
      </c>
      <c r="AU379" s="147" t="s">
        <v>85</v>
      </c>
      <c r="AV379" s="12" t="s">
        <v>81</v>
      </c>
      <c r="AW379" s="12" t="s">
        <v>4</v>
      </c>
      <c r="AX379" s="12" t="s">
        <v>76</v>
      </c>
      <c r="AY379" s="147" t="s">
        <v>267</v>
      </c>
    </row>
    <row r="380" spans="2:65" s="1" customFormat="1" ht="44.25" customHeight="1">
      <c r="B380" s="129"/>
      <c r="C380" s="130" t="s">
        <v>702</v>
      </c>
      <c r="D380" s="130" t="s">
        <v>270</v>
      </c>
      <c r="E380" s="131" t="s">
        <v>703</v>
      </c>
      <c r="F380" s="132" t="s">
        <v>704</v>
      </c>
      <c r="G380" s="133" t="s">
        <v>403</v>
      </c>
      <c r="H380" s="285">
        <v>155.274</v>
      </c>
      <c r="I380" s="134"/>
      <c r="J380" s="348">
        <f>ROUND(I380*H380,2)</f>
        <v>0</v>
      </c>
      <c r="K380" s="132" t="s">
        <v>273</v>
      </c>
      <c r="L380" s="33"/>
      <c r="M380" s="135" t="s">
        <v>3</v>
      </c>
      <c r="N380" s="136" t="s">
        <v>41</v>
      </c>
      <c r="P380" s="137">
        <f>O380*H380</f>
        <v>0</v>
      </c>
      <c r="Q380" s="137">
        <v>0</v>
      </c>
      <c r="R380" s="137">
        <f>Q380*H380</f>
        <v>0</v>
      </c>
      <c r="S380" s="137">
        <v>0</v>
      </c>
      <c r="T380" s="138">
        <f>S380*H380</f>
        <v>0</v>
      </c>
      <c r="AR380" s="139" t="s">
        <v>88</v>
      </c>
      <c r="AT380" s="139" t="s">
        <v>270</v>
      </c>
      <c r="AU380" s="139" t="s">
        <v>85</v>
      </c>
      <c r="AY380" s="18" t="s">
        <v>267</v>
      </c>
      <c r="BE380" s="140">
        <f>IF(N380="základní",J380,0)</f>
        <v>0</v>
      </c>
      <c r="BF380" s="140">
        <f>IF(N380="snížená",J380,0)</f>
        <v>0</v>
      </c>
      <c r="BG380" s="140">
        <f>IF(N380="zákl. přenesená",J380,0)</f>
        <v>0</v>
      </c>
      <c r="BH380" s="140">
        <f>IF(N380="sníž. přenesená",J380,0)</f>
        <v>0</v>
      </c>
      <c r="BI380" s="140">
        <f>IF(N380="nulová",J380,0)</f>
        <v>0</v>
      </c>
      <c r="BJ380" s="18" t="s">
        <v>81</v>
      </c>
      <c r="BK380" s="140">
        <f>ROUND(I380*H380,2)</f>
        <v>0</v>
      </c>
      <c r="BL380" s="18" t="s">
        <v>88</v>
      </c>
      <c r="BM380" s="139" t="s">
        <v>705</v>
      </c>
    </row>
    <row r="381" spans="2:65" s="1" customFormat="1">
      <c r="B381" s="33"/>
      <c r="D381" s="141" t="s">
        <v>275</v>
      </c>
      <c r="F381" s="142" t="s">
        <v>706</v>
      </c>
      <c r="H381" s="286"/>
      <c r="I381" s="143"/>
      <c r="J381" s="349"/>
      <c r="L381" s="33"/>
      <c r="M381" s="144"/>
      <c r="T381" s="54"/>
      <c r="AT381" s="18" t="s">
        <v>275</v>
      </c>
      <c r="AU381" s="18" t="s">
        <v>85</v>
      </c>
    </row>
    <row r="382" spans="2:65" s="1" customFormat="1" ht="16.5" customHeight="1">
      <c r="B382" s="129"/>
      <c r="C382" s="165" t="s">
        <v>707</v>
      </c>
      <c r="D382" s="165" t="s">
        <v>564</v>
      </c>
      <c r="E382" s="166" t="s">
        <v>708</v>
      </c>
      <c r="F382" s="167" t="s">
        <v>709</v>
      </c>
      <c r="G382" s="168" t="s">
        <v>403</v>
      </c>
      <c r="H382" s="291">
        <v>156.67699999999999</v>
      </c>
      <c r="I382" s="169"/>
      <c r="J382" s="355">
        <f>ROUND(I382*H382,2)</f>
        <v>0</v>
      </c>
      <c r="K382" s="167" t="s">
        <v>273</v>
      </c>
      <c r="L382" s="171"/>
      <c r="M382" s="172" t="s">
        <v>3</v>
      </c>
      <c r="N382" s="173" t="s">
        <v>41</v>
      </c>
      <c r="P382" s="137">
        <f>O382*H382</f>
        <v>0</v>
      </c>
      <c r="Q382" s="137">
        <v>5.0000000000000002E-5</v>
      </c>
      <c r="R382" s="137">
        <f>Q382*H382</f>
        <v>7.8338499999999998E-3</v>
      </c>
      <c r="S382" s="137">
        <v>0</v>
      </c>
      <c r="T382" s="138">
        <f>S382*H382</f>
        <v>0</v>
      </c>
      <c r="AR382" s="139" t="s">
        <v>322</v>
      </c>
      <c r="AT382" s="139" t="s">
        <v>564</v>
      </c>
      <c r="AU382" s="139" t="s">
        <v>85</v>
      </c>
      <c r="AY382" s="18" t="s">
        <v>267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8" t="s">
        <v>81</v>
      </c>
      <c r="BK382" s="140">
        <f>ROUND(I382*H382,2)</f>
        <v>0</v>
      </c>
      <c r="BL382" s="18" t="s">
        <v>88</v>
      </c>
      <c r="BM382" s="139" t="s">
        <v>710</v>
      </c>
    </row>
    <row r="383" spans="2:65" s="12" customFormat="1">
      <c r="B383" s="145"/>
      <c r="D383" s="146" t="s">
        <v>277</v>
      </c>
      <c r="E383" s="147" t="s">
        <v>3</v>
      </c>
      <c r="F383" s="148" t="s">
        <v>711</v>
      </c>
      <c r="H383" s="287">
        <v>142.434</v>
      </c>
      <c r="I383" s="149"/>
      <c r="J383" s="350"/>
      <c r="L383" s="145"/>
      <c r="M383" s="150"/>
      <c r="T383" s="151"/>
      <c r="AT383" s="147" t="s">
        <v>277</v>
      </c>
      <c r="AU383" s="147" t="s">
        <v>85</v>
      </c>
      <c r="AV383" s="12" t="s">
        <v>81</v>
      </c>
      <c r="AW383" s="12" t="s">
        <v>31</v>
      </c>
      <c r="AX383" s="12" t="s">
        <v>76</v>
      </c>
      <c r="AY383" s="147" t="s">
        <v>267</v>
      </c>
    </row>
    <row r="384" spans="2:65" s="12" customFormat="1">
      <c r="B384" s="145"/>
      <c r="D384" s="146" t="s">
        <v>277</v>
      </c>
      <c r="F384" s="148" t="s">
        <v>712</v>
      </c>
      <c r="H384" s="287">
        <v>156.67699999999999</v>
      </c>
      <c r="I384" s="149"/>
      <c r="J384" s="350"/>
      <c r="L384" s="145"/>
      <c r="M384" s="150"/>
      <c r="T384" s="151"/>
      <c r="AT384" s="147" t="s">
        <v>277</v>
      </c>
      <c r="AU384" s="147" t="s">
        <v>85</v>
      </c>
      <c r="AV384" s="12" t="s">
        <v>81</v>
      </c>
      <c r="AW384" s="12" t="s">
        <v>4</v>
      </c>
      <c r="AX384" s="12" t="s">
        <v>76</v>
      </c>
      <c r="AY384" s="147" t="s">
        <v>267</v>
      </c>
    </row>
    <row r="385" spans="2:65" s="1" customFormat="1" ht="24.2" customHeight="1">
      <c r="B385" s="129"/>
      <c r="C385" s="165" t="s">
        <v>713</v>
      </c>
      <c r="D385" s="165" t="s">
        <v>564</v>
      </c>
      <c r="E385" s="166" t="s">
        <v>714</v>
      </c>
      <c r="F385" s="167" t="s">
        <v>715</v>
      </c>
      <c r="G385" s="168" t="s">
        <v>403</v>
      </c>
      <c r="H385" s="291">
        <v>14.124000000000001</v>
      </c>
      <c r="I385" s="169"/>
      <c r="J385" s="355">
        <f>ROUND(I385*H385,2)</f>
        <v>0</v>
      </c>
      <c r="K385" s="167" t="s">
        <v>273</v>
      </c>
      <c r="L385" s="171"/>
      <c r="M385" s="172" t="s">
        <v>3</v>
      </c>
      <c r="N385" s="173" t="s">
        <v>41</v>
      </c>
      <c r="P385" s="137">
        <f>O385*H385</f>
        <v>0</v>
      </c>
      <c r="Q385" s="137">
        <v>1E-4</v>
      </c>
      <c r="R385" s="137">
        <f>Q385*H385</f>
        <v>1.4124000000000001E-3</v>
      </c>
      <c r="S385" s="137">
        <v>0</v>
      </c>
      <c r="T385" s="138">
        <f>S385*H385</f>
        <v>0</v>
      </c>
      <c r="AR385" s="139" t="s">
        <v>322</v>
      </c>
      <c r="AT385" s="139" t="s">
        <v>564</v>
      </c>
      <c r="AU385" s="139" t="s">
        <v>85</v>
      </c>
      <c r="AY385" s="18" t="s">
        <v>267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8" t="s">
        <v>81</v>
      </c>
      <c r="BK385" s="140">
        <f>ROUND(I385*H385,2)</f>
        <v>0</v>
      </c>
      <c r="BL385" s="18" t="s">
        <v>88</v>
      </c>
      <c r="BM385" s="139" t="s">
        <v>716</v>
      </c>
    </row>
    <row r="386" spans="2:65" s="12" customFormat="1">
      <c r="B386" s="145"/>
      <c r="D386" s="146" t="s">
        <v>277</v>
      </c>
      <c r="E386" s="147" t="s">
        <v>3</v>
      </c>
      <c r="F386" s="148" t="s">
        <v>717</v>
      </c>
      <c r="H386" s="287">
        <v>9.5399999999999991</v>
      </c>
      <c r="I386" s="149"/>
      <c r="J386" s="350"/>
      <c r="L386" s="145"/>
      <c r="M386" s="150"/>
      <c r="T386" s="151"/>
      <c r="AT386" s="147" t="s">
        <v>277</v>
      </c>
      <c r="AU386" s="147" t="s">
        <v>85</v>
      </c>
      <c r="AV386" s="12" t="s">
        <v>81</v>
      </c>
      <c r="AW386" s="12" t="s">
        <v>31</v>
      </c>
      <c r="AX386" s="12" t="s">
        <v>69</v>
      </c>
      <c r="AY386" s="147" t="s">
        <v>267</v>
      </c>
    </row>
    <row r="387" spans="2:65" s="12" customFormat="1">
      <c r="B387" s="145"/>
      <c r="D387" s="146" t="s">
        <v>277</v>
      </c>
      <c r="E387" s="147" t="s">
        <v>3</v>
      </c>
      <c r="F387" s="148" t="s">
        <v>718</v>
      </c>
      <c r="H387" s="287">
        <v>3.3</v>
      </c>
      <c r="I387" s="149"/>
      <c r="J387" s="350"/>
      <c r="L387" s="145"/>
      <c r="M387" s="150"/>
      <c r="T387" s="151"/>
      <c r="AT387" s="147" t="s">
        <v>277</v>
      </c>
      <c r="AU387" s="147" t="s">
        <v>85</v>
      </c>
      <c r="AV387" s="12" t="s">
        <v>81</v>
      </c>
      <c r="AW387" s="12" t="s">
        <v>31</v>
      </c>
      <c r="AX387" s="12" t="s">
        <v>69</v>
      </c>
      <c r="AY387" s="147" t="s">
        <v>267</v>
      </c>
    </row>
    <row r="388" spans="2:65" s="13" customFormat="1">
      <c r="B388" s="152"/>
      <c r="D388" s="146" t="s">
        <v>277</v>
      </c>
      <c r="E388" s="153" t="s">
        <v>3</v>
      </c>
      <c r="F388" s="154" t="s">
        <v>285</v>
      </c>
      <c r="H388" s="288">
        <v>12.84</v>
      </c>
      <c r="I388" s="155"/>
      <c r="J388" s="351"/>
      <c r="L388" s="152"/>
      <c r="M388" s="156"/>
      <c r="T388" s="157"/>
      <c r="AT388" s="153" t="s">
        <v>277</v>
      </c>
      <c r="AU388" s="153" t="s">
        <v>85</v>
      </c>
      <c r="AV388" s="13" t="s">
        <v>88</v>
      </c>
      <c r="AW388" s="13" t="s">
        <v>31</v>
      </c>
      <c r="AX388" s="13" t="s">
        <v>76</v>
      </c>
      <c r="AY388" s="153" t="s">
        <v>267</v>
      </c>
    </row>
    <row r="389" spans="2:65" s="12" customFormat="1">
      <c r="B389" s="145"/>
      <c r="D389" s="146" t="s">
        <v>277</v>
      </c>
      <c r="F389" s="148" t="s">
        <v>701</v>
      </c>
      <c r="H389" s="287">
        <v>14.124000000000001</v>
      </c>
      <c r="I389" s="149"/>
      <c r="J389" s="350"/>
      <c r="L389" s="145"/>
      <c r="M389" s="150"/>
      <c r="T389" s="151"/>
      <c r="AT389" s="147" t="s">
        <v>277</v>
      </c>
      <c r="AU389" s="147" t="s">
        <v>85</v>
      </c>
      <c r="AV389" s="12" t="s">
        <v>81</v>
      </c>
      <c r="AW389" s="12" t="s">
        <v>4</v>
      </c>
      <c r="AX389" s="12" t="s">
        <v>76</v>
      </c>
      <c r="AY389" s="147" t="s">
        <v>267</v>
      </c>
    </row>
    <row r="390" spans="2:65" s="1" customFormat="1" ht="33" customHeight="1">
      <c r="B390" s="129"/>
      <c r="C390" s="130" t="s">
        <v>719</v>
      </c>
      <c r="D390" s="130" t="s">
        <v>270</v>
      </c>
      <c r="E390" s="131" t="s">
        <v>720</v>
      </c>
      <c r="F390" s="132" t="s">
        <v>721</v>
      </c>
      <c r="G390" s="133" t="s">
        <v>102</v>
      </c>
      <c r="H390" s="285">
        <v>0.25</v>
      </c>
      <c r="I390" s="134"/>
      <c r="J390" s="348">
        <f>ROUND(I390*H390,2)</f>
        <v>0</v>
      </c>
      <c r="K390" s="132" t="s">
        <v>651</v>
      </c>
      <c r="L390" s="33"/>
      <c r="M390" s="135" t="s">
        <v>3</v>
      </c>
      <c r="N390" s="136" t="s">
        <v>41</v>
      </c>
      <c r="P390" s="137">
        <f>O390*H390</f>
        <v>0</v>
      </c>
      <c r="Q390" s="137">
        <v>4.2000000000000003E-2</v>
      </c>
      <c r="R390" s="137">
        <f>Q390*H390</f>
        <v>1.0500000000000001E-2</v>
      </c>
      <c r="S390" s="137">
        <v>0</v>
      </c>
      <c r="T390" s="138">
        <f>S390*H390</f>
        <v>0</v>
      </c>
      <c r="AR390" s="139" t="s">
        <v>88</v>
      </c>
      <c r="AT390" s="139" t="s">
        <v>270</v>
      </c>
      <c r="AU390" s="139" t="s">
        <v>85</v>
      </c>
      <c r="AY390" s="18" t="s">
        <v>267</v>
      </c>
      <c r="BE390" s="140">
        <f>IF(N390="základní",J390,0)</f>
        <v>0</v>
      </c>
      <c r="BF390" s="140">
        <f>IF(N390="snížená",J390,0)</f>
        <v>0</v>
      </c>
      <c r="BG390" s="140">
        <f>IF(N390="zákl. přenesená",J390,0)</f>
        <v>0</v>
      </c>
      <c r="BH390" s="140">
        <f>IF(N390="sníž. přenesená",J390,0)</f>
        <v>0</v>
      </c>
      <c r="BI390" s="140">
        <f>IF(N390="nulová",J390,0)</f>
        <v>0</v>
      </c>
      <c r="BJ390" s="18" t="s">
        <v>81</v>
      </c>
      <c r="BK390" s="140">
        <f>ROUND(I390*H390,2)</f>
        <v>0</v>
      </c>
      <c r="BL390" s="18" t="s">
        <v>88</v>
      </c>
      <c r="BM390" s="139" t="s">
        <v>722</v>
      </c>
    </row>
    <row r="391" spans="2:65" s="1" customFormat="1">
      <c r="B391" s="33"/>
      <c r="D391" s="141" t="s">
        <v>275</v>
      </c>
      <c r="F391" s="142" t="s">
        <v>723</v>
      </c>
      <c r="H391" s="286"/>
      <c r="I391" s="143"/>
      <c r="J391" s="349"/>
      <c r="L391" s="33"/>
      <c r="M391" s="144"/>
      <c r="T391" s="54"/>
      <c r="AT391" s="18" t="s">
        <v>275</v>
      </c>
      <c r="AU391" s="18" t="s">
        <v>85</v>
      </c>
    </row>
    <row r="392" spans="2:65" s="12" customFormat="1">
      <c r="B392" s="145"/>
      <c r="D392" s="146" t="s">
        <v>277</v>
      </c>
      <c r="E392" s="147" t="s">
        <v>3</v>
      </c>
      <c r="F392" s="148" t="s">
        <v>724</v>
      </c>
      <c r="H392" s="287">
        <v>0.25</v>
      </c>
      <c r="I392" s="149"/>
      <c r="J392" s="350"/>
      <c r="L392" s="145"/>
      <c r="M392" s="150"/>
      <c r="T392" s="151"/>
      <c r="AT392" s="147" t="s">
        <v>277</v>
      </c>
      <c r="AU392" s="147" t="s">
        <v>85</v>
      </c>
      <c r="AV392" s="12" t="s">
        <v>81</v>
      </c>
      <c r="AW392" s="12" t="s">
        <v>31</v>
      </c>
      <c r="AX392" s="12" t="s">
        <v>76</v>
      </c>
      <c r="AY392" s="147" t="s">
        <v>267</v>
      </c>
    </row>
    <row r="393" spans="2:65" s="15" customFormat="1" ht="20.85" customHeight="1">
      <c r="B393" s="174"/>
      <c r="D393" s="175" t="s">
        <v>68</v>
      </c>
      <c r="E393" s="175" t="s">
        <v>725</v>
      </c>
      <c r="F393" s="175" t="s">
        <v>726</v>
      </c>
      <c r="H393" s="292"/>
      <c r="I393" s="176"/>
      <c r="J393" s="356">
        <f>BK393</f>
        <v>0</v>
      </c>
      <c r="L393" s="174"/>
      <c r="M393" s="177"/>
      <c r="P393" s="178">
        <f>SUM(P394:P404)</f>
        <v>0</v>
      </c>
      <c r="R393" s="178">
        <f>SUM(R394:R404)</f>
        <v>4.0314622500000006</v>
      </c>
      <c r="T393" s="179">
        <f>SUM(T394:T404)</f>
        <v>0</v>
      </c>
      <c r="AR393" s="175" t="s">
        <v>76</v>
      </c>
      <c r="AT393" s="180" t="s">
        <v>68</v>
      </c>
      <c r="AU393" s="180" t="s">
        <v>85</v>
      </c>
      <c r="AY393" s="175" t="s">
        <v>267</v>
      </c>
      <c r="BK393" s="181">
        <f>SUM(BK394:BK404)</f>
        <v>0</v>
      </c>
    </row>
    <row r="394" spans="2:65" s="1" customFormat="1" ht="37.9" customHeight="1">
      <c r="B394" s="129"/>
      <c r="C394" s="130" t="s">
        <v>727</v>
      </c>
      <c r="D394" s="130" t="s">
        <v>270</v>
      </c>
      <c r="E394" s="131" t="s">
        <v>728</v>
      </c>
      <c r="F394" s="132" t="s">
        <v>729</v>
      </c>
      <c r="G394" s="133" t="s">
        <v>102</v>
      </c>
      <c r="H394" s="285">
        <v>118.69499999999999</v>
      </c>
      <c r="I394" s="134"/>
      <c r="J394" s="348">
        <f>ROUND(I394*H394,2)</f>
        <v>0</v>
      </c>
      <c r="K394" s="132" t="s">
        <v>273</v>
      </c>
      <c r="L394" s="33"/>
      <c r="M394" s="135" t="s">
        <v>3</v>
      </c>
      <c r="N394" s="136" t="s">
        <v>41</v>
      </c>
      <c r="P394" s="137">
        <f>O394*H394</f>
        <v>0</v>
      </c>
      <c r="Q394" s="137">
        <v>1.575E-2</v>
      </c>
      <c r="R394" s="137">
        <f>Q394*H394</f>
        <v>1.86944625</v>
      </c>
      <c r="S394" s="137">
        <v>0</v>
      </c>
      <c r="T394" s="138">
        <f>S394*H394</f>
        <v>0</v>
      </c>
      <c r="AR394" s="139" t="s">
        <v>88</v>
      </c>
      <c r="AT394" s="139" t="s">
        <v>270</v>
      </c>
      <c r="AU394" s="139" t="s">
        <v>88</v>
      </c>
      <c r="AY394" s="18" t="s">
        <v>267</v>
      </c>
      <c r="BE394" s="140">
        <f>IF(N394="základní",J394,0)</f>
        <v>0</v>
      </c>
      <c r="BF394" s="140">
        <f>IF(N394="snížená",J394,0)</f>
        <v>0</v>
      </c>
      <c r="BG394" s="140">
        <f>IF(N394="zákl. přenesená",J394,0)</f>
        <v>0</v>
      </c>
      <c r="BH394" s="140">
        <f>IF(N394="sníž. přenesená",J394,0)</f>
        <v>0</v>
      </c>
      <c r="BI394" s="140">
        <f>IF(N394="nulová",J394,0)</f>
        <v>0</v>
      </c>
      <c r="BJ394" s="18" t="s">
        <v>81</v>
      </c>
      <c r="BK394" s="140">
        <f>ROUND(I394*H394,2)</f>
        <v>0</v>
      </c>
      <c r="BL394" s="18" t="s">
        <v>88</v>
      </c>
      <c r="BM394" s="139" t="s">
        <v>730</v>
      </c>
    </row>
    <row r="395" spans="2:65" s="1" customFormat="1">
      <c r="B395" s="33"/>
      <c r="D395" s="141" t="s">
        <v>275</v>
      </c>
      <c r="F395" s="142" t="s">
        <v>731</v>
      </c>
      <c r="H395" s="286"/>
      <c r="I395" s="143"/>
      <c r="J395" s="349"/>
      <c r="L395" s="33"/>
      <c r="M395" s="144"/>
      <c r="T395" s="54"/>
      <c r="AT395" s="18" t="s">
        <v>275</v>
      </c>
      <c r="AU395" s="18" t="s">
        <v>88</v>
      </c>
    </row>
    <row r="396" spans="2:65" s="12" customFormat="1">
      <c r="B396" s="145"/>
      <c r="D396" s="146" t="s">
        <v>277</v>
      </c>
      <c r="E396" s="147" t="s">
        <v>3</v>
      </c>
      <c r="F396" s="148" t="s">
        <v>157</v>
      </c>
      <c r="H396" s="287">
        <v>118.69499999999999</v>
      </c>
      <c r="I396" s="149"/>
      <c r="J396" s="350"/>
      <c r="L396" s="145"/>
      <c r="M396" s="150"/>
      <c r="T396" s="151"/>
      <c r="AT396" s="147" t="s">
        <v>277</v>
      </c>
      <c r="AU396" s="147" t="s">
        <v>88</v>
      </c>
      <c r="AV396" s="12" t="s">
        <v>81</v>
      </c>
      <c r="AW396" s="12" t="s">
        <v>31</v>
      </c>
      <c r="AX396" s="12" t="s">
        <v>76</v>
      </c>
      <c r="AY396" s="147" t="s">
        <v>267</v>
      </c>
    </row>
    <row r="397" spans="2:65" s="1" customFormat="1" ht="44.25" customHeight="1">
      <c r="B397" s="129"/>
      <c r="C397" s="130" t="s">
        <v>732</v>
      </c>
      <c r="D397" s="130" t="s">
        <v>270</v>
      </c>
      <c r="E397" s="131" t="s">
        <v>733</v>
      </c>
      <c r="F397" s="132" t="s">
        <v>734</v>
      </c>
      <c r="G397" s="133" t="s">
        <v>102</v>
      </c>
      <c r="H397" s="285">
        <v>237.39</v>
      </c>
      <c r="I397" s="134"/>
      <c r="J397" s="348">
        <f>ROUND(I397*H397,2)</f>
        <v>0</v>
      </c>
      <c r="K397" s="132" t="s">
        <v>273</v>
      </c>
      <c r="L397" s="33"/>
      <c r="M397" s="135" t="s">
        <v>3</v>
      </c>
      <c r="N397" s="136" t="s">
        <v>41</v>
      </c>
      <c r="P397" s="137">
        <f>O397*H397</f>
        <v>0</v>
      </c>
      <c r="Q397" s="137">
        <v>7.9000000000000008E-3</v>
      </c>
      <c r="R397" s="137">
        <f>Q397*H397</f>
        <v>1.875381</v>
      </c>
      <c r="S397" s="137">
        <v>0</v>
      </c>
      <c r="T397" s="138">
        <f>S397*H397</f>
        <v>0</v>
      </c>
      <c r="AR397" s="139" t="s">
        <v>88</v>
      </c>
      <c r="AT397" s="139" t="s">
        <v>270</v>
      </c>
      <c r="AU397" s="139" t="s">
        <v>88</v>
      </c>
      <c r="AY397" s="18" t="s">
        <v>267</v>
      </c>
      <c r="BE397" s="140">
        <f>IF(N397="základní",J397,0)</f>
        <v>0</v>
      </c>
      <c r="BF397" s="140">
        <f>IF(N397="snížená",J397,0)</f>
        <v>0</v>
      </c>
      <c r="BG397" s="140">
        <f>IF(N397="zákl. přenesená",J397,0)</f>
        <v>0</v>
      </c>
      <c r="BH397" s="140">
        <f>IF(N397="sníž. přenesená",J397,0)</f>
        <v>0</v>
      </c>
      <c r="BI397" s="140">
        <f>IF(N397="nulová",J397,0)</f>
        <v>0</v>
      </c>
      <c r="BJ397" s="18" t="s">
        <v>81</v>
      </c>
      <c r="BK397" s="140">
        <f>ROUND(I397*H397,2)</f>
        <v>0</v>
      </c>
      <c r="BL397" s="18" t="s">
        <v>88</v>
      </c>
      <c r="BM397" s="139" t="s">
        <v>735</v>
      </c>
    </row>
    <row r="398" spans="2:65" s="1" customFormat="1">
      <c r="B398" s="33"/>
      <c r="D398" s="141" t="s">
        <v>275</v>
      </c>
      <c r="F398" s="142" t="s">
        <v>736</v>
      </c>
      <c r="H398" s="286"/>
      <c r="I398" s="143"/>
      <c r="J398" s="349"/>
      <c r="L398" s="33"/>
      <c r="M398" s="144"/>
      <c r="T398" s="54"/>
      <c r="AT398" s="18" t="s">
        <v>275</v>
      </c>
      <c r="AU398" s="18" t="s">
        <v>88</v>
      </c>
    </row>
    <row r="399" spans="2:65" s="12" customFormat="1">
      <c r="B399" s="145"/>
      <c r="D399" s="146" t="s">
        <v>277</v>
      </c>
      <c r="E399" s="147" t="s">
        <v>3</v>
      </c>
      <c r="F399" s="148" t="s">
        <v>737</v>
      </c>
      <c r="H399" s="287">
        <v>237.39</v>
      </c>
      <c r="I399" s="149"/>
      <c r="J399" s="350"/>
      <c r="L399" s="145"/>
      <c r="M399" s="150"/>
      <c r="T399" s="151"/>
      <c r="AT399" s="147" t="s">
        <v>277</v>
      </c>
      <c r="AU399" s="147" t="s">
        <v>88</v>
      </c>
      <c r="AV399" s="12" t="s">
        <v>81</v>
      </c>
      <c r="AW399" s="12" t="s">
        <v>31</v>
      </c>
      <c r="AX399" s="12" t="s">
        <v>76</v>
      </c>
      <c r="AY399" s="147" t="s">
        <v>267</v>
      </c>
    </row>
    <row r="400" spans="2:65" s="1" customFormat="1" ht="24.2" customHeight="1">
      <c r="B400" s="129"/>
      <c r="C400" s="130" t="s">
        <v>738</v>
      </c>
      <c r="D400" s="130" t="s">
        <v>270</v>
      </c>
      <c r="E400" s="131" t="s">
        <v>739</v>
      </c>
      <c r="F400" s="132" t="s">
        <v>740</v>
      </c>
      <c r="G400" s="133" t="s">
        <v>102</v>
      </c>
      <c r="H400" s="285">
        <v>95.545000000000002</v>
      </c>
      <c r="I400" s="134"/>
      <c r="J400" s="348">
        <f>ROUND(I400*H400,2)</f>
        <v>0</v>
      </c>
      <c r="K400" s="132" t="s">
        <v>273</v>
      </c>
      <c r="L400" s="33"/>
      <c r="M400" s="135" t="s">
        <v>3</v>
      </c>
      <c r="N400" s="136" t="s">
        <v>41</v>
      </c>
      <c r="P400" s="137">
        <f>O400*H400</f>
        <v>0</v>
      </c>
      <c r="Q400" s="137">
        <v>3.0000000000000001E-3</v>
      </c>
      <c r="R400" s="137">
        <f>Q400*H400</f>
        <v>0.28663500000000003</v>
      </c>
      <c r="S400" s="137">
        <v>0</v>
      </c>
      <c r="T400" s="138">
        <f>S400*H400</f>
        <v>0</v>
      </c>
      <c r="AR400" s="139" t="s">
        <v>88</v>
      </c>
      <c r="AT400" s="139" t="s">
        <v>270</v>
      </c>
      <c r="AU400" s="139" t="s">
        <v>88</v>
      </c>
      <c r="AY400" s="18" t="s">
        <v>267</v>
      </c>
      <c r="BE400" s="140">
        <f>IF(N400="základní",J400,0)</f>
        <v>0</v>
      </c>
      <c r="BF400" s="140">
        <f>IF(N400="snížená",J400,0)</f>
        <v>0</v>
      </c>
      <c r="BG400" s="140">
        <f>IF(N400="zákl. přenesená",J400,0)</f>
        <v>0</v>
      </c>
      <c r="BH400" s="140">
        <f>IF(N400="sníž. přenesená",J400,0)</f>
        <v>0</v>
      </c>
      <c r="BI400" s="140">
        <f>IF(N400="nulová",J400,0)</f>
        <v>0</v>
      </c>
      <c r="BJ400" s="18" t="s">
        <v>81</v>
      </c>
      <c r="BK400" s="140">
        <f>ROUND(I400*H400,2)</f>
        <v>0</v>
      </c>
      <c r="BL400" s="18" t="s">
        <v>88</v>
      </c>
      <c r="BM400" s="139" t="s">
        <v>741</v>
      </c>
    </row>
    <row r="401" spans="2:65" s="1" customFormat="1">
      <c r="B401" s="33"/>
      <c r="D401" s="141" t="s">
        <v>275</v>
      </c>
      <c r="F401" s="142" t="s">
        <v>742</v>
      </c>
      <c r="H401" s="286"/>
      <c r="I401" s="143"/>
      <c r="J401" s="349"/>
      <c r="L401" s="33"/>
      <c r="M401" s="144"/>
      <c r="T401" s="54"/>
      <c r="AT401" s="18" t="s">
        <v>275</v>
      </c>
      <c r="AU401" s="18" t="s">
        <v>88</v>
      </c>
    </row>
    <row r="402" spans="2:65" s="12" customFormat="1">
      <c r="B402" s="145"/>
      <c r="D402" s="146" t="s">
        <v>277</v>
      </c>
      <c r="E402" s="147" t="s">
        <v>3</v>
      </c>
      <c r="F402" s="148" t="s">
        <v>157</v>
      </c>
      <c r="H402" s="287">
        <v>118.69499999999999</v>
      </c>
      <c r="I402" s="149"/>
      <c r="J402" s="350"/>
      <c r="L402" s="145"/>
      <c r="M402" s="150"/>
      <c r="T402" s="151"/>
      <c r="AT402" s="147" t="s">
        <v>277</v>
      </c>
      <c r="AU402" s="147" t="s">
        <v>88</v>
      </c>
      <c r="AV402" s="12" t="s">
        <v>81</v>
      </c>
      <c r="AW402" s="12" t="s">
        <v>31</v>
      </c>
      <c r="AX402" s="12" t="s">
        <v>69</v>
      </c>
      <c r="AY402" s="147" t="s">
        <v>267</v>
      </c>
    </row>
    <row r="403" spans="2:65" s="12" customFormat="1">
      <c r="B403" s="145"/>
      <c r="D403" s="146" t="s">
        <v>277</v>
      </c>
      <c r="E403" s="147" t="s">
        <v>3</v>
      </c>
      <c r="F403" s="148" t="s">
        <v>743</v>
      </c>
      <c r="H403" s="287">
        <v>-23.15</v>
      </c>
      <c r="I403" s="149"/>
      <c r="J403" s="350"/>
      <c r="L403" s="145"/>
      <c r="M403" s="150"/>
      <c r="T403" s="151"/>
      <c r="AT403" s="147" t="s">
        <v>277</v>
      </c>
      <c r="AU403" s="147" t="s">
        <v>88</v>
      </c>
      <c r="AV403" s="12" t="s">
        <v>81</v>
      </c>
      <c r="AW403" s="12" t="s">
        <v>31</v>
      </c>
      <c r="AX403" s="12" t="s">
        <v>69</v>
      </c>
      <c r="AY403" s="147" t="s">
        <v>267</v>
      </c>
    </row>
    <row r="404" spans="2:65" s="13" customFormat="1">
      <c r="B404" s="152"/>
      <c r="D404" s="146" t="s">
        <v>277</v>
      </c>
      <c r="E404" s="153" t="s">
        <v>3</v>
      </c>
      <c r="F404" s="154" t="s">
        <v>285</v>
      </c>
      <c r="H404" s="288">
        <v>95.545000000000002</v>
      </c>
      <c r="I404" s="155"/>
      <c r="J404" s="351"/>
      <c r="L404" s="152"/>
      <c r="M404" s="156"/>
      <c r="T404" s="157"/>
      <c r="AT404" s="153" t="s">
        <v>277</v>
      </c>
      <c r="AU404" s="153" t="s">
        <v>88</v>
      </c>
      <c r="AV404" s="13" t="s">
        <v>88</v>
      </c>
      <c r="AW404" s="13" t="s">
        <v>31</v>
      </c>
      <c r="AX404" s="13" t="s">
        <v>76</v>
      </c>
      <c r="AY404" s="153" t="s">
        <v>267</v>
      </c>
    </row>
    <row r="405" spans="2:65" s="11" customFormat="1" ht="20.85" customHeight="1">
      <c r="B405" s="117"/>
      <c r="D405" s="118" t="s">
        <v>68</v>
      </c>
      <c r="E405" s="127" t="s">
        <v>661</v>
      </c>
      <c r="F405" s="127" t="s">
        <v>744</v>
      </c>
      <c r="H405" s="289"/>
      <c r="I405" s="120"/>
      <c r="J405" s="352">
        <f>BK405</f>
        <v>0</v>
      </c>
      <c r="L405" s="117"/>
      <c r="M405" s="122"/>
      <c r="P405" s="123">
        <f>P406+P423+P452+P467+P482</f>
        <v>0</v>
      </c>
      <c r="R405" s="123">
        <f>R406+R423+R452+R467+R482</f>
        <v>0.46770314967999993</v>
      </c>
      <c r="T405" s="124">
        <f>T406+T423+T452+T467+T482</f>
        <v>2.0621549999999999E-2</v>
      </c>
      <c r="AR405" s="118" t="s">
        <v>76</v>
      </c>
      <c r="AT405" s="125" t="s">
        <v>68</v>
      </c>
      <c r="AU405" s="125" t="s">
        <v>81</v>
      </c>
      <c r="AY405" s="118" t="s">
        <v>267</v>
      </c>
      <c r="BK405" s="126">
        <f>BK406+BK423+BK452+BK467+BK482</f>
        <v>0</v>
      </c>
    </row>
    <row r="406" spans="2:65" s="15" customFormat="1" ht="20.85" customHeight="1">
      <c r="B406" s="174"/>
      <c r="D406" s="175" t="s">
        <v>68</v>
      </c>
      <c r="E406" s="175" t="s">
        <v>745</v>
      </c>
      <c r="F406" s="175" t="s">
        <v>746</v>
      </c>
      <c r="H406" s="292"/>
      <c r="I406" s="176"/>
      <c r="J406" s="356">
        <f>BK406</f>
        <v>0</v>
      </c>
      <c r="L406" s="174"/>
      <c r="M406" s="177"/>
      <c r="P406" s="178">
        <f>SUM(P407:P422)</f>
        <v>0</v>
      </c>
      <c r="R406" s="178">
        <f>SUM(R407:R422)</f>
        <v>2.0853910000000003E-2</v>
      </c>
      <c r="T406" s="179">
        <f>SUM(T407:T422)</f>
        <v>2.0621549999999999E-2</v>
      </c>
      <c r="AR406" s="175" t="s">
        <v>76</v>
      </c>
      <c r="AT406" s="180" t="s">
        <v>68</v>
      </c>
      <c r="AU406" s="180" t="s">
        <v>85</v>
      </c>
      <c r="AY406" s="175" t="s">
        <v>267</v>
      </c>
      <c r="BK406" s="181">
        <f>SUM(BK407:BK422)</f>
        <v>0</v>
      </c>
    </row>
    <row r="407" spans="2:65" s="1" customFormat="1" ht="37.9" customHeight="1">
      <c r="B407" s="129"/>
      <c r="C407" s="130" t="s">
        <v>747</v>
      </c>
      <c r="D407" s="130" t="s">
        <v>270</v>
      </c>
      <c r="E407" s="131" t="s">
        <v>685</v>
      </c>
      <c r="F407" s="132" t="s">
        <v>686</v>
      </c>
      <c r="G407" s="133" t="s">
        <v>102</v>
      </c>
      <c r="H407" s="285">
        <v>6.7949999999999999</v>
      </c>
      <c r="I407" s="134"/>
      <c r="J407" s="348">
        <f>ROUND(I407*H407,2)</f>
        <v>0</v>
      </c>
      <c r="K407" s="132" t="s">
        <v>273</v>
      </c>
      <c r="L407" s="33"/>
      <c r="M407" s="135" t="s">
        <v>3</v>
      </c>
      <c r="N407" s="136" t="s">
        <v>41</v>
      </c>
      <c r="P407" s="137">
        <f>O407*H407</f>
        <v>0</v>
      </c>
      <c r="Q407" s="137">
        <v>2.1999999999999999E-5</v>
      </c>
      <c r="R407" s="137">
        <f>Q407*H407</f>
        <v>1.4949000000000001E-4</v>
      </c>
      <c r="S407" s="137">
        <v>1.0000000000000001E-5</v>
      </c>
      <c r="T407" s="138">
        <f>S407*H407</f>
        <v>6.7949999999999998E-5</v>
      </c>
      <c r="AR407" s="139" t="s">
        <v>88</v>
      </c>
      <c r="AT407" s="139" t="s">
        <v>270</v>
      </c>
      <c r="AU407" s="139" t="s">
        <v>88</v>
      </c>
      <c r="AY407" s="18" t="s">
        <v>267</v>
      </c>
      <c r="BE407" s="140">
        <f>IF(N407="základní",J407,0)</f>
        <v>0</v>
      </c>
      <c r="BF407" s="140">
        <f>IF(N407="snížená",J407,0)</f>
        <v>0</v>
      </c>
      <c r="BG407" s="140">
        <f>IF(N407="zákl. přenesená",J407,0)</f>
        <v>0</v>
      </c>
      <c r="BH407" s="140">
        <f>IF(N407="sníž. přenesená",J407,0)</f>
        <v>0</v>
      </c>
      <c r="BI407" s="140">
        <f>IF(N407="nulová",J407,0)</f>
        <v>0</v>
      </c>
      <c r="BJ407" s="18" t="s">
        <v>81</v>
      </c>
      <c r="BK407" s="140">
        <f>ROUND(I407*H407,2)</f>
        <v>0</v>
      </c>
      <c r="BL407" s="18" t="s">
        <v>88</v>
      </c>
      <c r="BM407" s="139" t="s">
        <v>748</v>
      </c>
    </row>
    <row r="408" spans="2:65" s="1" customFormat="1">
      <c r="B408" s="33"/>
      <c r="D408" s="141" t="s">
        <v>275</v>
      </c>
      <c r="F408" s="142" t="s">
        <v>688</v>
      </c>
      <c r="H408" s="286"/>
      <c r="I408" s="143"/>
      <c r="J408" s="349"/>
      <c r="L408" s="33"/>
      <c r="M408" s="144"/>
      <c r="T408" s="54"/>
      <c r="AT408" s="18" t="s">
        <v>275</v>
      </c>
      <c r="AU408" s="18" t="s">
        <v>88</v>
      </c>
    </row>
    <row r="409" spans="2:65" s="12" customFormat="1">
      <c r="B409" s="145"/>
      <c r="D409" s="146" t="s">
        <v>277</v>
      </c>
      <c r="E409" s="147" t="s">
        <v>3</v>
      </c>
      <c r="F409" s="148" t="s">
        <v>749</v>
      </c>
      <c r="H409" s="287">
        <v>6.7949999999999999</v>
      </c>
      <c r="I409" s="149"/>
      <c r="J409" s="350"/>
      <c r="L409" s="145"/>
      <c r="M409" s="150"/>
      <c r="T409" s="151"/>
      <c r="AT409" s="147" t="s">
        <v>277</v>
      </c>
      <c r="AU409" s="147" t="s">
        <v>88</v>
      </c>
      <c r="AV409" s="12" t="s">
        <v>81</v>
      </c>
      <c r="AW409" s="12" t="s">
        <v>31</v>
      </c>
      <c r="AX409" s="12" t="s">
        <v>69</v>
      </c>
      <c r="AY409" s="147" t="s">
        <v>267</v>
      </c>
    </row>
    <row r="410" spans="2:65" s="13" customFormat="1">
      <c r="B410" s="152"/>
      <c r="D410" s="146" t="s">
        <v>277</v>
      </c>
      <c r="E410" s="153" t="s">
        <v>3</v>
      </c>
      <c r="F410" s="154" t="s">
        <v>285</v>
      </c>
      <c r="H410" s="288">
        <v>6.7949999999999999</v>
      </c>
      <c r="I410" s="155"/>
      <c r="J410" s="351"/>
      <c r="L410" s="152"/>
      <c r="M410" s="156"/>
      <c r="T410" s="157"/>
      <c r="AT410" s="153" t="s">
        <v>277</v>
      </c>
      <c r="AU410" s="153" t="s">
        <v>88</v>
      </c>
      <c r="AV410" s="13" t="s">
        <v>88</v>
      </c>
      <c r="AW410" s="13" t="s">
        <v>31</v>
      </c>
      <c r="AX410" s="13" t="s">
        <v>76</v>
      </c>
      <c r="AY410" s="153" t="s">
        <v>267</v>
      </c>
    </row>
    <row r="411" spans="2:65" s="1" customFormat="1" ht="37.9" customHeight="1">
      <c r="B411" s="129"/>
      <c r="C411" s="130" t="s">
        <v>750</v>
      </c>
      <c r="D411" s="130" t="s">
        <v>270</v>
      </c>
      <c r="E411" s="131" t="s">
        <v>751</v>
      </c>
      <c r="F411" s="132" t="s">
        <v>752</v>
      </c>
      <c r="G411" s="133" t="s">
        <v>102</v>
      </c>
      <c r="H411" s="285">
        <v>2.36</v>
      </c>
      <c r="I411" s="134"/>
      <c r="J411" s="348">
        <f>ROUND(I411*H411,2)</f>
        <v>0</v>
      </c>
      <c r="K411" s="132" t="s">
        <v>273</v>
      </c>
      <c r="L411" s="33"/>
      <c r="M411" s="135" t="s">
        <v>3</v>
      </c>
      <c r="N411" s="136" t="s">
        <v>41</v>
      </c>
      <c r="P411" s="137">
        <f>O411*H411</f>
        <v>0</v>
      </c>
      <c r="Q411" s="137">
        <v>2.1999999999999999E-5</v>
      </c>
      <c r="R411" s="137">
        <f>Q411*H411</f>
        <v>5.1919999999999998E-5</v>
      </c>
      <c r="S411" s="137">
        <v>1.0000000000000001E-5</v>
      </c>
      <c r="T411" s="138">
        <f>S411*H411</f>
        <v>2.3600000000000001E-5</v>
      </c>
      <c r="AR411" s="139" t="s">
        <v>88</v>
      </c>
      <c r="AT411" s="139" t="s">
        <v>270</v>
      </c>
      <c r="AU411" s="139" t="s">
        <v>88</v>
      </c>
      <c r="AY411" s="18" t="s">
        <v>267</v>
      </c>
      <c r="BE411" s="140">
        <f>IF(N411="základní",J411,0)</f>
        <v>0</v>
      </c>
      <c r="BF411" s="140">
        <f>IF(N411="snížená",J411,0)</f>
        <v>0</v>
      </c>
      <c r="BG411" s="140">
        <f>IF(N411="zákl. přenesená",J411,0)</f>
        <v>0</v>
      </c>
      <c r="BH411" s="140">
        <f>IF(N411="sníž. přenesená",J411,0)</f>
        <v>0</v>
      </c>
      <c r="BI411" s="140">
        <f>IF(N411="nulová",J411,0)</f>
        <v>0</v>
      </c>
      <c r="BJ411" s="18" t="s">
        <v>81</v>
      </c>
      <c r="BK411" s="140">
        <f>ROUND(I411*H411,2)</f>
        <v>0</v>
      </c>
      <c r="BL411" s="18" t="s">
        <v>88</v>
      </c>
      <c r="BM411" s="139" t="s">
        <v>753</v>
      </c>
    </row>
    <row r="412" spans="2:65" s="1" customFormat="1">
      <c r="B412" s="33"/>
      <c r="D412" s="141" t="s">
        <v>275</v>
      </c>
      <c r="F412" s="142" t="s">
        <v>754</v>
      </c>
      <c r="H412" s="286"/>
      <c r="I412" s="143"/>
      <c r="J412" s="349"/>
      <c r="L412" s="33"/>
      <c r="M412" s="144"/>
      <c r="T412" s="54"/>
      <c r="AT412" s="18" t="s">
        <v>275</v>
      </c>
      <c r="AU412" s="18" t="s">
        <v>88</v>
      </c>
    </row>
    <row r="413" spans="2:65" s="12" customFormat="1">
      <c r="B413" s="145"/>
      <c r="D413" s="146" t="s">
        <v>277</v>
      </c>
      <c r="E413" s="147" t="s">
        <v>3</v>
      </c>
      <c r="F413" s="148" t="s">
        <v>755</v>
      </c>
      <c r="H413" s="287">
        <v>2.36</v>
      </c>
      <c r="I413" s="149"/>
      <c r="J413" s="350"/>
      <c r="L413" s="145"/>
      <c r="M413" s="150"/>
      <c r="T413" s="151"/>
      <c r="AT413" s="147" t="s">
        <v>277</v>
      </c>
      <c r="AU413" s="147" t="s">
        <v>88</v>
      </c>
      <c r="AV413" s="12" t="s">
        <v>81</v>
      </c>
      <c r="AW413" s="12" t="s">
        <v>31</v>
      </c>
      <c r="AX413" s="12" t="s">
        <v>76</v>
      </c>
      <c r="AY413" s="147" t="s">
        <v>267</v>
      </c>
    </row>
    <row r="414" spans="2:65" s="1" customFormat="1" ht="33" customHeight="1">
      <c r="B414" s="129"/>
      <c r="C414" s="130" t="s">
        <v>756</v>
      </c>
      <c r="D414" s="130" t="s">
        <v>270</v>
      </c>
      <c r="E414" s="131" t="s">
        <v>757</v>
      </c>
      <c r="F414" s="132" t="s">
        <v>758</v>
      </c>
      <c r="G414" s="133" t="s">
        <v>102</v>
      </c>
      <c r="H414" s="285">
        <v>18.931000000000001</v>
      </c>
      <c r="I414" s="134"/>
      <c r="J414" s="348">
        <f>ROUND(I414*H414,2)</f>
        <v>0</v>
      </c>
      <c r="K414" s="132" t="s">
        <v>273</v>
      </c>
      <c r="L414" s="33"/>
      <c r="M414" s="135" t="s">
        <v>3</v>
      </c>
      <c r="N414" s="136" t="s">
        <v>41</v>
      </c>
      <c r="P414" s="137">
        <f>O414*H414</f>
        <v>0</v>
      </c>
      <c r="Q414" s="137">
        <v>0</v>
      </c>
      <c r="R414" s="137">
        <f>Q414*H414</f>
        <v>0</v>
      </c>
      <c r="S414" s="137">
        <v>0</v>
      </c>
      <c r="T414" s="138">
        <f>S414*H414</f>
        <v>0</v>
      </c>
      <c r="AR414" s="139" t="s">
        <v>88</v>
      </c>
      <c r="AT414" s="139" t="s">
        <v>270</v>
      </c>
      <c r="AU414" s="139" t="s">
        <v>88</v>
      </c>
      <c r="AY414" s="18" t="s">
        <v>267</v>
      </c>
      <c r="BE414" s="140">
        <f>IF(N414="základní",J414,0)</f>
        <v>0</v>
      </c>
      <c r="BF414" s="140">
        <f>IF(N414="snížená",J414,0)</f>
        <v>0</v>
      </c>
      <c r="BG414" s="140">
        <f>IF(N414="zákl. přenesená",J414,0)</f>
        <v>0</v>
      </c>
      <c r="BH414" s="140">
        <f>IF(N414="sníž. přenesená",J414,0)</f>
        <v>0</v>
      </c>
      <c r="BI414" s="140">
        <f>IF(N414="nulová",J414,0)</f>
        <v>0</v>
      </c>
      <c r="BJ414" s="18" t="s">
        <v>81</v>
      </c>
      <c r="BK414" s="140">
        <f>ROUND(I414*H414,2)</f>
        <v>0</v>
      </c>
      <c r="BL414" s="18" t="s">
        <v>88</v>
      </c>
      <c r="BM414" s="139" t="s">
        <v>759</v>
      </c>
    </row>
    <row r="415" spans="2:65" s="1" customFormat="1">
      <c r="B415" s="33"/>
      <c r="D415" s="141" t="s">
        <v>275</v>
      </c>
      <c r="F415" s="142" t="s">
        <v>760</v>
      </c>
      <c r="H415" s="286"/>
      <c r="I415" s="143"/>
      <c r="J415" s="349"/>
      <c r="L415" s="33"/>
      <c r="M415" s="144"/>
      <c r="T415" s="54"/>
      <c r="AT415" s="18" t="s">
        <v>275</v>
      </c>
      <c r="AU415" s="18" t="s">
        <v>88</v>
      </c>
    </row>
    <row r="416" spans="2:65" s="12" customFormat="1">
      <c r="B416" s="145"/>
      <c r="D416" s="146" t="s">
        <v>277</v>
      </c>
      <c r="E416" s="147" t="s">
        <v>3</v>
      </c>
      <c r="F416" s="148" t="s">
        <v>761</v>
      </c>
      <c r="H416" s="287">
        <v>18.931000000000001</v>
      </c>
      <c r="I416" s="149"/>
      <c r="J416" s="350"/>
      <c r="L416" s="145"/>
      <c r="M416" s="150"/>
      <c r="T416" s="151"/>
      <c r="AT416" s="147" t="s">
        <v>277</v>
      </c>
      <c r="AU416" s="147" t="s">
        <v>88</v>
      </c>
      <c r="AV416" s="12" t="s">
        <v>81</v>
      </c>
      <c r="AW416" s="12" t="s">
        <v>31</v>
      </c>
      <c r="AX416" s="12" t="s">
        <v>76</v>
      </c>
      <c r="AY416" s="147" t="s">
        <v>267</v>
      </c>
    </row>
    <row r="417" spans="2:65" s="1" customFormat="1" ht="37.9" customHeight="1">
      <c r="B417" s="129"/>
      <c r="C417" s="130" t="s">
        <v>762</v>
      </c>
      <c r="D417" s="130" t="s">
        <v>270</v>
      </c>
      <c r="E417" s="131" t="s">
        <v>763</v>
      </c>
      <c r="F417" s="132" t="s">
        <v>764</v>
      </c>
      <c r="G417" s="133" t="s">
        <v>102</v>
      </c>
      <c r="H417" s="285">
        <v>50</v>
      </c>
      <c r="I417" s="134"/>
      <c r="J417" s="348">
        <f>ROUND(I417*H417,2)</f>
        <v>0</v>
      </c>
      <c r="K417" s="132" t="s">
        <v>273</v>
      </c>
      <c r="L417" s="33"/>
      <c r="M417" s="135" t="s">
        <v>3</v>
      </c>
      <c r="N417" s="136" t="s">
        <v>41</v>
      </c>
      <c r="P417" s="137">
        <f>O417*H417</f>
        <v>0</v>
      </c>
      <c r="Q417" s="137">
        <v>2.2000000000000001E-4</v>
      </c>
      <c r="R417" s="137">
        <f>Q417*H417</f>
        <v>1.1000000000000001E-2</v>
      </c>
      <c r="S417" s="137">
        <v>2.0000000000000001E-4</v>
      </c>
      <c r="T417" s="138">
        <f>S417*H417</f>
        <v>0.01</v>
      </c>
      <c r="AR417" s="139" t="s">
        <v>88</v>
      </c>
      <c r="AT417" s="139" t="s">
        <v>270</v>
      </c>
      <c r="AU417" s="139" t="s">
        <v>88</v>
      </c>
      <c r="AY417" s="18" t="s">
        <v>267</v>
      </c>
      <c r="BE417" s="140">
        <f>IF(N417="základní",J417,0)</f>
        <v>0</v>
      </c>
      <c r="BF417" s="140">
        <f>IF(N417="snížená",J417,0)</f>
        <v>0</v>
      </c>
      <c r="BG417" s="140">
        <f>IF(N417="zákl. přenesená",J417,0)</f>
        <v>0</v>
      </c>
      <c r="BH417" s="140">
        <f>IF(N417="sníž. přenesená",J417,0)</f>
        <v>0</v>
      </c>
      <c r="BI417" s="140">
        <f>IF(N417="nulová",J417,0)</f>
        <v>0</v>
      </c>
      <c r="BJ417" s="18" t="s">
        <v>81</v>
      </c>
      <c r="BK417" s="140">
        <f>ROUND(I417*H417,2)</f>
        <v>0</v>
      </c>
      <c r="BL417" s="18" t="s">
        <v>88</v>
      </c>
      <c r="BM417" s="139" t="s">
        <v>765</v>
      </c>
    </row>
    <row r="418" spans="2:65" s="1" customFormat="1">
      <c r="B418" s="33"/>
      <c r="D418" s="141" t="s">
        <v>275</v>
      </c>
      <c r="F418" s="142" t="s">
        <v>766</v>
      </c>
      <c r="H418" s="286"/>
      <c r="I418" s="143"/>
      <c r="J418" s="349"/>
      <c r="L418" s="33"/>
      <c r="M418" s="144"/>
      <c r="T418" s="54"/>
      <c r="AT418" s="18" t="s">
        <v>275</v>
      </c>
      <c r="AU418" s="18" t="s">
        <v>88</v>
      </c>
    </row>
    <row r="419" spans="2:65" s="12" customFormat="1">
      <c r="B419" s="145"/>
      <c r="D419" s="146" t="s">
        <v>277</v>
      </c>
      <c r="E419" s="147" t="s">
        <v>3</v>
      </c>
      <c r="F419" s="148" t="s">
        <v>767</v>
      </c>
      <c r="H419" s="287">
        <v>50</v>
      </c>
      <c r="I419" s="149"/>
      <c r="J419" s="350"/>
      <c r="L419" s="145"/>
      <c r="M419" s="150"/>
      <c r="T419" s="151"/>
      <c r="AT419" s="147" t="s">
        <v>277</v>
      </c>
      <c r="AU419" s="147" t="s">
        <v>88</v>
      </c>
      <c r="AV419" s="12" t="s">
        <v>81</v>
      </c>
      <c r="AW419" s="12" t="s">
        <v>31</v>
      </c>
      <c r="AX419" s="12" t="s">
        <v>76</v>
      </c>
      <c r="AY419" s="147" t="s">
        <v>267</v>
      </c>
    </row>
    <row r="420" spans="2:65" s="1" customFormat="1" ht="37.9" customHeight="1">
      <c r="B420" s="129"/>
      <c r="C420" s="130" t="s">
        <v>768</v>
      </c>
      <c r="D420" s="130" t="s">
        <v>270</v>
      </c>
      <c r="E420" s="131" t="s">
        <v>769</v>
      </c>
      <c r="F420" s="132" t="s">
        <v>770</v>
      </c>
      <c r="G420" s="133" t="s">
        <v>102</v>
      </c>
      <c r="H420" s="285">
        <v>17.55</v>
      </c>
      <c r="I420" s="134"/>
      <c r="J420" s="348">
        <f>ROUND(I420*H420,2)</f>
        <v>0</v>
      </c>
      <c r="K420" s="132" t="s">
        <v>273</v>
      </c>
      <c r="L420" s="33"/>
      <c r="M420" s="135" t="s">
        <v>3</v>
      </c>
      <c r="N420" s="136" t="s">
        <v>41</v>
      </c>
      <c r="P420" s="137">
        <f>O420*H420</f>
        <v>0</v>
      </c>
      <c r="Q420" s="137">
        <v>5.5000000000000003E-4</v>
      </c>
      <c r="R420" s="137">
        <f>Q420*H420</f>
        <v>9.6525000000000014E-3</v>
      </c>
      <c r="S420" s="137">
        <v>5.9999999999999995E-4</v>
      </c>
      <c r="T420" s="138">
        <f>S420*H420</f>
        <v>1.0529999999999999E-2</v>
      </c>
      <c r="AR420" s="139" t="s">
        <v>88</v>
      </c>
      <c r="AT420" s="139" t="s">
        <v>270</v>
      </c>
      <c r="AU420" s="139" t="s">
        <v>88</v>
      </c>
      <c r="AY420" s="18" t="s">
        <v>267</v>
      </c>
      <c r="BE420" s="140">
        <f>IF(N420="základní",J420,0)</f>
        <v>0</v>
      </c>
      <c r="BF420" s="140">
        <f>IF(N420="snížená",J420,0)</f>
        <v>0</v>
      </c>
      <c r="BG420" s="140">
        <f>IF(N420="zákl. přenesená",J420,0)</f>
        <v>0</v>
      </c>
      <c r="BH420" s="140">
        <f>IF(N420="sníž. přenesená",J420,0)</f>
        <v>0</v>
      </c>
      <c r="BI420" s="140">
        <f>IF(N420="nulová",J420,0)</f>
        <v>0</v>
      </c>
      <c r="BJ420" s="18" t="s">
        <v>81</v>
      </c>
      <c r="BK420" s="140">
        <f>ROUND(I420*H420,2)</f>
        <v>0</v>
      </c>
      <c r="BL420" s="18" t="s">
        <v>88</v>
      </c>
      <c r="BM420" s="139" t="s">
        <v>771</v>
      </c>
    </row>
    <row r="421" spans="2:65" s="1" customFormat="1">
      <c r="B421" s="33"/>
      <c r="D421" s="141" t="s">
        <v>275</v>
      </c>
      <c r="F421" s="142" t="s">
        <v>772</v>
      </c>
      <c r="H421" s="286"/>
      <c r="I421" s="143"/>
      <c r="J421" s="349"/>
      <c r="L421" s="33"/>
      <c r="M421" s="144"/>
      <c r="T421" s="54"/>
      <c r="AT421" s="18" t="s">
        <v>275</v>
      </c>
      <c r="AU421" s="18" t="s">
        <v>88</v>
      </c>
    </row>
    <row r="422" spans="2:65" s="12" customFormat="1">
      <c r="B422" s="145"/>
      <c r="D422" s="146" t="s">
        <v>277</v>
      </c>
      <c r="E422" s="147" t="s">
        <v>3</v>
      </c>
      <c r="F422" s="148" t="s">
        <v>773</v>
      </c>
      <c r="H422" s="287">
        <v>17.55</v>
      </c>
      <c r="I422" s="149"/>
      <c r="J422" s="350"/>
      <c r="L422" s="145"/>
      <c r="M422" s="150"/>
      <c r="T422" s="151"/>
      <c r="AT422" s="147" t="s">
        <v>277</v>
      </c>
      <c r="AU422" s="147" t="s">
        <v>88</v>
      </c>
      <c r="AV422" s="12" t="s">
        <v>81</v>
      </c>
      <c r="AW422" s="12" t="s">
        <v>31</v>
      </c>
      <c r="AX422" s="12" t="s">
        <v>76</v>
      </c>
      <c r="AY422" s="147" t="s">
        <v>267</v>
      </c>
    </row>
    <row r="423" spans="2:65" s="15" customFormat="1" ht="20.85" customHeight="1">
      <c r="B423" s="174"/>
      <c r="D423" s="175" t="s">
        <v>68</v>
      </c>
      <c r="E423" s="175" t="s">
        <v>774</v>
      </c>
      <c r="F423" s="175" t="s">
        <v>775</v>
      </c>
      <c r="H423" s="292"/>
      <c r="I423" s="176"/>
      <c r="J423" s="356">
        <f>BK423</f>
        <v>0</v>
      </c>
      <c r="L423" s="174"/>
      <c r="M423" s="177"/>
      <c r="P423" s="178">
        <f>SUM(P424:P451)</f>
        <v>0</v>
      </c>
      <c r="R423" s="178">
        <f>SUM(R424:R451)</f>
        <v>8.0991454000000004E-3</v>
      </c>
      <c r="T423" s="179">
        <f>SUM(T424:T451)</f>
        <v>0</v>
      </c>
      <c r="AR423" s="175" t="s">
        <v>76</v>
      </c>
      <c r="AT423" s="180" t="s">
        <v>68</v>
      </c>
      <c r="AU423" s="180" t="s">
        <v>85</v>
      </c>
      <c r="AY423" s="175" t="s">
        <v>267</v>
      </c>
      <c r="BK423" s="181">
        <f>SUM(BK424:BK451)</f>
        <v>0</v>
      </c>
    </row>
    <row r="424" spans="2:65" s="1" customFormat="1" ht="55.5" customHeight="1">
      <c r="B424" s="129"/>
      <c r="C424" s="130" t="s">
        <v>776</v>
      </c>
      <c r="D424" s="130" t="s">
        <v>270</v>
      </c>
      <c r="E424" s="131" t="s">
        <v>691</v>
      </c>
      <c r="F424" s="132" t="s">
        <v>692</v>
      </c>
      <c r="G424" s="133" t="s">
        <v>403</v>
      </c>
      <c r="H424" s="285">
        <v>9.24</v>
      </c>
      <c r="I424" s="134"/>
      <c r="J424" s="348">
        <f>ROUND(I424*H424,2)</f>
        <v>0</v>
      </c>
      <c r="K424" s="132" t="s">
        <v>273</v>
      </c>
      <c r="L424" s="33"/>
      <c r="M424" s="135" t="s">
        <v>3</v>
      </c>
      <c r="N424" s="136" t="s">
        <v>41</v>
      </c>
      <c r="P424" s="137">
        <f>O424*H424</f>
        <v>0</v>
      </c>
      <c r="Q424" s="137">
        <v>0</v>
      </c>
      <c r="R424" s="137">
        <f>Q424*H424</f>
        <v>0</v>
      </c>
      <c r="S424" s="137">
        <v>0</v>
      </c>
      <c r="T424" s="138">
        <f>S424*H424</f>
        <v>0</v>
      </c>
      <c r="AR424" s="139" t="s">
        <v>88</v>
      </c>
      <c r="AT424" s="139" t="s">
        <v>270</v>
      </c>
      <c r="AU424" s="139" t="s">
        <v>88</v>
      </c>
      <c r="AY424" s="18" t="s">
        <v>267</v>
      </c>
      <c r="BE424" s="140">
        <f>IF(N424="základní",J424,0)</f>
        <v>0</v>
      </c>
      <c r="BF424" s="140">
        <f>IF(N424="snížená",J424,0)</f>
        <v>0</v>
      </c>
      <c r="BG424" s="140">
        <f>IF(N424="zákl. přenesená",J424,0)</f>
        <v>0</v>
      </c>
      <c r="BH424" s="140">
        <f>IF(N424="sníž. přenesená",J424,0)</f>
        <v>0</v>
      </c>
      <c r="BI424" s="140">
        <f>IF(N424="nulová",J424,0)</f>
        <v>0</v>
      </c>
      <c r="BJ424" s="18" t="s">
        <v>81</v>
      </c>
      <c r="BK424" s="140">
        <f>ROUND(I424*H424,2)</f>
        <v>0</v>
      </c>
      <c r="BL424" s="18" t="s">
        <v>88</v>
      </c>
      <c r="BM424" s="139" t="s">
        <v>777</v>
      </c>
    </row>
    <row r="425" spans="2:65" s="1" customFormat="1">
      <c r="B425" s="33"/>
      <c r="D425" s="141" t="s">
        <v>275</v>
      </c>
      <c r="F425" s="142" t="s">
        <v>694</v>
      </c>
      <c r="H425" s="286"/>
      <c r="I425" s="143"/>
      <c r="J425" s="349"/>
      <c r="L425" s="33"/>
      <c r="M425" s="144"/>
      <c r="T425" s="54"/>
      <c r="AT425" s="18" t="s">
        <v>275</v>
      </c>
      <c r="AU425" s="18" t="s">
        <v>88</v>
      </c>
    </row>
    <row r="426" spans="2:65" s="12" customFormat="1">
      <c r="B426" s="145"/>
      <c r="D426" s="146" t="s">
        <v>277</v>
      </c>
      <c r="E426" s="147" t="s">
        <v>3</v>
      </c>
      <c r="F426" s="148" t="s">
        <v>160</v>
      </c>
      <c r="H426" s="287">
        <v>7.14</v>
      </c>
      <c r="I426" s="149"/>
      <c r="J426" s="350"/>
      <c r="L426" s="145"/>
      <c r="M426" s="150"/>
      <c r="T426" s="151"/>
      <c r="AT426" s="147" t="s">
        <v>277</v>
      </c>
      <c r="AU426" s="147" t="s">
        <v>88</v>
      </c>
      <c r="AV426" s="12" t="s">
        <v>81</v>
      </c>
      <c r="AW426" s="12" t="s">
        <v>31</v>
      </c>
      <c r="AX426" s="12" t="s">
        <v>69</v>
      </c>
      <c r="AY426" s="147" t="s">
        <v>267</v>
      </c>
    </row>
    <row r="427" spans="2:65" s="12" customFormat="1">
      <c r="B427" s="145"/>
      <c r="D427" s="146" t="s">
        <v>277</v>
      </c>
      <c r="E427" s="147" t="s">
        <v>3</v>
      </c>
      <c r="F427" s="148" t="s">
        <v>129</v>
      </c>
      <c r="H427" s="287">
        <v>2.1</v>
      </c>
      <c r="I427" s="149"/>
      <c r="J427" s="350"/>
      <c r="L427" s="145"/>
      <c r="M427" s="150"/>
      <c r="T427" s="151"/>
      <c r="AT427" s="147" t="s">
        <v>277</v>
      </c>
      <c r="AU427" s="147" t="s">
        <v>88</v>
      </c>
      <c r="AV427" s="12" t="s">
        <v>81</v>
      </c>
      <c r="AW427" s="12" t="s">
        <v>31</v>
      </c>
      <c r="AX427" s="12" t="s">
        <v>69</v>
      </c>
      <c r="AY427" s="147" t="s">
        <v>267</v>
      </c>
    </row>
    <row r="428" spans="2:65" s="13" customFormat="1">
      <c r="B428" s="152"/>
      <c r="D428" s="146" t="s">
        <v>277</v>
      </c>
      <c r="E428" s="153" t="s">
        <v>3</v>
      </c>
      <c r="F428" s="154" t="s">
        <v>285</v>
      </c>
      <c r="H428" s="288">
        <v>9.24</v>
      </c>
      <c r="I428" s="155"/>
      <c r="J428" s="351"/>
      <c r="L428" s="152"/>
      <c r="M428" s="156"/>
      <c r="T428" s="157"/>
      <c r="AT428" s="153" t="s">
        <v>277</v>
      </c>
      <c r="AU428" s="153" t="s">
        <v>88</v>
      </c>
      <c r="AV428" s="13" t="s">
        <v>88</v>
      </c>
      <c r="AW428" s="13" t="s">
        <v>31</v>
      </c>
      <c r="AX428" s="13" t="s">
        <v>76</v>
      </c>
      <c r="AY428" s="153" t="s">
        <v>267</v>
      </c>
    </row>
    <row r="429" spans="2:65" s="1" customFormat="1" ht="24.2" customHeight="1">
      <c r="B429" s="129"/>
      <c r="C429" s="165" t="s">
        <v>778</v>
      </c>
      <c r="D429" s="165" t="s">
        <v>564</v>
      </c>
      <c r="E429" s="166" t="s">
        <v>779</v>
      </c>
      <c r="F429" s="167" t="s">
        <v>780</v>
      </c>
      <c r="G429" s="168" t="s">
        <v>403</v>
      </c>
      <c r="H429" s="291">
        <v>10.164</v>
      </c>
      <c r="I429" s="169"/>
      <c r="J429" s="355">
        <f>ROUND(I429*H429,2)</f>
        <v>0</v>
      </c>
      <c r="K429" s="167" t="s">
        <v>273</v>
      </c>
      <c r="L429" s="171"/>
      <c r="M429" s="172" t="s">
        <v>3</v>
      </c>
      <c r="N429" s="173" t="s">
        <v>41</v>
      </c>
      <c r="P429" s="137">
        <f>O429*H429</f>
        <v>0</v>
      </c>
      <c r="Q429" s="137">
        <v>4.0000000000000003E-5</v>
      </c>
      <c r="R429" s="137">
        <f>Q429*H429</f>
        <v>4.0656000000000004E-4</v>
      </c>
      <c r="S429" s="137">
        <v>0</v>
      </c>
      <c r="T429" s="138">
        <f>S429*H429</f>
        <v>0</v>
      </c>
      <c r="AR429" s="139" t="s">
        <v>322</v>
      </c>
      <c r="AT429" s="139" t="s">
        <v>564</v>
      </c>
      <c r="AU429" s="139" t="s">
        <v>88</v>
      </c>
      <c r="AY429" s="18" t="s">
        <v>267</v>
      </c>
      <c r="BE429" s="140">
        <f>IF(N429="základní",J429,0)</f>
        <v>0</v>
      </c>
      <c r="BF429" s="140">
        <f>IF(N429="snížená",J429,0)</f>
        <v>0</v>
      </c>
      <c r="BG429" s="140">
        <f>IF(N429="zákl. přenesená",J429,0)</f>
        <v>0</v>
      </c>
      <c r="BH429" s="140">
        <f>IF(N429="sníž. přenesená",J429,0)</f>
        <v>0</v>
      </c>
      <c r="BI429" s="140">
        <f>IF(N429="nulová",J429,0)</f>
        <v>0</v>
      </c>
      <c r="BJ429" s="18" t="s">
        <v>81</v>
      </c>
      <c r="BK429" s="140">
        <f>ROUND(I429*H429,2)</f>
        <v>0</v>
      </c>
      <c r="BL429" s="18" t="s">
        <v>88</v>
      </c>
      <c r="BM429" s="139" t="s">
        <v>781</v>
      </c>
    </row>
    <row r="430" spans="2:65" s="12" customFormat="1">
      <c r="B430" s="145"/>
      <c r="D430" s="146" t="s">
        <v>277</v>
      </c>
      <c r="F430" s="148" t="s">
        <v>782</v>
      </c>
      <c r="H430" s="287">
        <v>10.164</v>
      </c>
      <c r="I430" s="149"/>
      <c r="J430" s="350"/>
      <c r="L430" s="145"/>
      <c r="M430" s="150"/>
      <c r="T430" s="151"/>
      <c r="AT430" s="147" t="s">
        <v>277</v>
      </c>
      <c r="AU430" s="147" t="s">
        <v>88</v>
      </c>
      <c r="AV430" s="12" t="s">
        <v>81</v>
      </c>
      <c r="AW430" s="12" t="s">
        <v>4</v>
      </c>
      <c r="AX430" s="12" t="s">
        <v>76</v>
      </c>
      <c r="AY430" s="147" t="s">
        <v>267</v>
      </c>
    </row>
    <row r="431" spans="2:65" s="1" customFormat="1" ht="24.2" customHeight="1">
      <c r="B431" s="129"/>
      <c r="C431" s="130" t="s">
        <v>783</v>
      </c>
      <c r="D431" s="130" t="s">
        <v>270</v>
      </c>
      <c r="E431" s="131" t="s">
        <v>784</v>
      </c>
      <c r="F431" s="132" t="s">
        <v>785</v>
      </c>
      <c r="G431" s="133" t="s">
        <v>403</v>
      </c>
      <c r="H431" s="285">
        <v>12.24</v>
      </c>
      <c r="I431" s="134"/>
      <c r="J431" s="348">
        <f>ROUND(I431*H431,2)</f>
        <v>0</v>
      </c>
      <c r="K431" s="132" t="s">
        <v>273</v>
      </c>
      <c r="L431" s="33"/>
      <c r="M431" s="135" t="s">
        <v>3</v>
      </c>
      <c r="N431" s="136" t="s">
        <v>41</v>
      </c>
      <c r="P431" s="137">
        <f>O431*H431</f>
        <v>0</v>
      </c>
      <c r="Q431" s="137">
        <v>0</v>
      </c>
      <c r="R431" s="137">
        <f>Q431*H431</f>
        <v>0</v>
      </c>
      <c r="S431" s="137">
        <v>0</v>
      </c>
      <c r="T431" s="138">
        <f>S431*H431</f>
        <v>0</v>
      </c>
      <c r="AR431" s="139" t="s">
        <v>88</v>
      </c>
      <c r="AT431" s="139" t="s">
        <v>270</v>
      </c>
      <c r="AU431" s="139" t="s">
        <v>88</v>
      </c>
      <c r="AY431" s="18" t="s">
        <v>267</v>
      </c>
      <c r="BE431" s="140">
        <f>IF(N431="základní",J431,0)</f>
        <v>0</v>
      </c>
      <c r="BF431" s="140">
        <f>IF(N431="snížená",J431,0)</f>
        <v>0</v>
      </c>
      <c r="BG431" s="140">
        <f>IF(N431="zákl. přenesená",J431,0)</f>
        <v>0</v>
      </c>
      <c r="BH431" s="140">
        <f>IF(N431="sníž. přenesená",J431,0)</f>
        <v>0</v>
      </c>
      <c r="BI431" s="140">
        <f>IF(N431="nulová",J431,0)</f>
        <v>0</v>
      </c>
      <c r="BJ431" s="18" t="s">
        <v>81</v>
      </c>
      <c r="BK431" s="140">
        <f>ROUND(I431*H431,2)</f>
        <v>0</v>
      </c>
      <c r="BL431" s="18" t="s">
        <v>88</v>
      </c>
      <c r="BM431" s="139" t="s">
        <v>786</v>
      </c>
    </row>
    <row r="432" spans="2:65" s="1" customFormat="1">
      <c r="B432" s="33"/>
      <c r="D432" s="141" t="s">
        <v>275</v>
      </c>
      <c r="F432" s="142" t="s">
        <v>787</v>
      </c>
      <c r="H432" s="286"/>
      <c r="I432" s="143"/>
      <c r="J432" s="349"/>
      <c r="L432" s="33"/>
      <c r="M432" s="144"/>
      <c r="T432" s="54"/>
      <c r="AT432" s="18" t="s">
        <v>275</v>
      </c>
      <c r="AU432" s="18" t="s">
        <v>88</v>
      </c>
    </row>
    <row r="433" spans="2:65" s="1" customFormat="1" ht="21.75" customHeight="1">
      <c r="B433" s="129"/>
      <c r="C433" s="165" t="s">
        <v>788</v>
      </c>
      <c r="D433" s="165" t="s">
        <v>564</v>
      </c>
      <c r="E433" s="166" t="s">
        <v>789</v>
      </c>
      <c r="F433" s="167" t="s">
        <v>790</v>
      </c>
      <c r="G433" s="168" t="s">
        <v>403</v>
      </c>
      <c r="H433" s="291">
        <v>7.8540000000000001</v>
      </c>
      <c r="I433" s="169"/>
      <c r="J433" s="355">
        <f>ROUND(I433*H433,2)</f>
        <v>0</v>
      </c>
      <c r="K433" s="167" t="s">
        <v>273</v>
      </c>
      <c r="L433" s="171"/>
      <c r="M433" s="172" t="s">
        <v>3</v>
      </c>
      <c r="N433" s="173" t="s">
        <v>41</v>
      </c>
      <c r="P433" s="137">
        <f>O433*H433</f>
        <v>0</v>
      </c>
      <c r="Q433" s="137">
        <v>1E-4</v>
      </c>
      <c r="R433" s="137">
        <f>Q433*H433</f>
        <v>7.8540000000000001E-4</v>
      </c>
      <c r="S433" s="137">
        <v>0</v>
      </c>
      <c r="T433" s="138">
        <f>S433*H433</f>
        <v>0</v>
      </c>
      <c r="AR433" s="139" t="s">
        <v>322</v>
      </c>
      <c r="AT433" s="139" t="s">
        <v>564</v>
      </c>
      <c r="AU433" s="139" t="s">
        <v>88</v>
      </c>
      <c r="AY433" s="18" t="s">
        <v>267</v>
      </c>
      <c r="BE433" s="140">
        <f>IF(N433="základní",J433,0)</f>
        <v>0</v>
      </c>
      <c r="BF433" s="140">
        <f>IF(N433="snížená",J433,0)</f>
        <v>0</v>
      </c>
      <c r="BG433" s="140">
        <f>IF(N433="zákl. přenesená",J433,0)</f>
        <v>0</v>
      </c>
      <c r="BH433" s="140">
        <f>IF(N433="sníž. přenesená",J433,0)</f>
        <v>0</v>
      </c>
      <c r="BI433" s="140">
        <f>IF(N433="nulová",J433,0)</f>
        <v>0</v>
      </c>
      <c r="BJ433" s="18" t="s">
        <v>81</v>
      </c>
      <c r="BK433" s="140">
        <f>ROUND(I433*H433,2)</f>
        <v>0</v>
      </c>
      <c r="BL433" s="18" t="s">
        <v>88</v>
      </c>
      <c r="BM433" s="139" t="s">
        <v>791</v>
      </c>
    </row>
    <row r="434" spans="2:65" s="12" customFormat="1">
      <c r="B434" s="145"/>
      <c r="D434" s="146" t="s">
        <v>277</v>
      </c>
      <c r="E434" s="147" t="s">
        <v>3</v>
      </c>
      <c r="F434" s="148" t="s">
        <v>160</v>
      </c>
      <c r="H434" s="287">
        <v>7.14</v>
      </c>
      <c r="I434" s="149"/>
      <c r="J434" s="350"/>
      <c r="L434" s="145"/>
      <c r="M434" s="150"/>
      <c r="T434" s="151"/>
      <c r="AT434" s="147" t="s">
        <v>277</v>
      </c>
      <c r="AU434" s="147" t="s">
        <v>88</v>
      </c>
      <c r="AV434" s="12" t="s">
        <v>81</v>
      </c>
      <c r="AW434" s="12" t="s">
        <v>31</v>
      </c>
      <c r="AX434" s="12" t="s">
        <v>69</v>
      </c>
      <c r="AY434" s="147" t="s">
        <v>267</v>
      </c>
    </row>
    <row r="435" spans="2:65" s="13" customFormat="1">
      <c r="B435" s="152"/>
      <c r="D435" s="146" t="s">
        <v>277</v>
      </c>
      <c r="E435" s="153" t="s">
        <v>3</v>
      </c>
      <c r="F435" s="154" t="s">
        <v>285</v>
      </c>
      <c r="H435" s="288">
        <v>7.14</v>
      </c>
      <c r="I435" s="155"/>
      <c r="J435" s="351"/>
      <c r="L435" s="152"/>
      <c r="M435" s="156"/>
      <c r="T435" s="157"/>
      <c r="AT435" s="153" t="s">
        <v>277</v>
      </c>
      <c r="AU435" s="153" t="s">
        <v>88</v>
      </c>
      <c r="AV435" s="13" t="s">
        <v>88</v>
      </c>
      <c r="AW435" s="13" t="s">
        <v>31</v>
      </c>
      <c r="AX435" s="13" t="s">
        <v>76</v>
      </c>
      <c r="AY435" s="153" t="s">
        <v>267</v>
      </c>
    </row>
    <row r="436" spans="2:65" s="12" customFormat="1">
      <c r="B436" s="145"/>
      <c r="D436" s="146" t="s">
        <v>277</v>
      </c>
      <c r="F436" s="148" t="s">
        <v>792</v>
      </c>
      <c r="H436" s="287">
        <v>7.8540000000000001</v>
      </c>
      <c r="I436" s="149"/>
      <c r="J436" s="350"/>
      <c r="L436" s="145"/>
      <c r="M436" s="150"/>
      <c r="T436" s="151"/>
      <c r="AT436" s="147" t="s">
        <v>277</v>
      </c>
      <c r="AU436" s="147" t="s">
        <v>88</v>
      </c>
      <c r="AV436" s="12" t="s">
        <v>81</v>
      </c>
      <c r="AW436" s="12" t="s">
        <v>4</v>
      </c>
      <c r="AX436" s="12" t="s">
        <v>76</v>
      </c>
      <c r="AY436" s="147" t="s">
        <v>267</v>
      </c>
    </row>
    <row r="437" spans="2:65" s="1" customFormat="1" ht="24.2" customHeight="1">
      <c r="B437" s="129"/>
      <c r="C437" s="165" t="s">
        <v>793</v>
      </c>
      <c r="D437" s="165" t="s">
        <v>564</v>
      </c>
      <c r="E437" s="166" t="s">
        <v>794</v>
      </c>
      <c r="F437" s="167" t="s">
        <v>795</v>
      </c>
      <c r="G437" s="168" t="s">
        <v>403</v>
      </c>
      <c r="H437" s="291">
        <v>2.31</v>
      </c>
      <c r="I437" s="169"/>
      <c r="J437" s="355">
        <f>ROUND(I437*H437,2)</f>
        <v>0</v>
      </c>
      <c r="K437" s="167" t="s">
        <v>273</v>
      </c>
      <c r="L437" s="171"/>
      <c r="M437" s="172" t="s">
        <v>3</v>
      </c>
      <c r="N437" s="173" t="s">
        <v>41</v>
      </c>
      <c r="P437" s="137">
        <f>O437*H437</f>
        <v>0</v>
      </c>
      <c r="Q437" s="137">
        <v>2.9999999999999997E-4</v>
      </c>
      <c r="R437" s="137">
        <f>Q437*H437</f>
        <v>6.9299999999999993E-4</v>
      </c>
      <c r="S437" s="137">
        <v>0</v>
      </c>
      <c r="T437" s="138">
        <f>S437*H437</f>
        <v>0</v>
      </c>
      <c r="AR437" s="139" t="s">
        <v>322</v>
      </c>
      <c r="AT437" s="139" t="s">
        <v>564</v>
      </c>
      <c r="AU437" s="139" t="s">
        <v>88</v>
      </c>
      <c r="AY437" s="18" t="s">
        <v>267</v>
      </c>
      <c r="BE437" s="140">
        <f>IF(N437="základní",J437,0)</f>
        <v>0</v>
      </c>
      <c r="BF437" s="140">
        <f>IF(N437="snížená",J437,0)</f>
        <v>0</v>
      </c>
      <c r="BG437" s="140">
        <f>IF(N437="zákl. přenesená",J437,0)</f>
        <v>0</v>
      </c>
      <c r="BH437" s="140">
        <f>IF(N437="sníž. přenesená",J437,0)</f>
        <v>0</v>
      </c>
      <c r="BI437" s="140">
        <f>IF(N437="nulová",J437,0)</f>
        <v>0</v>
      </c>
      <c r="BJ437" s="18" t="s">
        <v>81</v>
      </c>
      <c r="BK437" s="140">
        <f>ROUND(I437*H437,2)</f>
        <v>0</v>
      </c>
      <c r="BL437" s="18" t="s">
        <v>88</v>
      </c>
      <c r="BM437" s="139" t="s">
        <v>796</v>
      </c>
    </row>
    <row r="438" spans="2:65" s="12" customFormat="1">
      <c r="B438" s="145"/>
      <c r="D438" s="146" t="s">
        <v>277</v>
      </c>
      <c r="E438" s="147" t="s">
        <v>3</v>
      </c>
      <c r="F438" s="148" t="s">
        <v>129</v>
      </c>
      <c r="H438" s="287">
        <v>2.1</v>
      </c>
      <c r="I438" s="149"/>
      <c r="J438" s="350"/>
      <c r="L438" s="145"/>
      <c r="M438" s="150"/>
      <c r="T438" s="151"/>
      <c r="AT438" s="147" t="s">
        <v>277</v>
      </c>
      <c r="AU438" s="147" t="s">
        <v>88</v>
      </c>
      <c r="AV438" s="12" t="s">
        <v>81</v>
      </c>
      <c r="AW438" s="12" t="s">
        <v>31</v>
      </c>
      <c r="AX438" s="12" t="s">
        <v>69</v>
      </c>
      <c r="AY438" s="147" t="s">
        <v>267</v>
      </c>
    </row>
    <row r="439" spans="2:65" s="13" customFormat="1">
      <c r="B439" s="152"/>
      <c r="D439" s="146" t="s">
        <v>277</v>
      </c>
      <c r="E439" s="153" t="s">
        <v>3</v>
      </c>
      <c r="F439" s="154" t="s">
        <v>285</v>
      </c>
      <c r="H439" s="288">
        <v>2.1</v>
      </c>
      <c r="I439" s="155"/>
      <c r="J439" s="351"/>
      <c r="L439" s="152"/>
      <c r="M439" s="156"/>
      <c r="T439" s="157"/>
      <c r="AT439" s="153" t="s">
        <v>277</v>
      </c>
      <c r="AU439" s="153" t="s">
        <v>88</v>
      </c>
      <c r="AV439" s="13" t="s">
        <v>88</v>
      </c>
      <c r="AW439" s="13" t="s">
        <v>31</v>
      </c>
      <c r="AX439" s="13" t="s">
        <v>76</v>
      </c>
      <c r="AY439" s="153" t="s">
        <v>267</v>
      </c>
    </row>
    <row r="440" spans="2:65" s="12" customFormat="1">
      <c r="B440" s="145"/>
      <c r="D440" s="146" t="s">
        <v>277</v>
      </c>
      <c r="F440" s="148" t="s">
        <v>797</v>
      </c>
      <c r="H440" s="287">
        <v>2.31</v>
      </c>
      <c r="I440" s="149"/>
      <c r="J440" s="350"/>
      <c r="L440" s="145"/>
      <c r="M440" s="150"/>
      <c r="T440" s="151"/>
      <c r="AT440" s="147" t="s">
        <v>277</v>
      </c>
      <c r="AU440" s="147" t="s">
        <v>88</v>
      </c>
      <c r="AV440" s="12" t="s">
        <v>81</v>
      </c>
      <c r="AW440" s="12" t="s">
        <v>4</v>
      </c>
      <c r="AX440" s="12" t="s">
        <v>76</v>
      </c>
      <c r="AY440" s="147" t="s">
        <v>267</v>
      </c>
    </row>
    <row r="441" spans="2:65" s="1" customFormat="1" ht="24.2" customHeight="1">
      <c r="B441" s="129"/>
      <c r="C441" s="165" t="s">
        <v>798</v>
      </c>
      <c r="D441" s="165" t="s">
        <v>564</v>
      </c>
      <c r="E441" s="166" t="s">
        <v>799</v>
      </c>
      <c r="F441" s="167" t="s">
        <v>800</v>
      </c>
      <c r="G441" s="168" t="s">
        <v>403</v>
      </c>
      <c r="H441" s="291">
        <v>1.1000000000000001</v>
      </c>
      <c r="I441" s="169"/>
      <c r="J441" s="355">
        <f>ROUND(I441*H441,2)</f>
        <v>0</v>
      </c>
      <c r="K441" s="167" t="s">
        <v>273</v>
      </c>
      <c r="L441" s="171"/>
      <c r="M441" s="172" t="s">
        <v>3</v>
      </c>
      <c r="N441" s="173" t="s">
        <v>41</v>
      </c>
      <c r="P441" s="137">
        <f>O441*H441</f>
        <v>0</v>
      </c>
      <c r="Q441" s="137">
        <v>2.0000000000000001E-4</v>
      </c>
      <c r="R441" s="137">
        <f>Q441*H441</f>
        <v>2.2000000000000003E-4</v>
      </c>
      <c r="S441" s="137">
        <v>0</v>
      </c>
      <c r="T441" s="138">
        <f>S441*H441</f>
        <v>0</v>
      </c>
      <c r="AR441" s="139" t="s">
        <v>322</v>
      </c>
      <c r="AT441" s="139" t="s">
        <v>564</v>
      </c>
      <c r="AU441" s="139" t="s">
        <v>88</v>
      </c>
      <c r="AY441" s="18" t="s">
        <v>267</v>
      </c>
      <c r="BE441" s="140">
        <f>IF(N441="základní",J441,0)</f>
        <v>0</v>
      </c>
      <c r="BF441" s="140">
        <f>IF(N441="snížená",J441,0)</f>
        <v>0</v>
      </c>
      <c r="BG441" s="140">
        <f>IF(N441="zákl. přenesená",J441,0)</f>
        <v>0</v>
      </c>
      <c r="BH441" s="140">
        <f>IF(N441="sníž. přenesená",J441,0)</f>
        <v>0</v>
      </c>
      <c r="BI441" s="140">
        <f>IF(N441="nulová",J441,0)</f>
        <v>0</v>
      </c>
      <c r="BJ441" s="18" t="s">
        <v>81</v>
      </c>
      <c r="BK441" s="140">
        <f>ROUND(I441*H441,2)</f>
        <v>0</v>
      </c>
      <c r="BL441" s="18" t="s">
        <v>88</v>
      </c>
      <c r="BM441" s="139" t="s">
        <v>801</v>
      </c>
    </row>
    <row r="442" spans="2:65" s="1" customFormat="1" ht="19.5">
      <c r="B442" s="33"/>
      <c r="D442" s="146" t="s">
        <v>539</v>
      </c>
      <c r="F442" s="164" t="s">
        <v>802</v>
      </c>
      <c r="H442" s="286"/>
      <c r="I442" s="143"/>
      <c r="J442" s="349"/>
      <c r="L442" s="33"/>
      <c r="M442" s="144"/>
      <c r="T442" s="54"/>
      <c r="AT442" s="18" t="s">
        <v>539</v>
      </c>
      <c r="AU442" s="18" t="s">
        <v>88</v>
      </c>
    </row>
    <row r="443" spans="2:65" s="12" customFormat="1">
      <c r="B443" s="145"/>
      <c r="D443" s="146" t="s">
        <v>277</v>
      </c>
      <c r="E443" s="147" t="s">
        <v>3</v>
      </c>
      <c r="F443" s="148" t="s">
        <v>163</v>
      </c>
      <c r="H443" s="287">
        <v>1</v>
      </c>
      <c r="I443" s="149"/>
      <c r="J443" s="350"/>
      <c r="L443" s="145"/>
      <c r="M443" s="150"/>
      <c r="T443" s="151"/>
      <c r="AT443" s="147" t="s">
        <v>277</v>
      </c>
      <c r="AU443" s="147" t="s">
        <v>88</v>
      </c>
      <c r="AV443" s="12" t="s">
        <v>81</v>
      </c>
      <c r="AW443" s="12" t="s">
        <v>31</v>
      </c>
      <c r="AX443" s="12" t="s">
        <v>76</v>
      </c>
      <c r="AY443" s="147" t="s">
        <v>267</v>
      </c>
    </row>
    <row r="444" spans="2:65" s="12" customFormat="1">
      <c r="B444" s="145"/>
      <c r="D444" s="146" t="s">
        <v>277</v>
      </c>
      <c r="F444" s="148" t="s">
        <v>803</v>
      </c>
      <c r="H444" s="287">
        <v>1.1000000000000001</v>
      </c>
      <c r="I444" s="149"/>
      <c r="J444" s="350"/>
      <c r="L444" s="145"/>
      <c r="M444" s="150"/>
      <c r="T444" s="151"/>
      <c r="AT444" s="147" t="s">
        <v>277</v>
      </c>
      <c r="AU444" s="147" t="s">
        <v>88</v>
      </c>
      <c r="AV444" s="12" t="s">
        <v>81</v>
      </c>
      <c r="AW444" s="12" t="s">
        <v>4</v>
      </c>
      <c r="AX444" s="12" t="s">
        <v>76</v>
      </c>
      <c r="AY444" s="147" t="s">
        <v>267</v>
      </c>
    </row>
    <row r="445" spans="2:65" s="1" customFormat="1" ht="24.2" customHeight="1">
      <c r="B445" s="129"/>
      <c r="C445" s="165" t="s">
        <v>804</v>
      </c>
      <c r="D445" s="165" t="s">
        <v>564</v>
      </c>
      <c r="E445" s="166" t="s">
        <v>805</v>
      </c>
      <c r="F445" s="167" t="s">
        <v>806</v>
      </c>
      <c r="G445" s="168" t="s">
        <v>403</v>
      </c>
      <c r="H445" s="291">
        <v>2</v>
      </c>
      <c r="I445" s="169"/>
      <c r="J445" s="355">
        <f>ROUND(I445*H445,2)</f>
        <v>0</v>
      </c>
      <c r="K445" s="167" t="s">
        <v>273</v>
      </c>
      <c r="L445" s="171"/>
      <c r="M445" s="172" t="s">
        <v>3</v>
      </c>
      <c r="N445" s="173" t="s">
        <v>41</v>
      </c>
      <c r="P445" s="137">
        <f>O445*H445</f>
        <v>0</v>
      </c>
      <c r="Q445" s="137">
        <v>2.9999999999999997E-4</v>
      </c>
      <c r="R445" s="137">
        <f>Q445*H445</f>
        <v>5.9999999999999995E-4</v>
      </c>
      <c r="S445" s="137">
        <v>0</v>
      </c>
      <c r="T445" s="138">
        <f>S445*H445</f>
        <v>0</v>
      </c>
      <c r="AR445" s="139" t="s">
        <v>322</v>
      </c>
      <c r="AT445" s="139" t="s">
        <v>564</v>
      </c>
      <c r="AU445" s="139" t="s">
        <v>88</v>
      </c>
      <c r="AY445" s="18" t="s">
        <v>267</v>
      </c>
      <c r="BE445" s="140">
        <f>IF(N445="základní",J445,0)</f>
        <v>0</v>
      </c>
      <c r="BF445" s="140">
        <f>IF(N445="snížená",J445,0)</f>
        <v>0</v>
      </c>
      <c r="BG445" s="140">
        <f>IF(N445="zákl. přenesená",J445,0)</f>
        <v>0</v>
      </c>
      <c r="BH445" s="140">
        <f>IF(N445="sníž. přenesená",J445,0)</f>
        <v>0</v>
      </c>
      <c r="BI445" s="140">
        <f>IF(N445="nulová",J445,0)</f>
        <v>0</v>
      </c>
      <c r="BJ445" s="18" t="s">
        <v>81</v>
      </c>
      <c r="BK445" s="140">
        <f>ROUND(I445*H445,2)</f>
        <v>0</v>
      </c>
      <c r="BL445" s="18" t="s">
        <v>88</v>
      </c>
      <c r="BM445" s="139" t="s">
        <v>807</v>
      </c>
    </row>
    <row r="446" spans="2:65" s="12" customFormat="1">
      <c r="B446" s="145"/>
      <c r="D446" s="146" t="s">
        <v>277</v>
      </c>
      <c r="E446" s="147" t="s">
        <v>3</v>
      </c>
      <c r="F446" s="148" t="s">
        <v>808</v>
      </c>
      <c r="H446" s="287">
        <v>2</v>
      </c>
      <c r="I446" s="149"/>
      <c r="J446" s="350"/>
      <c r="L446" s="145"/>
      <c r="M446" s="150"/>
      <c r="T446" s="151"/>
      <c r="AT446" s="147" t="s">
        <v>277</v>
      </c>
      <c r="AU446" s="147" t="s">
        <v>88</v>
      </c>
      <c r="AV446" s="12" t="s">
        <v>81</v>
      </c>
      <c r="AW446" s="12" t="s">
        <v>31</v>
      </c>
      <c r="AX446" s="12" t="s">
        <v>76</v>
      </c>
      <c r="AY446" s="147" t="s">
        <v>267</v>
      </c>
    </row>
    <row r="447" spans="2:65" s="1" customFormat="1" ht="24.2" customHeight="1">
      <c r="B447" s="129"/>
      <c r="C447" s="130" t="s">
        <v>809</v>
      </c>
      <c r="D447" s="130" t="s">
        <v>270</v>
      </c>
      <c r="E447" s="131" t="s">
        <v>810</v>
      </c>
      <c r="F447" s="132" t="s">
        <v>811</v>
      </c>
      <c r="G447" s="133" t="s">
        <v>403</v>
      </c>
      <c r="H447" s="285">
        <v>12.621</v>
      </c>
      <c r="I447" s="134"/>
      <c r="J447" s="348">
        <f>ROUND(I447*H447,2)</f>
        <v>0</v>
      </c>
      <c r="K447" s="132" t="s">
        <v>273</v>
      </c>
      <c r="L447" s="33"/>
      <c r="M447" s="135" t="s">
        <v>3</v>
      </c>
      <c r="N447" s="136" t="s">
        <v>41</v>
      </c>
      <c r="P447" s="137">
        <f>O447*H447</f>
        <v>0</v>
      </c>
      <c r="Q447" s="137">
        <v>9.7399999999999996E-5</v>
      </c>
      <c r="R447" s="137">
        <f>Q447*H447</f>
        <v>1.2292854E-3</v>
      </c>
      <c r="S447" s="137">
        <v>0</v>
      </c>
      <c r="T447" s="138">
        <f>S447*H447</f>
        <v>0</v>
      </c>
      <c r="AR447" s="139" t="s">
        <v>88</v>
      </c>
      <c r="AT447" s="139" t="s">
        <v>270</v>
      </c>
      <c r="AU447" s="139" t="s">
        <v>88</v>
      </c>
      <c r="AY447" s="18" t="s">
        <v>267</v>
      </c>
      <c r="BE447" s="140">
        <f>IF(N447="základní",J447,0)</f>
        <v>0</v>
      </c>
      <c r="BF447" s="140">
        <f>IF(N447="snížená",J447,0)</f>
        <v>0</v>
      </c>
      <c r="BG447" s="140">
        <f>IF(N447="zákl. přenesená",J447,0)</f>
        <v>0</v>
      </c>
      <c r="BH447" s="140">
        <f>IF(N447="sníž. přenesená",J447,0)</f>
        <v>0</v>
      </c>
      <c r="BI447" s="140">
        <f>IF(N447="nulová",J447,0)</f>
        <v>0</v>
      </c>
      <c r="BJ447" s="18" t="s">
        <v>81</v>
      </c>
      <c r="BK447" s="140">
        <f>ROUND(I447*H447,2)</f>
        <v>0</v>
      </c>
      <c r="BL447" s="18" t="s">
        <v>88</v>
      </c>
      <c r="BM447" s="139" t="s">
        <v>812</v>
      </c>
    </row>
    <row r="448" spans="2:65" s="1" customFormat="1">
      <c r="B448" s="33"/>
      <c r="D448" s="141" t="s">
        <v>275</v>
      </c>
      <c r="F448" s="142" t="s">
        <v>813</v>
      </c>
      <c r="H448" s="286"/>
      <c r="I448" s="143"/>
      <c r="J448" s="349"/>
      <c r="L448" s="33"/>
      <c r="M448" s="144"/>
      <c r="T448" s="54"/>
      <c r="AT448" s="18" t="s">
        <v>275</v>
      </c>
      <c r="AU448" s="18" t="s">
        <v>88</v>
      </c>
    </row>
    <row r="449" spans="2:65" s="12" customFormat="1">
      <c r="B449" s="145"/>
      <c r="D449" s="146" t="s">
        <v>277</v>
      </c>
      <c r="E449" s="147" t="s">
        <v>3</v>
      </c>
      <c r="F449" s="148" t="s">
        <v>814</v>
      </c>
      <c r="H449" s="287">
        <v>12.621</v>
      </c>
      <c r="I449" s="149"/>
      <c r="J449" s="350"/>
      <c r="L449" s="145"/>
      <c r="M449" s="150"/>
      <c r="T449" s="151"/>
      <c r="AT449" s="147" t="s">
        <v>277</v>
      </c>
      <c r="AU449" s="147" t="s">
        <v>88</v>
      </c>
      <c r="AV449" s="12" t="s">
        <v>81</v>
      </c>
      <c r="AW449" s="12" t="s">
        <v>31</v>
      </c>
      <c r="AX449" s="12" t="s">
        <v>76</v>
      </c>
      <c r="AY449" s="147" t="s">
        <v>267</v>
      </c>
    </row>
    <row r="450" spans="2:65" s="1" customFormat="1" ht="24.2" customHeight="1">
      <c r="B450" s="129"/>
      <c r="C450" s="165" t="s">
        <v>815</v>
      </c>
      <c r="D450" s="165" t="s">
        <v>564</v>
      </c>
      <c r="E450" s="166" t="s">
        <v>816</v>
      </c>
      <c r="F450" s="167" t="s">
        <v>817</v>
      </c>
      <c r="G450" s="168" t="s">
        <v>403</v>
      </c>
      <c r="H450" s="291">
        <v>13.882999999999999</v>
      </c>
      <c r="I450" s="169"/>
      <c r="J450" s="355">
        <f>ROUND(I450*H450,2)</f>
        <v>0</v>
      </c>
      <c r="K450" s="167" t="s">
        <v>273</v>
      </c>
      <c r="L450" s="171"/>
      <c r="M450" s="172" t="s">
        <v>3</v>
      </c>
      <c r="N450" s="173" t="s">
        <v>41</v>
      </c>
      <c r="P450" s="137">
        <f>O450*H450</f>
        <v>0</v>
      </c>
      <c r="Q450" s="137">
        <v>2.9999999999999997E-4</v>
      </c>
      <c r="R450" s="137">
        <f>Q450*H450</f>
        <v>4.1648999999999992E-3</v>
      </c>
      <c r="S450" s="137">
        <v>0</v>
      </c>
      <c r="T450" s="138">
        <f>S450*H450</f>
        <v>0</v>
      </c>
      <c r="AR450" s="139" t="s">
        <v>322</v>
      </c>
      <c r="AT450" s="139" t="s">
        <v>564</v>
      </c>
      <c r="AU450" s="139" t="s">
        <v>88</v>
      </c>
      <c r="AY450" s="18" t="s">
        <v>267</v>
      </c>
      <c r="BE450" s="140">
        <f>IF(N450="základní",J450,0)</f>
        <v>0</v>
      </c>
      <c r="BF450" s="140">
        <f>IF(N450="snížená",J450,0)</f>
        <v>0</v>
      </c>
      <c r="BG450" s="140">
        <f>IF(N450="zákl. přenesená",J450,0)</f>
        <v>0</v>
      </c>
      <c r="BH450" s="140">
        <f>IF(N450="sníž. přenesená",J450,0)</f>
        <v>0</v>
      </c>
      <c r="BI450" s="140">
        <f>IF(N450="nulová",J450,0)</f>
        <v>0</v>
      </c>
      <c r="BJ450" s="18" t="s">
        <v>81</v>
      </c>
      <c r="BK450" s="140">
        <f>ROUND(I450*H450,2)</f>
        <v>0</v>
      </c>
      <c r="BL450" s="18" t="s">
        <v>88</v>
      </c>
      <c r="BM450" s="139" t="s">
        <v>818</v>
      </c>
    </row>
    <row r="451" spans="2:65" s="12" customFormat="1">
      <c r="B451" s="145"/>
      <c r="D451" s="146" t="s">
        <v>277</v>
      </c>
      <c r="F451" s="148" t="s">
        <v>819</v>
      </c>
      <c r="H451" s="287">
        <v>13.882999999999999</v>
      </c>
      <c r="I451" s="149"/>
      <c r="J451" s="350"/>
      <c r="L451" s="145"/>
      <c r="M451" s="150"/>
      <c r="T451" s="151"/>
      <c r="AT451" s="147" t="s">
        <v>277</v>
      </c>
      <c r="AU451" s="147" t="s">
        <v>88</v>
      </c>
      <c r="AV451" s="12" t="s">
        <v>81</v>
      </c>
      <c r="AW451" s="12" t="s">
        <v>4</v>
      </c>
      <c r="AX451" s="12" t="s">
        <v>76</v>
      </c>
      <c r="AY451" s="147" t="s">
        <v>267</v>
      </c>
    </row>
    <row r="452" spans="2:65" s="15" customFormat="1" ht="20.85" customHeight="1">
      <c r="B452" s="174"/>
      <c r="D452" s="175" t="s">
        <v>68</v>
      </c>
      <c r="E452" s="175" t="s">
        <v>820</v>
      </c>
      <c r="F452" s="175" t="s">
        <v>821</v>
      </c>
      <c r="H452" s="292"/>
      <c r="I452" s="176"/>
      <c r="J452" s="356">
        <f>BK452</f>
        <v>0</v>
      </c>
      <c r="L452" s="174"/>
      <c r="M452" s="177"/>
      <c r="P452" s="178">
        <f>SUM(P453:P466)</f>
        <v>0</v>
      </c>
      <c r="R452" s="178">
        <f>SUM(R453:R466)</f>
        <v>0.26109173427999999</v>
      </c>
      <c r="T452" s="179">
        <f>SUM(T453:T466)</f>
        <v>0</v>
      </c>
      <c r="AR452" s="175" t="s">
        <v>76</v>
      </c>
      <c r="AT452" s="180" t="s">
        <v>68</v>
      </c>
      <c r="AU452" s="180" t="s">
        <v>85</v>
      </c>
      <c r="AY452" s="175" t="s">
        <v>267</v>
      </c>
      <c r="BK452" s="181">
        <f>SUM(BK453:BK466)</f>
        <v>0</v>
      </c>
    </row>
    <row r="453" spans="2:65" s="1" customFormat="1" ht="66.75" customHeight="1">
      <c r="B453" s="129"/>
      <c r="C453" s="130" t="s">
        <v>822</v>
      </c>
      <c r="D453" s="130" t="s">
        <v>270</v>
      </c>
      <c r="E453" s="131" t="s">
        <v>823</v>
      </c>
      <c r="F453" s="132" t="s">
        <v>824</v>
      </c>
      <c r="G453" s="133" t="s">
        <v>102</v>
      </c>
      <c r="H453" s="285">
        <v>20.547999999999998</v>
      </c>
      <c r="I453" s="134"/>
      <c r="J453" s="348">
        <f>ROUND(I453*H453,2)</f>
        <v>0</v>
      </c>
      <c r="K453" s="132" t="s">
        <v>273</v>
      </c>
      <c r="L453" s="33"/>
      <c r="M453" s="135" t="s">
        <v>3</v>
      </c>
      <c r="N453" s="136" t="s">
        <v>41</v>
      </c>
      <c r="P453" s="137">
        <f>O453*H453</f>
        <v>0</v>
      </c>
      <c r="Q453" s="137">
        <v>8.5961600000000003E-3</v>
      </c>
      <c r="R453" s="137">
        <f>Q453*H453</f>
        <v>0.17663389567999999</v>
      </c>
      <c r="S453" s="137">
        <v>0</v>
      </c>
      <c r="T453" s="138">
        <f>S453*H453</f>
        <v>0</v>
      </c>
      <c r="AR453" s="139" t="s">
        <v>88</v>
      </c>
      <c r="AT453" s="139" t="s">
        <v>270</v>
      </c>
      <c r="AU453" s="139" t="s">
        <v>88</v>
      </c>
      <c r="AY453" s="18" t="s">
        <v>267</v>
      </c>
      <c r="BE453" s="140">
        <f>IF(N453="základní",J453,0)</f>
        <v>0</v>
      </c>
      <c r="BF453" s="140">
        <f>IF(N453="snížená",J453,0)</f>
        <v>0</v>
      </c>
      <c r="BG453" s="140">
        <f>IF(N453="zákl. přenesená",J453,0)</f>
        <v>0</v>
      </c>
      <c r="BH453" s="140">
        <f>IF(N453="sníž. přenesená",J453,0)</f>
        <v>0</v>
      </c>
      <c r="BI453" s="140">
        <f>IF(N453="nulová",J453,0)</f>
        <v>0</v>
      </c>
      <c r="BJ453" s="18" t="s">
        <v>81</v>
      </c>
      <c r="BK453" s="140">
        <f>ROUND(I453*H453,2)</f>
        <v>0</v>
      </c>
      <c r="BL453" s="18" t="s">
        <v>88</v>
      </c>
      <c r="BM453" s="139" t="s">
        <v>825</v>
      </c>
    </row>
    <row r="454" spans="2:65" s="1" customFormat="1">
      <c r="B454" s="33"/>
      <c r="D454" s="141" t="s">
        <v>275</v>
      </c>
      <c r="F454" s="142" t="s">
        <v>826</v>
      </c>
      <c r="H454" s="286"/>
      <c r="I454" s="143"/>
      <c r="J454" s="349"/>
      <c r="L454" s="33"/>
      <c r="M454" s="144"/>
      <c r="T454" s="54"/>
      <c r="AT454" s="18" t="s">
        <v>275</v>
      </c>
      <c r="AU454" s="18" t="s">
        <v>88</v>
      </c>
    </row>
    <row r="455" spans="2:65" s="12" customFormat="1">
      <c r="B455" s="145"/>
      <c r="D455" s="146" t="s">
        <v>277</v>
      </c>
      <c r="E455" s="147" t="s">
        <v>3</v>
      </c>
      <c r="F455" s="148" t="s">
        <v>761</v>
      </c>
      <c r="H455" s="287">
        <v>18.931000000000001</v>
      </c>
      <c r="I455" s="149"/>
      <c r="J455" s="350"/>
      <c r="L455" s="145"/>
      <c r="M455" s="150"/>
      <c r="T455" s="151"/>
      <c r="AT455" s="147" t="s">
        <v>277</v>
      </c>
      <c r="AU455" s="147" t="s">
        <v>88</v>
      </c>
      <c r="AV455" s="12" t="s">
        <v>81</v>
      </c>
      <c r="AW455" s="12" t="s">
        <v>31</v>
      </c>
      <c r="AX455" s="12" t="s">
        <v>69</v>
      </c>
      <c r="AY455" s="147" t="s">
        <v>267</v>
      </c>
    </row>
    <row r="456" spans="2:65" s="12" customFormat="1">
      <c r="B456" s="145"/>
      <c r="D456" s="146" t="s">
        <v>277</v>
      </c>
      <c r="E456" s="147" t="s">
        <v>3</v>
      </c>
      <c r="F456" s="148" t="s">
        <v>827</v>
      </c>
      <c r="H456" s="287">
        <v>1.617</v>
      </c>
      <c r="I456" s="149"/>
      <c r="J456" s="350"/>
      <c r="L456" s="145"/>
      <c r="M456" s="150"/>
      <c r="T456" s="151"/>
      <c r="AT456" s="147" t="s">
        <v>277</v>
      </c>
      <c r="AU456" s="147" t="s">
        <v>88</v>
      </c>
      <c r="AV456" s="12" t="s">
        <v>81</v>
      </c>
      <c r="AW456" s="12" t="s">
        <v>31</v>
      </c>
      <c r="AX456" s="12" t="s">
        <v>69</v>
      </c>
      <c r="AY456" s="147" t="s">
        <v>267</v>
      </c>
    </row>
    <row r="457" spans="2:65" s="13" customFormat="1">
      <c r="B457" s="152"/>
      <c r="D457" s="146" t="s">
        <v>277</v>
      </c>
      <c r="E457" s="153" t="s">
        <v>3</v>
      </c>
      <c r="F457" s="154" t="s">
        <v>285</v>
      </c>
      <c r="H457" s="288">
        <v>20.547999999999998</v>
      </c>
      <c r="I457" s="155"/>
      <c r="J457" s="351"/>
      <c r="L457" s="152"/>
      <c r="M457" s="156"/>
      <c r="T457" s="157"/>
      <c r="AT457" s="153" t="s">
        <v>277</v>
      </c>
      <c r="AU457" s="153" t="s">
        <v>88</v>
      </c>
      <c r="AV457" s="13" t="s">
        <v>88</v>
      </c>
      <c r="AW457" s="13" t="s">
        <v>31</v>
      </c>
      <c r="AX457" s="13" t="s">
        <v>76</v>
      </c>
      <c r="AY457" s="153" t="s">
        <v>267</v>
      </c>
    </row>
    <row r="458" spans="2:65" s="1" customFormat="1" ht="16.5" customHeight="1">
      <c r="B458" s="129"/>
      <c r="C458" s="165" t="s">
        <v>828</v>
      </c>
      <c r="D458" s="165" t="s">
        <v>564</v>
      </c>
      <c r="E458" s="166" t="s">
        <v>829</v>
      </c>
      <c r="F458" s="167" t="s">
        <v>830</v>
      </c>
      <c r="G458" s="168" t="s">
        <v>102</v>
      </c>
      <c r="H458" s="291">
        <v>21.574999999999999</v>
      </c>
      <c r="I458" s="169"/>
      <c r="J458" s="355">
        <f>ROUND(I458*H458,2)</f>
        <v>0</v>
      </c>
      <c r="K458" s="167" t="s">
        <v>273</v>
      </c>
      <c r="L458" s="171"/>
      <c r="M458" s="172" t="s">
        <v>3</v>
      </c>
      <c r="N458" s="173" t="s">
        <v>41</v>
      </c>
      <c r="P458" s="137">
        <f>O458*H458</f>
        <v>0</v>
      </c>
      <c r="Q458" s="137">
        <v>3.6800000000000001E-3</v>
      </c>
      <c r="R458" s="137">
        <f>Q458*H458</f>
        <v>7.9395999999999994E-2</v>
      </c>
      <c r="S458" s="137">
        <v>0</v>
      </c>
      <c r="T458" s="138">
        <f>S458*H458</f>
        <v>0</v>
      </c>
      <c r="AR458" s="139" t="s">
        <v>322</v>
      </c>
      <c r="AT458" s="139" t="s">
        <v>564</v>
      </c>
      <c r="AU458" s="139" t="s">
        <v>88</v>
      </c>
      <c r="AY458" s="18" t="s">
        <v>267</v>
      </c>
      <c r="BE458" s="140">
        <f>IF(N458="základní",J458,0)</f>
        <v>0</v>
      </c>
      <c r="BF458" s="140">
        <f>IF(N458="snížená",J458,0)</f>
        <v>0</v>
      </c>
      <c r="BG458" s="140">
        <f>IF(N458="zákl. přenesená",J458,0)</f>
        <v>0</v>
      </c>
      <c r="BH458" s="140">
        <f>IF(N458="sníž. přenesená",J458,0)</f>
        <v>0</v>
      </c>
      <c r="BI458" s="140">
        <f>IF(N458="nulová",J458,0)</f>
        <v>0</v>
      </c>
      <c r="BJ458" s="18" t="s">
        <v>81</v>
      </c>
      <c r="BK458" s="140">
        <f>ROUND(I458*H458,2)</f>
        <v>0</v>
      </c>
      <c r="BL458" s="18" t="s">
        <v>88</v>
      </c>
      <c r="BM458" s="139" t="s">
        <v>831</v>
      </c>
    </row>
    <row r="459" spans="2:65" s="1" customFormat="1" ht="29.25">
      <c r="B459" s="33"/>
      <c r="D459" s="146" t="s">
        <v>539</v>
      </c>
      <c r="F459" s="164" t="s">
        <v>832</v>
      </c>
      <c r="H459" s="286"/>
      <c r="I459" s="143"/>
      <c r="J459" s="349"/>
      <c r="L459" s="33"/>
      <c r="M459" s="144"/>
      <c r="T459" s="54"/>
      <c r="AT459" s="18" t="s">
        <v>539</v>
      </c>
      <c r="AU459" s="18" t="s">
        <v>88</v>
      </c>
    </row>
    <row r="460" spans="2:65" s="12" customFormat="1">
      <c r="B460" s="145"/>
      <c r="D460" s="146" t="s">
        <v>277</v>
      </c>
      <c r="F460" s="148" t="s">
        <v>833</v>
      </c>
      <c r="H460" s="287">
        <v>21.574999999999999</v>
      </c>
      <c r="I460" s="149"/>
      <c r="J460" s="350"/>
      <c r="L460" s="145"/>
      <c r="M460" s="150"/>
      <c r="T460" s="151"/>
      <c r="AT460" s="147" t="s">
        <v>277</v>
      </c>
      <c r="AU460" s="147" t="s">
        <v>88</v>
      </c>
      <c r="AV460" s="12" t="s">
        <v>81</v>
      </c>
      <c r="AW460" s="12" t="s">
        <v>4</v>
      </c>
      <c r="AX460" s="12" t="s">
        <v>76</v>
      </c>
      <c r="AY460" s="147" t="s">
        <v>267</v>
      </c>
    </row>
    <row r="461" spans="2:65" s="1" customFormat="1" ht="55.5" customHeight="1">
      <c r="B461" s="129"/>
      <c r="C461" s="130" t="s">
        <v>834</v>
      </c>
      <c r="D461" s="130" t="s">
        <v>270</v>
      </c>
      <c r="E461" s="131" t="s">
        <v>835</v>
      </c>
      <c r="F461" s="132" t="s">
        <v>836</v>
      </c>
      <c r="G461" s="133" t="s">
        <v>102</v>
      </c>
      <c r="H461" s="285">
        <v>18.931000000000001</v>
      </c>
      <c r="I461" s="134"/>
      <c r="J461" s="348">
        <f>ROUND(I461*H461,2)</f>
        <v>0</v>
      </c>
      <c r="K461" s="132" t="s">
        <v>273</v>
      </c>
      <c r="L461" s="33"/>
      <c r="M461" s="135" t="s">
        <v>3</v>
      </c>
      <c r="N461" s="136" t="s">
        <v>41</v>
      </c>
      <c r="P461" s="137">
        <f>O461*H461</f>
        <v>0</v>
      </c>
      <c r="Q461" s="137">
        <v>8.0599999999999994E-5</v>
      </c>
      <c r="R461" s="137">
        <f>Q461*H461</f>
        <v>1.5258386000000001E-3</v>
      </c>
      <c r="S461" s="137">
        <v>0</v>
      </c>
      <c r="T461" s="138">
        <f>S461*H461</f>
        <v>0</v>
      </c>
      <c r="AR461" s="139" t="s">
        <v>88</v>
      </c>
      <c r="AT461" s="139" t="s">
        <v>270</v>
      </c>
      <c r="AU461" s="139" t="s">
        <v>88</v>
      </c>
      <c r="AY461" s="18" t="s">
        <v>267</v>
      </c>
      <c r="BE461" s="140">
        <f>IF(N461="základní",J461,0)</f>
        <v>0</v>
      </c>
      <c r="BF461" s="140">
        <f>IF(N461="snížená",J461,0)</f>
        <v>0</v>
      </c>
      <c r="BG461" s="140">
        <f>IF(N461="zákl. přenesená",J461,0)</f>
        <v>0</v>
      </c>
      <c r="BH461" s="140">
        <f>IF(N461="sníž. přenesená",J461,0)</f>
        <v>0</v>
      </c>
      <c r="BI461" s="140">
        <f>IF(N461="nulová",J461,0)</f>
        <v>0</v>
      </c>
      <c r="BJ461" s="18" t="s">
        <v>81</v>
      </c>
      <c r="BK461" s="140">
        <f>ROUND(I461*H461,2)</f>
        <v>0</v>
      </c>
      <c r="BL461" s="18" t="s">
        <v>88</v>
      </c>
      <c r="BM461" s="139" t="s">
        <v>837</v>
      </c>
    </row>
    <row r="462" spans="2:65" s="1" customFormat="1">
      <c r="B462" s="33"/>
      <c r="D462" s="141" t="s">
        <v>275</v>
      </c>
      <c r="F462" s="142" t="s">
        <v>838</v>
      </c>
      <c r="H462" s="286"/>
      <c r="I462" s="143"/>
      <c r="J462" s="349"/>
      <c r="L462" s="33"/>
      <c r="M462" s="144"/>
      <c r="T462" s="54"/>
      <c r="AT462" s="18" t="s">
        <v>275</v>
      </c>
      <c r="AU462" s="18" t="s">
        <v>88</v>
      </c>
    </row>
    <row r="463" spans="2:65" s="12" customFormat="1">
      <c r="B463" s="145"/>
      <c r="D463" s="146" t="s">
        <v>277</v>
      </c>
      <c r="E463" s="147" t="s">
        <v>3</v>
      </c>
      <c r="F463" s="148" t="s">
        <v>761</v>
      </c>
      <c r="H463" s="287">
        <v>18.931000000000001</v>
      </c>
      <c r="I463" s="149"/>
      <c r="J463" s="350"/>
      <c r="L463" s="145"/>
      <c r="M463" s="150"/>
      <c r="T463" s="151"/>
      <c r="AT463" s="147" t="s">
        <v>277</v>
      </c>
      <c r="AU463" s="147" t="s">
        <v>88</v>
      </c>
      <c r="AV463" s="12" t="s">
        <v>81</v>
      </c>
      <c r="AW463" s="12" t="s">
        <v>31</v>
      </c>
      <c r="AX463" s="12" t="s">
        <v>76</v>
      </c>
      <c r="AY463" s="147" t="s">
        <v>267</v>
      </c>
    </row>
    <row r="464" spans="2:65" s="1" customFormat="1" ht="44.25" customHeight="1">
      <c r="B464" s="129"/>
      <c r="C464" s="130" t="s">
        <v>839</v>
      </c>
      <c r="D464" s="130" t="s">
        <v>270</v>
      </c>
      <c r="E464" s="131" t="s">
        <v>840</v>
      </c>
      <c r="F464" s="132" t="s">
        <v>841</v>
      </c>
      <c r="G464" s="133" t="s">
        <v>356</v>
      </c>
      <c r="H464" s="285">
        <v>1</v>
      </c>
      <c r="I464" s="134"/>
      <c r="J464" s="348">
        <f>ROUND(I464*H464,2)</f>
        <v>0</v>
      </c>
      <c r="K464" s="132" t="s">
        <v>273</v>
      </c>
      <c r="L464" s="33"/>
      <c r="M464" s="135" t="s">
        <v>3</v>
      </c>
      <c r="N464" s="136" t="s">
        <v>41</v>
      </c>
      <c r="P464" s="137">
        <f>O464*H464</f>
        <v>0</v>
      </c>
      <c r="Q464" s="137">
        <v>3.5360000000000001E-3</v>
      </c>
      <c r="R464" s="137">
        <f>Q464*H464</f>
        <v>3.5360000000000001E-3</v>
      </c>
      <c r="S464" s="137">
        <v>0</v>
      </c>
      <c r="T464" s="138">
        <f>S464*H464</f>
        <v>0</v>
      </c>
      <c r="AR464" s="139" t="s">
        <v>88</v>
      </c>
      <c r="AT464" s="139" t="s">
        <v>270</v>
      </c>
      <c r="AU464" s="139" t="s">
        <v>88</v>
      </c>
      <c r="AY464" s="18" t="s">
        <v>267</v>
      </c>
      <c r="BE464" s="140">
        <f>IF(N464="základní",J464,0)</f>
        <v>0</v>
      </c>
      <c r="BF464" s="140">
        <f>IF(N464="snížená",J464,0)</f>
        <v>0</v>
      </c>
      <c r="BG464" s="140">
        <f>IF(N464="zákl. přenesená",J464,0)</f>
        <v>0</v>
      </c>
      <c r="BH464" s="140">
        <f>IF(N464="sníž. přenesená",J464,0)</f>
        <v>0</v>
      </c>
      <c r="BI464" s="140">
        <f>IF(N464="nulová",J464,0)</f>
        <v>0</v>
      </c>
      <c r="BJ464" s="18" t="s">
        <v>81</v>
      </c>
      <c r="BK464" s="140">
        <f>ROUND(I464*H464,2)</f>
        <v>0</v>
      </c>
      <c r="BL464" s="18" t="s">
        <v>88</v>
      </c>
      <c r="BM464" s="139" t="s">
        <v>842</v>
      </c>
    </row>
    <row r="465" spans="2:65" s="1" customFormat="1">
      <c r="B465" s="33"/>
      <c r="D465" s="141" t="s">
        <v>275</v>
      </c>
      <c r="F465" s="142" t="s">
        <v>843</v>
      </c>
      <c r="H465" s="286"/>
      <c r="I465" s="143"/>
      <c r="J465" s="349"/>
      <c r="L465" s="33"/>
      <c r="M465" s="144"/>
      <c r="T465" s="54"/>
      <c r="AT465" s="18" t="s">
        <v>275</v>
      </c>
      <c r="AU465" s="18" t="s">
        <v>88</v>
      </c>
    </row>
    <row r="466" spans="2:65" s="12" customFormat="1">
      <c r="B466" s="145"/>
      <c r="D466" s="146" t="s">
        <v>277</v>
      </c>
      <c r="E466" s="147" t="s">
        <v>3</v>
      </c>
      <c r="F466" s="148" t="s">
        <v>844</v>
      </c>
      <c r="H466" s="287">
        <v>1</v>
      </c>
      <c r="I466" s="149"/>
      <c r="J466" s="350"/>
      <c r="L466" s="145"/>
      <c r="M466" s="150"/>
      <c r="T466" s="151"/>
      <c r="AT466" s="147" t="s">
        <v>277</v>
      </c>
      <c r="AU466" s="147" t="s">
        <v>88</v>
      </c>
      <c r="AV466" s="12" t="s">
        <v>81</v>
      </c>
      <c r="AW466" s="12" t="s">
        <v>31</v>
      </c>
      <c r="AX466" s="12" t="s">
        <v>76</v>
      </c>
      <c r="AY466" s="147" t="s">
        <v>267</v>
      </c>
    </row>
    <row r="467" spans="2:65" s="15" customFormat="1" ht="20.85" customHeight="1">
      <c r="B467" s="174"/>
      <c r="D467" s="175" t="s">
        <v>68</v>
      </c>
      <c r="E467" s="175" t="s">
        <v>845</v>
      </c>
      <c r="F467" s="175" t="s">
        <v>846</v>
      </c>
      <c r="H467" s="292"/>
      <c r="I467" s="176"/>
      <c r="J467" s="356">
        <f>BK467</f>
        <v>0</v>
      </c>
      <c r="L467" s="174"/>
      <c r="M467" s="177"/>
      <c r="P467" s="178">
        <f>SUM(P468:P481)</f>
        <v>0</v>
      </c>
      <c r="R467" s="178">
        <f>SUM(R468:R481)</f>
        <v>2.7093279999999997E-2</v>
      </c>
      <c r="T467" s="179">
        <f>SUM(T468:T481)</f>
        <v>0</v>
      </c>
      <c r="AR467" s="175" t="s">
        <v>76</v>
      </c>
      <c r="AT467" s="180" t="s">
        <v>68</v>
      </c>
      <c r="AU467" s="180" t="s">
        <v>85</v>
      </c>
      <c r="AY467" s="175" t="s">
        <v>267</v>
      </c>
      <c r="BK467" s="181">
        <f>SUM(BK468:BK481)</f>
        <v>0</v>
      </c>
    </row>
    <row r="468" spans="2:65" s="1" customFormat="1" ht="55.5" customHeight="1">
      <c r="B468" s="129"/>
      <c r="C468" s="130" t="s">
        <v>847</v>
      </c>
      <c r="D468" s="130" t="s">
        <v>270</v>
      </c>
      <c r="E468" s="131" t="s">
        <v>848</v>
      </c>
      <c r="F468" s="132" t="s">
        <v>849</v>
      </c>
      <c r="G468" s="133" t="s">
        <v>403</v>
      </c>
      <c r="H468" s="285">
        <v>9.24</v>
      </c>
      <c r="I468" s="134"/>
      <c r="J468" s="348">
        <f>ROUND(I468*H468,2)</f>
        <v>0</v>
      </c>
      <c r="K468" s="132" t="s">
        <v>273</v>
      </c>
      <c r="L468" s="33"/>
      <c r="M468" s="135" t="s">
        <v>3</v>
      </c>
      <c r="N468" s="136" t="s">
        <v>41</v>
      </c>
      <c r="P468" s="137">
        <f>O468*H468</f>
        <v>0</v>
      </c>
      <c r="Q468" s="137">
        <v>1.758E-3</v>
      </c>
      <c r="R468" s="137">
        <f>Q468*H468</f>
        <v>1.6243920000000002E-2</v>
      </c>
      <c r="S468" s="137">
        <v>0</v>
      </c>
      <c r="T468" s="138">
        <f>S468*H468</f>
        <v>0</v>
      </c>
      <c r="AR468" s="139" t="s">
        <v>88</v>
      </c>
      <c r="AT468" s="139" t="s">
        <v>270</v>
      </c>
      <c r="AU468" s="139" t="s">
        <v>88</v>
      </c>
      <c r="AY468" s="18" t="s">
        <v>267</v>
      </c>
      <c r="BE468" s="140">
        <f>IF(N468="základní",J468,0)</f>
        <v>0</v>
      </c>
      <c r="BF468" s="140">
        <f>IF(N468="snížená",J468,0)</f>
        <v>0</v>
      </c>
      <c r="BG468" s="140">
        <f>IF(N468="zákl. přenesená",J468,0)</f>
        <v>0</v>
      </c>
      <c r="BH468" s="140">
        <f>IF(N468="sníž. přenesená",J468,0)</f>
        <v>0</v>
      </c>
      <c r="BI468" s="140">
        <f>IF(N468="nulová",J468,0)</f>
        <v>0</v>
      </c>
      <c r="BJ468" s="18" t="s">
        <v>81</v>
      </c>
      <c r="BK468" s="140">
        <f>ROUND(I468*H468,2)</f>
        <v>0</v>
      </c>
      <c r="BL468" s="18" t="s">
        <v>88</v>
      </c>
      <c r="BM468" s="139" t="s">
        <v>850</v>
      </c>
    </row>
    <row r="469" spans="2:65" s="1" customFormat="1">
      <c r="B469" s="33"/>
      <c r="D469" s="141" t="s">
        <v>275</v>
      </c>
      <c r="F469" s="142" t="s">
        <v>851</v>
      </c>
      <c r="H469" s="286"/>
      <c r="I469" s="143"/>
      <c r="J469" s="349"/>
      <c r="L469" s="33"/>
      <c r="M469" s="144"/>
      <c r="T469" s="54"/>
      <c r="AT469" s="18" t="s">
        <v>275</v>
      </c>
      <c r="AU469" s="18" t="s">
        <v>88</v>
      </c>
    </row>
    <row r="470" spans="2:65" s="14" customFormat="1">
      <c r="B470" s="158"/>
      <c r="D470" s="146" t="s">
        <v>277</v>
      </c>
      <c r="E470" s="159" t="s">
        <v>3</v>
      </c>
      <c r="F470" s="160" t="s">
        <v>852</v>
      </c>
      <c r="H470" s="290" t="s">
        <v>3</v>
      </c>
      <c r="I470" s="161"/>
      <c r="J470" s="353"/>
      <c r="L470" s="158"/>
      <c r="M470" s="162"/>
      <c r="T470" s="163"/>
      <c r="AT470" s="159" t="s">
        <v>277</v>
      </c>
      <c r="AU470" s="159" t="s">
        <v>88</v>
      </c>
      <c r="AV470" s="14" t="s">
        <v>76</v>
      </c>
      <c r="AW470" s="14" t="s">
        <v>31</v>
      </c>
      <c r="AX470" s="14" t="s">
        <v>69</v>
      </c>
      <c r="AY470" s="159" t="s">
        <v>267</v>
      </c>
    </row>
    <row r="471" spans="2:65" s="12" customFormat="1">
      <c r="B471" s="145"/>
      <c r="D471" s="146" t="s">
        <v>277</v>
      </c>
      <c r="E471" s="147" t="s">
        <v>3</v>
      </c>
      <c r="F471" s="148" t="s">
        <v>853</v>
      </c>
      <c r="H471" s="287">
        <v>9.24</v>
      </c>
      <c r="I471" s="149"/>
      <c r="J471" s="350"/>
      <c r="L471" s="145"/>
      <c r="M471" s="150"/>
      <c r="T471" s="151"/>
      <c r="AT471" s="147" t="s">
        <v>277</v>
      </c>
      <c r="AU471" s="147" t="s">
        <v>88</v>
      </c>
      <c r="AV471" s="12" t="s">
        <v>81</v>
      </c>
      <c r="AW471" s="12" t="s">
        <v>31</v>
      </c>
      <c r="AX471" s="12" t="s">
        <v>69</v>
      </c>
      <c r="AY471" s="147" t="s">
        <v>267</v>
      </c>
    </row>
    <row r="472" spans="2:65" s="13" customFormat="1">
      <c r="B472" s="152"/>
      <c r="D472" s="146" t="s">
        <v>277</v>
      </c>
      <c r="E472" s="153" t="s">
        <v>3</v>
      </c>
      <c r="F472" s="154" t="s">
        <v>285</v>
      </c>
      <c r="H472" s="288">
        <v>9.24</v>
      </c>
      <c r="I472" s="155"/>
      <c r="J472" s="351"/>
      <c r="L472" s="152"/>
      <c r="M472" s="156"/>
      <c r="T472" s="157"/>
      <c r="AT472" s="153" t="s">
        <v>277</v>
      </c>
      <c r="AU472" s="153" t="s">
        <v>88</v>
      </c>
      <c r="AV472" s="13" t="s">
        <v>88</v>
      </c>
      <c r="AW472" s="13" t="s">
        <v>31</v>
      </c>
      <c r="AX472" s="13" t="s">
        <v>76</v>
      </c>
      <c r="AY472" s="153" t="s">
        <v>267</v>
      </c>
    </row>
    <row r="473" spans="2:65" s="1" customFormat="1" ht="55.5" customHeight="1">
      <c r="B473" s="129"/>
      <c r="C473" s="130" t="s">
        <v>854</v>
      </c>
      <c r="D473" s="130" t="s">
        <v>270</v>
      </c>
      <c r="E473" s="131" t="s">
        <v>848</v>
      </c>
      <c r="F473" s="132" t="s">
        <v>849</v>
      </c>
      <c r="G473" s="133" t="s">
        <v>403</v>
      </c>
      <c r="H473" s="285">
        <v>1</v>
      </c>
      <c r="I473" s="134"/>
      <c r="J473" s="348">
        <f>ROUND(I473*H473,2)</f>
        <v>0</v>
      </c>
      <c r="K473" s="132" t="s">
        <v>273</v>
      </c>
      <c r="L473" s="33"/>
      <c r="M473" s="135" t="s">
        <v>3</v>
      </c>
      <c r="N473" s="136" t="s">
        <v>41</v>
      </c>
      <c r="P473" s="137">
        <f>O473*H473</f>
        <v>0</v>
      </c>
      <c r="Q473" s="137">
        <v>1.758E-3</v>
      </c>
      <c r="R473" s="137">
        <f>Q473*H473</f>
        <v>1.758E-3</v>
      </c>
      <c r="S473" s="137">
        <v>0</v>
      </c>
      <c r="T473" s="138">
        <f>S473*H473</f>
        <v>0</v>
      </c>
      <c r="AR473" s="139" t="s">
        <v>88</v>
      </c>
      <c r="AT473" s="139" t="s">
        <v>270</v>
      </c>
      <c r="AU473" s="139" t="s">
        <v>88</v>
      </c>
      <c r="AY473" s="18" t="s">
        <v>267</v>
      </c>
      <c r="BE473" s="140">
        <f>IF(N473="základní",J473,0)</f>
        <v>0</v>
      </c>
      <c r="BF473" s="140">
        <f>IF(N473="snížená",J473,0)</f>
        <v>0</v>
      </c>
      <c r="BG473" s="140">
        <f>IF(N473="zákl. přenesená",J473,0)</f>
        <v>0</v>
      </c>
      <c r="BH473" s="140">
        <f>IF(N473="sníž. přenesená",J473,0)</f>
        <v>0</v>
      </c>
      <c r="BI473" s="140">
        <f>IF(N473="nulová",J473,0)</f>
        <v>0</v>
      </c>
      <c r="BJ473" s="18" t="s">
        <v>81</v>
      </c>
      <c r="BK473" s="140">
        <f>ROUND(I473*H473,2)</f>
        <v>0</v>
      </c>
      <c r="BL473" s="18" t="s">
        <v>88</v>
      </c>
      <c r="BM473" s="139" t="s">
        <v>855</v>
      </c>
    </row>
    <row r="474" spans="2:65" s="1" customFormat="1">
      <c r="B474" s="33"/>
      <c r="D474" s="141" t="s">
        <v>275</v>
      </c>
      <c r="F474" s="142" t="s">
        <v>851</v>
      </c>
      <c r="H474" s="286"/>
      <c r="I474" s="143"/>
      <c r="J474" s="349"/>
      <c r="L474" s="33"/>
      <c r="M474" s="144"/>
      <c r="T474" s="54"/>
      <c r="AT474" s="18" t="s">
        <v>275</v>
      </c>
      <c r="AU474" s="18" t="s">
        <v>88</v>
      </c>
    </row>
    <row r="475" spans="2:65" s="12" customFormat="1">
      <c r="B475" s="145"/>
      <c r="D475" s="146" t="s">
        <v>277</v>
      </c>
      <c r="E475" s="147" t="s">
        <v>3</v>
      </c>
      <c r="F475" s="148" t="s">
        <v>163</v>
      </c>
      <c r="H475" s="287">
        <v>1</v>
      </c>
      <c r="I475" s="149"/>
      <c r="J475" s="350"/>
      <c r="L475" s="145"/>
      <c r="M475" s="150"/>
      <c r="T475" s="151"/>
      <c r="AT475" s="147" t="s">
        <v>277</v>
      </c>
      <c r="AU475" s="147" t="s">
        <v>88</v>
      </c>
      <c r="AV475" s="12" t="s">
        <v>81</v>
      </c>
      <c r="AW475" s="12" t="s">
        <v>31</v>
      </c>
      <c r="AX475" s="12" t="s">
        <v>76</v>
      </c>
      <c r="AY475" s="147" t="s">
        <v>267</v>
      </c>
    </row>
    <row r="476" spans="2:65" s="1" customFormat="1" ht="24.2" customHeight="1">
      <c r="B476" s="129"/>
      <c r="C476" s="165" t="s">
        <v>856</v>
      </c>
      <c r="D476" s="165" t="s">
        <v>564</v>
      </c>
      <c r="E476" s="166" t="s">
        <v>857</v>
      </c>
      <c r="F476" s="167" t="s">
        <v>858</v>
      </c>
      <c r="G476" s="168" t="s">
        <v>102</v>
      </c>
      <c r="H476" s="291">
        <v>0.2</v>
      </c>
      <c r="I476" s="169"/>
      <c r="J476" s="355">
        <f>ROUND(I476*H476,2)</f>
        <v>0</v>
      </c>
      <c r="K476" s="167" t="s">
        <v>273</v>
      </c>
      <c r="L476" s="171"/>
      <c r="M476" s="172" t="s">
        <v>3</v>
      </c>
      <c r="N476" s="173" t="s">
        <v>41</v>
      </c>
      <c r="P476" s="137">
        <f>O476*H476</f>
        <v>0</v>
      </c>
      <c r="Q476" s="137">
        <v>8.9999999999999998E-4</v>
      </c>
      <c r="R476" s="137">
        <f>Q476*H476</f>
        <v>1.8000000000000001E-4</v>
      </c>
      <c r="S476" s="137">
        <v>0</v>
      </c>
      <c r="T476" s="138">
        <f>S476*H476</f>
        <v>0</v>
      </c>
      <c r="AR476" s="139" t="s">
        <v>322</v>
      </c>
      <c r="AT476" s="139" t="s">
        <v>564</v>
      </c>
      <c r="AU476" s="139" t="s">
        <v>88</v>
      </c>
      <c r="AY476" s="18" t="s">
        <v>267</v>
      </c>
      <c r="BE476" s="140">
        <f>IF(N476="základní",J476,0)</f>
        <v>0</v>
      </c>
      <c r="BF476" s="140">
        <f>IF(N476="snížená",J476,0)</f>
        <v>0</v>
      </c>
      <c r="BG476" s="140">
        <f>IF(N476="zákl. přenesená",J476,0)</f>
        <v>0</v>
      </c>
      <c r="BH476" s="140">
        <f>IF(N476="sníž. přenesená",J476,0)</f>
        <v>0</v>
      </c>
      <c r="BI476" s="140">
        <f>IF(N476="nulová",J476,0)</f>
        <v>0</v>
      </c>
      <c r="BJ476" s="18" t="s">
        <v>81</v>
      </c>
      <c r="BK476" s="140">
        <f>ROUND(I476*H476,2)</f>
        <v>0</v>
      </c>
      <c r="BL476" s="18" t="s">
        <v>88</v>
      </c>
      <c r="BM476" s="139" t="s">
        <v>859</v>
      </c>
    </row>
    <row r="477" spans="2:65" s="12" customFormat="1">
      <c r="B477" s="145"/>
      <c r="D477" s="146" t="s">
        <v>277</v>
      </c>
      <c r="F477" s="148" t="s">
        <v>860</v>
      </c>
      <c r="H477" s="287">
        <v>0.2</v>
      </c>
      <c r="I477" s="149"/>
      <c r="J477" s="350"/>
      <c r="L477" s="145"/>
      <c r="M477" s="150"/>
      <c r="T477" s="151"/>
      <c r="AT477" s="147" t="s">
        <v>277</v>
      </c>
      <c r="AU477" s="147" t="s">
        <v>88</v>
      </c>
      <c r="AV477" s="12" t="s">
        <v>81</v>
      </c>
      <c r="AW477" s="12" t="s">
        <v>4</v>
      </c>
      <c r="AX477" s="12" t="s">
        <v>76</v>
      </c>
      <c r="AY477" s="147" t="s">
        <v>267</v>
      </c>
    </row>
    <row r="478" spans="2:65" s="1" customFormat="1" ht="44.25" customHeight="1">
      <c r="B478" s="129"/>
      <c r="C478" s="130" t="s">
        <v>861</v>
      </c>
      <c r="D478" s="130" t="s">
        <v>270</v>
      </c>
      <c r="E478" s="131" t="s">
        <v>862</v>
      </c>
      <c r="F478" s="132" t="s">
        <v>863</v>
      </c>
      <c r="G478" s="133" t="s">
        <v>102</v>
      </c>
      <c r="H478" s="285">
        <v>2.36</v>
      </c>
      <c r="I478" s="134"/>
      <c r="J478" s="348">
        <f>ROUND(I478*H478,2)</f>
        <v>0</v>
      </c>
      <c r="K478" s="132" t="s">
        <v>273</v>
      </c>
      <c r="L478" s="33"/>
      <c r="M478" s="135" t="s">
        <v>3</v>
      </c>
      <c r="N478" s="136" t="s">
        <v>41</v>
      </c>
      <c r="P478" s="137">
        <f>O478*H478</f>
        <v>0</v>
      </c>
      <c r="Q478" s="137">
        <v>3.7759999999999998E-3</v>
      </c>
      <c r="R478" s="137">
        <f>Q478*H478</f>
        <v>8.9113599999999984E-3</v>
      </c>
      <c r="S478" s="137">
        <v>0</v>
      </c>
      <c r="T478" s="138">
        <f>S478*H478</f>
        <v>0</v>
      </c>
      <c r="AR478" s="139" t="s">
        <v>88</v>
      </c>
      <c r="AT478" s="139" t="s">
        <v>270</v>
      </c>
      <c r="AU478" s="139" t="s">
        <v>88</v>
      </c>
      <c r="AY478" s="18" t="s">
        <v>267</v>
      </c>
      <c r="BE478" s="140">
        <f>IF(N478="základní",J478,0)</f>
        <v>0</v>
      </c>
      <c r="BF478" s="140">
        <f>IF(N478="snížená",J478,0)</f>
        <v>0</v>
      </c>
      <c r="BG478" s="140">
        <f>IF(N478="zákl. přenesená",J478,0)</f>
        <v>0</v>
      </c>
      <c r="BH478" s="140">
        <f>IF(N478="sníž. přenesená",J478,0)</f>
        <v>0</v>
      </c>
      <c r="BI478" s="140">
        <f>IF(N478="nulová",J478,0)</f>
        <v>0</v>
      </c>
      <c r="BJ478" s="18" t="s">
        <v>81</v>
      </c>
      <c r="BK478" s="140">
        <f>ROUND(I478*H478,2)</f>
        <v>0</v>
      </c>
      <c r="BL478" s="18" t="s">
        <v>88</v>
      </c>
      <c r="BM478" s="139" t="s">
        <v>864</v>
      </c>
    </row>
    <row r="479" spans="2:65" s="1" customFormat="1">
      <c r="B479" s="33"/>
      <c r="D479" s="141" t="s">
        <v>275</v>
      </c>
      <c r="F479" s="142" t="s">
        <v>865</v>
      </c>
      <c r="H479" s="286"/>
      <c r="I479" s="143"/>
      <c r="J479" s="349"/>
      <c r="L479" s="33"/>
      <c r="M479" s="144"/>
      <c r="T479" s="54"/>
      <c r="AT479" s="18" t="s">
        <v>275</v>
      </c>
      <c r="AU479" s="18" t="s">
        <v>88</v>
      </c>
    </row>
    <row r="480" spans="2:65" s="14" customFormat="1">
      <c r="B480" s="158"/>
      <c r="D480" s="146" t="s">
        <v>277</v>
      </c>
      <c r="E480" s="159" t="s">
        <v>3</v>
      </c>
      <c r="F480" s="160" t="s">
        <v>866</v>
      </c>
      <c r="H480" s="290" t="s">
        <v>3</v>
      </c>
      <c r="I480" s="161"/>
      <c r="J480" s="353"/>
      <c r="L480" s="158"/>
      <c r="M480" s="162"/>
      <c r="T480" s="163"/>
      <c r="AT480" s="159" t="s">
        <v>277</v>
      </c>
      <c r="AU480" s="159" t="s">
        <v>88</v>
      </c>
      <c r="AV480" s="14" t="s">
        <v>76</v>
      </c>
      <c r="AW480" s="14" t="s">
        <v>31</v>
      </c>
      <c r="AX480" s="14" t="s">
        <v>69</v>
      </c>
      <c r="AY480" s="159" t="s">
        <v>267</v>
      </c>
    </row>
    <row r="481" spans="2:65" s="12" customFormat="1">
      <c r="B481" s="145"/>
      <c r="D481" s="146" t="s">
        <v>277</v>
      </c>
      <c r="E481" s="147" t="s">
        <v>3</v>
      </c>
      <c r="F481" s="148" t="s">
        <v>867</v>
      </c>
      <c r="H481" s="287">
        <v>2.36</v>
      </c>
      <c r="I481" s="149"/>
      <c r="J481" s="350"/>
      <c r="L481" s="145"/>
      <c r="M481" s="150"/>
      <c r="T481" s="151"/>
      <c r="AT481" s="147" t="s">
        <v>277</v>
      </c>
      <c r="AU481" s="147" t="s">
        <v>88</v>
      </c>
      <c r="AV481" s="12" t="s">
        <v>81</v>
      </c>
      <c r="AW481" s="12" t="s">
        <v>31</v>
      </c>
      <c r="AX481" s="12" t="s">
        <v>76</v>
      </c>
      <c r="AY481" s="147" t="s">
        <v>267</v>
      </c>
    </row>
    <row r="482" spans="2:65" s="15" customFormat="1" ht="20.85" customHeight="1">
      <c r="B482" s="174"/>
      <c r="D482" s="175" t="s">
        <v>68</v>
      </c>
      <c r="E482" s="175" t="s">
        <v>868</v>
      </c>
      <c r="F482" s="175" t="s">
        <v>869</v>
      </c>
      <c r="H482" s="292"/>
      <c r="I482" s="176"/>
      <c r="J482" s="356">
        <f>BK482</f>
        <v>0</v>
      </c>
      <c r="L482" s="174"/>
      <c r="M482" s="177"/>
      <c r="P482" s="178">
        <f>SUM(P483:P491)</f>
        <v>0</v>
      </c>
      <c r="R482" s="178">
        <f>SUM(R483:R491)</f>
        <v>0.15056507999999999</v>
      </c>
      <c r="T482" s="179">
        <f>SUM(T483:T491)</f>
        <v>0</v>
      </c>
      <c r="AR482" s="175" t="s">
        <v>76</v>
      </c>
      <c r="AT482" s="180" t="s">
        <v>68</v>
      </c>
      <c r="AU482" s="180" t="s">
        <v>85</v>
      </c>
      <c r="AY482" s="175" t="s">
        <v>267</v>
      </c>
      <c r="BK482" s="181">
        <f>SUM(BK483:BK491)</f>
        <v>0</v>
      </c>
    </row>
    <row r="483" spans="2:65" s="1" customFormat="1" ht="24.2" customHeight="1">
      <c r="B483" s="129"/>
      <c r="C483" s="130" t="s">
        <v>870</v>
      </c>
      <c r="D483" s="130" t="s">
        <v>270</v>
      </c>
      <c r="E483" s="131" t="s">
        <v>871</v>
      </c>
      <c r="F483" s="132" t="s">
        <v>872</v>
      </c>
      <c r="G483" s="133" t="s">
        <v>102</v>
      </c>
      <c r="H483" s="285">
        <v>49.043999999999997</v>
      </c>
      <c r="I483" s="134"/>
      <c r="J483" s="348">
        <f>ROUND(I483*H483,2)</f>
        <v>0</v>
      </c>
      <c r="K483" s="132" t="s">
        <v>273</v>
      </c>
      <c r="L483" s="33"/>
      <c r="M483" s="135" t="s">
        <v>3</v>
      </c>
      <c r="N483" s="136" t="s">
        <v>41</v>
      </c>
      <c r="P483" s="137">
        <f>O483*H483</f>
        <v>0</v>
      </c>
      <c r="Q483" s="137">
        <v>0</v>
      </c>
      <c r="R483" s="137">
        <f>Q483*H483</f>
        <v>0</v>
      </c>
      <c r="S483" s="137">
        <v>0</v>
      </c>
      <c r="T483" s="138">
        <f>S483*H483</f>
        <v>0</v>
      </c>
      <c r="AR483" s="139" t="s">
        <v>88</v>
      </c>
      <c r="AT483" s="139" t="s">
        <v>270</v>
      </c>
      <c r="AU483" s="139" t="s">
        <v>88</v>
      </c>
      <c r="AY483" s="18" t="s">
        <v>267</v>
      </c>
      <c r="BE483" s="140">
        <f>IF(N483="základní",J483,0)</f>
        <v>0</v>
      </c>
      <c r="BF483" s="140">
        <f>IF(N483="snížená",J483,0)</f>
        <v>0</v>
      </c>
      <c r="BG483" s="140">
        <f>IF(N483="zákl. přenesená",J483,0)</f>
        <v>0</v>
      </c>
      <c r="BH483" s="140">
        <f>IF(N483="sníž. přenesená",J483,0)</f>
        <v>0</v>
      </c>
      <c r="BI483" s="140">
        <f>IF(N483="nulová",J483,0)</f>
        <v>0</v>
      </c>
      <c r="BJ483" s="18" t="s">
        <v>81</v>
      </c>
      <c r="BK483" s="140">
        <f>ROUND(I483*H483,2)</f>
        <v>0</v>
      </c>
      <c r="BL483" s="18" t="s">
        <v>88</v>
      </c>
      <c r="BM483" s="139" t="s">
        <v>873</v>
      </c>
    </row>
    <row r="484" spans="2:65" s="1" customFormat="1">
      <c r="B484" s="33"/>
      <c r="D484" s="141" t="s">
        <v>275</v>
      </c>
      <c r="F484" s="142" t="s">
        <v>874</v>
      </c>
      <c r="H484" s="286"/>
      <c r="I484" s="143"/>
      <c r="J484" s="349"/>
      <c r="L484" s="33"/>
      <c r="M484" s="144"/>
      <c r="T484" s="54"/>
      <c r="AT484" s="18" t="s">
        <v>275</v>
      </c>
      <c r="AU484" s="18" t="s">
        <v>88</v>
      </c>
    </row>
    <row r="485" spans="2:65" s="1" customFormat="1" ht="24.2" customHeight="1">
      <c r="B485" s="129"/>
      <c r="C485" s="130" t="s">
        <v>875</v>
      </c>
      <c r="D485" s="130" t="s">
        <v>270</v>
      </c>
      <c r="E485" s="131" t="s">
        <v>876</v>
      </c>
      <c r="F485" s="132" t="s">
        <v>877</v>
      </c>
      <c r="G485" s="133" t="s">
        <v>102</v>
      </c>
      <c r="H485" s="285">
        <v>49.043999999999997</v>
      </c>
      <c r="I485" s="134"/>
      <c r="J485" s="348">
        <f>ROUND(I485*H485,2)</f>
        <v>0</v>
      </c>
      <c r="K485" s="132" t="s">
        <v>273</v>
      </c>
      <c r="L485" s="33"/>
      <c r="M485" s="135" t="s">
        <v>3</v>
      </c>
      <c r="N485" s="136" t="s">
        <v>41</v>
      </c>
      <c r="P485" s="137">
        <f>O485*H485</f>
        <v>0</v>
      </c>
      <c r="Q485" s="137">
        <v>2.2000000000000001E-4</v>
      </c>
      <c r="R485" s="137">
        <f>Q485*H485</f>
        <v>1.0789679999999999E-2</v>
      </c>
      <c r="S485" s="137">
        <v>0</v>
      </c>
      <c r="T485" s="138">
        <f>S485*H485</f>
        <v>0</v>
      </c>
      <c r="AR485" s="139" t="s">
        <v>88</v>
      </c>
      <c r="AT485" s="139" t="s">
        <v>270</v>
      </c>
      <c r="AU485" s="139" t="s">
        <v>88</v>
      </c>
      <c r="AY485" s="18" t="s">
        <v>267</v>
      </c>
      <c r="BE485" s="140">
        <f>IF(N485="základní",J485,0)</f>
        <v>0</v>
      </c>
      <c r="BF485" s="140">
        <f>IF(N485="snížená",J485,0)</f>
        <v>0</v>
      </c>
      <c r="BG485" s="140">
        <f>IF(N485="zákl. přenesená",J485,0)</f>
        <v>0</v>
      </c>
      <c r="BH485" s="140">
        <f>IF(N485="sníž. přenesená",J485,0)</f>
        <v>0</v>
      </c>
      <c r="BI485" s="140">
        <f>IF(N485="nulová",J485,0)</f>
        <v>0</v>
      </c>
      <c r="BJ485" s="18" t="s">
        <v>81</v>
      </c>
      <c r="BK485" s="140">
        <f>ROUND(I485*H485,2)</f>
        <v>0</v>
      </c>
      <c r="BL485" s="18" t="s">
        <v>88</v>
      </c>
      <c r="BM485" s="139" t="s">
        <v>878</v>
      </c>
    </row>
    <row r="486" spans="2:65" s="1" customFormat="1">
      <c r="B486" s="33"/>
      <c r="D486" s="141" t="s">
        <v>275</v>
      </c>
      <c r="F486" s="142" t="s">
        <v>879</v>
      </c>
      <c r="H486" s="286"/>
      <c r="I486" s="143"/>
      <c r="J486" s="349"/>
      <c r="L486" s="33"/>
      <c r="M486" s="144"/>
      <c r="T486" s="54"/>
      <c r="AT486" s="18" t="s">
        <v>275</v>
      </c>
      <c r="AU486" s="18" t="s">
        <v>88</v>
      </c>
    </row>
    <row r="487" spans="2:65" s="12" customFormat="1">
      <c r="B487" s="145"/>
      <c r="D487" s="146" t="s">
        <v>277</v>
      </c>
      <c r="E487" s="147" t="s">
        <v>3</v>
      </c>
      <c r="F487" s="148" t="s">
        <v>121</v>
      </c>
      <c r="H487" s="287">
        <v>47.195999999999998</v>
      </c>
      <c r="I487" s="149"/>
      <c r="J487" s="350"/>
      <c r="L487" s="145"/>
      <c r="M487" s="150"/>
      <c r="T487" s="151"/>
      <c r="AT487" s="147" t="s">
        <v>277</v>
      </c>
      <c r="AU487" s="147" t="s">
        <v>88</v>
      </c>
      <c r="AV487" s="12" t="s">
        <v>81</v>
      </c>
      <c r="AW487" s="12" t="s">
        <v>31</v>
      </c>
      <c r="AX487" s="12" t="s">
        <v>69</v>
      </c>
      <c r="AY487" s="147" t="s">
        <v>267</v>
      </c>
    </row>
    <row r="488" spans="2:65" s="12" customFormat="1">
      <c r="B488" s="145"/>
      <c r="D488" s="146" t="s">
        <v>277</v>
      </c>
      <c r="E488" s="147" t="s">
        <v>3</v>
      </c>
      <c r="F488" s="148" t="s">
        <v>880</v>
      </c>
      <c r="H488" s="287">
        <v>1.8480000000000001</v>
      </c>
      <c r="I488" s="149"/>
      <c r="J488" s="350"/>
      <c r="L488" s="145"/>
      <c r="M488" s="150"/>
      <c r="T488" s="151"/>
      <c r="AT488" s="147" t="s">
        <v>277</v>
      </c>
      <c r="AU488" s="147" t="s">
        <v>88</v>
      </c>
      <c r="AV488" s="12" t="s">
        <v>81</v>
      </c>
      <c r="AW488" s="12" t="s">
        <v>31</v>
      </c>
      <c r="AX488" s="12" t="s">
        <v>69</v>
      </c>
      <c r="AY488" s="147" t="s">
        <v>267</v>
      </c>
    </row>
    <row r="489" spans="2:65" s="13" customFormat="1">
      <c r="B489" s="152"/>
      <c r="D489" s="146" t="s">
        <v>277</v>
      </c>
      <c r="E489" s="153" t="s">
        <v>3</v>
      </c>
      <c r="F489" s="154" t="s">
        <v>285</v>
      </c>
      <c r="H489" s="288">
        <v>49.043999999999997</v>
      </c>
      <c r="I489" s="155"/>
      <c r="J489" s="351"/>
      <c r="L489" s="152"/>
      <c r="M489" s="156"/>
      <c r="T489" s="157"/>
      <c r="AT489" s="153" t="s">
        <v>277</v>
      </c>
      <c r="AU489" s="153" t="s">
        <v>88</v>
      </c>
      <c r="AV489" s="13" t="s">
        <v>88</v>
      </c>
      <c r="AW489" s="13" t="s">
        <v>31</v>
      </c>
      <c r="AX489" s="13" t="s">
        <v>76</v>
      </c>
      <c r="AY489" s="153" t="s">
        <v>267</v>
      </c>
    </row>
    <row r="490" spans="2:65" s="1" customFormat="1" ht="37.9" customHeight="1">
      <c r="B490" s="129"/>
      <c r="C490" s="130" t="s">
        <v>881</v>
      </c>
      <c r="D490" s="130" t="s">
        <v>270</v>
      </c>
      <c r="E490" s="131" t="s">
        <v>882</v>
      </c>
      <c r="F490" s="132" t="s">
        <v>883</v>
      </c>
      <c r="G490" s="133" t="s">
        <v>102</v>
      </c>
      <c r="H490" s="285">
        <v>49.043999999999997</v>
      </c>
      <c r="I490" s="134"/>
      <c r="J490" s="348">
        <f>ROUND(I490*H490,2)</f>
        <v>0</v>
      </c>
      <c r="K490" s="132" t="s">
        <v>273</v>
      </c>
      <c r="L490" s="33"/>
      <c r="M490" s="135" t="s">
        <v>3</v>
      </c>
      <c r="N490" s="136" t="s">
        <v>41</v>
      </c>
      <c r="P490" s="137">
        <f>O490*H490</f>
        <v>0</v>
      </c>
      <c r="Q490" s="137">
        <v>2.8500000000000001E-3</v>
      </c>
      <c r="R490" s="137">
        <f>Q490*H490</f>
        <v>0.13977539999999999</v>
      </c>
      <c r="S490" s="137">
        <v>0</v>
      </c>
      <c r="T490" s="138">
        <f>S490*H490</f>
        <v>0</v>
      </c>
      <c r="AR490" s="139" t="s">
        <v>88</v>
      </c>
      <c r="AT490" s="139" t="s">
        <v>270</v>
      </c>
      <c r="AU490" s="139" t="s">
        <v>88</v>
      </c>
      <c r="AY490" s="18" t="s">
        <v>267</v>
      </c>
      <c r="BE490" s="140">
        <f>IF(N490="základní",J490,0)</f>
        <v>0</v>
      </c>
      <c r="BF490" s="140">
        <f>IF(N490="snížená",J490,0)</f>
        <v>0</v>
      </c>
      <c r="BG490" s="140">
        <f>IF(N490="zákl. přenesená",J490,0)</f>
        <v>0</v>
      </c>
      <c r="BH490" s="140">
        <f>IF(N490="sníž. přenesená",J490,0)</f>
        <v>0</v>
      </c>
      <c r="BI490" s="140">
        <f>IF(N490="nulová",J490,0)</f>
        <v>0</v>
      </c>
      <c r="BJ490" s="18" t="s">
        <v>81</v>
      </c>
      <c r="BK490" s="140">
        <f>ROUND(I490*H490,2)</f>
        <v>0</v>
      </c>
      <c r="BL490" s="18" t="s">
        <v>88</v>
      </c>
      <c r="BM490" s="139" t="s">
        <v>884</v>
      </c>
    </row>
    <row r="491" spans="2:65" s="1" customFormat="1">
      <c r="B491" s="33"/>
      <c r="D491" s="141" t="s">
        <v>275</v>
      </c>
      <c r="F491" s="142" t="s">
        <v>885</v>
      </c>
      <c r="H491" s="286"/>
      <c r="I491" s="143"/>
      <c r="J491" s="349"/>
      <c r="L491" s="33"/>
      <c r="M491" s="144"/>
      <c r="T491" s="54"/>
      <c r="AT491" s="18" t="s">
        <v>275</v>
      </c>
      <c r="AU491" s="18" t="s">
        <v>88</v>
      </c>
    </row>
    <row r="492" spans="2:65" s="11" customFormat="1" ht="20.85" customHeight="1">
      <c r="B492" s="117"/>
      <c r="D492" s="118" t="s">
        <v>68</v>
      </c>
      <c r="E492" s="127" t="s">
        <v>668</v>
      </c>
      <c r="F492" s="127" t="s">
        <v>886</v>
      </c>
      <c r="H492" s="289"/>
      <c r="I492" s="120"/>
      <c r="J492" s="352">
        <f>BK492</f>
        <v>0</v>
      </c>
      <c r="L492" s="117"/>
      <c r="M492" s="122"/>
      <c r="P492" s="123">
        <f>P493+SUM(P494:P506)</f>
        <v>0</v>
      </c>
      <c r="R492" s="123">
        <f>R493+SUM(R494:R506)</f>
        <v>13.22351486664</v>
      </c>
      <c r="T492" s="124">
        <f>T493+SUM(T494:T506)</f>
        <v>0</v>
      </c>
      <c r="AR492" s="118" t="s">
        <v>76</v>
      </c>
      <c r="AT492" s="125" t="s">
        <v>68</v>
      </c>
      <c r="AU492" s="125" t="s">
        <v>81</v>
      </c>
      <c r="AY492" s="118" t="s">
        <v>267</v>
      </c>
      <c r="BK492" s="126">
        <f>BK493+SUM(BK494:BK506)</f>
        <v>0</v>
      </c>
    </row>
    <row r="493" spans="2:65" s="1" customFormat="1" ht="24.2" customHeight="1">
      <c r="B493" s="129"/>
      <c r="C493" s="130" t="s">
        <v>887</v>
      </c>
      <c r="D493" s="130" t="s">
        <v>270</v>
      </c>
      <c r="E493" s="131" t="s">
        <v>888</v>
      </c>
      <c r="F493" s="132" t="s">
        <v>889</v>
      </c>
      <c r="G493" s="133" t="s">
        <v>102</v>
      </c>
      <c r="H493" s="285">
        <v>83.031000000000006</v>
      </c>
      <c r="I493" s="134"/>
      <c r="J493" s="348">
        <f>ROUND(I493*H493,2)</f>
        <v>0</v>
      </c>
      <c r="K493" s="132" t="s">
        <v>273</v>
      </c>
      <c r="L493" s="33"/>
      <c r="M493" s="135" t="s">
        <v>3</v>
      </c>
      <c r="N493" s="136" t="s">
        <v>41</v>
      </c>
      <c r="P493" s="137">
        <f>O493*H493</f>
        <v>0</v>
      </c>
      <c r="Q493" s="137">
        <v>1.3200000000000001E-4</v>
      </c>
      <c r="R493" s="137">
        <f>Q493*H493</f>
        <v>1.0960092000000001E-2</v>
      </c>
      <c r="S493" s="137">
        <v>0</v>
      </c>
      <c r="T493" s="138">
        <f>S493*H493</f>
        <v>0</v>
      </c>
      <c r="AR493" s="139" t="s">
        <v>88</v>
      </c>
      <c r="AT493" s="139" t="s">
        <v>270</v>
      </c>
      <c r="AU493" s="139" t="s">
        <v>85</v>
      </c>
      <c r="AY493" s="18" t="s">
        <v>267</v>
      </c>
      <c r="BE493" s="140">
        <f>IF(N493="základní",J493,0)</f>
        <v>0</v>
      </c>
      <c r="BF493" s="140">
        <f>IF(N493="snížená",J493,0)</f>
        <v>0</v>
      </c>
      <c r="BG493" s="140">
        <f>IF(N493="zákl. přenesená",J493,0)</f>
        <v>0</v>
      </c>
      <c r="BH493" s="140">
        <f>IF(N493="sníž. přenesená",J493,0)</f>
        <v>0</v>
      </c>
      <c r="BI493" s="140">
        <f>IF(N493="nulová",J493,0)</f>
        <v>0</v>
      </c>
      <c r="BJ493" s="18" t="s">
        <v>81</v>
      </c>
      <c r="BK493" s="140">
        <f>ROUND(I493*H493,2)</f>
        <v>0</v>
      </c>
      <c r="BL493" s="18" t="s">
        <v>88</v>
      </c>
      <c r="BM493" s="139" t="s">
        <v>890</v>
      </c>
    </row>
    <row r="494" spans="2:65" s="1" customFormat="1">
      <c r="B494" s="33"/>
      <c r="D494" s="141" t="s">
        <v>275</v>
      </c>
      <c r="F494" s="142" t="s">
        <v>891</v>
      </c>
      <c r="H494" s="286"/>
      <c r="I494" s="143"/>
      <c r="J494" s="349"/>
      <c r="L494" s="33"/>
      <c r="M494" s="144"/>
      <c r="T494" s="54"/>
      <c r="AT494" s="18" t="s">
        <v>275</v>
      </c>
      <c r="AU494" s="18" t="s">
        <v>85</v>
      </c>
    </row>
    <row r="495" spans="2:65" s="14" customFormat="1">
      <c r="B495" s="158"/>
      <c r="D495" s="146" t="s">
        <v>277</v>
      </c>
      <c r="E495" s="159" t="s">
        <v>3</v>
      </c>
      <c r="F495" s="160" t="s">
        <v>892</v>
      </c>
      <c r="H495" s="290" t="s">
        <v>3</v>
      </c>
      <c r="I495" s="161"/>
      <c r="J495" s="353"/>
      <c r="L495" s="158"/>
      <c r="M495" s="162"/>
      <c r="T495" s="163"/>
      <c r="AT495" s="159" t="s">
        <v>277</v>
      </c>
      <c r="AU495" s="159" t="s">
        <v>85</v>
      </c>
      <c r="AV495" s="14" t="s">
        <v>76</v>
      </c>
      <c r="AW495" s="14" t="s">
        <v>31</v>
      </c>
      <c r="AX495" s="14" t="s">
        <v>69</v>
      </c>
      <c r="AY495" s="159" t="s">
        <v>267</v>
      </c>
    </row>
    <row r="496" spans="2:65" s="12" customFormat="1">
      <c r="B496" s="145"/>
      <c r="D496" s="146" t="s">
        <v>277</v>
      </c>
      <c r="E496" s="147" t="s">
        <v>3</v>
      </c>
      <c r="F496" s="148" t="s">
        <v>104</v>
      </c>
      <c r="H496" s="287">
        <v>83.031000000000006</v>
      </c>
      <c r="I496" s="149"/>
      <c r="J496" s="350"/>
      <c r="L496" s="145"/>
      <c r="M496" s="150"/>
      <c r="T496" s="151"/>
      <c r="AT496" s="147" t="s">
        <v>277</v>
      </c>
      <c r="AU496" s="147" t="s">
        <v>85</v>
      </c>
      <c r="AV496" s="12" t="s">
        <v>81</v>
      </c>
      <c r="AW496" s="12" t="s">
        <v>31</v>
      </c>
      <c r="AX496" s="12" t="s">
        <v>69</v>
      </c>
      <c r="AY496" s="147" t="s">
        <v>267</v>
      </c>
    </row>
    <row r="497" spans="2:65" s="13" customFormat="1">
      <c r="B497" s="152"/>
      <c r="D497" s="146" t="s">
        <v>277</v>
      </c>
      <c r="E497" s="153" t="s">
        <v>3</v>
      </c>
      <c r="F497" s="154" t="s">
        <v>285</v>
      </c>
      <c r="H497" s="288">
        <v>83.031000000000006</v>
      </c>
      <c r="I497" s="155"/>
      <c r="J497" s="351"/>
      <c r="L497" s="152"/>
      <c r="M497" s="156"/>
      <c r="T497" s="157"/>
      <c r="AT497" s="153" t="s">
        <v>277</v>
      </c>
      <c r="AU497" s="153" t="s">
        <v>85</v>
      </c>
      <c r="AV497" s="13" t="s">
        <v>88</v>
      </c>
      <c r="AW497" s="13" t="s">
        <v>31</v>
      </c>
      <c r="AX497" s="13" t="s">
        <v>76</v>
      </c>
      <c r="AY497" s="153" t="s">
        <v>267</v>
      </c>
    </row>
    <row r="498" spans="2:65" s="1" customFormat="1" ht="37.9" customHeight="1">
      <c r="B498" s="129"/>
      <c r="C498" s="130" t="s">
        <v>893</v>
      </c>
      <c r="D498" s="130" t="s">
        <v>270</v>
      </c>
      <c r="E498" s="131" t="s">
        <v>894</v>
      </c>
      <c r="F498" s="132" t="s">
        <v>895</v>
      </c>
      <c r="G498" s="133" t="s">
        <v>403</v>
      </c>
      <c r="H498" s="285">
        <v>104.91</v>
      </c>
      <c r="I498" s="134"/>
      <c r="J498" s="348">
        <f>ROUND(I498*H498,2)</f>
        <v>0</v>
      </c>
      <c r="K498" s="132" t="s">
        <v>273</v>
      </c>
      <c r="L498" s="33"/>
      <c r="M498" s="135" t="s">
        <v>3</v>
      </c>
      <c r="N498" s="136" t="s">
        <v>41</v>
      </c>
      <c r="P498" s="137">
        <f>O498*H498</f>
        <v>0</v>
      </c>
      <c r="Q498" s="137">
        <v>2.0999999999999999E-5</v>
      </c>
      <c r="R498" s="137">
        <f>Q498*H498</f>
        <v>2.2031099999999999E-3</v>
      </c>
      <c r="S498" s="137">
        <v>0</v>
      </c>
      <c r="T498" s="138">
        <f>S498*H498</f>
        <v>0</v>
      </c>
      <c r="AR498" s="139" t="s">
        <v>88</v>
      </c>
      <c r="AT498" s="139" t="s">
        <v>270</v>
      </c>
      <c r="AU498" s="139" t="s">
        <v>85</v>
      </c>
      <c r="AY498" s="18" t="s">
        <v>267</v>
      </c>
      <c r="BE498" s="140">
        <f>IF(N498="základní",J498,0)</f>
        <v>0</v>
      </c>
      <c r="BF498" s="140">
        <f>IF(N498="snížená",J498,0)</f>
        <v>0</v>
      </c>
      <c r="BG498" s="140">
        <f>IF(N498="zákl. přenesená",J498,0)</f>
        <v>0</v>
      </c>
      <c r="BH498" s="140">
        <f>IF(N498="sníž. přenesená",J498,0)</f>
        <v>0</v>
      </c>
      <c r="BI498" s="140">
        <f>IF(N498="nulová",J498,0)</f>
        <v>0</v>
      </c>
      <c r="BJ498" s="18" t="s">
        <v>81</v>
      </c>
      <c r="BK498" s="140">
        <f>ROUND(I498*H498,2)</f>
        <v>0</v>
      </c>
      <c r="BL498" s="18" t="s">
        <v>88</v>
      </c>
      <c r="BM498" s="139" t="s">
        <v>896</v>
      </c>
    </row>
    <row r="499" spans="2:65" s="1" customFormat="1">
      <c r="B499" s="33"/>
      <c r="D499" s="141" t="s">
        <v>275</v>
      </c>
      <c r="F499" s="142" t="s">
        <v>897</v>
      </c>
      <c r="H499" s="286"/>
      <c r="I499" s="143"/>
      <c r="J499" s="349"/>
      <c r="L499" s="33"/>
      <c r="M499" s="144"/>
      <c r="T499" s="54"/>
      <c r="AT499" s="18" t="s">
        <v>275</v>
      </c>
      <c r="AU499" s="18" t="s">
        <v>85</v>
      </c>
    </row>
    <row r="500" spans="2:65" s="12" customFormat="1">
      <c r="B500" s="145"/>
      <c r="D500" s="146" t="s">
        <v>277</v>
      </c>
      <c r="E500" s="147" t="s">
        <v>3</v>
      </c>
      <c r="F500" s="148" t="s">
        <v>140</v>
      </c>
      <c r="H500" s="287">
        <v>104.91</v>
      </c>
      <c r="I500" s="149"/>
      <c r="J500" s="350"/>
      <c r="L500" s="145"/>
      <c r="M500" s="150"/>
      <c r="T500" s="151"/>
      <c r="AT500" s="147" t="s">
        <v>277</v>
      </c>
      <c r="AU500" s="147" t="s">
        <v>85</v>
      </c>
      <c r="AV500" s="12" t="s">
        <v>81</v>
      </c>
      <c r="AW500" s="12" t="s">
        <v>31</v>
      </c>
      <c r="AX500" s="12" t="s">
        <v>69</v>
      </c>
      <c r="AY500" s="147" t="s">
        <v>267</v>
      </c>
    </row>
    <row r="501" spans="2:65" s="13" customFormat="1">
      <c r="B501" s="152"/>
      <c r="D501" s="146" t="s">
        <v>277</v>
      </c>
      <c r="E501" s="153" t="s">
        <v>3</v>
      </c>
      <c r="F501" s="154" t="s">
        <v>285</v>
      </c>
      <c r="H501" s="288">
        <v>104.91</v>
      </c>
      <c r="I501" s="155"/>
      <c r="J501" s="351"/>
      <c r="L501" s="152"/>
      <c r="M501" s="156"/>
      <c r="T501" s="157"/>
      <c r="AT501" s="153" t="s">
        <v>277</v>
      </c>
      <c r="AU501" s="153" t="s">
        <v>85</v>
      </c>
      <c r="AV501" s="13" t="s">
        <v>88</v>
      </c>
      <c r="AW501" s="13" t="s">
        <v>31</v>
      </c>
      <c r="AX501" s="13" t="s">
        <v>76</v>
      </c>
      <c r="AY501" s="153" t="s">
        <v>267</v>
      </c>
    </row>
    <row r="502" spans="2:65" s="1" customFormat="1" ht="44.25" customHeight="1">
      <c r="B502" s="129"/>
      <c r="C502" s="130" t="s">
        <v>898</v>
      </c>
      <c r="D502" s="130" t="s">
        <v>270</v>
      </c>
      <c r="E502" s="131" t="s">
        <v>899</v>
      </c>
      <c r="F502" s="132" t="s">
        <v>900</v>
      </c>
      <c r="G502" s="133" t="s">
        <v>102</v>
      </c>
      <c r="H502" s="285">
        <v>83.031000000000006</v>
      </c>
      <c r="I502" s="134"/>
      <c r="J502" s="348">
        <f>ROUND(I502*H502,2)</f>
        <v>0</v>
      </c>
      <c r="K502" s="132" t="s">
        <v>273</v>
      </c>
      <c r="L502" s="33"/>
      <c r="M502" s="135" t="s">
        <v>3</v>
      </c>
      <c r="N502" s="136" t="s">
        <v>41</v>
      </c>
      <c r="P502" s="137">
        <f>O502*H502</f>
        <v>0</v>
      </c>
      <c r="Q502" s="137">
        <v>3.6700000000000003E-2</v>
      </c>
      <c r="R502" s="137">
        <f>Q502*H502</f>
        <v>3.0472377000000006</v>
      </c>
      <c r="S502" s="137">
        <v>0</v>
      </c>
      <c r="T502" s="138">
        <f>S502*H502</f>
        <v>0</v>
      </c>
      <c r="AR502" s="139" t="s">
        <v>88</v>
      </c>
      <c r="AT502" s="139" t="s">
        <v>270</v>
      </c>
      <c r="AU502" s="139" t="s">
        <v>85</v>
      </c>
      <c r="AY502" s="18" t="s">
        <v>267</v>
      </c>
      <c r="BE502" s="140">
        <f>IF(N502="základní",J502,0)</f>
        <v>0</v>
      </c>
      <c r="BF502" s="140">
        <f>IF(N502="snížená",J502,0)</f>
        <v>0</v>
      </c>
      <c r="BG502" s="140">
        <f>IF(N502="zákl. přenesená",J502,0)</f>
        <v>0</v>
      </c>
      <c r="BH502" s="140">
        <f>IF(N502="sníž. přenesená",J502,0)</f>
        <v>0</v>
      </c>
      <c r="BI502" s="140">
        <f>IF(N502="nulová",J502,0)</f>
        <v>0</v>
      </c>
      <c r="BJ502" s="18" t="s">
        <v>81</v>
      </c>
      <c r="BK502" s="140">
        <f>ROUND(I502*H502,2)</f>
        <v>0</v>
      </c>
      <c r="BL502" s="18" t="s">
        <v>88</v>
      </c>
      <c r="BM502" s="139" t="s">
        <v>901</v>
      </c>
    </row>
    <row r="503" spans="2:65" s="1" customFormat="1">
      <c r="B503" s="33"/>
      <c r="D503" s="141" t="s">
        <v>275</v>
      </c>
      <c r="F503" s="142" t="s">
        <v>902</v>
      </c>
      <c r="H503" s="286"/>
      <c r="I503" s="143"/>
      <c r="J503" s="349"/>
      <c r="L503" s="33"/>
      <c r="M503" s="144"/>
      <c r="T503" s="54"/>
      <c r="AT503" s="18" t="s">
        <v>275</v>
      </c>
      <c r="AU503" s="18" t="s">
        <v>85</v>
      </c>
    </row>
    <row r="504" spans="2:65" s="14" customFormat="1">
      <c r="B504" s="158"/>
      <c r="D504" s="146" t="s">
        <v>277</v>
      </c>
      <c r="E504" s="159" t="s">
        <v>3</v>
      </c>
      <c r="F504" s="160" t="s">
        <v>903</v>
      </c>
      <c r="H504" s="290" t="s">
        <v>3</v>
      </c>
      <c r="I504" s="161"/>
      <c r="J504" s="353"/>
      <c r="L504" s="158"/>
      <c r="M504" s="162"/>
      <c r="T504" s="163"/>
      <c r="AT504" s="159" t="s">
        <v>277</v>
      </c>
      <c r="AU504" s="159" t="s">
        <v>85</v>
      </c>
      <c r="AV504" s="14" t="s">
        <v>76</v>
      </c>
      <c r="AW504" s="14" t="s">
        <v>31</v>
      </c>
      <c r="AX504" s="14" t="s">
        <v>69</v>
      </c>
      <c r="AY504" s="159" t="s">
        <v>267</v>
      </c>
    </row>
    <row r="505" spans="2:65" s="12" customFormat="1">
      <c r="B505" s="145"/>
      <c r="D505" s="146" t="s">
        <v>277</v>
      </c>
      <c r="E505" s="147" t="s">
        <v>3</v>
      </c>
      <c r="F505" s="148" t="s">
        <v>104</v>
      </c>
      <c r="H505" s="287">
        <v>83.031000000000006</v>
      </c>
      <c r="I505" s="149"/>
      <c r="J505" s="350"/>
      <c r="L505" s="145"/>
      <c r="M505" s="150"/>
      <c r="T505" s="151"/>
      <c r="AT505" s="147" t="s">
        <v>277</v>
      </c>
      <c r="AU505" s="147" t="s">
        <v>85</v>
      </c>
      <c r="AV505" s="12" t="s">
        <v>81</v>
      </c>
      <c r="AW505" s="12" t="s">
        <v>31</v>
      </c>
      <c r="AX505" s="12" t="s">
        <v>76</v>
      </c>
      <c r="AY505" s="147" t="s">
        <v>267</v>
      </c>
    </row>
    <row r="506" spans="2:65" s="15" customFormat="1" ht="20.85" customHeight="1">
      <c r="B506" s="174"/>
      <c r="D506" s="175" t="s">
        <v>68</v>
      </c>
      <c r="E506" s="175" t="s">
        <v>904</v>
      </c>
      <c r="F506" s="175" t="s">
        <v>905</v>
      </c>
      <c r="H506" s="292"/>
      <c r="I506" s="176"/>
      <c r="J506" s="356">
        <f>BK506</f>
        <v>0</v>
      </c>
      <c r="L506" s="174"/>
      <c r="M506" s="177"/>
      <c r="P506" s="178">
        <f>SUM(P507:P516)</f>
        <v>0</v>
      </c>
      <c r="R506" s="178">
        <f>SUM(R507:R516)</f>
        <v>10.163113964640001</v>
      </c>
      <c r="T506" s="179">
        <f>SUM(T507:T516)</f>
        <v>0</v>
      </c>
      <c r="AR506" s="175" t="s">
        <v>76</v>
      </c>
      <c r="AT506" s="180" t="s">
        <v>68</v>
      </c>
      <c r="AU506" s="180" t="s">
        <v>85</v>
      </c>
      <c r="AY506" s="175" t="s">
        <v>267</v>
      </c>
      <c r="BK506" s="181">
        <f>SUM(BK507:BK516)</f>
        <v>0</v>
      </c>
    </row>
    <row r="507" spans="2:65" s="1" customFormat="1" ht="24.2" customHeight="1">
      <c r="B507" s="129"/>
      <c r="C507" s="130" t="s">
        <v>906</v>
      </c>
      <c r="D507" s="130" t="s">
        <v>270</v>
      </c>
      <c r="E507" s="131" t="s">
        <v>907</v>
      </c>
      <c r="F507" s="132" t="s">
        <v>908</v>
      </c>
      <c r="G507" s="133" t="s">
        <v>102</v>
      </c>
      <c r="H507" s="285">
        <v>83.031000000000006</v>
      </c>
      <c r="I507" s="134"/>
      <c r="J507" s="348">
        <f>ROUND(I507*H507,2)</f>
        <v>0</v>
      </c>
      <c r="K507" s="132" t="s">
        <v>273</v>
      </c>
      <c r="L507" s="33"/>
      <c r="M507" s="135" t="s">
        <v>3</v>
      </c>
      <c r="N507" s="136" t="s">
        <v>41</v>
      </c>
      <c r="P507" s="137">
        <f>O507*H507</f>
        <v>0</v>
      </c>
      <c r="Q507" s="137">
        <v>0.10199999999999999</v>
      </c>
      <c r="R507" s="137">
        <f>Q507*H507</f>
        <v>8.4691620000000007</v>
      </c>
      <c r="S507" s="137">
        <v>0</v>
      </c>
      <c r="T507" s="138">
        <f>S507*H507</f>
        <v>0</v>
      </c>
      <c r="AR507" s="139" t="s">
        <v>88</v>
      </c>
      <c r="AT507" s="139" t="s">
        <v>270</v>
      </c>
      <c r="AU507" s="139" t="s">
        <v>88</v>
      </c>
      <c r="AY507" s="18" t="s">
        <v>267</v>
      </c>
      <c r="BE507" s="140">
        <f>IF(N507="základní",J507,0)</f>
        <v>0</v>
      </c>
      <c r="BF507" s="140">
        <f>IF(N507="snížená",J507,0)</f>
        <v>0</v>
      </c>
      <c r="BG507" s="140">
        <f>IF(N507="zákl. přenesená",J507,0)</f>
        <v>0</v>
      </c>
      <c r="BH507" s="140">
        <f>IF(N507="sníž. přenesená",J507,0)</f>
        <v>0</v>
      </c>
      <c r="BI507" s="140">
        <f>IF(N507="nulová",J507,0)</f>
        <v>0</v>
      </c>
      <c r="BJ507" s="18" t="s">
        <v>81</v>
      </c>
      <c r="BK507" s="140">
        <f>ROUND(I507*H507,2)</f>
        <v>0</v>
      </c>
      <c r="BL507" s="18" t="s">
        <v>88</v>
      </c>
      <c r="BM507" s="139" t="s">
        <v>909</v>
      </c>
    </row>
    <row r="508" spans="2:65" s="1" customFormat="1">
      <c r="B508" s="33"/>
      <c r="D508" s="141" t="s">
        <v>275</v>
      </c>
      <c r="F508" s="142" t="s">
        <v>910</v>
      </c>
      <c r="H508" s="286"/>
      <c r="I508" s="143"/>
      <c r="J508" s="349"/>
      <c r="L508" s="33"/>
      <c r="M508" s="144"/>
      <c r="T508" s="54"/>
      <c r="AT508" s="18" t="s">
        <v>275</v>
      </c>
      <c r="AU508" s="18" t="s">
        <v>88</v>
      </c>
    </row>
    <row r="509" spans="2:65" s="12" customFormat="1">
      <c r="B509" s="145"/>
      <c r="D509" s="146" t="s">
        <v>277</v>
      </c>
      <c r="E509" s="147" t="s">
        <v>3</v>
      </c>
      <c r="F509" s="148" t="s">
        <v>104</v>
      </c>
      <c r="H509" s="287">
        <v>83.031000000000006</v>
      </c>
      <c r="I509" s="149"/>
      <c r="J509" s="350"/>
      <c r="L509" s="145"/>
      <c r="M509" s="150"/>
      <c r="T509" s="151"/>
      <c r="AT509" s="147" t="s">
        <v>277</v>
      </c>
      <c r="AU509" s="147" t="s">
        <v>88</v>
      </c>
      <c r="AV509" s="12" t="s">
        <v>81</v>
      </c>
      <c r="AW509" s="12" t="s">
        <v>31</v>
      </c>
      <c r="AX509" s="12" t="s">
        <v>69</v>
      </c>
      <c r="AY509" s="147" t="s">
        <v>267</v>
      </c>
    </row>
    <row r="510" spans="2:65" s="13" customFormat="1">
      <c r="B510" s="152"/>
      <c r="D510" s="146" t="s">
        <v>277</v>
      </c>
      <c r="E510" s="153" t="s">
        <v>3</v>
      </c>
      <c r="F510" s="154" t="s">
        <v>285</v>
      </c>
      <c r="H510" s="288">
        <v>83.031000000000006</v>
      </c>
      <c r="I510" s="155"/>
      <c r="J510" s="351"/>
      <c r="L510" s="152"/>
      <c r="M510" s="156"/>
      <c r="T510" s="157"/>
      <c r="AT510" s="153" t="s">
        <v>277</v>
      </c>
      <c r="AU510" s="153" t="s">
        <v>88</v>
      </c>
      <c r="AV510" s="13" t="s">
        <v>88</v>
      </c>
      <c r="AW510" s="13" t="s">
        <v>31</v>
      </c>
      <c r="AX510" s="13" t="s">
        <v>76</v>
      </c>
      <c r="AY510" s="153" t="s">
        <v>267</v>
      </c>
    </row>
    <row r="511" spans="2:65" s="1" customFormat="1" ht="37.9" customHeight="1">
      <c r="B511" s="129"/>
      <c r="C511" s="130" t="s">
        <v>911</v>
      </c>
      <c r="D511" s="130" t="s">
        <v>270</v>
      </c>
      <c r="E511" s="131" t="s">
        <v>912</v>
      </c>
      <c r="F511" s="132" t="s">
        <v>913</v>
      </c>
      <c r="G511" s="133" t="s">
        <v>102</v>
      </c>
      <c r="H511" s="285">
        <v>166.06200000000001</v>
      </c>
      <c r="I511" s="134"/>
      <c r="J511" s="348">
        <f>ROUND(I511*H511,2)</f>
        <v>0</v>
      </c>
      <c r="K511" s="132" t="s">
        <v>273</v>
      </c>
      <c r="L511" s="33"/>
      <c r="M511" s="135" t="s">
        <v>3</v>
      </c>
      <c r="N511" s="136" t="s">
        <v>41</v>
      </c>
      <c r="P511" s="137">
        <f>O511*H511</f>
        <v>0</v>
      </c>
      <c r="Q511" s="137">
        <v>1.0200000000000001E-2</v>
      </c>
      <c r="R511" s="137">
        <f>Q511*H511</f>
        <v>1.6938324000000002</v>
      </c>
      <c r="S511" s="137">
        <v>0</v>
      </c>
      <c r="T511" s="138">
        <f>S511*H511</f>
        <v>0</v>
      </c>
      <c r="AR511" s="139" t="s">
        <v>88</v>
      </c>
      <c r="AT511" s="139" t="s">
        <v>270</v>
      </c>
      <c r="AU511" s="139" t="s">
        <v>88</v>
      </c>
      <c r="AY511" s="18" t="s">
        <v>267</v>
      </c>
      <c r="BE511" s="140">
        <f>IF(N511="základní",J511,0)</f>
        <v>0</v>
      </c>
      <c r="BF511" s="140">
        <f>IF(N511="snížená",J511,0)</f>
        <v>0</v>
      </c>
      <c r="BG511" s="140">
        <f>IF(N511="zákl. přenesená",J511,0)</f>
        <v>0</v>
      </c>
      <c r="BH511" s="140">
        <f>IF(N511="sníž. přenesená",J511,0)</f>
        <v>0</v>
      </c>
      <c r="BI511" s="140">
        <f>IF(N511="nulová",J511,0)</f>
        <v>0</v>
      </c>
      <c r="BJ511" s="18" t="s">
        <v>81</v>
      </c>
      <c r="BK511" s="140">
        <f>ROUND(I511*H511,2)</f>
        <v>0</v>
      </c>
      <c r="BL511" s="18" t="s">
        <v>88</v>
      </c>
      <c r="BM511" s="139" t="s">
        <v>914</v>
      </c>
    </row>
    <row r="512" spans="2:65" s="1" customFormat="1">
      <c r="B512" s="33"/>
      <c r="D512" s="141" t="s">
        <v>275</v>
      </c>
      <c r="F512" s="142" t="s">
        <v>915</v>
      </c>
      <c r="H512" s="286"/>
      <c r="I512" s="143"/>
      <c r="J512" s="349"/>
      <c r="L512" s="33"/>
      <c r="M512" s="144"/>
      <c r="T512" s="54"/>
      <c r="AT512" s="18" t="s">
        <v>275</v>
      </c>
      <c r="AU512" s="18" t="s">
        <v>88</v>
      </c>
    </row>
    <row r="513" spans="2:65" s="14" customFormat="1">
      <c r="B513" s="158"/>
      <c r="D513" s="146" t="s">
        <v>277</v>
      </c>
      <c r="E513" s="159" t="s">
        <v>3</v>
      </c>
      <c r="F513" s="160" t="s">
        <v>916</v>
      </c>
      <c r="H513" s="290" t="s">
        <v>3</v>
      </c>
      <c r="I513" s="161"/>
      <c r="J513" s="353"/>
      <c r="L513" s="158"/>
      <c r="M513" s="162"/>
      <c r="T513" s="163"/>
      <c r="AT513" s="159" t="s">
        <v>277</v>
      </c>
      <c r="AU513" s="159" t="s">
        <v>88</v>
      </c>
      <c r="AV513" s="14" t="s">
        <v>76</v>
      </c>
      <c r="AW513" s="14" t="s">
        <v>31</v>
      </c>
      <c r="AX513" s="14" t="s">
        <v>69</v>
      </c>
      <c r="AY513" s="159" t="s">
        <v>267</v>
      </c>
    </row>
    <row r="514" spans="2:65" s="12" customFormat="1">
      <c r="B514" s="145"/>
      <c r="D514" s="146" t="s">
        <v>277</v>
      </c>
      <c r="E514" s="147" t="s">
        <v>3</v>
      </c>
      <c r="F514" s="148" t="s">
        <v>917</v>
      </c>
      <c r="H514" s="287">
        <v>166.06200000000001</v>
      </c>
      <c r="I514" s="149"/>
      <c r="J514" s="350"/>
      <c r="L514" s="145"/>
      <c r="M514" s="150"/>
      <c r="T514" s="151"/>
      <c r="AT514" s="147" t="s">
        <v>277</v>
      </c>
      <c r="AU514" s="147" t="s">
        <v>88</v>
      </c>
      <c r="AV514" s="12" t="s">
        <v>81</v>
      </c>
      <c r="AW514" s="12" t="s">
        <v>31</v>
      </c>
      <c r="AX514" s="12" t="s">
        <v>76</v>
      </c>
      <c r="AY514" s="147" t="s">
        <v>267</v>
      </c>
    </row>
    <row r="515" spans="2:65" s="1" customFormat="1" ht="24.2" customHeight="1">
      <c r="B515" s="129"/>
      <c r="C515" s="130" t="s">
        <v>918</v>
      </c>
      <c r="D515" s="130" t="s">
        <v>270</v>
      </c>
      <c r="E515" s="131" t="s">
        <v>919</v>
      </c>
      <c r="F515" s="132" t="s">
        <v>920</v>
      </c>
      <c r="G515" s="133" t="s">
        <v>102</v>
      </c>
      <c r="H515" s="285">
        <v>83.031000000000006</v>
      </c>
      <c r="I515" s="134"/>
      <c r="J515" s="348">
        <f>ROUND(I515*H515,2)</f>
        <v>0</v>
      </c>
      <c r="K515" s="132" t="s">
        <v>273</v>
      </c>
      <c r="L515" s="33"/>
      <c r="M515" s="135" t="s">
        <v>3</v>
      </c>
      <c r="N515" s="136" t="s">
        <v>41</v>
      </c>
      <c r="P515" s="137">
        <f>O515*H515</f>
        <v>0</v>
      </c>
      <c r="Q515" s="137">
        <v>1.44E-6</v>
      </c>
      <c r="R515" s="137">
        <f>Q515*H515</f>
        <v>1.1956464000000001E-4</v>
      </c>
      <c r="S515" s="137">
        <v>0</v>
      </c>
      <c r="T515" s="138">
        <f>S515*H515</f>
        <v>0</v>
      </c>
      <c r="AR515" s="139" t="s">
        <v>88</v>
      </c>
      <c r="AT515" s="139" t="s">
        <v>270</v>
      </c>
      <c r="AU515" s="139" t="s">
        <v>88</v>
      </c>
      <c r="AY515" s="18" t="s">
        <v>267</v>
      </c>
      <c r="BE515" s="140">
        <f>IF(N515="základní",J515,0)</f>
        <v>0</v>
      </c>
      <c r="BF515" s="140">
        <f>IF(N515="snížená",J515,0)</f>
        <v>0</v>
      </c>
      <c r="BG515" s="140">
        <f>IF(N515="zákl. přenesená",J515,0)</f>
        <v>0</v>
      </c>
      <c r="BH515" s="140">
        <f>IF(N515="sníž. přenesená",J515,0)</f>
        <v>0</v>
      </c>
      <c r="BI515" s="140">
        <f>IF(N515="nulová",J515,0)</f>
        <v>0</v>
      </c>
      <c r="BJ515" s="18" t="s">
        <v>81</v>
      </c>
      <c r="BK515" s="140">
        <f>ROUND(I515*H515,2)</f>
        <v>0</v>
      </c>
      <c r="BL515" s="18" t="s">
        <v>88</v>
      </c>
      <c r="BM515" s="139" t="s">
        <v>921</v>
      </c>
    </row>
    <row r="516" spans="2:65" s="1" customFormat="1">
      <c r="B516" s="33"/>
      <c r="D516" s="141" t="s">
        <v>275</v>
      </c>
      <c r="F516" s="142" t="s">
        <v>922</v>
      </c>
      <c r="H516" s="286"/>
      <c r="I516" s="143"/>
      <c r="J516" s="349"/>
      <c r="L516" s="33"/>
      <c r="M516" s="144"/>
      <c r="T516" s="54"/>
      <c r="AT516" s="18" t="s">
        <v>275</v>
      </c>
      <c r="AU516" s="18" t="s">
        <v>88</v>
      </c>
    </row>
    <row r="517" spans="2:65" s="11" customFormat="1" ht="22.9" customHeight="1">
      <c r="B517" s="117"/>
      <c r="D517" s="118" t="s">
        <v>68</v>
      </c>
      <c r="E517" s="127" t="s">
        <v>97</v>
      </c>
      <c r="F517" s="127" t="s">
        <v>923</v>
      </c>
      <c r="H517" s="289"/>
      <c r="I517" s="120"/>
      <c r="J517" s="352">
        <f>BK517</f>
        <v>0</v>
      </c>
      <c r="L517" s="117"/>
      <c r="M517" s="122"/>
      <c r="P517" s="123">
        <f>SUM(P518:P529)</f>
        <v>0</v>
      </c>
      <c r="R517" s="123">
        <f>SUM(R518:R529)</f>
        <v>7.7273049999999994E-3</v>
      </c>
      <c r="T517" s="124">
        <f>SUM(T518:T529)</f>
        <v>0</v>
      </c>
      <c r="AR517" s="118" t="s">
        <v>76</v>
      </c>
      <c r="AT517" s="125" t="s">
        <v>68</v>
      </c>
      <c r="AU517" s="125" t="s">
        <v>76</v>
      </c>
      <c r="AY517" s="118" t="s">
        <v>267</v>
      </c>
      <c r="BK517" s="126">
        <f>SUM(BK518:BK529)</f>
        <v>0</v>
      </c>
    </row>
    <row r="518" spans="2:65" s="1" customFormat="1" ht="24.2" customHeight="1">
      <c r="B518" s="129"/>
      <c r="C518" s="130" t="s">
        <v>924</v>
      </c>
      <c r="D518" s="130" t="s">
        <v>270</v>
      </c>
      <c r="E518" s="131" t="s">
        <v>925</v>
      </c>
      <c r="F518" s="132" t="s">
        <v>926</v>
      </c>
      <c r="G518" s="133" t="s">
        <v>356</v>
      </c>
      <c r="H518" s="285">
        <v>3</v>
      </c>
      <c r="I518" s="134"/>
      <c r="J518" s="348">
        <f>ROUND(I518*H518,2)</f>
        <v>0</v>
      </c>
      <c r="K518" s="132" t="s">
        <v>273</v>
      </c>
      <c r="L518" s="33"/>
      <c r="M518" s="135" t="s">
        <v>3</v>
      </c>
      <c r="N518" s="136" t="s">
        <v>41</v>
      </c>
      <c r="P518" s="137">
        <f>O518*H518</f>
        <v>0</v>
      </c>
      <c r="Q518" s="137">
        <v>0</v>
      </c>
      <c r="R518" s="137">
        <f>Q518*H518</f>
        <v>0</v>
      </c>
      <c r="S518" s="137">
        <v>0</v>
      </c>
      <c r="T518" s="138">
        <f>S518*H518</f>
        <v>0</v>
      </c>
      <c r="AR518" s="139" t="s">
        <v>88</v>
      </c>
      <c r="AT518" s="139" t="s">
        <v>270</v>
      </c>
      <c r="AU518" s="139" t="s">
        <v>81</v>
      </c>
      <c r="AY518" s="18" t="s">
        <v>267</v>
      </c>
      <c r="BE518" s="140">
        <f>IF(N518="základní",J518,0)</f>
        <v>0</v>
      </c>
      <c r="BF518" s="140">
        <f>IF(N518="snížená",J518,0)</f>
        <v>0</v>
      </c>
      <c r="BG518" s="140">
        <f>IF(N518="zákl. přenesená",J518,0)</f>
        <v>0</v>
      </c>
      <c r="BH518" s="140">
        <f>IF(N518="sníž. přenesená",J518,0)</f>
        <v>0</v>
      </c>
      <c r="BI518" s="140">
        <f>IF(N518="nulová",J518,0)</f>
        <v>0</v>
      </c>
      <c r="BJ518" s="18" t="s">
        <v>81</v>
      </c>
      <c r="BK518" s="140">
        <f>ROUND(I518*H518,2)</f>
        <v>0</v>
      </c>
      <c r="BL518" s="18" t="s">
        <v>88</v>
      </c>
      <c r="BM518" s="139" t="s">
        <v>927</v>
      </c>
    </row>
    <row r="519" spans="2:65" s="1" customFormat="1">
      <c r="B519" s="33"/>
      <c r="D519" s="141" t="s">
        <v>275</v>
      </c>
      <c r="F519" s="142" t="s">
        <v>928</v>
      </c>
      <c r="H519" s="286"/>
      <c r="I519" s="143"/>
      <c r="J519" s="349"/>
      <c r="L519" s="33"/>
      <c r="M519" s="144"/>
      <c r="T519" s="54"/>
      <c r="AT519" s="18" t="s">
        <v>275</v>
      </c>
      <c r="AU519" s="18" t="s">
        <v>81</v>
      </c>
    </row>
    <row r="520" spans="2:65" s="12" customFormat="1">
      <c r="B520" s="145"/>
      <c r="D520" s="146" t="s">
        <v>277</v>
      </c>
      <c r="E520" s="147" t="s">
        <v>3</v>
      </c>
      <c r="F520" s="148" t="s">
        <v>929</v>
      </c>
      <c r="H520" s="287">
        <v>2</v>
      </c>
      <c r="I520" s="149"/>
      <c r="J520" s="350"/>
      <c r="L520" s="145"/>
      <c r="M520" s="150"/>
      <c r="T520" s="151"/>
      <c r="AT520" s="147" t="s">
        <v>277</v>
      </c>
      <c r="AU520" s="147" t="s">
        <v>81</v>
      </c>
      <c r="AV520" s="12" t="s">
        <v>81</v>
      </c>
      <c r="AW520" s="12" t="s">
        <v>31</v>
      </c>
      <c r="AX520" s="12" t="s">
        <v>69</v>
      </c>
      <c r="AY520" s="147" t="s">
        <v>267</v>
      </c>
    </row>
    <row r="521" spans="2:65" s="12" customFormat="1">
      <c r="B521" s="145"/>
      <c r="D521" s="146" t="s">
        <v>277</v>
      </c>
      <c r="E521" s="147" t="s">
        <v>3</v>
      </c>
      <c r="F521" s="148" t="s">
        <v>420</v>
      </c>
      <c r="H521" s="287">
        <v>1</v>
      </c>
      <c r="I521" s="149"/>
      <c r="J521" s="350"/>
      <c r="L521" s="145"/>
      <c r="M521" s="150"/>
      <c r="T521" s="151"/>
      <c r="AT521" s="147" t="s">
        <v>277</v>
      </c>
      <c r="AU521" s="147" t="s">
        <v>81</v>
      </c>
      <c r="AV521" s="12" t="s">
        <v>81</v>
      </c>
      <c r="AW521" s="12" t="s">
        <v>31</v>
      </c>
      <c r="AX521" s="12" t="s">
        <v>69</v>
      </c>
      <c r="AY521" s="147" t="s">
        <v>267</v>
      </c>
    </row>
    <row r="522" spans="2:65" s="13" customFormat="1">
      <c r="B522" s="152"/>
      <c r="D522" s="146" t="s">
        <v>277</v>
      </c>
      <c r="E522" s="153" t="s">
        <v>3</v>
      </c>
      <c r="F522" s="154" t="s">
        <v>285</v>
      </c>
      <c r="H522" s="288">
        <v>3</v>
      </c>
      <c r="I522" s="155"/>
      <c r="J522" s="351"/>
      <c r="L522" s="152"/>
      <c r="M522" s="156"/>
      <c r="T522" s="157"/>
      <c r="AT522" s="153" t="s">
        <v>277</v>
      </c>
      <c r="AU522" s="153" t="s">
        <v>81</v>
      </c>
      <c r="AV522" s="13" t="s">
        <v>88</v>
      </c>
      <c r="AW522" s="13" t="s">
        <v>31</v>
      </c>
      <c r="AX522" s="13" t="s">
        <v>76</v>
      </c>
      <c r="AY522" s="153" t="s">
        <v>267</v>
      </c>
    </row>
    <row r="523" spans="2:65" s="1" customFormat="1" ht="21.75" customHeight="1">
      <c r="B523" s="129"/>
      <c r="C523" s="165" t="s">
        <v>930</v>
      </c>
      <c r="D523" s="165" t="s">
        <v>564</v>
      </c>
      <c r="E523" s="166" t="s">
        <v>931</v>
      </c>
      <c r="F523" s="167" t="s">
        <v>932</v>
      </c>
      <c r="G523" s="168" t="s">
        <v>356</v>
      </c>
      <c r="H523" s="291">
        <v>3</v>
      </c>
      <c r="I523" s="169"/>
      <c r="J523" s="355">
        <f>ROUND(I523*H523,2)</f>
        <v>0</v>
      </c>
      <c r="K523" s="167" t="s">
        <v>273</v>
      </c>
      <c r="L523" s="171"/>
      <c r="M523" s="172" t="s">
        <v>3</v>
      </c>
      <c r="N523" s="173" t="s">
        <v>41</v>
      </c>
      <c r="P523" s="137">
        <f>O523*H523</f>
        <v>0</v>
      </c>
      <c r="Q523" s="137">
        <v>1.4999999999999999E-4</v>
      </c>
      <c r="R523" s="137">
        <f>Q523*H523</f>
        <v>4.4999999999999999E-4</v>
      </c>
      <c r="S523" s="137">
        <v>0</v>
      </c>
      <c r="T523" s="138">
        <f>S523*H523</f>
        <v>0</v>
      </c>
      <c r="AR523" s="139" t="s">
        <v>322</v>
      </c>
      <c r="AT523" s="139" t="s">
        <v>564</v>
      </c>
      <c r="AU523" s="139" t="s">
        <v>81</v>
      </c>
      <c r="AY523" s="18" t="s">
        <v>267</v>
      </c>
      <c r="BE523" s="140">
        <f>IF(N523="základní",J523,0)</f>
        <v>0</v>
      </c>
      <c r="BF523" s="140">
        <f>IF(N523="snížená",J523,0)</f>
        <v>0</v>
      </c>
      <c r="BG523" s="140">
        <f>IF(N523="zákl. přenesená",J523,0)</f>
        <v>0</v>
      </c>
      <c r="BH523" s="140">
        <f>IF(N523="sníž. přenesená",J523,0)</f>
        <v>0</v>
      </c>
      <c r="BI523" s="140">
        <f>IF(N523="nulová",J523,0)</f>
        <v>0</v>
      </c>
      <c r="BJ523" s="18" t="s">
        <v>81</v>
      </c>
      <c r="BK523" s="140">
        <f>ROUND(I523*H523,2)</f>
        <v>0</v>
      </c>
      <c r="BL523" s="18" t="s">
        <v>88</v>
      </c>
      <c r="BM523" s="139" t="s">
        <v>933</v>
      </c>
    </row>
    <row r="524" spans="2:65" s="1" customFormat="1" ht="37.9" customHeight="1">
      <c r="B524" s="129"/>
      <c r="C524" s="130" t="s">
        <v>934</v>
      </c>
      <c r="D524" s="130" t="s">
        <v>270</v>
      </c>
      <c r="E524" s="131" t="s">
        <v>935</v>
      </c>
      <c r="F524" s="132" t="s">
        <v>936</v>
      </c>
      <c r="G524" s="133" t="s">
        <v>102</v>
      </c>
      <c r="H524" s="285">
        <v>207.923</v>
      </c>
      <c r="I524" s="134"/>
      <c r="J524" s="348">
        <f>ROUND(I524*H524,2)</f>
        <v>0</v>
      </c>
      <c r="K524" s="132" t="s">
        <v>273</v>
      </c>
      <c r="L524" s="33"/>
      <c r="M524" s="135" t="s">
        <v>3</v>
      </c>
      <c r="N524" s="136" t="s">
        <v>41</v>
      </c>
      <c r="P524" s="137">
        <f>O524*H524</f>
        <v>0</v>
      </c>
      <c r="Q524" s="137">
        <v>3.4999999999999997E-5</v>
      </c>
      <c r="R524" s="137">
        <f>Q524*H524</f>
        <v>7.2773049999999995E-3</v>
      </c>
      <c r="S524" s="137">
        <v>0</v>
      </c>
      <c r="T524" s="138">
        <f>S524*H524</f>
        <v>0</v>
      </c>
      <c r="AR524" s="139" t="s">
        <v>312</v>
      </c>
      <c r="AT524" s="139" t="s">
        <v>270</v>
      </c>
      <c r="AU524" s="139" t="s">
        <v>81</v>
      </c>
      <c r="AY524" s="18" t="s">
        <v>267</v>
      </c>
      <c r="BE524" s="140">
        <f>IF(N524="základní",J524,0)</f>
        <v>0</v>
      </c>
      <c r="BF524" s="140">
        <f>IF(N524="snížená",J524,0)</f>
        <v>0</v>
      </c>
      <c r="BG524" s="140">
        <f>IF(N524="zákl. přenesená",J524,0)</f>
        <v>0</v>
      </c>
      <c r="BH524" s="140">
        <f>IF(N524="sníž. přenesená",J524,0)</f>
        <v>0</v>
      </c>
      <c r="BI524" s="140">
        <f>IF(N524="nulová",J524,0)</f>
        <v>0</v>
      </c>
      <c r="BJ524" s="18" t="s">
        <v>81</v>
      </c>
      <c r="BK524" s="140">
        <f>ROUND(I524*H524,2)</f>
        <v>0</v>
      </c>
      <c r="BL524" s="18" t="s">
        <v>312</v>
      </c>
      <c r="BM524" s="139" t="s">
        <v>937</v>
      </c>
    </row>
    <row r="525" spans="2:65" s="1" customFormat="1">
      <c r="B525" s="33"/>
      <c r="D525" s="141" t="s">
        <v>275</v>
      </c>
      <c r="F525" s="142" t="s">
        <v>938</v>
      </c>
      <c r="H525" s="286"/>
      <c r="I525" s="143"/>
      <c r="J525" s="349"/>
      <c r="L525" s="33"/>
      <c r="M525" s="144"/>
      <c r="T525" s="54"/>
      <c r="AT525" s="18" t="s">
        <v>275</v>
      </c>
      <c r="AU525" s="18" t="s">
        <v>81</v>
      </c>
    </row>
    <row r="526" spans="2:65" s="14" customFormat="1">
      <c r="B526" s="158"/>
      <c r="D526" s="146" t="s">
        <v>277</v>
      </c>
      <c r="E526" s="159" t="s">
        <v>3</v>
      </c>
      <c r="F526" s="160" t="s">
        <v>939</v>
      </c>
      <c r="H526" s="290" t="s">
        <v>3</v>
      </c>
      <c r="I526" s="161"/>
      <c r="J526" s="353"/>
      <c r="L526" s="158"/>
      <c r="M526" s="162"/>
      <c r="T526" s="163"/>
      <c r="AT526" s="159" t="s">
        <v>277</v>
      </c>
      <c r="AU526" s="159" t="s">
        <v>81</v>
      </c>
      <c r="AV526" s="14" t="s">
        <v>76</v>
      </c>
      <c r="AW526" s="14" t="s">
        <v>31</v>
      </c>
      <c r="AX526" s="14" t="s">
        <v>69</v>
      </c>
      <c r="AY526" s="159" t="s">
        <v>267</v>
      </c>
    </row>
    <row r="527" spans="2:65" s="12" customFormat="1">
      <c r="B527" s="145"/>
      <c r="D527" s="146" t="s">
        <v>277</v>
      </c>
      <c r="E527" s="147" t="s">
        <v>3</v>
      </c>
      <c r="F527" s="148" t="s">
        <v>940</v>
      </c>
      <c r="H527" s="287">
        <v>180.797</v>
      </c>
      <c r="I527" s="149"/>
      <c r="J527" s="350"/>
      <c r="L527" s="145"/>
      <c r="M527" s="150"/>
      <c r="T527" s="151"/>
      <c r="AT527" s="147" t="s">
        <v>277</v>
      </c>
      <c r="AU527" s="147" t="s">
        <v>81</v>
      </c>
      <c r="AV527" s="12" t="s">
        <v>81</v>
      </c>
      <c r="AW527" s="12" t="s">
        <v>31</v>
      </c>
      <c r="AX527" s="12" t="s">
        <v>69</v>
      </c>
      <c r="AY527" s="147" t="s">
        <v>267</v>
      </c>
    </row>
    <row r="528" spans="2:65" s="12" customFormat="1">
      <c r="B528" s="145"/>
      <c r="D528" s="146" t="s">
        <v>277</v>
      </c>
      <c r="E528" s="147" t="s">
        <v>3</v>
      </c>
      <c r="F528" s="148" t="s">
        <v>941</v>
      </c>
      <c r="H528" s="287">
        <v>27.126000000000001</v>
      </c>
      <c r="I528" s="149"/>
      <c r="J528" s="350"/>
      <c r="L528" s="145"/>
      <c r="M528" s="150"/>
      <c r="T528" s="151"/>
      <c r="AT528" s="147" t="s">
        <v>277</v>
      </c>
      <c r="AU528" s="147" t="s">
        <v>81</v>
      </c>
      <c r="AV528" s="12" t="s">
        <v>81</v>
      </c>
      <c r="AW528" s="12" t="s">
        <v>31</v>
      </c>
      <c r="AX528" s="12" t="s">
        <v>69</v>
      </c>
      <c r="AY528" s="147" t="s">
        <v>267</v>
      </c>
    </row>
    <row r="529" spans="2:65" s="13" customFormat="1">
      <c r="B529" s="152"/>
      <c r="D529" s="146" t="s">
        <v>277</v>
      </c>
      <c r="E529" s="153" t="s">
        <v>3</v>
      </c>
      <c r="F529" s="154" t="s">
        <v>285</v>
      </c>
      <c r="H529" s="288">
        <v>207.923</v>
      </c>
      <c r="I529" s="155"/>
      <c r="J529" s="351"/>
      <c r="L529" s="152"/>
      <c r="M529" s="156"/>
      <c r="T529" s="157"/>
      <c r="AT529" s="153" t="s">
        <v>277</v>
      </c>
      <c r="AU529" s="153" t="s">
        <v>81</v>
      </c>
      <c r="AV529" s="13" t="s">
        <v>88</v>
      </c>
      <c r="AW529" s="13" t="s">
        <v>31</v>
      </c>
      <c r="AX529" s="13" t="s">
        <v>76</v>
      </c>
      <c r="AY529" s="153" t="s">
        <v>267</v>
      </c>
    </row>
    <row r="530" spans="2:65" s="11" customFormat="1" ht="22.9" customHeight="1">
      <c r="B530" s="117"/>
      <c r="D530" s="118" t="s">
        <v>68</v>
      </c>
      <c r="E530" s="127" t="s">
        <v>854</v>
      </c>
      <c r="F530" s="127" t="s">
        <v>942</v>
      </c>
      <c r="H530" s="289"/>
      <c r="I530" s="120"/>
      <c r="J530" s="352">
        <f>BK530</f>
        <v>0</v>
      </c>
      <c r="L530" s="117"/>
      <c r="M530" s="122"/>
      <c r="P530" s="123">
        <f>SUM(P531:P572)</f>
        <v>0</v>
      </c>
      <c r="R530" s="123">
        <f>SUM(R531:R572)</f>
        <v>0</v>
      </c>
      <c r="T530" s="124">
        <f>SUM(T531:T572)</f>
        <v>0</v>
      </c>
      <c r="AR530" s="118" t="s">
        <v>76</v>
      </c>
      <c r="AT530" s="125" t="s">
        <v>68</v>
      </c>
      <c r="AU530" s="125" t="s">
        <v>76</v>
      </c>
      <c r="AY530" s="118" t="s">
        <v>267</v>
      </c>
      <c r="BK530" s="126">
        <f>SUM(BK531:BK572)</f>
        <v>0</v>
      </c>
    </row>
    <row r="531" spans="2:65" s="1" customFormat="1" ht="44.25" customHeight="1">
      <c r="B531" s="129"/>
      <c r="C531" s="130" t="s">
        <v>943</v>
      </c>
      <c r="D531" s="130" t="s">
        <v>270</v>
      </c>
      <c r="E531" s="131" t="s">
        <v>944</v>
      </c>
      <c r="F531" s="132" t="s">
        <v>945</v>
      </c>
      <c r="G531" s="133" t="s">
        <v>102</v>
      </c>
      <c r="H531" s="285">
        <v>25.78</v>
      </c>
      <c r="I531" s="134"/>
      <c r="J531" s="348">
        <f>ROUND(I531*H531,2)</f>
        <v>0</v>
      </c>
      <c r="K531" s="132" t="s">
        <v>273</v>
      </c>
      <c r="L531" s="33"/>
      <c r="M531" s="135" t="s">
        <v>3</v>
      </c>
      <c r="N531" s="136" t="s">
        <v>41</v>
      </c>
      <c r="P531" s="137">
        <f>O531*H531</f>
        <v>0</v>
      </c>
      <c r="Q531" s="137">
        <v>0</v>
      </c>
      <c r="R531" s="137">
        <f>Q531*H531</f>
        <v>0</v>
      </c>
      <c r="S531" s="137">
        <v>0</v>
      </c>
      <c r="T531" s="138">
        <f>S531*H531</f>
        <v>0</v>
      </c>
      <c r="AR531" s="139" t="s">
        <v>88</v>
      </c>
      <c r="AT531" s="139" t="s">
        <v>270</v>
      </c>
      <c r="AU531" s="139" t="s">
        <v>81</v>
      </c>
      <c r="AY531" s="18" t="s">
        <v>267</v>
      </c>
      <c r="BE531" s="140">
        <f>IF(N531="základní",J531,0)</f>
        <v>0</v>
      </c>
      <c r="BF531" s="140">
        <f>IF(N531="snížená",J531,0)</f>
        <v>0</v>
      </c>
      <c r="BG531" s="140">
        <f>IF(N531="zákl. přenesená",J531,0)</f>
        <v>0</v>
      </c>
      <c r="BH531" s="140">
        <f>IF(N531="sníž. přenesená",J531,0)</f>
        <v>0</v>
      </c>
      <c r="BI531" s="140">
        <f>IF(N531="nulová",J531,0)</f>
        <v>0</v>
      </c>
      <c r="BJ531" s="18" t="s">
        <v>81</v>
      </c>
      <c r="BK531" s="140">
        <f>ROUND(I531*H531,2)</f>
        <v>0</v>
      </c>
      <c r="BL531" s="18" t="s">
        <v>88</v>
      </c>
      <c r="BM531" s="139" t="s">
        <v>946</v>
      </c>
    </row>
    <row r="532" spans="2:65" s="1" customFormat="1">
      <c r="B532" s="33"/>
      <c r="D532" s="141" t="s">
        <v>275</v>
      </c>
      <c r="F532" s="142" t="s">
        <v>947</v>
      </c>
      <c r="H532" s="286"/>
      <c r="I532" s="143"/>
      <c r="J532" s="349"/>
      <c r="L532" s="33"/>
      <c r="M532" s="144"/>
      <c r="T532" s="54"/>
      <c r="AT532" s="18" t="s">
        <v>275</v>
      </c>
      <c r="AU532" s="18" t="s">
        <v>81</v>
      </c>
    </row>
    <row r="533" spans="2:65" s="12" customFormat="1">
      <c r="B533" s="145"/>
      <c r="D533" s="146" t="s">
        <v>277</v>
      </c>
      <c r="E533" s="147" t="s">
        <v>3</v>
      </c>
      <c r="F533" s="148" t="s">
        <v>125</v>
      </c>
      <c r="H533" s="287">
        <v>25.78</v>
      </c>
      <c r="I533" s="149"/>
      <c r="J533" s="350"/>
      <c r="L533" s="145"/>
      <c r="M533" s="150"/>
      <c r="T533" s="151"/>
      <c r="AT533" s="147" t="s">
        <v>277</v>
      </c>
      <c r="AU533" s="147" t="s">
        <v>81</v>
      </c>
      <c r="AV533" s="12" t="s">
        <v>81</v>
      </c>
      <c r="AW533" s="12" t="s">
        <v>31</v>
      </c>
      <c r="AX533" s="12" t="s">
        <v>69</v>
      </c>
      <c r="AY533" s="147" t="s">
        <v>267</v>
      </c>
    </row>
    <row r="534" spans="2:65" s="13" customFormat="1">
      <c r="B534" s="152"/>
      <c r="D534" s="146" t="s">
        <v>277</v>
      </c>
      <c r="E534" s="153" t="s">
        <v>3</v>
      </c>
      <c r="F534" s="154" t="s">
        <v>285</v>
      </c>
      <c r="H534" s="288">
        <v>25.78</v>
      </c>
      <c r="I534" s="155"/>
      <c r="J534" s="351"/>
      <c r="L534" s="152"/>
      <c r="M534" s="156"/>
      <c r="T534" s="157"/>
      <c r="AT534" s="153" t="s">
        <v>277</v>
      </c>
      <c r="AU534" s="153" t="s">
        <v>81</v>
      </c>
      <c r="AV534" s="13" t="s">
        <v>88</v>
      </c>
      <c r="AW534" s="13" t="s">
        <v>31</v>
      </c>
      <c r="AX534" s="13" t="s">
        <v>76</v>
      </c>
      <c r="AY534" s="153" t="s">
        <v>267</v>
      </c>
    </row>
    <row r="535" spans="2:65" s="1" customFormat="1" ht="49.15" customHeight="1">
      <c r="B535" s="129"/>
      <c r="C535" s="130" t="s">
        <v>948</v>
      </c>
      <c r="D535" s="130" t="s">
        <v>270</v>
      </c>
      <c r="E535" s="131" t="s">
        <v>949</v>
      </c>
      <c r="F535" s="132" t="s">
        <v>950</v>
      </c>
      <c r="G535" s="133" t="s">
        <v>102</v>
      </c>
      <c r="H535" s="285">
        <v>2320.1999999999998</v>
      </c>
      <c r="I535" s="134"/>
      <c r="J535" s="348">
        <f>ROUND(I535*H535,2)</f>
        <v>0</v>
      </c>
      <c r="K535" s="132" t="s">
        <v>273</v>
      </c>
      <c r="L535" s="33"/>
      <c r="M535" s="135" t="s">
        <v>3</v>
      </c>
      <c r="N535" s="136" t="s">
        <v>41</v>
      </c>
      <c r="P535" s="137">
        <f>O535*H535</f>
        <v>0</v>
      </c>
      <c r="Q535" s="137">
        <v>0</v>
      </c>
      <c r="R535" s="137">
        <f>Q535*H535</f>
        <v>0</v>
      </c>
      <c r="S535" s="137">
        <v>0</v>
      </c>
      <c r="T535" s="138">
        <f>S535*H535</f>
        <v>0</v>
      </c>
      <c r="AR535" s="139" t="s">
        <v>88</v>
      </c>
      <c r="AT535" s="139" t="s">
        <v>270</v>
      </c>
      <c r="AU535" s="139" t="s">
        <v>81</v>
      </c>
      <c r="AY535" s="18" t="s">
        <v>267</v>
      </c>
      <c r="BE535" s="140">
        <f>IF(N535="základní",J535,0)</f>
        <v>0</v>
      </c>
      <c r="BF535" s="140">
        <f>IF(N535="snížená",J535,0)</f>
        <v>0</v>
      </c>
      <c r="BG535" s="140">
        <f>IF(N535="zákl. přenesená",J535,0)</f>
        <v>0</v>
      </c>
      <c r="BH535" s="140">
        <f>IF(N535="sníž. přenesená",J535,0)</f>
        <v>0</v>
      </c>
      <c r="BI535" s="140">
        <f>IF(N535="nulová",J535,0)</f>
        <v>0</v>
      </c>
      <c r="BJ535" s="18" t="s">
        <v>81</v>
      </c>
      <c r="BK535" s="140">
        <f>ROUND(I535*H535,2)</f>
        <v>0</v>
      </c>
      <c r="BL535" s="18" t="s">
        <v>88</v>
      </c>
      <c r="BM535" s="139" t="s">
        <v>951</v>
      </c>
    </row>
    <row r="536" spans="2:65" s="1" customFormat="1">
      <c r="B536" s="33"/>
      <c r="D536" s="141" t="s">
        <v>275</v>
      </c>
      <c r="F536" s="142" t="s">
        <v>952</v>
      </c>
      <c r="H536" s="286"/>
      <c r="I536" s="143"/>
      <c r="J536" s="349"/>
      <c r="L536" s="33"/>
      <c r="M536" s="144"/>
      <c r="T536" s="54"/>
      <c r="AT536" s="18" t="s">
        <v>275</v>
      </c>
      <c r="AU536" s="18" t="s">
        <v>81</v>
      </c>
    </row>
    <row r="537" spans="2:65" s="12" customFormat="1">
      <c r="B537" s="145"/>
      <c r="D537" s="146" t="s">
        <v>277</v>
      </c>
      <c r="E537" s="147" t="s">
        <v>3</v>
      </c>
      <c r="F537" s="148" t="s">
        <v>125</v>
      </c>
      <c r="H537" s="287">
        <v>25.78</v>
      </c>
      <c r="I537" s="149"/>
      <c r="J537" s="350"/>
      <c r="L537" s="145"/>
      <c r="M537" s="150"/>
      <c r="T537" s="151"/>
      <c r="AT537" s="147" t="s">
        <v>277</v>
      </c>
      <c r="AU537" s="147" t="s">
        <v>81</v>
      </c>
      <c r="AV537" s="12" t="s">
        <v>81</v>
      </c>
      <c r="AW537" s="12" t="s">
        <v>31</v>
      </c>
      <c r="AX537" s="12" t="s">
        <v>76</v>
      </c>
      <c r="AY537" s="147" t="s">
        <v>267</v>
      </c>
    </row>
    <row r="538" spans="2:65" s="12" customFormat="1">
      <c r="B538" s="145"/>
      <c r="D538" s="146" t="s">
        <v>277</v>
      </c>
      <c r="F538" s="148" t="s">
        <v>953</v>
      </c>
      <c r="H538" s="287">
        <v>2320.1999999999998</v>
      </c>
      <c r="I538" s="149"/>
      <c r="J538" s="350"/>
      <c r="L538" s="145"/>
      <c r="M538" s="150"/>
      <c r="T538" s="151"/>
      <c r="AT538" s="147" t="s">
        <v>277</v>
      </c>
      <c r="AU538" s="147" t="s">
        <v>81</v>
      </c>
      <c r="AV538" s="12" t="s">
        <v>81</v>
      </c>
      <c r="AW538" s="12" t="s">
        <v>4</v>
      </c>
      <c r="AX538" s="12" t="s">
        <v>76</v>
      </c>
      <c r="AY538" s="147" t="s">
        <v>267</v>
      </c>
    </row>
    <row r="539" spans="2:65" s="1" customFormat="1" ht="44.25" customHeight="1">
      <c r="B539" s="129"/>
      <c r="C539" s="130" t="s">
        <v>954</v>
      </c>
      <c r="D539" s="130" t="s">
        <v>270</v>
      </c>
      <c r="E539" s="131" t="s">
        <v>955</v>
      </c>
      <c r="F539" s="132" t="s">
        <v>956</v>
      </c>
      <c r="G539" s="133" t="s">
        <v>102</v>
      </c>
      <c r="H539" s="285">
        <v>25.78</v>
      </c>
      <c r="I539" s="134"/>
      <c r="J539" s="348">
        <f>ROUND(I539*H539,2)</f>
        <v>0</v>
      </c>
      <c r="K539" s="132" t="s">
        <v>273</v>
      </c>
      <c r="L539" s="33"/>
      <c r="M539" s="135" t="s">
        <v>3</v>
      </c>
      <c r="N539" s="136" t="s">
        <v>41</v>
      </c>
      <c r="P539" s="137">
        <f>O539*H539</f>
        <v>0</v>
      </c>
      <c r="Q539" s="137">
        <v>0</v>
      </c>
      <c r="R539" s="137">
        <f>Q539*H539</f>
        <v>0</v>
      </c>
      <c r="S539" s="137">
        <v>0</v>
      </c>
      <c r="T539" s="138">
        <f>S539*H539</f>
        <v>0</v>
      </c>
      <c r="AR539" s="139" t="s">
        <v>88</v>
      </c>
      <c r="AT539" s="139" t="s">
        <v>270</v>
      </c>
      <c r="AU539" s="139" t="s">
        <v>81</v>
      </c>
      <c r="AY539" s="18" t="s">
        <v>267</v>
      </c>
      <c r="BE539" s="140">
        <f>IF(N539="základní",J539,0)</f>
        <v>0</v>
      </c>
      <c r="BF539" s="140">
        <f>IF(N539="snížená",J539,0)</f>
        <v>0</v>
      </c>
      <c r="BG539" s="140">
        <f>IF(N539="zákl. přenesená",J539,0)</f>
        <v>0</v>
      </c>
      <c r="BH539" s="140">
        <f>IF(N539="sníž. přenesená",J539,0)</f>
        <v>0</v>
      </c>
      <c r="BI539" s="140">
        <f>IF(N539="nulová",J539,0)</f>
        <v>0</v>
      </c>
      <c r="BJ539" s="18" t="s">
        <v>81</v>
      </c>
      <c r="BK539" s="140">
        <f>ROUND(I539*H539,2)</f>
        <v>0</v>
      </c>
      <c r="BL539" s="18" t="s">
        <v>88</v>
      </c>
      <c r="BM539" s="139" t="s">
        <v>957</v>
      </c>
    </row>
    <row r="540" spans="2:65" s="1" customFormat="1">
      <c r="B540" s="33"/>
      <c r="D540" s="141" t="s">
        <v>275</v>
      </c>
      <c r="F540" s="142" t="s">
        <v>958</v>
      </c>
      <c r="H540" s="286"/>
      <c r="I540" s="143"/>
      <c r="J540" s="349"/>
      <c r="L540" s="33"/>
      <c r="M540" s="144"/>
      <c r="T540" s="54"/>
      <c r="AT540" s="18" t="s">
        <v>275</v>
      </c>
      <c r="AU540" s="18" t="s">
        <v>81</v>
      </c>
    </row>
    <row r="541" spans="2:65" s="12" customFormat="1">
      <c r="B541" s="145"/>
      <c r="D541" s="146" t="s">
        <v>277</v>
      </c>
      <c r="E541" s="147" t="s">
        <v>3</v>
      </c>
      <c r="F541" s="148" t="s">
        <v>125</v>
      </c>
      <c r="H541" s="287">
        <v>25.78</v>
      </c>
      <c r="I541" s="149"/>
      <c r="J541" s="350"/>
      <c r="L541" s="145"/>
      <c r="M541" s="150"/>
      <c r="T541" s="151"/>
      <c r="AT541" s="147" t="s">
        <v>277</v>
      </c>
      <c r="AU541" s="147" t="s">
        <v>81</v>
      </c>
      <c r="AV541" s="12" t="s">
        <v>81</v>
      </c>
      <c r="AW541" s="12" t="s">
        <v>31</v>
      </c>
      <c r="AX541" s="12" t="s">
        <v>76</v>
      </c>
      <c r="AY541" s="147" t="s">
        <v>267</v>
      </c>
    </row>
    <row r="542" spans="2:65" s="1" customFormat="1" ht="37.9" customHeight="1">
      <c r="B542" s="129"/>
      <c r="C542" s="130" t="s">
        <v>959</v>
      </c>
      <c r="D542" s="130" t="s">
        <v>270</v>
      </c>
      <c r="E542" s="131" t="s">
        <v>960</v>
      </c>
      <c r="F542" s="132" t="s">
        <v>961</v>
      </c>
      <c r="G542" s="133" t="s">
        <v>102</v>
      </c>
      <c r="H542" s="285">
        <v>81.459999999999994</v>
      </c>
      <c r="I542" s="134"/>
      <c r="J542" s="348">
        <f>ROUND(I542*H542,2)</f>
        <v>0</v>
      </c>
      <c r="K542" s="132" t="s">
        <v>273</v>
      </c>
      <c r="L542" s="33"/>
      <c r="M542" s="135" t="s">
        <v>3</v>
      </c>
      <c r="N542" s="136" t="s">
        <v>41</v>
      </c>
      <c r="P542" s="137">
        <f>O542*H542</f>
        <v>0</v>
      </c>
      <c r="Q542" s="137">
        <v>0</v>
      </c>
      <c r="R542" s="137">
        <f>Q542*H542</f>
        <v>0</v>
      </c>
      <c r="S542" s="137">
        <v>0</v>
      </c>
      <c r="T542" s="138">
        <f>S542*H542</f>
        <v>0</v>
      </c>
      <c r="AR542" s="139" t="s">
        <v>88</v>
      </c>
      <c r="AT542" s="139" t="s">
        <v>270</v>
      </c>
      <c r="AU542" s="139" t="s">
        <v>81</v>
      </c>
      <c r="AY542" s="18" t="s">
        <v>267</v>
      </c>
      <c r="BE542" s="140">
        <f>IF(N542="základní",J542,0)</f>
        <v>0</v>
      </c>
      <c r="BF542" s="140">
        <f>IF(N542="snížená",J542,0)</f>
        <v>0</v>
      </c>
      <c r="BG542" s="140">
        <f>IF(N542="zákl. přenesená",J542,0)</f>
        <v>0</v>
      </c>
      <c r="BH542" s="140">
        <f>IF(N542="sníž. přenesená",J542,0)</f>
        <v>0</v>
      </c>
      <c r="BI542" s="140">
        <f>IF(N542="nulová",J542,0)</f>
        <v>0</v>
      </c>
      <c r="BJ542" s="18" t="s">
        <v>81</v>
      </c>
      <c r="BK542" s="140">
        <f>ROUND(I542*H542,2)</f>
        <v>0</v>
      </c>
      <c r="BL542" s="18" t="s">
        <v>88</v>
      </c>
      <c r="BM542" s="139" t="s">
        <v>962</v>
      </c>
    </row>
    <row r="543" spans="2:65" s="1" customFormat="1">
      <c r="B543" s="33"/>
      <c r="D543" s="141" t="s">
        <v>275</v>
      </c>
      <c r="F543" s="142" t="s">
        <v>963</v>
      </c>
      <c r="H543" s="286"/>
      <c r="I543" s="143"/>
      <c r="J543" s="349"/>
      <c r="L543" s="33"/>
      <c r="M543" s="144"/>
      <c r="T543" s="54"/>
      <c r="AT543" s="18" t="s">
        <v>275</v>
      </c>
      <c r="AU543" s="18" t="s">
        <v>81</v>
      </c>
    </row>
    <row r="544" spans="2:65" s="12" customFormat="1">
      <c r="B544" s="145"/>
      <c r="D544" s="146" t="s">
        <v>277</v>
      </c>
      <c r="E544" s="147" t="s">
        <v>3</v>
      </c>
      <c r="F544" s="148" t="s">
        <v>100</v>
      </c>
      <c r="H544" s="287">
        <v>81.459999999999994</v>
      </c>
      <c r="I544" s="149"/>
      <c r="J544" s="350"/>
      <c r="L544" s="145"/>
      <c r="M544" s="150"/>
      <c r="T544" s="151"/>
      <c r="AT544" s="147" t="s">
        <v>277</v>
      </c>
      <c r="AU544" s="147" t="s">
        <v>81</v>
      </c>
      <c r="AV544" s="12" t="s">
        <v>81</v>
      </c>
      <c r="AW544" s="12" t="s">
        <v>31</v>
      </c>
      <c r="AX544" s="12" t="s">
        <v>76</v>
      </c>
      <c r="AY544" s="147" t="s">
        <v>267</v>
      </c>
    </row>
    <row r="545" spans="2:65" s="1" customFormat="1" ht="24.2" customHeight="1">
      <c r="B545" s="129"/>
      <c r="C545" s="130" t="s">
        <v>964</v>
      </c>
      <c r="D545" s="130" t="s">
        <v>270</v>
      </c>
      <c r="E545" s="131" t="s">
        <v>965</v>
      </c>
      <c r="F545" s="132" t="s">
        <v>966</v>
      </c>
      <c r="G545" s="133" t="s">
        <v>102</v>
      </c>
      <c r="H545" s="285">
        <v>25.78</v>
      </c>
      <c r="I545" s="134"/>
      <c r="J545" s="348">
        <f>ROUND(I545*H545,2)</f>
        <v>0</v>
      </c>
      <c r="K545" s="132" t="s">
        <v>273</v>
      </c>
      <c r="L545" s="33"/>
      <c r="M545" s="135" t="s">
        <v>3</v>
      </c>
      <c r="N545" s="136" t="s">
        <v>41</v>
      </c>
      <c r="P545" s="137">
        <f>O545*H545</f>
        <v>0</v>
      </c>
      <c r="Q545" s="137">
        <v>0</v>
      </c>
      <c r="R545" s="137">
        <f>Q545*H545</f>
        <v>0</v>
      </c>
      <c r="S545" s="137">
        <v>0</v>
      </c>
      <c r="T545" s="138">
        <f>S545*H545</f>
        <v>0</v>
      </c>
      <c r="AR545" s="139" t="s">
        <v>88</v>
      </c>
      <c r="AT545" s="139" t="s">
        <v>270</v>
      </c>
      <c r="AU545" s="139" t="s">
        <v>81</v>
      </c>
      <c r="AY545" s="18" t="s">
        <v>267</v>
      </c>
      <c r="BE545" s="140">
        <f>IF(N545="základní",J545,0)</f>
        <v>0</v>
      </c>
      <c r="BF545" s="140">
        <f>IF(N545="snížená",J545,0)</f>
        <v>0</v>
      </c>
      <c r="BG545" s="140">
        <f>IF(N545="zákl. přenesená",J545,0)</f>
        <v>0</v>
      </c>
      <c r="BH545" s="140">
        <f>IF(N545="sníž. přenesená",J545,0)</f>
        <v>0</v>
      </c>
      <c r="BI545" s="140">
        <f>IF(N545="nulová",J545,0)</f>
        <v>0</v>
      </c>
      <c r="BJ545" s="18" t="s">
        <v>81</v>
      </c>
      <c r="BK545" s="140">
        <f>ROUND(I545*H545,2)</f>
        <v>0</v>
      </c>
      <c r="BL545" s="18" t="s">
        <v>88</v>
      </c>
      <c r="BM545" s="139" t="s">
        <v>967</v>
      </c>
    </row>
    <row r="546" spans="2:65" s="1" customFormat="1">
      <c r="B546" s="33"/>
      <c r="D546" s="141" t="s">
        <v>275</v>
      </c>
      <c r="F546" s="142" t="s">
        <v>968</v>
      </c>
      <c r="H546" s="286"/>
      <c r="I546" s="143"/>
      <c r="J546" s="349"/>
      <c r="L546" s="33"/>
      <c r="M546" s="144"/>
      <c r="T546" s="54"/>
      <c r="AT546" s="18" t="s">
        <v>275</v>
      </c>
      <c r="AU546" s="18" t="s">
        <v>81</v>
      </c>
    </row>
    <row r="547" spans="2:65" s="12" customFormat="1">
      <c r="B547" s="145"/>
      <c r="D547" s="146" t="s">
        <v>277</v>
      </c>
      <c r="E547" s="147" t="s">
        <v>3</v>
      </c>
      <c r="F547" s="148" t="s">
        <v>125</v>
      </c>
      <c r="H547" s="287">
        <v>25.78</v>
      </c>
      <c r="I547" s="149"/>
      <c r="J547" s="350"/>
      <c r="L547" s="145"/>
      <c r="M547" s="150"/>
      <c r="T547" s="151"/>
      <c r="AT547" s="147" t="s">
        <v>277</v>
      </c>
      <c r="AU547" s="147" t="s">
        <v>81</v>
      </c>
      <c r="AV547" s="12" t="s">
        <v>81</v>
      </c>
      <c r="AW547" s="12" t="s">
        <v>31</v>
      </c>
      <c r="AX547" s="12" t="s">
        <v>76</v>
      </c>
      <c r="AY547" s="147" t="s">
        <v>267</v>
      </c>
    </row>
    <row r="548" spans="2:65" s="1" customFormat="1" ht="33" customHeight="1">
      <c r="B548" s="129"/>
      <c r="C548" s="130" t="s">
        <v>969</v>
      </c>
      <c r="D548" s="130" t="s">
        <v>270</v>
      </c>
      <c r="E548" s="131" t="s">
        <v>970</v>
      </c>
      <c r="F548" s="132" t="s">
        <v>971</v>
      </c>
      <c r="G548" s="133" t="s">
        <v>102</v>
      </c>
      <c r="H548" s="285">
        <v>1546.8</v>
      </c>
      <c r="I548" s="134"/>
      <c r="J548" s="348">
        <f>ROUND(I548*H548,2)</f>
        <v>0</v>
      </c>
      <c r="K548" s="132" t="s">
        <v>273</v>
      </c>
      <c r="L548" s="33"/>
      <c r="M548" s="135" t="s">
        <v>3</v>
      </c>
      <c r="N548" s="136" t="s">
        <v>41</v>
      </c>
      <c r="P548" s="137">
        <f>O548*H548</f>
        <v>0</v>
      </c>
      <c r="Q548" s="137">
        <v>0</v>
      </c>
      <c r="R548" s="137">
        <f>Q548*H548</f>
        <v>0</v>
      </c>
      <c r="S548" s="137">
        <v>0</v>
      </c>
      <c r="T548" s="138">
        <f>S548*H548</f>
        <v>0</v>
      </c>
      <c r="AR548" s="139" t="s">
        <v>88</v>
      </c>
      <c r="AT548" s="139" t="s">
        <v>270</v>
      </c>
      <c r="AU548" s="139" t="s">
        <v>81</v>
      </c>
      <c r="AY548" s="18" t="s">
        <v>267</v>
      </c>
      <c r="BE548" s="140">
        <f>IF(N548="základní",J548,0)</f>
        <v>0</v>
      </c>
      <c r="BF548" s="140">
        <f>IF(N548="snížená",J548,0)</f>
        <v>0</v>
      </c>
      <c r="BG548" s="140">
        <f>IF(N548="zákl. přenesená",J548,0)</f>
        <v>0</v>
      </c>
      <c r="BH548" s="140">
        <f>IF(N548="sníž. přenesená",J548,0)</f>
        <v>0</v>
      </c>
      <c r="BI548" s="140">
        <f>IF(N548="nulová",J548,0)</f>
        <v>0</v>
      </c>
      <c r="BJ548" s="18" t="s">
        <v>81</v>
      </c>
      <c r="BK548" s="140">
        <f>ROUND(I548*H548,2)</f>
        <v>0</v>
      </c>
      <c r="BL548" s="18" t="s">
        <v>88</v>
      </c>
      <c r="BM548" s="139" t="s">
        <v>972</v>
      </c>
    </row>
    <row r="549" spans="2:65" s="1" customFormat="1">
      <c r="B549" s="33"/>
      <c r="D549" s="141" t="s">
        <v>275</v>
      </c>
      <c r="F549" s="142" t="s">
        <v>973</v>
      </c>
      <c r="H549" s="286"/>
      <c r="I549" s="143"/>
      <c r="J549" s="349"/>
      <c r="L549" s="33"/>
      <c r="M549" s="144"/>
      <c r="T549" s="54"/>
      <c r="AT549" s="18" t="s">
        <v>275</v>
      </c>
      <c r="AU549" s="18" t="s">
        <v>81</v>
      </c>
    </row>
    <row r="550" spans="2:65" s="12" customFormat="1">
      <c r="B550" s="145"/>
      <c r="D550" s="146" t="s">
        <v>277</v>
      </c>
      <c r="E550" s="147" t="s">
        <v>3</v>
      </c>
      <c r="F550" s="148" t="s">
        <v>125</v>
      </c>
      <c r="H550" s="287">
        <v>25.78</v>
      </c>
      <c r="I550" s="149"/>
      <c r="J550" s="350"/>
      <c r="L550" s="145"/>
      <c r="M550" s="150"/>
      <c r="T550" s="151"/>
      <c r="AT550" s="147" t="s">
        <v>277</v>
      </c>
      <c r="AU550" s="147" t="s">
        <v>81</v>
      </c>
      <c r="AV550" s="12" t="s">
        <v>81</v>
      </c>
      <c r="AW550" s="12" t="s">
        <v>31</v>
      </c>
      <c r="AX550" s="12" t="s">
        <v>76</v>
      </c>
      <c r="AY550" s="147" t="s">
        <v>267</v>
      </c>
    </row>
    <row r="551" spans="2:65" s="12" customFormat="1">
      <c r="B551" s="145"/>
      <c r="D551" s="146" t="s">
        <v>277</v>
      </c>
      <c r="F551" s="148" t="s">
        <v>974</v>
      </c>
      <c r="H551" s="287">
        <v>1546.8</v>
      </c>
      <c r="I551" s="149"/>
      <c r="J551" s="350"/>
      <c r="L551" s="145"/>
      <c r="M551" s="150"/>
      <c r="T551" s="151"/>
      <c r="AT551" s="147" t="s">
        <v>277</v>
      </c>
      <c r="AU551" s="147" t="s">
        <v>81</v>
      </c>
      <c r="AV551" s="12" t="s">
        <v>81</v>
      </c>
      <c r="AW551" s="12" t="s">
        <v>4</v>
      </c>
      <c r="AX551" s="12" t="s">
        <v>76</v>
      </c>
      <c r="AY551" s="147" t="s">
        <v>267</v>
      </c>
    </row>
    <row r="552" spans="2:65" s="1" customFormat="1" ht="24.2" customHeight="1">
      <c r="B552" s="129"/>
      <c r="C552" s="130" t="s">
        <v>975</v>
      </c>
      <c r="D552" s="130" t="s">
        <v>270</v>
      </c>
      <c r="E552" s="131" t="s">
        <v>976</v>
      </c>
      <c r="F552" s="132" t="s">
        <v>977</v>
      </c>
      <c r="G552" s="133" t="s">
        <v>102</v>
      </c>
      <c r="H552" s="285">
        <v>25.78</v>
      </c>
      <c r="I552" s="134"/>
      <c r="J552" s="348">
        <f>ROUND(I552*H552,2)</f>
        <v>0</v>
      </c>
      <c r="K552" s="132" t="s">
        <v>273</v>
      </c>
      <c r="L552" s="33"/>
      <c r="M552" s="135" t="s">
        <v>3</v>
      </c>
      <c r="N552" s="136" t="s">
        <v>41</v>
      </c>
      <c r="P552" s="137">
        <f>O552*H552</f>
        <v>0</v>
      </c>
      <c r="Q552" s="137">
        <v>0</v>
      </c>
      <c r="R552" s="137">
        <f>Q552*H552</f>
        <v>0</v>
      </c>
      <c r="S552" s="137">
        <v>0</v>
      </c>
      <c r="T552" s="138">
        <f>S552*H552</f>
        <v>0</v>
      </c>
      <c r="AR552" s="139" t="s">
        <v>88</v>
      </c>
      <c r="AT552" s="139" t="s">
        <v>270</v>
      </c>
      <c r="AU552" s="139" t="s">
        <v>81</v>
      </c>
      <c r="AY552" s="18" t="s">
        <v>267</v>
      </c>
      <c r="BE552" s="140">
        <f>IF(N552="základní",J552,0)</f>
        <v>0</v>
      </c>
      <c r="BF552" s="140">
        <f>IF(N552="snížená",J552,0)</f>
        <v>0</v>
      </c>
      <c r="BG552" s="140">
        <f>IF(N552="zákl. přenesená",J552,0)</f>
        <v>0</v>
      </c>
      <c r="BH552" s="140">
        <f>IF(N552="sníž. přenesená",J552,0)</f>
        <v>0</v>
      </c>
      <c r="BI552" s="140">
        <f>IF(N552="nulová",J552,0)</f>
        <v>0</v>
      </c>
      <c r="BJ552" s="18" t="s">
        <v>81</v>
      </c>
      <c r="BK552" s="140">
        <f>ROUND(I552*H552,2)</f>
        <v>0</v>
      </c>
      <c r="BL552" s="18" t="s">
        <v>88</v>
      </c>
      <c r="BM552" s="139" t="s">
        <v>978</v>
      </c>
    </row>
    <row r="553" spans="2:65" s="1" customFormat="1">
      <c r="B553" s="33"/>
      <c r="D553" s="141" t="s">
        <v>275</v>
      </c>
      <c r="F553" s="142" t="s">
        <v>979</v>
      </c>
      <c r="H553" s="286"/>
      <c r="I553" s="143"/>
      <c r="J553" s="349"/>
      <c r="L553" s="33"/>
      <c r="M553" s="144"/>
      <c r="T553" s="54"/>
      <c r="AT553" s="18" t="s">
        <v>275</v>
      </c>
      <c r="AU553" s="18" t="s">
        <v>81</v>
      </c>
    </row>
    <row r="554" spans="2:65" s="12" customFormat="1">
      <c r="B554" s="145"/>
      <c r="D554" s="146" t="s">
        <v>277</v>
      </c>
      <c r="E554" s="147" t="s">
        <v>3</v>
      </c>
      <c r="F554" s="148" t="s">
        <v>125</v>
      </c>
      <c r="H554" s="287">
        <v>25.78</v>
      </c>
      <c r="I554" s="149"/>
      <c r="J554" s="350"/>
      <c r="L554" s="145"/>
      <c r="M554" s="150"/>
      <c r="T554" s="151"/>
      <c r="AT554" s="147" t="s">
        <v>277</v>
      </c>
      <c r="AU554" s="147" t="s">
        <v>81</v>
      </c>
      <c r="AV554" s="12" t="s">
        <v>81</v>
      </c>
      <c r="AW554" s="12" t="s">
        <v>31</v>
      </c>
      <c r="AX554" s="12" t="s">
        <v>76</v>
      </c>
      <c r="AY554" s="147" t="s">
        <v>267</v>
      </c>
    </row>
    <row r="555" spans="2:65" s="1" customFormat="1" ht="24.2" customHeight="1">
      <c r="B555" s="129"/>
      <c r="C555" s="130" t="s">
        <v>980</v>
      </c>
      <c r="D555" s="130" t="s">
        <v>270</v>
      </c>
      <c r="E555" s="131" t="s">
        <v>981</v>
      </c>
      <c r="F555" s="132" t="s">
        <v>982</v>
      </c>
      <c r="G555" s="133" t="s">
        <v>102</v>
      </c>
      <c r="H555" s="285">
        <v>25.78</v>
      </c>
      <c r="I555" s="134"/>
      <c r="J555" s="348">
        <f>ROUND(I555*H555,2)</f>
        <v>0</v>
      </c>
      <c r="K555" s="132" t="s">
        <v>273</v>
      </c>
      <c r="L555" s="33"/>
      <c r="M555" s="135" t="s">
        <v>3</v>
      </c>
      <c r="N555" s="136" t="s">
        <v>41</v>
      </c>
      <c r="P555" s="137">
        <f>O555*H555</f>
        <v>0</v>
      </c>
      <c r="Q555" s="137">
        <v>0</v>
      </c>
      <c r="R555" s="137">
        <f>Q555*H555</f>
        <v>0</v>
      </c>
      <c r="S555" s="137">
        <v>0</v>
      </c>
      <c r="T555" s="138">
        <f>S555*H555</f>
        <v>0</v>
      </c>
      <c r="AR555" s="139" t="s">
        <v>88</v>
      </c>
      <c r="AT555" s="139" t="s">
        <v>270</v>
      </c>
      <c r="AU555" s="139" t="s">
        <v>81</v>
      </c>
      <c r="AY555" s="18" t="s">
        <v>267</v>
      </c>
      <c r="BE555" s="140">
        <f>IF(N555="základní",J555,0)</f>
        <v>0</v>
      </c>
      <c r="BF555" s="140">
        <f>IF(N555="snížená",J555,0)</f>
        <v>0</v>
      </c>
      <c r="BG555" s="140">
        <f>IF(N555="zákl. přenesená",J555,0)</f>
        <v>0</v>
      </c>
      <c r="BH555" s="140">
        <f>IF(N555="sníž. přenesená",J555,0)</f>
        <v>0</v>
      </c>
      <c r="BI555" s="140">
        <f>IF(N555="nulová",J555,0)</f>
        <v>0</v>
      </c>
      <c r="BJ555" s="18" t="s">
        <v>81</v>
      </c>
      <c r="BK555" s="140">
        <f>ROUND(I555*H555,2)</f>
        <v>0</v>
      </c>
      <c r="BL555" s="18" t="s">
        <v>88</v>
      </c>
      <c r="BM555" s="139" t="s">
        <v>983</v>
      </c>
    </row>
    <row r="556" spans="2:65" s="1" customFormat="1">
      <c r="B556" s="33"/>
      <c r="D556" s="141" t="s">
        <v>275</v>
      </c>
      <c r="F556" s="142" t="s">
        <v>984</v>
      </c>
      <c r="H556" s="286"/>
      <c r="I556" s="143"/>
      <c r="J556" s="349"/>
      <c r="L556" s="33"/>
      <c r="M556" s="144"/>
      <c r="T556" s="54"/>
      <c r="AT556" s="18" t="s">
        <v>275</v>
      </c>
      <c r="AU556" s="18" t="s">
        <v>81</v>
      </c>
    </row>
    <row r="557" spans="2:65" s="12" customFormat="1">
      <c r="B557" s="145"/>
      <c r="D557" s="146" t="s">
        <v>277</v>
      </c>
      <c r="E557" s="147" t="s">
        <v>3</v>
      </c>
      <c r="F557" s="148" t="s">
        <v>125</v>
      </c>
      <c r="H557" s="287">
        <v>25.78</v>
      </c>
      <c r="I557" s="149"/>
      <c r="J557" s="350"/>
      <c r="L557" s="145"/>
      <c r="M557" s="150"/>
      <c r="T557" s="151"/>
      <c r="AT557" s="147" t="s">
        <v>277</v>
      </c>
      <c r="AU557" s="147" t="s">
        <v>81</v>
      </c>
      <c r="AV557" s="12" t="s">
        <v>81</v>
      </c>
      <c r="AW557" s="12" t="s">
        <v>31</v>
      </c>
      <c r="AX557" s="12" t="s">
        <v>76</v>
      </c>
      <c r="AY557" s="147" t="s">
        <v>267</v>
      </c>
    </row>
    <row r="558" spans="2:65" s="1" customFormat="1" ht="44.25" customHeight="1">
      <c r="B558" s="129"/>
      <c r="C558" s="130" t="s">
        <v>985</v>
      </c>
      <c r="D558" s="130" t="s">
        <v>270</v>
      </c>
      <c r="E558" s="131" t="s">
        <v>986</v>
      </c>
      <c r="F558" s="132" t="s">
        <v>987</v>
      </c>
      <c r="G558" s="133" t="s">
        <v>356</v>
      </c>
      <c r="H558" s="285">
        <v>2</v>
      </c>
      <c r="I558" s="134"/>
      <c r="J558" s="348">
        <f>ROUND(I558*H558,2)</f>
        <v>0</v>
      </c>
      <c r="K558" s="132" t="s">
        <v>273</v>
      </c>
      <c r="L558" s="33"/>
      <c r="M558" s="135" t="s">
        <v>3</v>
      </c>
      <c r="N558" s="136" t="s">
        <v>41</v>
      </c>
      <c r="P558" s="137">
        <f>O558*H558</f>
        <v>0</v>
      </c>
      <c r="Q558" s="137">
        <v>0</v>
      </c>
      <c r="R558" s="137">
        <f>Q558*H558</f>
        <v>0</v>
      </c>
      <c r="S558" s="137">
        <v>0</v>
      </c>
      <c r="T558" s="138">
        <f>S558*H558</f>
        <v>0</v>
      </c>
      <c r="AR558" s="139" t="s">
        <v>88</v>
      </c>
      <c r="AT558" s="139" t="s">
        <v>270</v>
      </c>
      <c r="AU558" s="139" t="s">
        <v>81</v>
      </c>
      <c r="AY558" s="18" t="s">
        <v>267</v>
      </c>
      <c r="BE558" s="140">
        <f>IF(N558="základní",J558,0)</f>
        <v>0</v>
      </c>
      <c r="BF558" s="140">
        <f>IF(N558="snížená",J558,0)</f>
        <v>0</v>
      </c>
      <c r="BG558" s="140">
        <f>IF(N558="zákl. přenesená",J558,0)</f>
        <v>0</v>
      </c>
      <c r="BH558" s="140">
        <f>IF(N558="sníž. přenesená",J558,0)</f>
        <v>0</v>
      </c>
      <c r="BI558" s="140">
        <f>IF(N558="nulová",J558,0)</f>
        <v>0</v>
      </c>
      <c r="BJ558" s="18" t="s">
        <v>81</v>
      </c>
      <c r="BK558" s="140">
        <f>ROUND(I558*H558,2)</f>
        <v>0</v>
      </c>
      <c r="BL558" s="18" t="s">
        <v>88</v>
      </c>
      <c r="BM558" s="139" t="s">
        <v>988</v>
      </c>
    </row>
    <row r="559" spans="2:65" s="1" customFormat="1">
      <c r="B559" s="33"/>
      <c r="D559" s="141" t="s">
        <v>275</v>
      </c>
      <c r="F559" s="142" t="s">
        <v>989</v>
      </c>
      <c r="H559" s="286"/>
      <c r="I559" s="143"/>
      <c r="J559" s="349"/>
      <c r="L559" s="33"/>
      <c r="M559" s="144"/>
      <c r="T559" s="54"/>
      <c r="AT559" s="18" t="s">
        <v>275</v>
      </c>
      <c r="AU559" s="18" t="s">
        <v>81</v>
      </c>
    </row>
    <row r="560" spans="2:65" s="12" customFormat="1">
      <c r="B560" s="145"/>
      <c r="D560" s="146" t="s">
        <v>277</v>
      </c>
      <c r="E560" s="147" t="s">
        <v>3</v>
      </c>
      <c r="F560" s="148" t="s">
        <v>990</v>
      </c>
      <c r="H560" s="287">
        <v>2</v>
      </c>
      <c r="I560" s="149"/>
      <c r="J560" s="350"/>
      <c r="L560" s="145"/>
      <c r="M560" s="150"/>
      <c r="T560" s="151"/>
      <c r="AT560" s="147" t="s">
        <v>277</v>
      </c>
      <c r="AU560" s="147" t="s">
        <v>81</v>
      </c>
      <c r="AV560" s="12" t="s">
        <v>81</v>
      </c>
      <c r="AW560" s="12" t="s">
        <v>31</v>
      </c>
      <c r="AX560" s="12" t="s">
        <v>76</v>
      </c>
      <c r="AY560" s="147" t="s">
        <v>267</v>
      </c>
    </row>
    <row r="561" spans="2:65" s="1" customFormat="1" ht="55.5" customHeight="1">
      <c r="B561" s="129"/>
      <c r="C561" s="130" t="s">
        <v>991</v>
      </c>
      <c r="D561" s="130" t="s">
        <v>270</v>
      </c>
      <c r="E561" s="131" t="s">
        <v>992</v>
      </c>
      <c r="F561" s="132" t="s">
        <v>993</v>
      </c>
      <c r="G561" s="133" t="s">
        <v>356</v>
      </c>
      <c r="H561" s="285">
        <v>60</v>
      </c>
      <c r="I561" s="134"/>
      <c r="J561" s="348">
        <f>ROUND(I561*H561,2)</f>
        <v>0</v>
      </c>
      <c r="K561" s="132" t="s">
        <v>273</v>
      </c>
      <c r="L561" s="33"/>
      <c r="M561" s="135" t="s">
        <v>3</v>
      </c>
      <c r="N561" s="136" t="s">
        <v>41</v>
      </c>
      <c r="P561" s="137">
        <f>O561*H561</f>
        <v>0</v>
      </c>
      <c r="Q561" s="137">
        <v>0</v>
      </c>
      <c r="R561" s="137">
        <f>Q561*H561</f>
        <v>0</v>
      </c>
      <c r="S561" s="137">
        <v>0</v>
      </c>
      <c r="T561" s="138">
        <f>S561*H561</f>
        <v>0</v>
      </c>
      <c r="AR561" s="139" t="s">
        <v>88</v>
      </c>
      <c r="AT561" s="139" t="s">
        <v>270</v>
      </c>
      <c r="AU561" s="139" t="s">
        <v>81</v>
      </c>
      <c r="AY561" s="18" t="s">
        <v>267</v>
      </c>
      <c r="BE561" s="140">
        <f>IF(N561="základní",J561,0)</f>
        <v>0</v>
      </c>
      <c r="BF561" s="140">
        <f>IF(N561="snížená",J561,0)</f>
        <v>0</v>
      </c>
      <c r="BG561" s="140">
        <f>IF(N561="zákl. přenesená",J561,0)</f>
        <v>0</v>
      </c>
      <c r="BH561" s="140">
        <f>IF(N561="sníž. přenesená",J561,0)</f>
        <v>0</v>
      </c>
      <c r="BI561" s="140">
        <f>IF(N561="nulová",J561,0)</f>
        <v>0</v>
      </c>
      <c r="BJ561" s="18" t="s">
        <v>81</v>
      </c>
      <c r="BK561" s="140">
        <f>ROUND(I561*H561,2)</f>
        <v>0</v>
      </c>
      <c r="BL561" s="18" t="s">
        <v>88</v>
      </c>
      <c r="BM561" s="139" t="s">
        <v>994</v>
      </c>
    </row>
    <row r="562" spans="2:65" s="1" customFormat="1">
      <c r="B562" s="33"/>
      <c r="D562" s="141" t="s">
        <v>275</v>
      </c>
      <c r="F562" s="142" t="s">
        <v>995</v>
      </c>
      <c r="H562" s="286"/>
      <c r="I562" s="143"/>
      <c r="J562" s="349"/>
      <c r="L562" s="33"/>
      <c r="M562" s="144"/>
      <c r="T562" s="54"/>
      <c r="AT562" s="18" t="s">
        <v>275</v>
      </c>
      <c r="AU562" s="18" t="s">
        <v>81</v>
      </c>
    </row>
    <row r="563" spans="2:65" s="12" customFormat="1">
      <c r="B563" s="145"/>
      <c r="D563" s="146" t="s">
        <v>277</v>
      </c>
      <c r="F563" s="148" t="s">
        <v>996</v>
      </c>
      <c r="H563" s="287">
        <v>60</v>
      </c>
      <c r="I563" s="149"/>
      <c r="J563" s="350"/>
      <c r="L563" s="145"/>
      <c r="M563" s="150"/>
      <c r="T563" s="151"/>
      <c r="AT563" s="147" t="s">
        <v>277</v>
      </c>
      <c r="AU563" s="147" t="s">
        <v>81</v>
      </c>
      <c r="AV563" s="12" t="s">
        <v>81</v>
      </c>
      <c r="AW563" s="12" t="s">
        <v>4</v>
      </c>
      <c r="AX563" s="12" t="s">
        <v>76</v>
      </c>
      <c r="AY563" s="147" t="s">
        <v>267</v>
      </c>
    </row>
    <row r="564" spans="2:65" s="1" customFormat="1" ht="44.25" customHeight="1">
      <c r="B564" s="129"/>
      <c r="C564" s="130" t="s">
        <v>997</v>
      </c>
      <c r="D564" s="130" t="s">
        <v>270</v>
      </c>
      <c r="E564" s="131" t="s">
        <v>998</v>
      </c>
      <c r="F564" s="132" t="s">
        <v>999</v>
      </c>
      <c r="G564" s="133" t="s">
        <v>356</v>
      </c>
      <c r="H564" s="285">
        <v>2</v>
      </c>
      <c r="I564" s="134"/>
      <c r="J564" s="348">
        <f>ROUND(I564*H564,2)</f>
        <v>0</v>
      </c>
      <c r="K564" s="132" t="s">
        <v>273</v>
      </c>
      <c r="L564" s="33"/>
      <c r="M564" s="135" t="s">
        <v>3</v>
      </c>
      <c r="N564" s="136" t="s">
        <v>41</v>
      </c>
      <c r="P564" s="137">
        <f>O564*H564</f>
        <v>0</v>
      </c>
      <c r="Q564" s="137">
        <v>0</v>
      </c>
      <c r="R564" s="137">
        <f>Q564*H564</f>
        <v>0</v>
      </c>
      <c r="S564" s="137">
        <v>0</v>
      </c>
      <c r="T564" s="138">
        <f>S564*H564</f>
        <v>0</v>
      </c>
      <c r="AR564" s="139" t="s">
        <v>88</v>
      </c>
      <c r="AT564" s="139" t="s">
        <v>270</v>
      </c>
      <c r="AU564" s="139" t="s">
        <v>81</v>
      </c>
      <c r="AY564" s="18" t="s">
        <v>267</v>
      </c>
      <c r="BE564" s="140">
        <f>IF(N564="základní",J564,0)</f>
        <v>0</v>
      </c>
      <c r="BF564" s="140">
        <f>IF(N564="snížená",J564,0)</f>
        <v>0</v>
      </c>
      <c r="BG564" s="140">
        <f>IF(N564="zákl. přenesená",J564,0)</f>
        <v>0</v>
      </c>
      <c r="BH564" s="140">
        <f>IF(N564="sníž. přenesená",J564,0)</f>
        <v>0</v>
      </c>
      <c r="BI564" s="140">
        <f>IF(N564="nulová",J564,0)</f>
        <v>0</v>
      </c>
      <c r="BJ564" s="18" t="s">
        <v>81</v>
      </c>
      <c r="BK564" s="140">
        <f>ROUND(I564*H564,2)</f>
        <v>0</v>
      </c>
      <c r="BL564" s="18" t="s">
        <v>88</v>
      </c>
      <c r="BM564" s="139" t="s">
        <v>1000</v>
      </c>
    </row>
    <row r="565" spans="2:65" s="1" customFormat="1">
      <c r="B565" s="33"/>
      <c r="D565" s="141" t="s">
        <v>275</v>
      </c>
      <c r="F565" s="142" t="s">
        <v>1001</v>
      </c>
      <c r="H565" s="286"/>
      <c r="I565" s="143"/>
      <c r="J565" s="349"/>
      <c r="L565" s="33"/>
      <c r="M565" s="144"/>
      <c r="T565" s="54"/>
      <c r="AT565" s="18" t="s">
        <v>275</v>
      </c>
      <c r="AU565" s="18" t="s">
        <v>81</v>
      </c>
    </row>
    <row r="566" spans="2:65" s="1" customFormat="1" ht="16.5" customHeight="1">
      <c r="B566" s="129"/>
      <c r="C566" s="130" t="s">
        <v>1002</v>
      </c>
      <c r="D566" s="130" t="s">
        <v>270</v>
      </c>
      <c r="E566" s="131" t="s">
        <v>1003</v>
      </c>
      <c r="F566" s="132" t="s">
        <v>1004</v>
      </c>
      <c r="G566" s="133" t="s">
        <v>304</v>
      </c>
      <c r="H566" s="285">
        <v>1</v>
      </c>
      <c r="I566" s="134"/>
      <c r="J566" s="348">
        <f>ROUND(I566*H566,2)</f>
        <v>0</v>
      </c>
      <c r="K566" s="132" t="s">
        <v>305</v>
      </c>
      <c r="L566" s="33"/>
      <c r="M566" s="135" t="s">
        <v>3</v>
      </c>
      <c r="N566" s="136" t="s">
        <v>41</v>
      </c>
      <c r="P566" s="137">
        <f>O566*H566</f>
        <v>0</v>
      </c>
      <c r="Q566" s="137">
        <v>0</v>
      </c>
      <c r="R566" s="137">
        <f>Q566*H566</f>
        <v>0</v>
      </c>
      <c r="S566" s="137">
        <v>0</v>
      </c>
      <c r="T566" s="138">
        <f>S566*H566</f>
        <v>0</v>
      </c>
      <c r="AR566" s="139" t="s">
        <v>88</v>
      </c>
      <c r="AT566" s="139" t="s">
        <v>270</v>
      </c>
      <c r="AU566" s="139" t="s">
        <v>81</v>
      </c>
      <c r="AY566" s="18" t="s">
        <v>267</v>
      </c>
      <c r="BE566" s="140">
        <f>IF(N566="základní",J566,0)</f>
        <v>0</v>
      </c>
      <c r="BF566" s="140">
        <f>IF(N566="snížená",J566,0)</f>
        <v>0</v>
      </c>
      <c r="BG566" s="140">
        <f>IF(N566="zákl. přenesená",J566,0)</f>
        <v>0</v>
      </c>
      <c r="BH566" s="140">
        <f>IF(N566="sníž. přenesená",J566,0)</f>
        <v>0</v>
      </c>
      <c r="BI566" s="140">
        <f>IF(N566="nulová",J566,0)</f>
        <v>0</v>
      </c>
      <c r="BJ566" s="18" t="s">
        <v>81</v>
      </c>
      <c r="BK566" s="140">
        <f>ROUND(I566*H566,2)</f>
        <v>0</v>
      </c>
      <c r="BL566" s="18" t="s">
        <v>88</v>
      </c>
      <c r="BM566" s="139" t="s">
        <v>1005</v>
      </c>
    </row>
    <row r="567" spans="2:65" s="1" customFormat="1" ht="33" customHeight="1">
      <c r="B567" s="129"/>
      <c r="C567" s="130" t="s">
        <v>1006</v>
      </c>
      <c r="D567" s="130" t="s">
        <v>270</v>
      </c>
      <c r="E567" s="131" t="s">
        <v>1007</v>
      </c>
      <c r="F567" s="132" t="s">
        <v>1008</v>
      </c>
      <c r="G567" s="133" t="s">
        <v>365</v>
      </c>
      <c r="H567" s="285">
        <v>8</v>
      </c>
      <c r="I567" s="134"/>
      <c r="J567" s="348">
        <f>ROUND(I567*H567,2)</f>
        <v>0</v>
      </c>
      <c r="K567" s="132" t="s">
        <v>273</v>
      </c>
      <c r="L567" s="33"/>
      <c r="M567" s="135" t="s">
        <v>3</v>
      </c>
      <c r="N567" s="136" t="s">
        <v>41</v>
      </c>
      <c r="P567" s="137">
        <f>O567*H567</f>
        <v>0</v>
      </c>
      <c r="Q567" s="137">
        <v>0</v>
      </c>
      <c r="R567" s="137">
        <f>Q567*H567</f>
        <v>0</v>
      </c>
      <c r="S567" s="137">
        <v>0</v>
      </c>
      <c r="T567" s="138">
        <f>S567*H567</f>
        <v>0</v>
      </c>
      <c r="AR567" s="139" t="s">
        <v>88</v>
      </c>
      <c r="AT567" s="139" t="s">
        <v>270</v>
      </c>
      <c r="AU567" s="139" t="s">
        <v>81</v>
      </c>
      <c r="AY567" s="18" t="s">
        <v>267</v>
      </c>
      <c r="BE567" s="140">
        <f>IF(N567="základní",J567,0)</f>
        <v>0</v>
      </c>
      <c r="BF567" s="140">
        <f>IF(N567="snížená",J567,0)</f>
        <v>0</v>
      </c>
      <c r="BG567" s="140">
        <f>IF(N567="zákl. přenesená",J567,0)</f>
        <v>0</v>
      </c>
      <c r="BH567" s="140">
        <f>IF(N567="sníž. přenesená",J567,0)</f>
        <v>0</v>
      </c>
      <c r="BI567" s="140">
        <f>IF(N567="nulová",J567,0)</f>
        <v>0</v>
      </c>
      <c r="BJ567" s="18" t="s">
        <v>81</v>
      </c>
      <c r="BK567" s="140">
        <f>ROUND(I567*H567,2)</f>
        <v>0</v>
      </c>
      <c r="BL567" s="18" t="s">
        <v>88</v>
      </c>
      <c r="BM567" s="139" t="s">
        <v>1009</v>
      </c>
    </row>
    <row r="568" spans="2:65" s="1" customFormat="1">
      <c r="B568" s="33"/>
      <c r="D568" s="141" t="s">
        <v>275</v>
      </c>
      <c r="F568" s="142" t="s">
        <v>1010</v>
      </c>
      <c r="H568" s="286"/>
      <c r="I568" s="143"/>
      <c r="J568" s="349"/>
      <c r="L568" s="33"/>
      <c r="M568" s="144"/>
      <c r="T568" s="54"/>
      <c r="AT568" s="18" t="s">
        <v>275</v>
      </c>
      <c r="AU568" s="18" t="s">
        <v>81</v>
      </c>
    </row>
    <row r="569" spans="2:65" s="12" customFormat="1">
      <c r="B569" s="145"/>
      <c r="D569" s="146" t="s">
        <v>277</v>
      </c>
      <c r="E569" s="147" t="s">
        <v>3</v>
      </c>
      <c r="F569" s="148" t="s">
        <v>1011</v>
      </c>
      <c r="H569" s="287">
        <v>8</v>
      </c>
      <c r="I569" s="149"/>
      <c r="J569" s="350"/>
      <c r="L569" s="145"/>
      <c r="M569" s="150"/>
      <c r="T569" s="151"/>
      <c r="AT569" s="147" t="s">
        <v>277</v>
      </c>
      <c r="AU569" s="147" t="s">
        <v>81</v>
      </c>
      <c r="AV569" s="12" t="s">
        <v>81</v>
      </c>
      <c r="AW569" s="12" t="s">
        <v>31</v>
      </c>
      <c r="AX569" s="12" t="s">
        <v>76</v>
      </c>
      <c r="AY569" s="147" t="s">
        <v>267</v>
      </c>
    </row>
    <row r="570" spans="2:65" s="1" customFormat="1" ht="44.25" customHeight="1">
      <c r="B570" s="129"/>
      <c r="C570" s="130" t="s">
        <v>1012</v>
      </c>
      <c r="D570" s="130" t="s">
        <v>270</v>
      </c>
      <c r="E570" s="131" t="s">
        <v>1013</v>
      </c>
      <c r="F570" s="132" t="s">
        <v>1014</v>
      </c>
      <c r="G570" s="133" t="s">
        <v>102</v>
      </c>
      <c r="H570" s="285">
        <v>25.78</v>
      </c>
      <c r="I570" s="134"/>
      <c r="J570" s="348">
        <f>ROUND(I570*H570,2)</f>
        <v>0</v>
      </c>
      <c r="K570" s="132" t="s">
        <v>273</v>
      </c>
      <c r="L570" s="33"/>
      <c r="M570" s="135" t="s">
        <v>3</v>
      </c>
      <c r="N570" s="136" t="s">
        <v>41</v>
      </c>
      <c r="P570" s="137">
        <f>O570*H570</f>
        <v>0</v>
      </c>
      <c r="Q570" s="137">
        <v>0</v>
      </c>
      <c r="R570" s="137">
        <f>Q570*H570</f>
        <v>0</v>
      </c>
      <c r="S570" s="137">
        <v>0</v>
      </c>
      <c r="T570" s="138">
        <f>S570*H570</f>
        <v>0</v>
      </c>
      <c r="AR570" s="139" t="s">
        <v>88</v>
      </c>
      <c r="AT570" s="139" t="s">
        <v>270</v>
      </c>
      <c r="AU570" s="139" t="s">
        <v>81</v>
      </c>
      <c r="AY570" s="18" t="s">
        <v>267</v>
      </c>
      <c r="BE570" s="140">
        <f>IF(N570="základní",J570,0)</f>
        <v>0</v>
      </c>
      <c r="BF570" s="140">
        <f>IF(N570="snížená",J570,0)</f>
        <v>0</v>
      </c>
      <c r="BG570" s="140">
        <f>IF(N570="zákl. přenesená",J570,0)</f>
        <v>0</v>
      </c>
      <c r="BH570" s="140">
        <f>IF(N570="sníž. přenesená",J570,0)</f>
        <v>0</v>
      </c>
      <c r="BI570" s="140">
        <f>IF(N570="nulová",J570,0)</f>
        <v>0</v>
      </c>
      <c r="BJ570" s="18" t="s">
        <v>81</v>
      </c>
      <c r="BK570" s="140">
        <f>ROUND(I570*H570,2)</f>
        <v>0</v>
      </c>
      <c r="BL570" s="18" t="s">
        <v>88</v>
      </c>
      <c r="BM570" s="139" t="s">
        <v>1015</v>
      </c>
    </row>
    <row r="571" spans="2:65" s="1" customFormat="1">
      <c r="B571" s="33"/>
      <c r="D571" s="141" t="s">
        <v>275</v>
      </c>
      <c r="F571" s="142" t="s">
        <v>1016</v>
      </c>
      <c r="H571" s="286"/>
      <c r="I571" s="143"/>
      <c r="J571" s="349"/>
      <c r="L571" s="33"/>
      <c r="M571" s="144"/>
      <c r="T571" s="54"/>
      <c r="AT571" s="18" t="s">
        <v>275</v>
      </c>
      <c r="AU571" s="18" t="s">
        <v>81</v>
      </c>
    </row>
    <row r="572" spans="2:65" s="12" customFormat="1">
      <c r="B572" s="145"/>
      <c r="D572" s="146" t="s">
        <v>277</v>
      </c>
      <c r="E572" s="147" t="s">
        <v>3</v>
      </c>
      <c r="F572" s="148" t="s">
        <v>125</v>
      </c>
      <c r="H572" s="287">
        <v>25.78</v>
      </c>
      <c r="I572" s="149"/>
      <c r="J572" s="350"/>
      <c r="L572" s="145"/>
      <c r="M572" s="150"/>
      <c r="T572" s="151"/>
      <c r="AT572" s="147" t="s">
        <v>277</v>
      </c>
      <c r="AU572" s="147" t="s">
        <v>81</v>
      </c>
      <c r="AV572" s="12" t="s">
        <v>81</v>
      </c>
      <c r="AW572" s="12" t="s">
        <v>31</v>
      </c>
      <c r="AX572" s="12" t="s">
        <v>76</v>
      </c>
      <c r="AY572" s="147" t="s">
        <v>267</v>
      </c>
    </row>
    <row r="573" spans="2:65" s="11" customFormat="1" ht="22.9" customHeight="1">
      <c r="B573" s="117"/>
      <c r="D573" s="118" t="s">
        <v>68</v>
      </c>
      <c r="E573" s="127" t="s">
        <v>1017</v>
      </c>
      <c r="F573" s="127" t="s">
        <v>1018</v>
      </c>
      <c r="H573" s="289"/>
      <c r="I573" s="120"/>
      <c r="J573" s="352">
        <f>BK573</f>
        <v>0</v>
      </c>
      <c r="L573" s="117"/>
      <c r="M573" s="122"/>
      <c r="P573" s="123">
        <f>SUM(P574:P575)</f>
        <v>0</v>
      </c>
      <c r="R573" s="123">
        <f>SUM(R574:R575)</f>
        <v>0</v>
      </c>
      <c r="T573" s="124">
        <f>SUM(T574:T575)</f>
        <v>0</v>
      </c>
      <c r="AR573" s="118" t="s">
        <v>76</v>
      </c>
      <c r="AT573" s="125" t="s">
        <v>68</v>
      </c>
      <c r="AU573" s="125" t="s">
        <v>76</v>
      </c>
      <c r="AY573" s="118" t="s">
        <v>267</v>
      </c>
      <c r="BK573" s="126">
        <f>SUM(BK574:BK575)</f>
        <v>0</v>
      </c>
    </row>
    <row r="574" spans="2:65" s="1" customFormat="1" ht="55.5" customHeight="1">
      <c r="B574" s="129"/>
      <c r="C574" s="130" t="s">
        <v>1019</v>
      </c>
      <c r="D574" s="130" t="s">
        <v>270</v>
      </c>
      <c r="E574" s="131" t="s">
        <v>1020</v>
      </c>
      <c r="F574" s="132" t="s">
        <v>1021</v>
      </c>
      <c r="G574" s="133" t="s">
        <v>481</v>
      </c>
      <c r="H574" s="285">
        <v>87.566000000000003</v>
      </c>
      <c r="I574" s="134"/>
      <c r="J574" s="348">
        <f>ROUND(I574*H574,2)</f>
        <v>0</v>
      </c>
      <c r="K574" s="132" t="s">
        <v>273</v>
      </c>
      <c r="L574" s="33"/>
      <c r="M574" s="135" t="s">
        <v>3</v>
      </c>
      <c r="N574" s="136" t="s">
        <v>41</v>
      </c>
      <c r="P574" s="137">
        <f>O574*H574</f>
        <v>0</v>
      </c>
      <c r="Q574" s="137">
        <v>0</v>
      </c>
      <c r="R574" s="137">
        <f>Q574*H574</f>
        <v>0</v>
      </c>
      <c r="S574" s="137">
        <v>0</v>
      </c>
      <c r="T574" s="138">
        <f>S574*H574</f>
        <v>0</v>
      </c>
      <c r="AR574" s="139" t="s">
        <v>88</v>
      </c>
      <c r="AT574" s="139" t="s">
        <v>270</v>
      </c>
      <c r="AU574" s="139" t="s">
        <v>81</v>
      </c>
      <c r="AY574" s="18" t="s">
        <v>267</v>
      </c>
      <c r="BE574" s="140">
        <f>IF(N574="základní",J574,0)</f>
        <v>0</v>
      </c>
      <c r="BF574" s="140">
        <f>IF(N574="snížená",J574,0)</f>
        <v>0</v>
      </c>
      <c r="BG574" s="140">
        <f>IF(N574="zákl. přenesená",J574,0)</f>
        <v>0</v>
      </c>
      <c r="BH574" s="140">
        <f>IF(N574="sníž. přenesená",J574,0)</f>
        <v>0</v>
      </c>
      <c r="BI574" s="140">
        <f>IF(N574="nulová",J574,0)</f>
        <v>0</v>
      </c>
      <c r="BJ574" s="18" t="s">
        <v>81</v>
      </c>
      <c r="BK574" s="140">
        <f>ROUND(I574*H574,2)</f>
        <v>0</v>
      </c>
      <c r="BL574" s="18" t="s">
        <v>88</v>
      </c>
      <c r="BM574" s="139" t="s">
        <v>1022</v>
      </c>
    </row>
    <row r="575" spans="2:65" s="1" customFormat="1">
      <c r="B575" s="33"/>
      <c r="D575" s="141" t="s">
        <v>275</v>
      </c>
      <c r="F575" s="142" t="s">
        <v>1023</v>
      </c>
      <c r="H575" s="286"/>
      <c r="I575" s="143"/>
      <c r="J575" s="349"/>
      <c r="L575" s="33"/>
      <c r="M575" s="144"/>
      <c r="T575" s="54"/>
      <c r="AT575" s="18" t="s">
        <v>275</v>
      </c>
      <c r="AU575" s="18" t="s">
        <v>81</v>
      </c>
    </row>
    <row r="576" spans="2:65" s="11" customFormat="1" ht="25.9" customHeight="1">
      <c r="B576" s="117"/>
      <c r="D576" s="118" t="s">
        <v>68</v>
      </c>
      <c r="E576" s="119" t="s">
        <v>1024</v>
      </c>
      <c r="F576" s="119" t="s">
        <v>1025</v>
      </c>
      <c r="H576" s="289"/>
      <c r="I576" s="120"/>
      <c r="J576" s="354">
        <f>BK576</f>
        <v>0</v>
      </c>
      <c r="L576" s="117"/>
      <c r="M576" s="122"/>
      <c r="P576" s="123">
        <f>P577+P605+P631+P646+P667+P729+P753+P815+P871+P892+P916+P955</f>
        <v>0</v>
      </c>
      <c r="R576" s="123">
        <f>R577+R605+R631+R646+R667+R729+R753+R815+R871+R892+R916+R955</f>
        <v>5.5579569198169008</v>
      </c>
      <c r="T576" s="124">
        <f>T577+T605+T631+T646+T667+T729+T753+T815+T871+T892+T916+T955</f>
        <v>3.9340499999999997E-3</v>
      </c>
      <c r="AR576" s="118" t="s">
        <v>81</v>
      </c>
      <c r="AT576" s="125" t="s">
        <v>68</v>
      </c>
      <c r="AU576" s="125" t="s">
        <v>69</v>
      </c>
      <c r="AY576" s="118" t="s">
        <v>267</v>
      </c>
      <c r="BK576" s="126">
        <f>BK577+BK605+BK631+BK646+BK667+BK729+BK753+BK815+BK871+BK892+BK916+BK955</f>
        <v>0</v>
      </c>
    </row>
    <row r="577" spans="2:65" s="11" customFormat="1" ht="22.9" customHeight="1">
      <c r="B577" s="117"/>
      <c r="D577" s="118" t="s">
        <v>68</v>
      </c>
      <c r="E577" s="127" t="s">
        <v>1026</v>
      </c>
      <c r="F577" s="127" t="s">
        <v>1027</v>
      </c>
      <c r="H577" s="289"/>
      <c r="I577" s="120"/>
      <c r="J577" s="352">
        <f>BK577</f>
        <v>0</v>
      </c>
      <c r="L577" s="117"/>
      <c r="M577" s="122"/>
      <c r="P577" s="123">
        <f>P578+P579+P580</f>
        <v>0</v>
      </c>
      <c r="R577" s="123">
        <f>R578+R579+R580</f>
        <v>0.84552327215</v>
      </c>
      <c r="T577" s="124">
        <f>T578+T579+T580</f>
        <v>0</v>
      </c>
      <c r="AR577" s="118" t="s">
        <v>81</v>
      </c>
      <c r="AT577" s="125" t="s">
        <v>68</v>
      </c>
      <c r="AU577" s="125" t="s">
        <v>76</v>
      </c>
      <c r="AY577" s="118" t="s">
        <v>267</v>
      </c>
      <c r="BK577" s="126">
        <f>BK578+BK579+BK580</f>
        <v>0</v>
      </c>
    </row>
    <row r="578" spans="2:65" s="1" customFormat="1" ht="49.15" customHeight="1">
      <c r="B578" s="129"/>
      <c r="C578" s="130" t="s">
        <v>1028</v>
      </c>
      <c r="D578" s="130" t="s">
        <v>270</v>
      </c>
      <c r="E578" s="131" t="s">
        <v>1029</v>
      </c>
      <c r="F578" s="132" t="s">
        <v>1030</v>
      </c>
      <c r="G578" s="133" t="s">
        <v>481</v>
      </c>
      <c r="H578" s="285">
        <v>0.84599999999999997</v>
      </c>
      <c r="I578" s="134"/>
      <c r="J578" s="348">
        <f>ROUND(I578*H578,2)</f>
        <v>0</v>
      </c>
      <c r="K578" s="132" t="s">
        <v>273</v>
      </c>
      <c r="L578" s="33"/>
      <c r="M578" s="135" t="s">
        <v>3</v>
      </c>
      <c r="N578" s="136" t="s">
        <v>41</v>
      </c>
      <c r="P578" s="137">
        <f>O578*H578</f>
        <v>0</v>
      </c>
      <c r="Q578" s="137">
        <v>0</v>
      </c>
      <c r="R578" s="137">
        <f>Q578*H578</f>
        <v>0</v>
      </c>
      <c r="S578" s="137">
        <v>0</v>
      </c>
      <c r="T578" s="138">
        <f>S578*H578</f>
        <v>0</v>
      </c>
      <c r="AR578" s="139" t="s">
        <v>312</v>
      </c>
      <c r="AT578" s="139" t="s">
        <v>270</v>
      </c>
      <c r="AU578" s="139" t="s">
        <v>81</v>
      </c>
      <c r="AY578" s="18" t="s">
        <v>267</v>
      </c>
      <c r="BE578" s="140">
        <f>IF(N578="základní",J578,0)</f>
        <v>0</v>
      </c>
      <c r="BF578" s="140">
        <f>IF(N578="snížená",J578,0)</f>
        <v>0</v>
      </c>
      <c r="BG578" s="140">
        <f>IF(N578="zákl. přenesená",J578,0)</f>
        <v>0</v>
      </c>
      <c r="BH578" s="140">
        <f>IF(N578="sníž. přenesená",J578,0)</f>
        <v>0</v>
      </c>
      <c r="BI578" s="140">
        <f>IF(N578="nulová",J578,0)</f>
        <v>0</v>
      </c>
      <c r="BJ578" s="18" t="s">
        <v>81</v>
      </c>
      <c r="BK578" s="140">
        <f>ROUND(I578*H578,2)</f>
        <v>0</v>
      </c>
      <c r="BL578" s="18" t="s">
        <v>312</v>
      </c>
      <c r="BM578" s="139" t="s">
        <v>1031</v>
      </c>
    </row>
    <row r="579" spans="2:65" s="1" customFormat="1">
      <c r="B579" s="33"/>
      <c r="D579" s="141" t="s">
        <v>275</v>
      </c>
      <c r="F579" s="142" t="s">
        <v>1032</v>
      </c>
      <c r="H579" s="286"/>
      <c r="I579" s="143"/>
      <c r="J579" s="349"/>
      <c r="L579" s="33"/>
      <c r="M579" s="144"/>
      <c r="T579" s="54"/>
      <c r="AT579" s="18" t="s">
        <v>275</v>
      </c>
      <c r="AU579" s="18" t="s">
        <v>81</v>
      </c>
    </row>
    <row r="580" spans="2:65" s="11" customFormat="1" ht="20.85" customHeight="1">
      <c r="B580" s="117"/>
      <c r="D580" s="118" t="s">
        <v>68</v>
      </c>
      <c r="E580" s="127" t="s">
        <v>1033</v>
      </c>
      <c r="F580" s="127" t="s">
        <v>1034</v>
      </c>
      <c r="H580" s="289"/>
      <c r="I580" s="120"/>
      <c r="J580" s="352">
        <f>BK580</f>
        <v>0</v>
      </c>
      <c r="L580" s="117"/>
      <c r="M580" s="122"/>
      <c r="P580" s="123">
        <f>SUM(P581:P604)</f>
        <v>0</v>
      </c>
      <c r="R580" s="123">
        <f>SUM(R581:R604)</f>
        <v>0.84552327215</v>
      </c>
      <c r="T580" s="124">
        <f>SUM(T581:T604)</f>
        <v>0</v>
      </c>
      <c r="AR580" s="118" t="s">
        <v>81</v>
      </c>
      <c r="AT580" s="125" t="s">
        <v>68</v>
      </c>
      <c r="AU580" s="125" t="s">
        <v>81</v>
      </c>
      <c r="AY580" s="118" t="s">
        <v>267</v>
      </c>
      <c r="BK580" s="126">
        <f>SUM(BK581:BK604)</f>
        <v>0</v>
      </c>
    </row>
    <row r="581" spans="2:65" s="1" customFormat="1" ht="37.9" customHeight="1">
      <c r="B581" s="129"/>
      <c r="C581" s="130" t="s">
        <v>1035</v>
      </c>
      <c r="D581" s="130" t="s">
        <v>270</v>
      </c>
      <c r="E581" s="131" t="s">
        <v>1036</v>
      </c>
      <c r="F581" s="132" t="s">
        <v>1037</v>
      </c>
      <c r="G581" s="133" t="s">
        <v>102</v>
      </c>
      <c r="H581" s="285">
        <v>81.459999999999994</v>
      </c>
      <c r="I581" s="134"/>
      <c r="J581" s="348">
        <f>ROUND(I581*H581,2)</f>
        <v>0</v>
      </c>
      <c r="K581" s="132" t="s">
        <v>273</v>
      </c>
      <c r="L581" s="33"/>
      <c r="M581" s="135" t="s">
        <v>3</v>
      </c>
      <c r="N581" s="136" t="s">
        <v>41</v>
      </c>
      <c r="P581" s="137">
        <f>O581*H581</f>
        <v>0</v>
      </c>
      <c r="Q581" s="137">
        <v>0</v>
      </c>
      <c r="R581" s="137">
        <f>Q581*H581</f>
        <v>0</v>
      </c>
      <c r="S581" s="137">
        <v>0</v>
      </c>
      <c r="T581" s="138">
        <f>S581*H581</f>
        <v>0</v>
      </c>
      <c r="AR581" s="139" t="s">
        <v>312</v>
      </c>
      <c r="AT581" s="139" t="s">
        <v>270</v>
      </c>
      <c r="AU581" s="139" t="s">
        <v>85</v>
      </c>
      <c r="AY581" s="18" t="s">
        <v>267</v>
      </c>
      <c r="BE581" s="140">
        <f>IF(N581="základní",J581,0)</f>
        <v>0</v>
      </c>
      <c r="BF581" s="140">
        <f>IF(N581="snížená",J581,0)</f>
        <v>0</v>
      </c>
      <c r="BG581" s="140">
        <f>IF(N581="zákl. přenesená",J581,0)</f>
        <v>0</v>
      </c>
      <c r="BH581" s="140">
        <f>IF(N581="sníž. přenesená",J581,0)</f>
        <v>0</v>
      </c>
      <c r="BI581" s="140">
        <f>IF(N581="nulová",J581,0)</f>
        <v>0</v>
      </c>
      <c r="BJ581" s="18" t="s">
        <v>81</v>
      </c>
      <c r="BK581" s="140">
        <f>ROUND(I581*H581,2)</f>
        <v>0</v>
      </c>
      <c r="BL581" s="18" t="s">
        <v>312</v>
      </c>
      <c r="BM581" s="139" t="s">
        <v>1038</v>
      </c>
    </row>
    <row r="582" spans="2:65" s="1" customFormat="1">
      <c r="B582" s="33"/>
      <c r="D582" s="141" t="s">
        <v>275</v>
      </c>
      <c r="F582" s="142" t="s">
        <v>1039</v>
      </c>
      <c r="H582" s="286"/>
      <c r="I582" s="143"/>
      <c r="J582" s="349"/>
      <c r="L582" s="33"/>
      <c r="M582" s="144"/>
      <c r="T582" s="54"/>
      <c r="AT582" s="18" t="s">
        <v>275</v>
      </c>
      <c r="AU582" s="18" t="s">
        <v>85</v>
      </c>
    </row>
    <row r="583" spans="2:65" s="12" customFormat="1">
      <c r="B583" s="145"/>
      <c r="D583" s="146" t="s">
        <v>277</v>
      </c>
      <c r="E583" s="147" t="s">
        <v>3</v>
      </c>
      <c r="F583" s="148" t="s">
        <v>100</v>
      </c>
      <c r="H583" s="287">
        <v>81.459999999999994</v>
      </c>
      <c r="I583" s="149"/>
      <c r="J583" s="350"/>
      <c r="L583" s="145"/>
      <c r="M583" s="150"/>
      <c r="T583" s="151"/>
      <c r="AT583" s="147" t="s">
        <v>277</v>
      </c>
      <c r="AU583" s="147" t="s">
        <v>85</v>
      </c>
      <c r="AV583" s="12" t="s">
        <v>81</v>
      </c>
      <c r="AW583" s="12" t="s">
        <v>31</v>
      </c>
      <c r="AX583" s="12" t="s">
        <v>76</v>
      </c>
      <c r="AY583" s="147" t="s">
        <v>267</v>
      </c>
    </row>
    <row r="584" spans="2:65" s="1" customFormat="1" ht="33" customHeight="1">
      <c r="B584" s="129"/>
      <c r="C584" s="130" t="s">
        <v>1040</v>
      </c>
      <c r="D584" s="130" t="s">
        <v>270</v>
      </c>
      <c r="E584" s="131" t="s">
        <v>1041</v>
      </c>
      <c r="F584" s="132" t="s">
        <v>1042</v>
      </c>
      <c r="G584" s="133" t="s">
        <v>102</v>
      </c>
      <c r="H584" s="285">
        <v>31.472999999999999</v>
      </c>
      <c r="I584" s="134"/>
      <c r="J584" s="348">
        <f>ROUND(I584*H584,2)</f>
        <v>0</v>
      </c>
      <c r="K584" s="132" t="s">
        <v>273</v>
      </c>
      <c r="L584" s="33"/>
      <c r="M584" s="135" t="s">
        <v>3</v>
      </c>
      <c r="N584" s="136" t="s">
        <v>41</v>
      </c>
      <c r="P584" s="137">
        <f>O584*H584</f>
        <v>0</v>
      </c>
      <c r="Q584" s="137">
        <v>0</v>
      </c>
      <c r="R584" s="137">
        <f>Q584*H584</f>
        <v>0</v>
      </c>
      <c r="S584" s="137">
        <v>0</v>
      </c>
      <c r="T584" s="138">
        <f>S584*H584</f>
        <v>0</v>
      </c>
      <c r="AR584" s="139" t="s">
        <v>312</v>
      </c>
      <c r="AT584" s="139" t="s">
        <v>270</v>
      </c>
      <c r="AU584" s="139" t="s">
        <v>85</v>
      </c>
      <c r="AY584" s="18" t="s">
        <v>267</v>
      </c>
      <c r="BE584" s="140">
        <f>IF(N584="základní",J584,0)</f>
        <v>0</v>
      </c>
      <c r="BF584" s="140">
        <f>IF(N584="snížená",J584,0)</f>
        <v>0</v>
      </c>
      <c r="BG584" s="140">
        <f>IF(N584="zákl. přenesená",J584,0)</f>
        <v>0</v>
      </c>
      <c r="BH584" s="140">
        <f>IF(N584="sníž. přenesená",J584,0)</f>
        <v>0</v>
      </c>
      <c r="BI584" s="140">
        <f>IF(N584="nulová",J584,0)</f>
        <v>0</v>
      </c>
      <c r="BJ584" s="18" t="s">
        <v>81</v>
      </c>
      <c r="BK584" s="140">
        <f>ROUND(I584*H584,2)</f>
        <v>0</v>
      </c>
      <c r="BL584" s="18" t="s">
        <v>312</v>
      </c>
      <c r="BM584" s="139" t="s">
        <v>1043</v>
      </c>
    </row>
    <row r="585" spans="2:65" s="1" customFormat="1">
      <c r="B585" s="33"/>
      <c r="D585" s="141" t="s">
        <v>275</v>
      </c>
      <c r="F585" s="142" t="s">
        <v>1044</v>
      </c>
      <c r="H585" s="286"/>
      <c r="I585" s="143"/>
      <c r="J585" s="349"/>
      <c r="L585" s="33"/>
      <c r="M585" s="144"/>
      <c r="T585" s="54"/>
      <c r="AT585" s="18" t="s">
        <v>275</v>
      </c>
      <c r="AU585" s="18" t="s">
        <v>85</v>
      </c>
    </row>
    <row r="586" spans="2:65" s="12" customFormat="1">
      <c r="B586" s="145"/>
      <c r="D586" s="146" t="s">
        <v>277</v>
      </c>
      <c r="E586" s="147" t="s">
        <v>3</v>
      </c>
      <c r="F586" s="148" t="s">
        <v>1045</v>
      </c>
      <c r="H586" s="287">
        <v>31.472999999999999</v>
      </c>
      <c r="I586" s="149"/>
      <c r="J586" s="350"/>
      <c r="L586" s="145"/>
      <c r="M586" s="150"/>
      <c r="T586" s="151"/>
      <c r="AT586" s="147" t="s">
        <v>277</v>
      </c>
      <c r="AU586" s="147" t="s">
        <v>85</v>
      </c>
      <c r="AV586" s="12" t="s">
        <v>81</v>
      </c>
      <c r="AW586" s="12" t="s">
        <v>31</v>
      </c>
      <c r="AX586" s="12" t="s">
        <v>76</v>
      </c>
      <c r="AY586" s="147" t="s">
        <v>267</v>
      </c>
    </row>
    <row r="587" spans="2:65" s="1" customFormat="1" ht="16.5" customHeight="1">
      <c r="B587" s="129"/>
      <c r="C587" s="165" t="s">
        <v>1046</v>
      </c>
      <c r="D587" s="165" t="s">
        <v>564</v>
      </c>
      <c r="E587" s="166" t="s">
        <v>1047</v>
      </c>
      <c r="F587" s="167" t="s">
        <v>1048</v>
      </c>
      <c r="G587" s="168" t="s">
        <v>1049</v>
      </c>
      <c r="H587" s="291">
        <v>67.760000000000005</v>
      </c>
      <c r="I587" s="169"/>
      <c r="J587" s="355">
        <f>ROUND(I587*H587,2)</f>
        <v>0</v>
      </c>
      <c r="K587" s="167" t="s">
        <v>273</v>
      </c>
      <c r="L587" s="171"/>
      <c r="M587" s="172" t="s">
        <v>3</v>
      </c>
      <c r="N587" s="173" t="s">
        <v>41</v>
      </c>
      <c r="P587" s="137">
        <f>O587*H587</f>
        <v>0</v>
      </c>
      <c r="Q587" s="137">
        <v>1E-3</v>
      </c>
      <c r="R587" s="137">
        <f>Q587*H587</f>
        <v>6.7760000000000001E-2</v>
      </c>
      <c r="S587" s="137">
        <v>0</v>
      </c>
      <c r="T587" s="138">
        <f>S587*H587</f>
        <v>0</v>
      </c>
      <c r="AR587" s="139" t="s">
        <v>472</v>
      </c>
      <c r="AT587" s="139" t="s">
        <v>564</v>
      </c>
      <c r="AU587" s="139" t="s">
        <v>85</v>
      </c>
      <c r="AY587" s="18" t="s">
        <v>267</v>
      </c>
      <c r="BE587" s="140">
        <f>IF(N587="základní",J587,0)</f>
        <v>0</v>
      </c>
      <c r="BF587" s="140">
        <f>IF(N587="snížená",J587,0)</f>
        <v>0</v>
      </c>
      <c r="BG587" s="140">
        <f>IF(N587="zákl. přenesená",J587,0)</f>
        <v>0</v>
      </c>
      <c r="BH587" s="140">
        <f>IF(N587="sníž. přenesená",J587,0)</f>
        <v>0</v>
      </c>
      <c r="BI587" s="140">
        <f>IF(N587="nulová",J587,0)</f>
        <v>0</v>
      </c>
      <c r="BJ587" s="18" t="s">
        <v>81</v>
      </c>
      <c r="BK587" s="140">
        <f>ROUND(I587*H587,2)</f>
        <v>0</v>
      </c>
      <c r="BL587" s="18" t="s">
        <v>312</v>
      </c>
      <c r="BM587" s="139" t="s">
        <v>1050</v>
      </c>
    </row>
    <row r="588" spans="2:65" s="12" customFormat="1">
      <c r="B588" s="145"/>
      <c r="D588" s="146" t="s">
        <v>277</v>
      </c>
      <c r="F588" s="148" t="s">
        <v>1051</v>
      </c>
      <c r="H588" s="287">
        <v>67.760000000000005</v>
      </c>
      <c r="I588" s="149"/>
      <c r="J588" s="350"/>
      <c r="L588" s="145"/>
      <c r="M588" s="150"/>
      <c r="T588" s="151"/>
      <c r="AT588" s="147" t="s">
        <v>277</v>
      </c>
      <c r="AU588" s="147" t="s">
        <v>85</v>
      </c>
      <c r="AV588" s="12" t="s">
        <v>81</v>
      </c>
      <c r="AW588" s="12" t="s">
        <v>4</v>
      </c>
      <c r="AX588" s="12" t="s">
        <v>76</v>
      </c>
      <c r="AY588" s="147" t="s">
        <v>267</v>
      </c>
    </row>
    <row r="589" spans="2:65" s="1" customFormat="1" ht="24.2" customHeight="1">
      <c r="B589" s="129"/>
      <c r="C589" s="130" t="s">
        <v>1052</v>
      </c>
      <c r="D589" s="130" t="s">
        <v>270</v>
      </c>
      <c r="E589" s="131" t="s">
        <v>1053</v>
      </c>
      <c r="F589" s="132" t="s">
        <v>1054</v>
      </c>
      <c r="G589" s="133" t="s">
        <v>102</v>
      </c>
      <c r="H589" s="285">
        <v>81.459999999999994</v>
      </c>
      <c r="I589" s="134"/>
      <c r="J589" s="348">
        <f>ROUND(I589*H589,2)</f>
        <v>0</v>
      </c>
      <c r="K589" s="132" t="s">
        <v>273</v>
      </c>
      <c r="L589" s="33"/>
      <c r="M589" s="135" t="s">
        <v>3</v>
      </c>
      <c r="N589" s="136" t="s">
        <v>41</v>
      </c>
      <c r="P589" s="137">
        <f>O589*H589</f>
        <v>0</v>
      </c>
      <c r="Q589" s="137">
        <v>3.9825E-4</v>
      </c>
      <c r="R589" s="137">
        <f>Q589*H589</f>
        <v>3.2441444999999999E-2</v>
      </c>
      <c r="S589" s="137">
        <v>0</v>
      </c>
      <c r="T589" s="138">
        <f>S589*H589</f>
        <v>0</v>
      </c>
      <c r="AR589" s="139" t="s">
        <v>312</v>
      </c>
      <c r="AT589" s="139" t="s">
        <v>270</v>
      </c>
      <c r="AU589" s="139" t="s">
        <v>85</v>
      </c>
      <c r="AY589" s="18" t="s">
        <v>267</v>
      </c>
      <c r="BE589" s="140">
        <f>IF(N589="základní",J589,0)</f>
        <v>0</v>
      </c>
      <c r="BF589" s="140">
        <f>IF(N589="snížená",J589,0)</f>
        <v>0</v>
      </c>
      <c r="BG589" s="140">
        <f>IF(N589="zákl. přenesená",J589,0)</f>
        <v>0</v>
      </c>
      <c r="BH589" s="140">
        <f>IF(N589="sníž. přenesená",J589,0)</f>
        <v>0</v>
      </c>
      <c r="BI589" s="140">
        <f>IF(N589="nulová",J589,0)</f>
        <v>0</v>
      </c>
      <c r="BJ589" s="18" t="s">
        <v>81</v>
      </c>
      <c r="BK589" s="140">
        <f>ROUND(I589*H589,2)</f>
        <v>0</v>
      </c>
      <c r="BL589" s="18" t="s">
        <v>312</v>
      </c>
      <c r="BM589" s="139" t="s">
        <v>1055</v>
      </c>
    </row>
    <row r="590" spans="2:65" s="1" customFormat="1">
      <c r="B590" s="33"/>
      <c r="D590" s="141" t="s">
        <v>275</v>
      </c>
      <c r="F590" s="142" t="s">
        <v>1056</v>
      </c>
      <c r="H590" s="286"/>
      <c r="I590" s="143"/>
      <c r="J590" s="349"/>
      <c r="L590" s="33"/>
      <c r="M590" s="144"/>
      <c r="T590" s="54"/>
      <c r="AT590" s="18" t="s">
        <v>275</v>
      </c>
      <c r="AU590" s="18" t="s">
        <v>85</v>
      </c>
    </row>
    <row r="591" spans="2:65" s="12" customFormat="1">
      <c r="B591" s="145"/>
      <c r="D591" s="146" t="s">
        <v>277</v>
      </c>
      <c r="E591" s="147" t="s">
        <v>3</v>
      </c>
      <c r="F591" s="148" t="s">
        <v>100</v>
      </c>
      <c r="H591" s="287">
        <v>81.459999999999994</v>
      </c>
      <c r="I591" s="149"/>
      <c r="J591" s="350"/>
      <c r="L591" s="145"/>
      <c r="M591" s="150"/>
      <c r="T591" s="151"/>
      <c r="AT591" s="147" t="s">
        <v>277</v>
      </c>
      <c r="AU591" s="147" t="s">
        <v>85</v>
      </c>
      <c r="AV591" s="12" t="s">
        <v>81</v>
      </c>
      <c r="AW591" s="12" t="s">
        <v>31</v>
      </c>
      <c r="AX591" s="12" t="s">
        <v>69</v>
      </c>
      <c r="AY591" s="147" t="s">
        <v>267</v>
      </c>
    </row>
    <row r="592" spans="2:65" s="13" customFormat="1">
      <c r="B592" s="152"/>
      <c r="D592" s="146" t="s">
        <v>277</v>
      </c>
      <c r="E592" s="153" t="s">
        <v>3</v>
      </c>
      <c r="F592" s="154" t="s">
        <v>285</v>
      </c>
      <c r="H592" s="288">
        <v>81.459999999999994</v>
      </c>
      <c r="I592" s="155"/>
      <c r="J592" s="351"/>
      <c r="L592" s="152"/>
      <c r="M592" s="156"/>
      <c r="T592" s="157"/>
      <c r="AT592" s="153" t="s">
        <v>277</v>
      </c>
      <c r="AU592" s="153" t="s">
        <v>85</v>
      </c>
      <c r="AV592" s="13" t="s">
        <v>88</v>
      </c>
      <c r="AW592" s="13" t="s">
        <v>31</v>
      </c>
      <c r="AX592" s="13" t="s">
        <v>76</v>
      </c>
      <c r="AY592" s="153" t="s">
        <v>267</v>
      </c>
    </row>
    <row r="593" spans="2:65" s="1" customFormat="1" ht="24.2" customHeight="1">
      <c r="B593" s="129"/>
      <c r="C593" s="130" t="s">
        <v>1057</v>
      </c>
      <c r="D593" s="130" t="s">
        <v>270</v>
      </c>
      <c r="E593" s="131" t="s">
        <v>1058</v>
      </c>
      <c r="F593" s="132" t="s">
        <v>1059</v>
      </c>
      <c r="G593" s="133" t="s">
        <v>102</v>
      </c>
      <c r="H593" s="285">
        <v>31.472999999999999</v>
      </c>
      <c r="I593" s="134"/>
      <c r="J593" s="348">
        <f>ROUND(I593*H593,2)</f>
        <v>0</v>
      </c>
      <c r="K593" s="132" t="s">
        <v>273</v>
      </c>
      <c r="L593" s="33"/>
      <c r="M593" s="135" t="s">
        <v>3</v>
      </c>
      <c r="N593" s="136" t="s">
        <v>41</v>
      </c>
      <c r="P593" s="137">
        <f>O593*H593</f>
        <v>0</v>
      </c>
      <c r="Q593" s="137">
        <v>3.9825E-4</v>
      </c>
      <c r="R593" s="137">
        <f>Q593*H593</f>
        <v>1.253412225E-2</v>
      </c>
      <c r="S593" s="137">
        <v>0</v>
      </c>
      <c r="T593" s="138">
        <f>S593*H593</f>
        <v>0</v>
      </c>
      <c r="AR593" s="139" t="s">
        <v>312</v>
      </c>
      <c r="AT593" s="139" t="s">
        <v>270</v>
      </c>
      <c r="AU593" s="139" t="s">
        <v>85</v>
      </c>
      <c r="AY593" s="18" t="s">
        <v>267</v>
      </c>
      <c r="BE593" s="140">
        <f>IF(N593="základní",J593,0)</f>
        <v>0</v>
      </c>
      <c r="BF593" s="140">
        <f>IF(N593="snížená",J593,0)</f>
        <v>0</v>
      </c>
      <c r="BG593" s="140">
        <f>IF(N593="zákl. přenesená",J593,0)</f>
        <v>0</v>
      </c>
      <c r="BH593" s="140">
        <f>IF(N593="sníž. přenesená",J593,0)</f>
        <v>0</v>
      </c>
      <c r="BI593" s="140">
        <f>IF(N593="nulová",J593,0)</f>
        <v>0</v>
      </c>
      <c r="BJ593" s="18" t="s">
        <v>81</v>
      </c>
      <c r="BK593" s="140">
        <f>ROUND(I593*H593,2)</f>
        <v>0</v>
      </c>
      <c r="BL593" s="18" t="s">
        <v>312</v>
      </c>
      <c r="BM593" s="139" t="s">
        <v>1060</v>
      </c>
    </row>
    <row r="594" spans="2:65" s="1" customFormat="1">
      <c r="B594" s="33"/>
      <c r="D594" s="141" t="s">
        <v>275</v>
      </c>
      <c r="F594" s="142" t="s">
        <v>1061</v>
      </c>
      <c r="H594" s="286"/>
      <c r="I594" s="143"/>
      <c r="J594" s="349"/>
      <c r="L594" s="33"/>
      <c r="M594" s="144"/>
      <c r="T594" s="54"/>
      <c r="AT594" s="18" t="s">
        <v>275</v>
      </c>
      <c r="AU594" s="18" t="s">
        <v>85</v>
      </c>
    </row>
    <row r="595" spans="2:65" s="12" customFormat="1">
      <c r="B595" s="145"/>
      <c r="D595" s="146" t="s">
        <v>277</v>
      </c>
      <c r="E595" s="147" t="s">
        <v>3</v>
      </c>
      <c r="F595" s="148" t="s">
        <v>1045</v>
      </c>
      <c r="H595" s="287">
        <v>31.472999999999999</v>
      </c>
      <c r="I595" s="149"/>
      <c r="J595" s="350"/>
      <c r="L595" s="145"/>
      <c r="M595" s="150"/>
      <c r="T595" s="151"/>
      <c r="AT595" s="147" t="s">
        <v>277</v>
      </c>
      <c r="AU595" s="147" t="s">
        <v>85</v>
      </c>
      <c r="AV595" s="12" t="s">
        <v>81</v>
      </c>
      <c r="AW595" s="12" t="s">
        <v>31</v>
      </c>
      <c r="AX595" s="12" t="s">
        <v>76</v>
      </c>
      <c r="AY595" s="147" t="s">
        <v>267</v>
      </c>
    </row>
    <row r="596" spans="2:65" s="1" customFormat="1" ht="49.15" customHeight="1">
      <c r="B596" s="129"/>
      <c r="C596" s="165" t="s">
        <v>1062</v>
      </c>
      <c r="D596" s="165" t="s">
        <v>564</v>
      </c>
      <c r="E596" s="166" t="s">
        <v>1063</v>
      </c>
      <c r="F596" s="167" t="s">
        <v>1064</v>
      </c>
      <c r="G596" s="168" t="s">
        <v>102</v>
      </c>
      <c r="H596" s="291">
        <v>131.56700000000001</v>
      </c>
      <c r="I596" s="169"/>
      <c r="J596" s="355">
        <f>ROUND(I596*H596,2)</f>
        <v>0</v>
      </c>
      <c r="K596" s="167" t="s">
        <v>273</v>
      </c>
      <c r="L596" s="171"/>
      <c r="M596" s="172" t="s">
        <v>3</v>
      </c>
      <c r="N596" s="173" t="s">
        <v>41</v>
      </c>
      <c r="P596" s="137">
        <f>O596*H596</f>
        <v>0</v>
      </c>
      <c r="Q596" s="137">
        <v>5.4000000000000003E-3</v>
      </c>
      <c r="R596" s="137">
        <f>Q596*H596</f>
        <v>0.71046180000000003</v>
      </c>
      <c r="S596" s="137">
        <v>0</v>
      </c>
      <c r="T596" s="138">
        <f>S596*H596</f>
        <v>0</v>
      </c>
      <c r="AR596" s="139" t="s">
        <v>472</v>
      </c>
      <c r="AT596" s="139" t="s">
        <v>564</v>
      </c>
      <c r="AU596" s="139" t="s">
        <v>85</v>
      </c>
      <c r="AY596" s="18" t="s">
        <v>267</v>
      </c>
      <c r="BE596" s="140">
        <f>IF(N596="základní",J596,0)</f>
        <v>0</v>
      </c>
      <c r="BF596" s="140">
        <f>IF(N596="snížená",J596,0)</f>
        <v>0</v>
      </c>
      <c r="BG596" s="140">
        <f>IF(N596="zákl. přenesená",J596,0)</f>
        <v>0</v>
      </c>
      <c r="BH596" s="140">
        <f>IF(N596="sníž. přenesená",J596,0)</f>
        <v>0</v>
      </c>
      <c r="BI596" s="140">
        <f>IF(N596="nulová",J596,0)</f>
        <v>0</v>
      </c>
      <c r="BJ596" s="18" t="s">
        <v>81</v>
      </c>
      <c r="BK596" s="140">
        <f>ROUND(I596*H596,2)</f>
        <v>0</v>
      </c>
      <c r="BL596" s="18" t="s">
        <v>312</v>
      </c>
      <c r="BM596" s="139" t="s">
        <v>1065</v>
      </c>
    </row>
    <row r="597" spans="2:65" s="12" customFormat="1">
      <c r="B597" s="145"/>
      <c r="D597" s="146" t="s">
        <v>277</v>
      </c>
      <c r="F597" s="148" t="s">
        <v>1066</v>
      </c>
      <c r="H597" s="287">
        <v>131.56700000000001</v>
      </c>
      <c r="I597" s="149"/>
      <c r="J597" s="350"/>
      <c r="L597" s="145"/>
      <c r="M597" s="150"/>
      <c r="T597" s="151"/>
      <c r="AT597" s="147" t="s">
        <v>277</v>
      </c>
      <c r="AU597" s="147" t="s">
        <v>85</v>
      </c>
      <c r="AV597" s="12" t="s">
        <v>81</v>
      </c>
      <c r="AW597" s="12" t="s">
        <v>4</v>
      </c>
      <c r="AX597" s="12" t="s">
        <v>76</v>
      </c>
      <c r="AY597" s="147" t="s">
        <v>267</v>
      </c>
    </row>
    <row r="598" spans="2:65" s="1" customFormat="1" ht="37.9" customHeight="1">
      <c r="B598" s="129"/>
      <c r="C598" s="130" t="s">
        <v>1067</v>
      </c>
      <c r="D598" s="130" t="s">
        <v>270</v>
      </c>
      <c r="E598" s="131" t="s">
        <v>1068</v>
      </c>
      <c r="F598" s="132" t="s">
        <v>1069</v>
      </c>
      <c r="G598" s="133" t="s">
        <v>356</v>
      </c>
      <c r="H598" s="285">
        <v>2</v>
      </c>
      <c r="I598" s="134"/>
      <c r="J598" s="348">
        <f>ROUND(I598*H598,2)</f>
        <v>0</v>
      </c>
      <c r="K598" s="132" t="s">
        <v>273</v>
      </c>
      <c r="L598" s="33"/>
      <c r="M598" s="135" t="s">
        <v>3</v>
      </c>
      <c r="N598" s="136" t="s">
        <v>41</v>
      </c>
      <c r="P598" s="137">
        <f>O598*H598</f>
        <v>0</v>
      </c>
      <c r="Q598" s="137">
        <v>2.9903999999999998E-4</v>
      </c>
      <c r="R598" s="137">
        <f>Q598*H598</f>
        <v>5.9807999999999997E-4</v>
      </c>
      <c r="S598" s="137">
        <v>0</v>
      </c>
      <c r="T598" s="138">
        <f>S598*H598</f>
        <v>0</v>
      </c>
      <c r="AR598" s="139" t="s">
        <v>312</v>
      </c>
      <c r="AT598" s="139" t="s">
        <v>270</v>
      </c>
      <c r="AU598" s="139" t="s">
        <v>85</v>
      </c>
      <c r="AY598" s="18" t="s">
        <v>267</v>
      </c>
      <c r="BE598" s="140">
        <f>IF(N598="základní",J598,0)</f>
        <v>0</v>
      </c>
      <c r="BF598" s="140">
        <f>IF(N598="snížená",J598,0)</f>
        <v>0</v>
      </c>
      <c r="BG598" s="140">
        <f>IF(N598="zákl. přenesená",J598,0)</f>
        <v>0</v>
      </c>
      <c r="BH598" s="140">
        <f>IF(N598="sníž. přenesená",J598,0)</f>
        <v>0</v>
      </c>
      <c r="BI598" s="140">
        <f>IF(N598="nulová",J598,0)</f>
        <v>0</v>
      </c>
      <c r="BJ598" s="18" t="s">
        <v>81</v>
      </c>
      <c r="BK598" s="140">
        <f>ROUND(I598*H598,2)</f>
        <v>0</v>
      </c>
      <c r="BL598" s="18" t="s">
        <v>312</v>
      </c>
      <c r="BM598" s="139" t="s">
        <v>1070</v>
      </c>
    </row>
    <row r="599" spans="2:65" s="1" customFormat="1">
      <c r="B599" s="33"/>
      <c r="D599" s="141" t="s">
        <v>275</v>
      </c>
      <c r="F599" s="142" t="s">
        <v>1071</v>
      </c>
      <c r="H599" s="286"/>
      <c r="I599" s="143"/>
      <c r="J599" s="349"/>
      <c r="L599" s="33"/>
      <c r="M599" s="144"/>
      <c r="T599" s="54"/>
      <c r="AT599" s="18" t="s">
        <v>275</v>
      </c>
      <c r="AU599" s="18" t="s">
        <v>85</v>
      </c>
    </row>
    <row r="600" spans="2:65" s="12" customFormat="1">
      <c r="B600" s="145"/>
      <c r="D600" s="146" t="s">
        <v>277</v>
      </c>
      <c r="E600" s="147" t="s">
        <v>3</v>
      </c>
      <c r="F600" s="148" t="s">
        <v>81</v>
      </c>
      <c r="H600" s="287">
        <v>2</v>
      </c>
      <c r="I600" s="149"/>
      <c r="J600" s="350"/>
      <c r="L600" s="145"/>
      <c r="M600" s="150"/>
      <c r="T600" s="151"/>
      <c r="AT600" s="147" t="s">
        <v>277</v>
      </c>
      <c r="AU600" s="147" t="s">
        <v>85</v>
      </c>
      <c r="AV600" s="12" t="s">
        <v>81</v>
      </c>
      <c r="AW600" s="12" t="s">
        <v>31</v>
      </c>
      <c r="AX600" s="12" t="s">
        <v>76</v>
      </c>
      <c r="AY600" s="147" t="s">
        <v>267</v>
      </c>
    </row>
    <row r="601" spans="2:65" s="1" customFormat="1" ht="24.2" customHeight="1">
      <c r="B601" s="129"/>
      <c r="C601" s="165" t="s">
        <v>1072</v>
      </c>
      <c r="D601" s="165" t="s">
        <v>564</v>
      </c>
      <c r="E601" s="166" t="s">
        <v>1073</v>
      </c>
      <c r="F601" s="167" t="s">
        <v>1074</v>
      </c>
      <c r="G601" s="168" t="s">
        <v>356</v>
      </c>
      <c r="H601" s="291">
        <v>2</v>
      </c>
      <c r="I601" s="169"/>
      <c r="J601" s="355">
        <f>ROUND(I601*H601,2)</f>
        <v>0</v>
      </c>
      <c r="K601" s="167" t="s">
        <v>273</v>
      </c>
      <c r="L601" s="171"/>
      <c r="M601" s="172" t="s">
        <v>3</v>
      </c>
      <c r="N601" s="173" t="s">
        <v>41</v>
      </c>
      <c r="P601" s="137">
        <f>O601*H601</f>
        <v>0</v>
      </c>
      <c r="Q601" s="137">
        <v>2.9999999999999997E-4</v>
      </c>
      <c r="R601" s="137">
        <f>Q601*H601</f>
        <v>5.9999999999999995E-4</v>
      </c>
      <c r="S601" s="137">
        <v>0</v>
      </c>
      <c r="T601" s="138">
        <f>S601*H601</f>
        <v>0</v>
      </c>
      <c r="AR601" s="139" t="s">
        <v>472</v>
      </c>
      <c r="AT601" s="139" t="s">
        <v>564</v>
      </c>
      <c r="AU601" s="139" t="s">
        <v>85</v>
      </c>
      <c r="AY601" s="18" t="s">
        <v>267</v>
      </c>
      <c r="BE601" s="140">
        <f>IF(N601="základní",J601,0)</f>
        <v>0</v>
      </c>
      <c r="BF601" s="140">
        <f>IF(N601="snížená",J601,0)</f>
        <v>0</v>
      </c>
      <c r="BG601" s="140">
        <f>IF(N601="zákl. přenesená",J601,0)</f>
        <v>0</v>
      </c>
      <c r="BH601" s="140">
        <f>IF(N601="sníž. přenesená",J601,0)</f>
        <v>0</v>
      </c>
      <c r="BI601" s="140">
        <f>IF(N601="nulová",J601,0)</f>
        <v>0</v>
      </c>
      <c r="BJ601" s="18" t="s">
        <v>81</v>
      </c>
      <c r="BK601" s="140">
        <f>ROUND(I601*H601,2)</f>
        <v>0</v>
      </c>
      <c r="BL601" s="18" t="s">
        <v>312</v>
      </c>
      <c r="BM601" s="139" t="s">
        <v>1075</v>
      </c>
    </row>
    <row r="602" spans="2:65" s="1" customFormat="1" ht="33" customHeight="1">
      <c r="B602" s="129"/>
      <c r="C602" s="130" t="s">
        <v>1076</v>
      </c>
      <c r="D602" s="130" t="s">
        <v>270</v>
      </c>
      <c r="E602" s="131" t="s">
        <v>1077</v>
      </c>
      <c r="F602" s="132" t="s">
        <v>1078</v>
      </c>
      <c r="G602" s="133" t="s">
        <v>403</v>
      </c>
      <c r="H602" s="285">
        <v>104.91</v>
      </c>
      <c r="I602" s="134"/>
      <c r="J602" s="348">
        <f>ROUND(I602*H602,2)</f>
        <v>0</v>
      </c>
      <c r="K602" s="132" t="s">
        <v>273</v>
      </c>
      <c r="L602" s="33"/>
      <c r="M602" s="135" t="s">
        <v>3</v>
      </c>
      <c r="N602" s="136" t="s">
        <v>41</v>
      </c>
      <c r="P602" s="137">
        <f>O602*H602</f>
        <v>0</v>
      </c>
      <c r="Q602" s="137">
        <v>2.0138999999999999E-4</v>
      </c>
      <c r="R602" s="137">
        <f>Q602*H602</f>
        <v>2.1127824899999998E-2</v>
      </c>
      <c r="S602" s="137">
        <v>0</v>
      </c>
      <c r="T602" s="138">
        <f>S602*H602</f>
        <v>0</v>
      </c>
      <c r="AR602" s="139" t="s">
        <v>312</v>
      </c>
      <c r="AT602" s="139" t="s">
        <v>270</v>
      </c>
      <c r="AU602" s="139" t="s">
        <v>85</v>
      </c>
      <c r="AY602" s="18" t="s">
        <v>267</v>
      </c>
      <c r="BE602" s="140">
        <f>IF(N602="základní",J602,0)</f>
        <v>0</v>
      </c>
      <c r="BF602" s="140">
        <f>IF(N602="snížená",J602,0)</f>
        <v>0</v>
      </c>
      <c r="BG602" s="140">
        <f>IF(N602="zákl. přenesená",J602,0)</f>
        <v>0</v>
      </c>
      <c r="BH602" s="140">
        <f>IF(N602="sníž. přenesená",J602,0)</f>
        <v>0</v>
      </c>
      <c r="BI602" s="140">
        <f>IF(N602="nulová",J602,0)</f>
        <v>0</v>
      </c>
      <c r="BJ602" s="18" t="s">
        <v>81</v>
      </c>
      <c r="BK602" s="140">
        <f>ROUND(I602*H602,2)</f>
        <v>0</v>
      </c>
      <c r="BL602" s="18" t="s">
        <v>312</v>
      </c>
      <c r="BM602" s="139" t="s">
        <v>1079</v>
      </c>
    </row>
    <row r="603" spans="2:65" s="1" customFormat="1">
      <c r="B603" s="33"/>
      <c r="D603" s="141" t="s">
        <v>275</v>
      </c>
      <c r="F603" s="142" t="s">
        <v>1080</v>
      </c>
      <c r="H603" s="286"/>
      <c r="I603" s="143"/>
      <c r="J603" s="349"/>
      <c r="L603" s="33"/>
      <c r="M603" s="144"/>
      <c r="T603" s="54"/>
      <c r="AT603" s="18" t="s">
        <v>275</v>
      </c>
      <c r="AU603" s="18" t="s">
        <v>85</v>
      </c>
    </row>
    <row r="604" spans="2:65" s="12" customFormat="1">
      <c r="B604" s="145"/>
      <c r="D604" s="146" t="s">
        <v>277</v>
      </c>
      <c r="E604" s="147" t="s">
        <v>3</v>
      </c>
      <c r="F604" s="148" t="s">
        <v>1081</v>
      </c>
      <c r="H604" s="287">
        <v>104.91</v>
      </c>
      <c r="I604" s="149"/>
      <c r="J604" s="350"/>
      <c r="L604" s="145"/>
      <c r="M604" s="150"/>
      <c r="T604" s="151"/>
      <c r="AT604" s="147" t="s">
        <v>277</v>
      </c>
      <c r="AU604" s="147" t="s">
        <v>85</v>
      </c>
      <c r="AV604" s="12" t="s">
        <v>81</v>
      </c>
      <c r="AW604" s="12" t="s">
        <v>31</v>
      </c>
      <c r="AX604" s="12" t="s">
        <v>76</v>
      </c>
      <c r="AY604" s="147" t="s">
        <v>267</v>
      </c>
    </row>
    <row r="605" spans="2:65" s="11" customFormat="1" ht="22.9" customHeight="1">
      <c r="B605" s="117"/>
      <c r="D605" s="118" t="s">
        <v>68</v>
      </c>
      <c r="E605" s="127" t="s">
        <v>1082</v>
      </c>
      <c r="F605" s="127" t="s">
        <v>1083</v>
      </c>
      <c r="H605" s="289"/>
      <c r="I605" s="120"/>
      <c r="J605" s="352">
        <f>BK605</f>
        <v>0</v>
      </c>
      <c r="L605" s="117"/>
      <c r="M605" s="122"/>
      <c r="P605" s="123">
        <f>P606+P607+P608+P619</f>
        <v>0</v>
      </c>
      <c r="R605" s="123">
        <f>R606+R607+R608+R619</f>
        <v>0.64369919999999992</v>
      </c>
      <c r="T605" s="124">
        <f>T606+T607+T608+T619</f>
        <v>0</v>
      </c>
      <c r="AR605" s="118" t="s">
        <v>81</v>
      </c>
      <c r="AT605" s="125" t="s">
        <v>68</v>
      </c>
      <c r="AU605" s="125" t="s">
        <v>76</v>
      </c>
      <c r="AY605" s="118" t="s">
        <v>267</v>
      </c>
      <c r="BK605" s="126">
        <f>BK606+BK607+BK608+BK619</f>
        <v>0</v>
      </c>
    </row>
    <row r="606" spans="2:65" s="1" customFormat="1" ht="49.15" customHeight="1">
      <c r="B606" s="129"/>
      <c r="C606" s="130" t="s">
        <v>1084</v>
      </c>
      <c r="D606" s="130" t="s">
        <v>270</v>
      </c>
      <c r="E606" s="131" t="s">
        <v>1085</v>
      </c>
      <c r="F606" s="132" t="s">
        <v>1086</v>
      </c>
      <c r="G606" s="133" t="s">
        <v>481</v>
      </c>
      <c r="H606" s="285">
        <v>0.64400000000000002</v>
      </c>
      <c r="I606" s="134"/>
      <c r="J606" s="348">
        <f>ROUND(I606*H606,2)</f>
        <v>0</v>
      </c>
      <c r="K606" s="132" t="s">
        <v>273</v>
      </c>
      <c r="L606" s="33"/>
      <c r="M606" s="135" t="s">
        <v>3</v>
      </c>
      <c r="N606" s="136" t="s">
        <v>41</v>
      </c>
      <c r="P606" s="137">
        <f>O606*H606</f>
        <v>0</v>
      </c>
      <c r="Q606" s="137">
        <v>0</v>
      </c>
      <c r="R606" s="137">
        <f>Q606*H606</f>
        <v>0</v>
      </c>
      <c r="S606" s="137">
        <v>0</v>
      </c>
      <c r="T606" s="138">
        <f>S606*H606</f>
        <v>0</v>
      </c>
      <c r="AR606" s="139" t="s">
        <v>312</v>
      </c>
      <c r="AT606" s="139" t="s">
        <v>270</v>
      </c>
      <c r="AU606" s="139" t="s">
        <v>81</v>
      </c>
      <c r="AY606" s="18" t="s">
        <v>267</v>
      </c>
      <c r="BE606" s="140">
        <f>IF(N606="základní",J606,0)</f>
        <v>0</v>
      </c>
      <c r="BF606" s="140">
        <f>IF(N606="snížená",J606,0)</f>
        <v>0</v>
      </c>
      <c r="BG606" s="140">
        <f>IF(N606="zákl. přenesená",J606,0)</f>
        <v>0</v>
      </c>
      <c r="BH606" s="140">
        <f>IF(N606="sníž. přenesená",J606,0)</f>
        <v>0</v>
      </c>
      <c r="BI606" s="140">
        <f>IF(N606="nulová",J606,0)</f>
        <v>0</v>
      </c>
      <c r="BJ606" s="18" t="s">
        <v>81</v>
      </c>
      <c r="BK606" s="140">
        <f>ROUND(I606*H606,2)</f>
        <v>0</v>
      </c>
      <c r="BL606" s="18" t="s">
        <v>312</v>
      </c>
      <c r="BM606" s="139" t="s">
        <v>1087</v>
      </c>
    </row>
    <row r="607" spans="2:65" s="1" customFormat="1">
      <c r="B607" s="33"/>
      <c r="D607" s="141" t="s">
        <v>275</v>
      </c>
      <c r="F607" s="142" t="s">
        <v>1088</v>
      </c>
      <c r="H607" s="286"/>
      <c r="I607" s="143"/>
      <c r="J607" s="349"/>
      <c r="L607" s="33"/>
      <c r="M607" s="144"/>
      <c r="T607" s="54"/>
      <c r="AT607" s="18" t="s">
        <v>275</v>
      </c>
      <c r="AU607" s="18" t="s">
        <v>81</v>
      </c>
    </row>
    <row r="608" spans="2:65" s="11" customFormat="1" ht="20.85" customHeight="1">
      <c r="B608" s="117"/>
      <c r="D608" s="118" t="s">
        <v>68</v>
      </c>
      <c r="E608" s="127" t="s">
        <v>1089</v>
      </c>
      <c r="F608" s="127" t="s">
        <v>269</v>
      </c>
      <c r="H608" s="289"/>
      <c r="I608" s="120"/>
      <c r="J608" s="352">
        <f>BK608</f>
        <v>0</v>
      </c>
      <c r="L608" s="117"/>
      <c r="M608" s="122"/>
      <c r="P608" s="123">
        <f>SUM(P609:P618)</f>
        <v>0</v>
      </c>
      <c r="R608" s="123">
        <f>SUM(R609:R618)</f>
        <v>0.38360520000000004</v>
      </c>
      <c r="T608" s="124">
        <f>SUM(T609:T618)</f>
        <v>0</v>
      </c>
      <c r="AR608" s="118" t="s">
        <v>81</v>
      </c>
      <c r="AT608" s="125" t="s">
        <v>68</v>
      </c>
      <c r="AU608" s="125" t="s">
        <v>81</v>
      </c>
      <c r="AY608" s="118" t="s">
        <v>267</v>
      </c>
      <c r="BK608" s="126">
        <f>SUM(BK609:BK618)</f>
        <v>0</v>
      </c>
    </row>
    <row r="609" spans="2:65" s="1" customFormat="1" ht="37.9" customHeight="1">
      <c r="B609" s="129"/>
      <c r="C609" s="130" t="s">
        <v>1090</v>
      </c>
      <c r="D609" s="130" t="s">
        <v>270</v>
      </c>
      <c r="E609" s="131" t="s">
        <v>1091</v>
      </c>
      <c r="F609" s="132" t="s">
        <v>1092</v>
      </c>
      <c r="G609" s="133" t="s">
        <v>102</v>
      </c>
      <c r="H609" s="285">
        <v>166.06200000000001</v>
      </c>
      <c r="I609" s="134"/>
      <c r="J609" s="348">
        <f>ROUND(I609*H609,2)</f>
        <v>0</v>
      </c>
      <c r="K609" s="132" t="s">
        <v>273</v>
      </c>
      <c r="L609" s="33"/>
      <c r="M609" s="135" t="s">
        <v>3</v>
      </c>
      <c r="N609" s="136" t="s">
        <v>41</v>
      </c>
      <c r="P609" s="137">
        <f>O609*H609</f>
        <v>0</v>
      </c>
      <c r="Q609" s="137">
        <v>0</v>
      </c>
      <c r="R609" s="137">
        <f>Q609*H609</f>
        <v>0</v>
      </c>
      <c r="S609" s="137">
        <v>0</v>
      </c>
      <c r="T609" s="138">
        <f>S609*H609</f>
        <v>0</v>
      </c>
      <c r="AR609" s="139" t="s">
        <v>312</v>
      </c>
      <c r="AT609" s="139" t="s">
        <v>270</v>
      </c>
      <c r="AU609" s="139" t="s">
        <v>85</v>
      </c>
      <c r="AY609" s="18" t="s">
        <v>267</v>
      </c>
      <c r="BE609" s="140">
        <f>IF(N609="základní",J609,0)</f>
        <v>0</v>
      </c>
      <c r="BF609" s="140">
        <f>IF(N609="snížená",J609,0)</f>
        <v>0</v>
      </c>
      <c r="BG609" s="140">
        <f>IF(N609="zákl. přenesená",J609,0)</f>
        <v>0</v>
      </c>
      <c r="BH609" s="140">
        <f>IF(N609="sníž. přenesená",J609,0)</f>
        <v>0</v>
      </c>
      <c r="BI609" s="140">
        <f>IF(N609="nulová",J609,0)</f>
        <v>0</v>
      </c>
      <c r="BJ609" s="18" t="s">
        <v>81</v>
      </c>
      <c r="BK609" s="140">
        <f>ROUND(I609*H609,2)</f>
        <v>0</v>
      </c>
      <c r="BL609" s="18" t="s">
        <v>312</v>
      </c>
      <c r="BM609" s="139" t="s">
        <v>1093</v>
      </c>
    </row>
    <row r="610" spans="2:65" s="1" customFormat="1">
      <c r="B610" s="33"/>
      <c r="D610" s="141" t="s">
        <v>275</v>
      </c>
      <c r="F610" s="142" t="s">
        <v>1094</v>
      </c>
      <c r="H610" s="286"/>
      <c r="I610" s="143"/>
      <c r="J610" s="349"/>
      <c r="L610" s="33"/>
      <c r="M610" s="144"/>
      <c r="T610" s="54"/>
      <c r="AT610" s="18" t="s">
        <v>275</v>
      </c>
      <c r="AU610" s="18" t="s">
        <v>85</v>
      </c>
    </row>
    <row r="611" spans="2:65" s="1" customFormat="1" ht="24.2" customHeight="1">
      <c r="B611" s="129"/>
      <c r="C611" s="165" t="s">
        <v>1095</v>
      </c>
      <c r="D611" s="165" t="s">
        <v>564</v>
      </c>
      <c r="E611" s="166" t="s">
        <v>1096</v>
      </c>
      <c r="F611" s="167" t="s">
        <v>1097</v>
      </c>
      <c r="G611" s="168" t="s">
        <v>102</v>
      </c>
      <c r="H611" s="291">
        <v>87.183000000000007</v>
      </c>
      <c r="I611" s="169"/>
      <c r="J611" s="355">
        <f>ROUND(I611*H611,2)</f>
        <v>0</v>
      </c>
      <c r="K611" s="167" t="s">
        <v>273</v>
      </c>
      <c r="L611" s="171"/>
      <c r="M611" s="172" t="s">
        <v>3</v>
      </c>
      <c r="N611" s="173" t="s">
        <v>41</v>
      </c>
      <c r="P611" s="137">
        <f>O611*H611</f>
        <v>0</v>
      </c>
      <c r="Q611" s="137">
        <v>2.8999999999999998E-3</v>
      </c>
      <c r="R611" s="137">
        <f>Q611*H611</f>
        <v>0.25283070000000002</v>
      </c>
      <c r="S611" s="137">
        <v>0</v>
      </c>
      <c r="T611" s="138">
        <f>S611*H611</f>
        <v>0</v>
      </c>
      <c r="AR611" s="139" t="s">
        <v>472</v>
      </c>
      <c r="AT611" s="139" t="s">
        <v>564</v>
      </c>
      <c r="AU611" s="139" t="s">
        <v>85</v>
      </c>
      <c r="AY611" s="18" t="s">
        <v>267</v>
      </c>
      <c r="BE611" s="140">
        <f>IF(N611="základní",J611,0)</f>
        <v>0</v>
      </c>
      <c r="BF611" s="140">
        <f>IF(N611="snížená",J611,0)</f>
        <v>0</v>
      </c>
      <c r="BG611" s="140">
        <f>IF(N611="zákl. přenesená",J611,0)</f>
        <v>0</v>
      </c>
      <c r="BH611" s="140">
        <f>IF(N611="sníž. přenesená",J611,0)</f>
        <v>0</v>
      </c>
      <c r="BI611" s="140">
        <f>IF(N611="nulová",J611,0)</f>
        <v>0</v>
      </c>
      <c r="BJ611" s="18" t="s">
        <v>81</v>
      </c>
      <c r="BK611" s="140">
        <f>ROUND(I611*H611,2)</f>
        <v>0</v>
      </c>
      <c r="BL611" s="18" t="s">
        <v>312</v>
      </c>
      <c r="BM611" s="139" t="s">
        <v>1098</v>
      </c>
    </row>
    <row r="612" spans="2:65" s="1" customFormat="1" ht="39">
      <c r="B612" s="33"/>
      <c r="D612" s="146" t="s">
        <v>539</v>
      </c>
      <c r="F612" s="164" t="s">
        <v>1099</v>
      </c>
      <c r="H612" s="286"/>
      <c r="I612" s="143"/>
      <c r="J612" s="349"/>
      <c r="L612" s="33"/>
      <c r="M612" s="144"/>
      <c r="T612" s="54"/>
      <c r="AT612" s="18" t="s">
        <v>539</v>
      </c>
      <c r="AU612" s="18" t="s">
        <v>85</v>
      </c>
    </row>
    <row r="613" spans="2:65" s="12" customFormat="1">
      <c r="B613" s="145"/>
      <c r="D613" s="146" t="s">
        <v>277</v>
      </c>
      <c r="E613" s="147" t="s">
        <v>3</v>
      </c>
      <c r="F613" s="148" t="s">
        <v>104</v>
      </c>
      <c r="H613" s="287">
        <v>83.031000000000006</v>
      </c>
      <c r="I613" s="149"/>
      <c r="J613" s="350"/>
      <c r="L613" s="145"/>
      <c r="M613" s="150"/>
      <c r="T613" s="151"/>
      <c r="AT613" s="147" t="s">
        <v>277</v>
      </c>
      <c r="AU613" s="147" t="s">
        <v>85</v>
      </c>
      <c r="AV613" s="12" t="s">
        <v>81</v>
      </c>
      <c r="AW613" s="12" t="s">
        <v>31</v>
      </c>
      <c r="AX613" s="12" t="s">
        <v>76</v>
      </c>
      <c r="AY613" s="147" t="s">
        <v>267</v>
      </c>
    </row>
    <row r="614" spans="2:65" s="12" customFormat="1">
      <c r="B614" s="145"/>
      <c r="D614" s="146" t="s">
        <v>277</v>
      </c>
      <c r="F614" s="148" t="s">
        <v>1100</v>
      </c>
      <c r="H614" s="287">
        <v>87.183000000000007</v>
      </c>
      <c r="I614" s="149"/>
      <c r="J614" s="350"/>
      <c r="L614" s="145"/>
      <c r="M614" s="150"/>
      <c r="T614" s="151"/>
      <c r="AT614" s="147" t="s">
        <v>277</v>
      </c>
      <c r="AU614" s="147" t="s">
        <v>85</v>
      </c>
      <c r="AV614" s="12" t="s">
        <v>81</v>
      </c>
      <c r="AW614" s="12" t="s">
        <v>4</v>
      </c>
      <c r="AX614" s="12" t="s">
        <v>76</v>
      </c>
      <c r="AY614" s="147" t="s">
        <v>267</v>
      </c>
    </row>
    <row r="615" spans="2:65" s="1" customFormat="1" ht="24.2" customHeight="1">
      <c r="B615" s="129"/>
      <c r="C615" s="165" t="s">
        <v>1101</v>
      </c>
      <c r="D615" s="165" t="s">
        <v>564</v>
      </c>
      <c r="E615" s="166" t="s">
        <v>1102</v>
      </c>
      <c r="F615" s="167" t="s">
        <v>1103</v>
      </c>
      <c r="G615" s="168" t="s">
        <v>102</v>
      </c>
      <c r="H615" s="291">
        <v>87.183000000000007</v>
      </c>
      <c r="I615" s="169"/>
      <c r="J615" s="355">
        <f>ROUND(I615*H615,2)</f>
        <v>0</v>
      </c>
      <c r="K615" s="167" t="s">
        <v>273</v>
      </c>
      <c r="L615" s="171"/>
      <c r="M615" s="172" t="s">
        <v>3</v>
      </c>
      <c r="N615" s="173" t="s">
        <v>41</v>
      </c>
      <c r="P615" s="137">
        <f>O615*H615</f>
        <v>0</v>
      </c>
      <c r="Q615" s="137">
        <v>1.5E-3</v>
      </c>
      <c r="R615" s="137">
        <f>Q615*H615</f>
        <v>0.13077450000000002</v>
      </c>
      <c r="S615" s="137">
        <v>0</v>
      </c>
      <c r="T615" s="138">
        <f>S615*H615</f>
        <v>0</v>
      </c>
      <c r="AR615" s="139" t="s">
        <v>472</v>
      </c>
      <c r="AT615" s="139" t="s">
        <v>564</v>
      </c>
      <c r="AU615" s="139" t="s">
        <v>85</v>
      </c>
      <c r="AY615" s="18" t="s">
        <v>267</v>
      </c>
      <c r="BE615" s="140">
        <f>IF(N615="základní",J615,0)</f>
        <v>0</v>
      </c>
      <c r="BF615" s="140">
        <f>IF(N615="snížená",J615,0)</f>
        <v>0</v>
      </c>
      <c r="BG615" s="140">
        <f>IF(N615="zákl. přenesená",J615,0)</f>
        <v>0</v>
      </c>
      <c r="BH615" s="140">
        <f>IF(N615="sníž. přenesená",J615,0)</f>
        <v>0</v>
      </c>
      <c r="BI615" s="140">
        <f>IF(N615="nulová",J615,0)</f>
        <v>0</v>
      </c>
      <c r="BJ615" s="18" t="s">
        <v>81</v>
      </c>
      <c r="BK615" s="140">
        <f>ROUND(I615*H615,2)</f>
        <v>0</v>
      </c>
      <c r="BL615" s="18" t="s">
        <v>312</v>
      </c>
      <c r="BM615" s="139" t="s">
        <v>1104</v>
      </c>
    </row>
    <row r="616" spans="2:65" s="1" customFormat="1" ht="39">
      <c r="B616" s="33"/>
      <c r="D616" s="146" t="s">
        <v>539</v>
      </c>
      <c r="F616" s="164" t="s">
        <v>1099</v>
      </c>
      <c r="H616" s="286"/>
      <c r="I616" s="143"/>
      <c r="J616" s="349"/>
      <c r="L616" s="33"/>
      <c r="M616" s="144"/>
      <c r="T616" s="54"/>
      <c r="AT616" s="18" t="s">
        <v>539</v>
      </c>
      <c r="AU616" s="18" t="s">
        <v>85</v>
      </c>
    </row>
    <row r="617" spans="2:65" s="12" customFormat="1">
      <c r="B617" s="145"/>
      <c r="D617" s="146" t="s">
        <v>277</v>
      </c>
      <c r="E617" s="147" t="s">
        <v>3</v>
      </c>
      <c r="F617" s="148" t="s">
        <v>104</v>
      </c>
      <c r="H617" s="287">
        <v>83.031000000000006</v>
      </c>
      <c r="I617" s="149"/>
      <c r="J617" s="350"/>
      <c r="L617" s="145"/>
      <c r="M617" s="150"/>
      <c r="T617" s="151"/>
      <c r="AT617" s="147" t="s">
        <v>277</v>
      </c>
      <c r="AU617" s="147" t="s">
        <v>85</v>
      </c>
      <c r="AV617" s="12" t="s">
        <v>81</v>
      </c>
      <c r="AW617" s="12" t="s">
        <v>31</v>
      </c>
      <c r="AX617" s="12" t="s">
        <v>76</v>
      </c>
      <c r="AY617" s="147" t="s">
        <v>267</v>
      </c>
    </row>
    <row r="618" spans="2:65" s="12" customFormat="1">
      <c r="B618" s="145"/>
      <c r="D618" s="146" t="s">
        <v>277</v>
      </c>
      <c r="F618" s="148" t="s">
        <v>1100</v>
      </c>
      <c r="H618" s="287">
        <v>87.183000000000007</v>
      </c>
      <c r="I618" s="149"/>
      <c r="J618" s="350"/>
      <c r="L618" s="145"/>
      <c r="M618" s="150"/>
      <c r="T618" s="151"/>
      <c r="AT618" s="147" t="s">
        <v>277</v>
      </c>
      <c r="AU618" s="147" t="s">
        <v>85</v>
      </c>
      <c r="AV618" s="12" t="s">
        <v>81</v>
      </c>
      <c r="AW618" s="12" t="s">
        <v>4</v>
      </c>
      <c r="AX618" s="12" t="s">
        <v>76</v>
      </c>
      <c r="AY618" s="147" t="s">
        <v>267</v>
      </c>
    </row>
    <row r="619" spans="2:65" s="11" customFormat="1" ht="20.85" customHeight="1">
      <c r="B619" s="117"/>
      <c r="D619" s="118" t="s">
        <v>68</v>
      </c>
      <c r="E619" s="127" t="s">
        <v>1105</v>
      </c>
      <c r="F619" s="127" t="s">
        <v>1106</v>
      </c>
      <c r="H619" s="289"/>
      <c r="I619" s="120"/>
      <c r="J619" s="352">
        <f>BK619</f>
        <v>0</v>
      </c>
      <c r="L619" s="117"/>
      <c r="M619" s="122"/>
      <c r="P619" s="123">
        <f>SUM(P620:P630)</f>
        <v>0</v>
      </c>
      <c r="R619" s="123">
        <f>SUM(R620:R630)</f>
        <v>0.26009399999999994</v>
      </c>
      <c r="T619" s="124">
        <f>SUM(T620:T630)</f>
        <v>0</v>
      </c>
      <c r="AR619" s="118" t="s">
        <v>81</v>
      </c>
      <c r="AT619" s="125" t="s">
        <v>68</v>
      </c>
      <c r="AU619" s="125" t="s">
        <v>81</v>
      </c>
      <c r="AY619" s="118" t="s">
        <v>267</v>
      </c>
      <c r="BK619" s="126">
        <f>SUM(BK620:BK630)</f>
        <v>0</v>
      </c>
    </row>
    <row r="620" spans="2:65" s="1" customFormat="1" ht="44.25" customHeight="1">
      <c r="B620" s="129"/>
      <c r="C620" s="130" t="s">
        <v>1107</v>
      </c>
      <c r="D620" s="130" t="s">
        <v>270</v>
      </c>
      <c r="E620" s="131" t="s">
        <v>1108</v>
      </c>
      <c r="F620" s="132" t="s">
        <v>1109</v>
      </c>
      <c r="G620" s="133" t="s">
        <v>102</v>
      </c>
      <c r="H620" s="285">
        <v>51.76</v>
      </c>
      <c r="I620" s="134"/>
      <c r="J620" s="348">
        <f>ROUND(I620*H620,2)</f>
        <v>0</v>
      </c>
      <c r="K620" s="132" t="s">
        <v>273</v>
      </c>
      <c r="L620" s="33"/>
      <c r="M620" s="135" t="s">
        <v>3</v>
      </c>
      <c r="N620" s="136" t="s">
        <v>41</v>
      </c>
      <c r="P620" s="137">
        <f>O620*H620</f>
        <v>0</v>
      </c>
      <c r="Q620" s="137">
        <v>2.9999999999999997E-4</v>
      </c>
      <c r="R620" s="137">
        <f>Q620*H620</f>
        <v>1.5527999999999998E-2</v>
      </c>
      <c r="S620" s="137">
        <v>0</v>
      </c>
      <c r="T620" s="138">
        <f>S620*H620</f>
        <v>0</v>
      </c>
      <c r="AR620" s="139" t="s">
        <v>312</v>
      </c>
      <c r="AT620" s="139" t="s">
        <v>270</v>
      </c>
      <c r="AU620" s="139" t="s">
        <v>85</v>
      </c>
      <c r="AY620" s="18" t="s">
        <v>267</v>
      </c>
      <c r="BE620" s="140">
        <f>IF(N620="základní",J620,0)</f>
        <v>0</v>
      </c>
      <c r="BF620" s="140">
        <f>IF(N620="snížená",J620,0)</f>
        <v>0</v>
      </c>
      <c r="BG620" s="140">
        <f>IF(N620="zákl. přenesená",J620,0)</f>
        <v>0</v>
      </c>
      <c r="BH620" s="140">
        <f>IF(N620="sníž. přenesená",J620,0)</f>
        <v>0</v>
      </c>
      <c r="BI620" s="140">
        <f>IF(N620="nulová",J620,0)</f>
        <v>0</v>
      </c>
      <c r="BJ620" s="18" t="s">
        <v>81</v>
      </c>
      <c r="BK620" s="140">
        <f>ROUND(I620*H620,2)</f>
        <v>0</v>
      </c>
      <c r="BL620" s="18" t="s">
        <v>312</v>
      </c>
      <c r="BM620" s="139" t="s">
        <v>1110</v>
      </c>
    </row>
    <row r="621" spans="2:65" s="1" customFormat="1">
      <c r="B621" s="33"/>
      <c r="D621" s="141" t="s">
        <v>275</v>
      </c>
      <c r="F621" s="142" t="s">
        <v>1111</v>
      </c>
      <c r="H621" s="286"/>
      <c r="I621" s="143"/>
      <c r="J621" s="349"/>
      <c r="L621" s="33"/>
      <c r="M621" s="144"/>
      <c r="T621" s="54"/>
      <c r="AT621" s="18" t="s">
        <v>275</v>
      </c>
      <c r="AU621" s="18" t="s">
        <v>85</v>
      </c>
    </row>
    <row r="622" spans="2:65" s="1" customFormat="1" ht="24.2" customHeight="1">
      <c r="B622" s="129"/>
      <c r="C622" s="165" t="s">
        <v>1112</v>
      </c>
      <c r="D622" s="165" t="s">
        <v>564</v>
      </c>
      <c r="E622" s="166" t="s">
        <v>1113</v>
      </c>
      <c r="F622" s="167" t="s">
        <v>1114</v>
      </c>
      <c r="G622" s="168" t="s">
        <v>102</v>
      </c>
      <c r="H622" s="291">
        <v>27.173999999999999</v>
      </c>
      <c r="I622" s="169"/>
      <c r="J622" s="355">
        <f>ROUND(I622*H622,2)</f>
        <v>0</v>
      </c>
      <c r="K622" s="167" t="s">
        <v>273</v>
      </c>
      <c r="L622" s="171"/>
      <c r="M622" s="172" t="s">
        <v>3</v>
      </c>
      <c r="N622" s="173" t="s">
        <v>41</v>
      </c>
      <c r="P622" s="137">
        <f>O622*H622</f>
        <v>0</v>
      </c>
      <c r="Q622" s="137">
        <v>4.7999999999999996E-3</v>
      </c>
      <c r="R622" s="137">
        <f>Q622*H622</f>
        <v>0.13043519999999997</v>
      </c>
      <c r="S622" s="137">
        <v>0</v>
      </c>
      <c r="T622" s="138">
        <f>S622*H622</f>
        <v>0</v>
      </c>
      <c r="AR622" s="139" t="s">
        <v>472</v>
      </c>
      <c r="AT622" s="139" t="s">
        <v>564</v>
      </c>
      <c r="AU622" s="139" t="s">
        <v>85</v>
      </c>
      <c r="AY622" s="18" t="s">
        <v>267</v>
      </c>
      <c r="BE622" s="140">
        <f>IF(N622="základní",J622,0)</f>
        <v>0</v>
      </c>
      <c r="BF622" s="140">
        <f>IF(N622="snížená",J622,0)</f>
        <v>0</v>
      </c>
      <c r="BG622" s="140">
        <f>IF(N622="zákl. přenesená",J622,0)</f>
        <v>0</v>
      </c>
      <c r="BH622" s="140">
        <f>IF(N622="sníž. přenesená",J622,0)</f>
        <v>0</v>
      </c>
      <c r="BI622" s="140">
        <f>IF(N622="nulová",J622,0)</f>
        <v>0</v>
      </c>
      <c r="BJ622" s="18" t="s">
        <v>81</v>
      </c>
      <c r="BK622" s="140">
        <f>ROUND(I622*H622,2)</f>
        <v>0</v>
      </c>
      <c r="BL622" s="18" t="s">
        <v>312</v>
      </c>
      <c r="BM622" s="139" t="s">
        <v>1115</v>
      </c>
    </row>
    <row r="623" spans="2:65" s="1" customFormat="1" ht="39">
      <c r="B623" s="33"/>
      <c r="D623" s="146" t="s">
        <v>539</v>
      </c>
      <c r="F623" s="164" t="s">
        <v>1116</v>
      </c>
      <c r="H623" s="286"/>
      <c r="I623" s="143"/>
      <c r="J623" s="349"/>
      <c r="L623" s="33"/>
      <c r="M623" s="144"/>
      <c r="T623" s="54"/>
      <c r="AT623" s="18" t="s">
        <v>539</v>
      </c>
      <c r="AU623" s="18" t="s">
        <v>85</v>
      </c>
    </row>
    <row r="624" spans="2:65" s="12" customFormat="1">
      <c r="B624" s="145"/>
      <c r="D624" s="146" t="s">
        <v>277</v>
      </c>
      <c r="E624" s="147" t="s">
        <v>3</v>
      </c>
      <c r="F624" s="148" t="s">
        <v>1117</v>
      </c>
      <c r="H624" s="287">
        <v>25.88</v>
      </c>
      <c r="I624" s="149"/>
      <c r="J624" s="350"/>
      <c r="L624" s="145"/>
      <c r="M624" s="150"/>
      <c r="T624" s="151"/>
      <c r="AT624" s="147" t="s">
        <v>277</v>
      </c>
      <c r="AU624" s="147" t="s">
        <v>85</v>
      </c>
      <c r="AV624" s="12" t="s">
        <v>81</v>
      </c>
      <c r="AW624" s="12" t="s">
        <v>31</v>
      </c>
      <c r="AX624" s="12" t="s">
        <v>69</v>
      </c>
      <c r="AY624" s="147" t="s">
        <v>267</v>
      </c>
    </row>
    <row r="625" spans="2:65" s="13" customFormat="1">
      <c r="B625" s="152"/>
      <c r="D625" s="146" t="s">
        <v>277</v>
      </c>
      <c r="E625" s="153" t="s">
        <v>3</v>
      </c>
      <c r="F625" s="154" t="s">
        <v>285</v>
      </c>
      <c r="H625" s="288">
        <v>25.88</v>
      </c>
      <c r="I625" s="155"/>
      <c r="J625" s="351"/>
      <c r="L625" s="152"/>
      <c r="M625" s="156"/>
      <c r="T625" s="157"/>
      <c r="AT625" s="153" t="s">
        <v>277</v>
      </c>
      <c r="AU625" s="153" t="s">
        <v>85</v>
      </c>
      <c r="AV625" s="13" t="s">
        <v>88</v>
      </c>
      <c r="AW625" s="13" t="s">
        <v>31</v>
      </c>
      <c r="AX625" s="13" t="s">
        <v>76</v>
      </c>
      <c r="AY625" s="153" t="s">
        <v>267</v>
      </c>
    </row>
    <row r="626" spans="2:65" s="12" customFormat="1">
      <c r="B626" s="145"/>
      <c r="D626" s="146" t="s">
        <v>277</v>
      </c>
      <c r="F626" s="148" t="s">
        <v>1118</v>
      </c>
      <c r="H626" s="287">
        <v>27.173999999999999</v>
      </c>
      <c r="I626" s="149"/>
      <c r="J626" s="350"/>
      <c r="L626" s="145"/>
      <c r="M626" s="150"/>
      <c r="T626" s="151"/>
      <c r="AT626" s="147" t="s">
        <v>277</v>
      </c>
      <c r="AU626" s="147" t="s">
        <v>85</v>
      </c>
      <c r="AV626" s="12" t="s">
        <v>81</v>
      </c>
      <c r="AW626" s="12" t="s">
        <v>4</v>
      </c>
      <c r="AX626" s="12" t="s">
        <v>76</v>
      </c>
      <c r="AY626" s="147" t="s">
        <v>267</v>
      </c>
    </row>
    <row r="627" spans="2:65" s="1" customFormat="1" ht="24.2" customHeight="1">
      <c r="B627" s="129"/>
      <c r="C627" s="165" t="s">
        <v>1119</v>
      </c>
      <c r="D627" s="165" t="s">
        <v>564</v>
      </c>
      <c r="E627" s="166" t="s">
        <v>1120</v>
      </c>
      <c r="F627" s="167" t="s">
        <v>1121</v>
      </c>
      <c r="G627" s="168" t="s">
        <v>102</v>
      </c>
      <c r="H627" s="291">
        <v>27.173999999999999</v>
      </c>
      <c r="I627" s="169"/>
      <c r="J627" s="355">
        <f>ROUND(I627*H627,2)</f>
        <v>0</v>
      </c>
      <c r="K627" s="167" t="s">
        <v>273</v>
      </c>
      <c r="L627" s="171"/>
      <c r="M627" s="172" t="s">
        <v>3</v>
      </c>
      <c r="N627" s="173" t="s">
        <v>41</v>
      </c>
      <c r="P627" s="137">
        <f>O627*H627</f>
        <v>0</v>
      </c>
      <c r="Q627" s="137">
        <v>4.1999999999999997E-3</v>
      </c>
      <c r="R627" s="137">
        <f>Q627*H627</f>
        <v>0.11413079999999999</v>
      </c>
      <c r="S627" s="137">
        <v>0</v>
      </c>
      <c r="T627" s="138">
        <f>S627*H627</f>
        <v>0</v>
      </c>
      <c r="AR627" s="139" t="s">
        <v>472</v>
      </c>
      <c r="AT627" s="139" t="s">
        <v>564</v>
      </c>
      <c r="AU627" s="139" t="s">
        <v>85</v>
      </c>
      <c r="AY627" s="18" t="s">
        <v>267</v>
      </c>
      <c r="BE627" s="140">
        <f>IF(N627="základní",J627,0)</f>
        <v>0</v>
      </c>
      <c r="BF627" s="140">
        <f>IF(N627="snížená",J627,0)</f>
        <v>0</v>
      </c>
      <c r="BG627" s="140">
        <f>IF(N627="zákl. přenesená",J627,0)</f>
        <v>0</v>
      </c>
      <c r="BH627" s="140">
        <f>IF(N627="sníž. přenesená",J627,0)</f>
        <v>0</v>
      </c>
      <c r="BI627" s="140">
        <f>IF(N627="nulová",J627,0)</f>
        <v>0</v>
      </c>
      <c r="BJ627" s="18" t="s">
        <v>81</v>
      </c>
      <c r="BK627" s="140">
        <f>ROUND(I627*H627,2)</f>
        <v>0</v>
      </c>
      <c r="BL627" s="18" t="s">
        <v>312</v>
      </c>
      <c r="BM627" s="139" t="s">
        <v>1122</v>
      </c>
    </row>
    <row r="628" spans="2:65" s="1" customFormat="1" ht="39">
      <c r="B628" s="33"/>
      <c r="D628" s="146" t="s">
        <v>539</v>
      </c>
      <c r="F628" s="164" t="s">
        <v>1116</v>
      </c>
      <c r="H628" s="286"/>
      <c r="I628" s="143"/>
      <c r="J628" s="349"/>
      <c r="L628" s="33"/>
      <c r="M628" s="144"/>
      <c r="T628" s="54"/>
      <c r="AT628" s="18" t="s">
        <v>539</v>
      </c>
      <c r="AU628" s="18" t="s">
        <v>85</v>
      </c>
    </row>
    <row r="629" spans="2:65" s="12" customFormat="1">
      <c r="B629" s="145"/>
      <c r="D629" s="146" t="s">
        <v>277</v>
      </c>
      <c r="E629" s="147" t="s">
        <v>3</v>
      </c>
      <c r="F629" s="148" t="s">
        <v>1117</v>
      </c>
      <c r="H629" s="287">
        <v>25.88</v>
      </c>
      <c r="I629" s="149"/>
      <c r="J629" s="350"/>
      <c r="L629" s="145"/>
      <c r="M629" s="150"/>
      <c r="T629" s="151"/>
      <c r="AT629" s="147" t="s">
        <v>277</v>
      </c>
      <c r="AU629" s="147" t="s">
        <v>85</v>
      </c>
      <c r="AV629" s="12" t="s">
        <v>81</v>
      </c>
      <c r="AW629" s="12" t="s">
        <v>31</v>
      </c>
      <c r="AX629" s="12" t="s">
        <v>76</v>
      </c>
      <c r="AY629" s="147" t="s">
        <v>267</v>
      </c>
    </row>
    <row r="630" spans="2:65" s="12" customFormat="1">
      <c r="B630" s="145"/>
      <c r="D630" s="146" t="s">
        <v>277</v>
      </c>
      <c r="F630" s="148" t="s">
        <v>1118</v>
      </c>
      <c r="H630" s="287">
        <v>27.173999999999999</v>
      </c>
      <c r="I630" s="149"/>
      <c r="J630" s="350"/>
      <c r="L630" s="145"/>
      <c r="M630" s="150"/>
      <c r="T630" s="151"/>
      <c r="AT630" s="147" t="s">
        <v>277</v>
      </c>
      <c r="AU630" s="147" t="s">
        <v>85</v>
      </c>
      <c r="AV630" s="12" t="s">
        <v>81</v>
      </c>
      <c r="AW630" s="12" t="s">
        <v>4</v>
      </c>
      <c r="AX630" s="12" t="s">
        <v>76</v>
      </c>
      <c r="AY630" s="147" t="s">
        <v>267</v>
      </c>
    </row>
    <row r="631" spans="2:65" s="11" customFormat="1" ht="22.9" customHeight="1">
      <c r="B631" s="117"/>
      <c r="D631" s="118" t="s">
        <v>68</v>
      </c>
      <c r="E631" s="127" t="s">
        <v>1123</v>
      </c>
      <c r="F631" s="127" t="s">
        <v>1124</v>
      </c>
      <c r="H631" s="289"/>
      <c r="I631" s="120"/>
      <c r="J631" s="352">
        <f>BK631</f>
        <v>0</v>
      </c>
      <c r="L631" s="117"/>
      <c r="M631" s="122"/>
      <c r="P631" s="123">
        <f>SUM(P632:P645)</f>
        <v>0</v>
      </c>
      <c r="R631" s="123">
        <f>SUM(R632:R645)</f>
        <v>4.8800000000000007E-3</v>
      </c>
      <c r="T631" s="124">
        <f>SUM(T632:T645)</f>
        <v>0</v>
      </c>
      <c r="AR631" s="118" t="s">
        <v>81</v>
      </c>
      <c r="AT631" s="125" t="s">
        <v>68</v>
      </c>
      <c r="AU631" s="125" t="s">
        <v>76</v>
      </c>
      <c r="AY631" s="118" t="s">
        <v>267</v>
      </c>
      <c r="BK631" s="126">
        <f>SUM(BK632:BK645)</f>
        <v>0</v>
      </c>
    </row>
    <row r="632" spans="2:65" s="1" customFormat="1" ht="24.2" customHeight="1">
      <c r="B632" s="129"/>
      <c r="C632" s="130" t="s">
        <v>1125</v>
      </c>
      <c r="D632" s="130" t="s">
        <v>270</v>
      </c>
      <c r="E632" s="131" t="s">
        <v>1126</v>
      </c>
      <c r="F632" s="132" t="s">
        <v>1127</v>
      </c>
      <c r="G632" s="133" t="s">
        <v>356</v>
      </c>
      <c r="H632" s="285">
        <v>2</v>
      </c>
      <c r="I632" s="134"/>
      <c r="J632" s="348">
        <f>ROUND(I632*H632,2)</f>
        <v>0</v>
      </c>
      <c r="K632" s="132" t="s">
        <v>273</v>
      </c>
      <c r="L632" s="33"/>
      <c r="M632" s="135" t="s">
        <v>3</v>
      </c>
      <c r="N632" s="136" t="s">
        <v>41</v>
      </c>
      <c r="P632" s="137">
        <f>O632*H632</f>
        <v>0</v>
      </c>
      <c r="Q632" s="137">
        <v>0</v>
      </c>
      <c r="R632" s="137">
        <f>Q632*H632</f>
        <v>0</v>
      </c>
      <c r="S632" s="137">
        <v>0</v>
      </c>
      <c r="T632" s="138">
        <f>S632*H632</f>
        <v>0</v>
      </c>
      <c r="AR632" s="139" t="s">
        <v>312</v>
      </c>
      <c r="AT632" s="139" t="s">
        <v>270</v>
      </c>
      <c r="AU632" s="139" t="s">
        <v>81</v>
      </c>
      <c r="AY632" s="18" t="s">
        <v>267</v>
      </c>
      <c r="BE632" s="140">
        <f>IF(N632="základní",J632,0)</f>
        <v>0</v>
      </c>
      <c r="BF632" s="140">
        <f>IF(N632="snížená",J632,0)</f>
        <v>0</v>
      </c>
      <c r="BG632" s="140">
        <f>IF(N632="zákl. přenesená",J632,0)</f>
        <v>0</v>
      </c>
      <c r="BH632" s="140">
        <f>IF(N632="sníž. přenesená",J632,0)</f>
        <v>0</v>
      </c>
      <c r="BI632" s="140">
        <f>IF(N632="nulová",J632,0)</f>
        <v>0</v>
      </c>
      <c r="BJ632" s="18" t="s">
        <v>81</v>
      </c>
      <c r="BK632" s="140">
        <f>ROUND(I632*H632,2)</f>
        <v>0</v>
      </c>
      <c r="BL632" s="18" t="s">
        <v>312</v>
      </c>
      <c r="BM632" s="139" t="s">
        <v>1128</v>
      </c>
    </row>
    <row r="633" spans="2:65" s="1" customFormat="1">
      <c r="B633" s="33"/>
      <c r="D633" s="141" t="s">
        <v>275</v>
      </c>
      <c r="F633" s="142" t="s">
        <v>1129</v>
      </c>
      <c r="H633" s="286"/>
      <c r="I633" s="143"/>
      <c r="J633" s="349"/>
      <c r="L633" s="33"/>
      <c r="M633" s="144"/>
      <c r="T633" s="54"/>
      <c r="AT633" s="18" t="s">
        <v>275</v>
      </c>
      <c r="AU633" s="18" t="s">
        <v>81</v>
      </c>
    </row>
    <row r="634" spans="2:65" s="1" customFormat="1" ht="16.5" customHeight="1">
      <c r="B634" s="129"/>
      <c r="C634" s="165" t="s">
        <v>1130</v>
      </c>
      <c r="D634" s="165" t="s">
        <v>564</v>
      </c>
      <c r="E634" s="166" t="s">
        <v>1131</v>
      </c>
      <c r="F634" s="167" t="s">
        <v>1132</v>
      </c>
      <c r="G634" s="168" t="s">
        <v>356</v>
      </c>
      <c r="H634" s="291">
        <v>2</v>
      </c>
      <c r="I634" s="169"/>
      <c r="J634" s="355">
        <f>ROUND(I634*H634,2)</f>
        <v>0</v>
      </c>
      <c r="K634" s="167" t="s">
        <v>273</v>
      </c>
      <c r="L634" s="171"/>
      <c r="M634" s="172" t="s">
        <v>3</v>
      </c>
      <c r="N634" s="173" t="s">
        <v>41</v>
      </c>
      <c r="P634" s="137">
        <f>O634*H634</f>
        <v>0</v>
      </c>
      <c r="Q634" s="137">
        <v>5.0000000000000001E-4</v>
      </c>
      <c r="R634" s="137">
        <f>Q634*H634</f>
        <v>1E-3</v>
      </c>
      <c r="S634" s="137">
        <v>0</v>
      </c>
      <c r="T634" s="138">
        <f>S634*H634</f>
        <v>0</v>
      </c>
      <c r="AR634" s="139" t="s">
        <v>472</v>
      </c>
      <c r="AT634" s="139" t="s">
        <v>564</v>
      </c>
      <c r="AU634" s="139" t="s">
        <v>81</v>
      </c>
      <c r="AY634" s="18" t="s">
        <v>267</v>
      </c>
      <c r="BE634" s="140">
        <f>IF(N634="základní",J634,0)</f>
        <v>0</v>
      </c>
      <c r="BF634" s="140">
        <f>IF(N634="snížená",J634,0)</f>
        <v>0</v>
      </c>
      <c r="BG634" s="140">
        <f>IF(N634="zákl. přenesená",J634,0)</f>
        <v>0</v>
      </c>
      <c r="BH634" s="140">
        <f>IF(N634="sníž. přenesená",J634,0)</f>
        <v>0</v>
      </c>
      <c r="BI634" s="140">
        <f>IF(N634="nulová",J634,0)</f>
        <v>0</v>
      </c>
      <c r="BJ634" s="18" t="s">
        <v>81</v>
      </c>
      <c r="BK634" s="140">
        <f>ROUND(I634*H634,2)</f>
        <v>0</v>
      </c>
      <c r="BL634" s="18" t="s">
        <v>312</v>
      </c>
      <c r="BM634" s="139" t="s">
        <v>1133</v>
      </c>
    </row>
    <row r="635" spans="2:65" s="1" customFormat="1" ht="24.2" customHeight="1">
      <c r="B635" s="129"/>
      <c r="C635" s="130" t="s">
        <v>1134</v>
      </c>
      <c r="D635" s="130" t="s">
        <v>270</v>
      </c>
      <c r="E635" s="131" t="s">
        <v>1135</v>
      </c>
      <c r="F635" s="132" t="s">
        <v>1136</v>
      </c>
      <c r="G635" s="133" t="s">
        <v>356</v>
      </c>
      <c r="H635" s="285">
        <v>2</v>
      </c>
      <c r="I635" s="134"/>
      <c r="J635" s="348">
        <f>ROUND(I635*H635,2)</f>
        <v>0</v>
      </c>
      <c r="K635" s="132" t="s">
        <v>273</v>
      </c>
      <c r="L635" s="33"/>
      <c r="M635" s="135" t="s">
        <v>3</v>
      </c>
      <c r="N635" s="136" t="s">
        <v>41</v>
      </c>
      <c r="P635" s="137">
        <f>O635*H635</f>
        <v>0</v>
      </c>
      <c r="Q635" s="137">
        <v>0</v>
      </c>
      <c r="R635" s="137">
        <f>Q635*H635</f>
        <v>0</v>
      </c>
      <c r="S635" s="137">
        <v>0</v>
      </c>
      <c r="T635" s="138">
        <f>S635*H635</f>
        <v>0</v>
      </c>
      <c r="AR635" s="139" t="s">
        <v>312</v>
      </c>
      <c r="AT635" s="139" t="s">
        <v>270</v>
      </c>
      <c r="AU635" s="139" t="s">
        <v>81</v>
      </c>
      <c r="AY635" s="18" t="s">
        <v>267</v>
      </c>
      <c r="BE635" s="140">
        <f>IF(N635="základní",J635,0)</f>
        <v>0</v>
      </c>
      <c r="BF635" s="140">
        <f>IF(N635="snížená",J635,0)</f>
        <v>0</v>
      </c>
      <c r="BG635" s="140">
        <f>IF(N635="zákl. přenesená",J635,0)</f>
        <v>0</v>
      </c>
      <c r="BH635" s="140">
        <f>IF(N635="sníž. přenesená",J635,0)</f>
        <v>0</v>
      </c>
      <c r="BI635" s="140">
        <f>IF(N635="nulová",J635,0)</f>
        <v>0</v>
      </c>
      <c r="BJ635" s="18" t="s">
        <v>81</v>
      </c>
      <c r="BK635" s="140">
        <f>ROUND(I635*H635,2)</f>
        <v>0</v>
      </c>
      <c r="BL635" s="18" t="s">
        <v>312</v>
      </c>
      <c r="BM635" s="139" t="s">
        <v>1137</v>
      </c>
    </row>
    <row r="636" spans="2:65" s="1" customFormat="1">
      <c r="B636" s="33"/>
      <c r="D636" s="141" t="s">
        <v>275</v>
      </c>
      <c r="F636" s="142" t="s">
        <v>1138</v>
      </c>
      <c r="H636" s="286"/>
      <c r="I636" s="143"/>
      <c r="J636" s="349"/>
      <c r="L636" s="33"/>
      <c r="M636" s="144"/>
      <c r="T636" s="54"/>
      <c r="AT636" s="18" t="s">
        <v>275</v>
      </c>
      <c r="AU636" s="18" t="s">
        <v>81</v>
      </c>
    </row>
    <row r="637" spans="2:65" s="1" customFormat="1" ht="24.2" customHeight="1">
      <c r="B637" s="129"/>
      <c r="C637" s="165" t="s">
        <v>1139</v>
      </c>
      <c r="D637" s="165" t="s">
        <v>564</v>
      </c>
      <c r="E637" s="166" t="s">
        <v>1140</v>
      </c>
      <c r="F637" s="167" t="s">
        <v>1141</v>
      </c>
      <c r="G637" s="168" t="s">
        <v>356</v>
      </c>
      <c r="H637" s="291">
        <v>2</v>
      </c>
      <c r="I637" s="169"/>
      <c r="J637" s="355">
        <f>ROUND(I637*H637,2)</f>
        <v>0</v>
      </c>
      <c r="K637" s="167" t="s">
        <v>273</v>
      </c>
      <c r="L637" s="171"/>
      <c r="M637" s="172" t="s">
        <v>3</v>
      </c>
      <c r="N637" s="173" t="s">
        <v>41</v>
      </c>
      <c r="P637" s="137">
        <f>O637*H637</f>
        <v>0</v>
      </c>
      <c r="Q637" s="137">
        <v>1.2999999999999999E-3</v>
      </c>
      <c r="R637" s="137">
        <f>Q637*H637</f>
        <v>2.5999999999999999E-3</v>
      </c>
      <c r="S637" s="137">
        <v>0</v>
      </c>
      <c r="T637" s="138">
        <f>S637*H637</f>
        <v>0</v>
      </c>
      <c r="AR637" s="139" t="s">
        <v>472</v>
      </c>
      <c r="AT637" s="139" t="s">
        <v>564</v>
      </c>
      <c r="AU637" s="139" t="s">
        <v>81</v>
      </c>
      <c r="AY637" s="18" t="s">
        <v>267</v>
      </c>
      <c r="BE637" s="140">
        <f>IF(N637="základní",J637,0)</f>
        <v>0</v>
      </c>
      <c r="BF637" s="140">
        <f>IF(N637="snížená",J637,0)</f>
        <v>0</v>
      </c>
      <c r="BG637" s="140">
        <f>IF(N637="zákl. přenesená",J637,0)</f>
        <v>0</v>
      </c>
      <c r="BH637" s="140">
        <f>IF(N637="sníž. přenesená",J637,0)</f>
        <v>0</v>
      </c>
      <c r="BI637" s="140">
        <f>IF(N637="nulová",J637,0)</f>
        <v>0</v>
      </c>
      <c r="BJ637" s="18" t="s">
        <v>81</v>
      </c>
      <c r="BK637" s="140">
        <f>ROUND(I637*H637,2)</f>
        <v>0</v>
      </c>
      <c r="BL637" s="18" t="s">
        <v>312</v>
      </c>
      <c r="BM637" s="139" t="s">
        <v>1142</v>
      </c>
    </row>
    <row r="638" spans="2:65" s="1" customFormat="1" ht="21.75" customHeight="1">
      <c r="B638" s="129"/>
      <c r="C638" s="130" t="s">
        <v>1143</v>
      </c>
      <c r="D638" s="130" t="s">
        <v>270</v>
      </c>
      <c r="E638" s="131" t="s">
        <v>1144</v>
      </c>
      <c r="F638" s="132" t="s">
        <v>1145</v>
      </c>
      <c r="G638" s="133" t="s">
        <v>356</v>
      </c>
      <c r="H638" s="285">
        <v>4</v>
      </c>
      <c r="I638" s="134"/>
      <c r="J638" s="348">
        <f>ROUND(I638*H638,2)</f>
        <v>0</v>
      </c>
      <c r="K638" s="132" t="s">
        <v>273</v>
      </c>
      <c r="L638" s="33"/>
      <c r="M638" s="135" t="s">
        <v>3</v>
      </c>
      <c r="N638" s="136" t="s">
        <v>41</v>
      </c>
      <c r="P638" s="137">
        <f>O638*H638</f>
        <v>0</v>
      </c>
      <c r="Q638" s="137">
        <v>0</v>
      </c>
      <c r="R638" s="137">
        <f>Q638*H638</f>
        <v>0</v>
      </c>
      <c r="S638" s="137">
        <v>0</v>
      </c>
      <c r="T638" s="138">
        <f>S638*H638</f>
        <v>0</v>
      </c>
      <c r="AR638" s="139" t="s">
        <v>312</v>
      </c>
      <c r="AT638" s="139" t="s">
        <v>270</v>
      </c>
      <c r="AU638" s="139" t="s">
        <v>81</v>
      </c>
      <c r="AY638" s="18" t="s">
        <v>267</v>
      </c>
      <c r="BE638" s="140">
        <f>IF(N638="základní",J638,0)</f>
        <v>0</v>
      </c>
      <c r="BF638" s="140">
        <f>IF(N638="snížená",J638,0)</f>
        <v>0</v>
      </c>
      <c r="BG638" s="140">
        <f>IF(N638="zákl. přenesená",J638,0)</f>
        <v>0</v>
      </c>
      <c r="BH638" s="140">
        <f>IF(N638="sníž. přenesená",J638,0)</f>
        <v>0</v>
      </c>
      <c r="BI638" s="140">
        <f>IF(N638="nulová",J638,0)</f>
        <v>0</v>
      </c>
      <c r="BJ638" s="18" t="s">
        <v>81</v>
      </c>
      <c r="BK638" s="140">
        <f>ROUND(I638*H638,2)</f>
        <v>0</v>
      </c>
      <c r="BL638" s="18" t="s">
        <v>312</v>
      </c>
      <c r="BM638" s="139" t="s">
        <v>1146</v>
      </c>
    </row>
    <row r="639" spans="2:65" s="1" customFormat="1">
      <c r="B639" s="33"/>
      <c r="D639" s="141" t="s">
        <v>275</v>
      </c>
      <c r="F639" s="142" t="s">
        <v>1147</v>
      </c>
      <c r="H639" s="286"/>
      <c r="I639" s="143"/>
      <c r="J639" s="349"/>
      <c r="L639" s="33"/>
      <c r="M639" s="144"/>
      <c r="T639" s="54"/>
      <c r="AT639" s="18" t="s">
        <v>275</v>
      </c>
      <c r="AU639" s="18" t="s">
        <v>81</v>
      </c>
    </row>
    <row r="640" spans="2:65" s="1" customFormat="1" ht="16.5" customHeight="1">
      <c r="B640" s="129"/>
      <c r="C640" s="165" t="s">
        <v>1148</v>
      </c>
      <c r="D640" s="165" t="s">
        <v>564</v>
      </c>
      <c r="E640" s="166" t="s">
        <v>1149</v>
      </c>
      <c r="F640" s="167" t="s">
        <v>1150</v>
      </c>
      <c r="G640" s="168" t="s">
        <v>356</v>
      </c>
      <c r="H640" s="291">
        <v>4</v>
      </c>
      <c r="I640" s="169"/>
      <c r="J640" s="355">
        <f>ROUND(I640*H640,2)</f>
        <v>0</v>
      </c>
      <c r="K640" s="167" t="s">
        <v>273</v>
      </c>
      <c r="L640" s="171"/>
      <c r="M640" s="172" t="s">
        <v>3</v>
      </c>
      <c r="N640" s="173" t="s">
        <v>41</v>
      </c>
      <c r="P640" s="137">
        <f>O640*H640</f>
        <v>0</v>
      </c>
      <c r="Q640" s="137">
        <v>1.2E-4</v>
      </c>
      <c r="R640" s="137">
        <f>Q640*H640</f>
        <v>4.8000000000000001E-4</v>
      </c>
      <c r="S640" s="137">
        <v>0</v>
      </c>
      <c r="T640" s="138">
        <f>S640*H640</f>
        <v>0</v>
      </c>
      <c r="AR640" s="139" t="s">
        <v>472</v>
      </c>
      <c r="AT640" s="139" t="s">
        <v>564</v>
      </c>
      <c r="AU640" s="139" t="s">
        <v>81</v>
      </c>
      <c r="AY640" s="18" t="s">
        <v>267</v>
      </c>
      <c r="BE640" s="140">
        <f>IF(N640="základní",J640,0)</f>
        <v>0</v>
      </c>
      <c r="BF640" s="140">
        <f>IF(N640="snížená",J640,0)</f>
        <v>0</v>
      </c>
      <c r="BG640" s="140">
        <f>IF(N640="zákl. přenesená",J640,0)</f>
        <v>0</v>
      </c>
      <c r="BH640" s="140">
        <f>IF(N640="sníž. přenesená",J640,0)</f>
        <v>0</v>
      </c>
      <c r="BI640" s="140">
        <f>IF(N640="nulová",J640,0)</f>
        <v>0</v>
      </c>
      <c r="BJ640" s="18" t="s">
        <v>81</v>
      </c>
      <c r="BK640" s="140">
        <f>ROUND(I640*H640,2)</f>
        <v>0</v>
      </c>
      <c r="BL640" s="18" t="s">
        <v>312</v>
      </c>
      <c r="BM640" s="139" t="s">
        <v>1151</v>
      </c>
    </row>
    <row r="641" spans="2:65" s="1" customFormat="1" ht="24.2" customHeight="1">
      <c r="B641" s="129"/>
      <c r="C641" s="130" t="s">
        <v>1152</v>
      </c>
      <c r="D641" s="130" t="s">
        <v>270</v>
      </c>
      <c r="E641" s="131" t="s">
        <v>1153</v>
      </c>
      <c r="F641" s="132" t="s">
        <v>1154</v>
      </c>
      <c r="G641" s="133" t="s">
        <v>356</v>
      </c>
      <c r="H641" s="285">
        <v>4</v>
      </c>
      <c r="I641" s="134"/>
      <c r="J641" s="348">
        <f>ROUND(I641*H641,2)</f>
        <v>0</v>
      </c>
      <c r="K641" s="132" t="s">
        <v>273</v>
      </c>
      <c r="L641" s="33"/>
      <c r="M641" s="135" t="s">
        <v>3</v>
      </c>
      <c r="N641" s="136" t="s">
        <v>41</v>
      </c>
      <c r="P641" s="137">
        <f>O641*H641</f>
        <v>0</v>
      </c>
      <c r="Q641" s="137">
        <v>0</v>
      </c>
      <c r="R641" s="137">
        <f>Q641*H641</f>
        <v>0</v>
      </c>
      <c r="S641" s="137">
        <v>0</v>
      </c>
      <c r="T641" s="138">
        <f>S641*H641</f>
        <v>0</v>
      </c>
      <c r="AR641" s="139" t="s">
        <v>312</v>
      </c>
      <c r="AT641" s="139" t="s">
        <v>270</v>
      </c>
      <c r="AU641" s="139" t="s">
        <v>81</v>
      </c>
      <c r="AY641" s="18" t="s">
        <v>267</v>
      </c>
      <c r="BE641" s="140">
        <f>IF(N641="základní",J641,0)</f>
        <v>0</v>
      </c>
      <c r="BF641" s="140">
        <f>IF(N641="snížená",J641,0)</f>
        <v>0</v>
      </c>
      <c r="BG641" s="140">
        <f>IF(N641="zákl. přenesená",J641,0)</f>
        <v>0</v>
      </c>
      <c r="BH641" s="140">
        <f>IF(N641="sníž. přenesená",J641,0)</f>
        <v>0</v>
      </c>
      <c r="BI641" s="140">
        <f>IF(N641="nulová",J641,0)</f>
        <v>0</v>
      </c>
      <c r="BJ641" s="18" t="s">
        <v>81</v>
      </c>
      <c r="BK641" s="140">
        <f>ROUND(I641*H641,2)</f>
        <v>0</v>
      </c>
      <c r="BL641" s="18" t="s">
        <v>312</v>
      </c>
      <c r="BM641" s="139" t="s">
        <v>1155</v>
      </c>
    </row>
    <row r="642" spans="2:65" s="1" customFormat="1">
      <c r="B642" s="33"/>
      <c r="D642" s="141" t="s">
        <v>275</v>
      </c>
      <c r="F642" s="142" t="s">
        <v>1156</v>
      </c>
      <c r="H642" s="286"/>
      <c r="I642" s="143"/>
      <c r="J642" s="349"/>
      <c r="L642" s="33"/>
      <c r="M642" s="144"/>
      <c r="T642" s="54"/>
      <c r="AT642" s="18" t="s">
        <v>275</v>
      </c>
      <c r="AU642" s="18" t="s">
        <v>81</v>
      </c>
    </row>
    <row r="643" spans="2:65" s="1" customFormat="1" ht="24.2" customHeight="1">
      <c r="B643" s="129"/>
      <c r="C643" s="165" t="s">
        <v>1157</v>
      </c>
      <c r="D643" s="165" t="s">
        <v>564</v>
      </c>
      <c r="E643" s="166" t="s">
        <v>1158</v>
      </c>
      <c r="F643" s="167" t="s">
        <v>1159</v>
      </c>
      <c r="G643" s="168" t="s">
        <v>356</v>
      </c>
      <c r="H643" s="291">
        <v>4</v>
      </c>
      <c r="I643" s="169"/>
      <c r="J643" s="355">
        <f>ROUND(I643*H643,2)</f>
        <v>0</v>
      </c>
      <c r="K643" s="167" t="s">
        <v>273</v>
      </c>
      <c r="L643" s="171"/>
      <c r="M643" s="172" t="s">
        <v>3</v>
      </c>
      <c r="N643" s="173" t="s">
        <v>41</v>
      </c>
      <c r="P643" s="137">
        <f>O643*H643</f>
        <v>0</v>
      </c>
      <c r="Q643" s="137">
        <v>2.0000000000000001E-4</v>
      </c>
      <c r="R643" s="137">
        <f>Q643*H643</f>
        <v>8.0000000000000004E-4</v>
      </c>
      <c r="S643" s="137">
        <v>0</v>
      </c>
      <c r="T643" s="138">
        <f>S643*H643</f>
        <v>0</v>
      </c>
      <c r="AR643" s="139" t="s">
        <v>472</v>
      </c>
      <c r="AT643" s="139" t="s">
        <v>564</v>
      </c>
      <c r="AU643" s="139" t="s">
        <v>81</v>
      </c>
      <c r="AY643" s="18" t="s">
        <v>267</v>
      </c>
      <c r="BE643" s="140">
        <f>IF(N643="základní",J643,0)</f>
        <v>0</v>
      </c>
      <c r="BF643" s="140">
        <f>IF(N643="snížená",J643,0)</f>
        <v>0</v>
      </c>
      <c r="BG643" s="140">
        <f>IF(N643="zákl. přenesená",J643,0)</f>
        <v>0</v>
      </c>
      <c r="BH643" s="140">
        <f>IF(N643="sníž. přenesená",J643,0)</f>
        <v>0</v>
      </c>
      <c r="BI643" s="140">
        <f>IF(N643="nulová",J643,0)</f>
        <v>0</v>
      </c>
      <c r="BJ643" s="18" t="s">
        <v>81</v>
      </c>
      <c r="BK643" s="140">
        <f>ROUND(I643*H643,2)</f>
        <v>0</v>
      </c>
      <c r="BL643" s="18" t="s">
        <v>312</v>
      </c>
      <c r="BM643" s="139" t="s">
        <v>1160</v>
      </c>
    </row>
    <row r="644" spans="2:65" s="1" customFormat="1" ht="49.15" customHeight="1">
      <c r="B644" s="129"/>
      <c r="C644" s="130" t="s">
        <v>1161</v>
      </c>
      <c r="D644" s="130" t="s">
        <v>270</v>
      </c>
      <c r="E644" s="131" t="s">
        <v>1162</v>
      </c>
      <c r="F644" s="132" t="s">
        <v>1163</v>
      </c>
      <c r="G644" s="133" t="s">
        <v>481</v>
      </c>
      <c r="H644" s="285">
        <v>5.0000000000000001E-3</v>
      </c>
      <c r="I644" s="134"/>
      <c r="J644" s="348">
        <f>ROUND(I644*H644,2)</f>
        <v>0</v>
      </c>
      <c r="K644" s="132" t="s">
        <v>273</v>
      </c>
      <c r="L644" s="33"/>
      <c r="M644" s="135" t="s">
        <v>3</v>
      </c>
      <c r="N644" s="136" t="s">
        <v>41</v>
      </c>
      <c r="P644" s="137">
        <f>O644*H644</f>
        <v>0</v>
      </c>
      <c r="Q644" s="137">
        <v>0</v>
      </c>
      <c r="R644" s="137">
        <f>Q644*H644</f>
        <v>0</v>
      </c>
      <c r="S644" s="137">
        <v>0</v>
      </c>
      <c r="T644" s="138">
        <f>S644*H644</f>
        <v>0</v>
      </c>
      <c r="AR644" s="139" t="s">
        <v>312</v>
      </c>
      <c r="AT644" s="139" t="s">
        <v>270</v>
      </c>
      <c r="AU644" s="139" t="s">
        <v>81</v>
      </c>
      <c r="AY644" s="18" t="s">
        <v>267</v>
      </c>
      <c r="BE644" s="140">
        <f>IF(N644="základní",J644,0)</f>
        <v>0</v>
      </c>
      <c r="BF644" s="140">
        <f>IF(N644="snížená",J644,0)</f>
        <v>0</v>
      </c>
      <c r="BG644" s="140">
        <f>IF(N644="zákl. přenesená",J644,0)</f>
        <v>0</v>
      </c>
      <c r="BH644" s="140">
        <f>IF(N644="sníž. přenesená",J644,0)</f>
        <v>0</v>
      </c>
      <c r="BI644" s="140">
        <f>IF(N644="nulová",J644,0)</f>
        <v>0</v>
      </c>
      <c r="BJ644" s="18" t="s">
        <v>81</v>
      </c>
      <c r="BK644" s="140">
        <f>ROUND(I644*H644,2)</f>
        <v>0</v>
      </c>
      <c r="BL644" s="18" t="s">
        <v>312</v>
      </c>
      <c r="BM644" s="139" t="s">
        <v>1164</v>
      </c>
    </row>
    <row r="645" spans="2:65" s="1" customFormat="1">
      <c r="B645" s="33"/>
      <c r="D645" s="141" t="s">
        <v>275</v>
      </c>
      <c r="F645" s="142" t="s">
        <v>1165</v>
      </c>
      <c r="H645" s="286"/>
      <c r="I645" s="143"/>
      <c r="J645" s="349"/>
      <c r="L645" s="33"/>
      <c r="M645" s="144"/>
      <c r="T645" s="54"/>
      <c r="AT645" s="18" t="s">
        <v>275</v>
      </c>
      <c r="AU645" s="18" t="s">
        <v>81</v>
      </c>
    </row>
    <row r="646" spans="2:65" s="11" customFormat="1" ht="22.9" customHeight="1">
      <c r="B646" s="117"/>
      <c r="D646" s="118" t="s">
        <v>68</v>
      </c>
      <c r="E646" s="127" t="s">
        <v>1166</v>
      </c>
      <c r="F646" s="127" t="s">
        <v>1167</v>
      </c>
      <c r="H646" s="289"/>
      <c r="I646" s="120"/>
      <c r="J646" s="352">
        <f>BK646</f>
        <v>0</v>
      </c>
      <c r="L646" s="117"/>
      <c r="M646" s="122"/>
      <c r="P646" s="123">
        <f>P647+SUM(P648:P652)</f>
        <v>0</v>
      </c>
      <c r="R646" s="123">
        <f>R647+SUM(R648:R652)</f>
        <v>0.30550874003600004</v>
      </c>
      <c r="T646" s="124">
        <f>T647+SUM(T648:T652)</f>
        <v>0</v>
      </c>
      <c r="AR646" s="118" t="s">
        <v>81</v>
      </c>
      <c r="AT646" s="125" t="s">
        <v>68</v>
      </c>
      <c r="AU646" s="125" t="s">
        <v>76</v>
      </c>
      <c r="AY646" s="118" t="s">
        <v>267</v>
      </c>
      <c r="BK646" s="126">
        <f>BK647+SUM(BK648:BK652)</f>
        <v>0</v>
      </c>
    </row>
    <row r="647" spans="2:65" s="1" customFormat="1" ht="49.15" customHeight="1">
      <c r="B647" s="129"/>
      <c r="C647" s="130" t="s">
        <v>1168</v>
      </c>
      <c r="D647" s="130" t="s">
        <v>270</v>
      </c>
      <c r="E647" s="131" t="s">
        <v>1169</v>
      </c>
      <c r="F647" s="132" t="s">
        <v>1170</v>
      </c>
      <c r="G647" s="133" t="s">
        <v>102</v>
      </c>
      <c r="H647" s="285">
        <v>5.71</v>
      </c>
      <c r="I647" s="134"/>
      <c r="J647" s="348">
        <f>ROUND(I647*H647,2)</f>
        <v>0</v>
      </c>
      <c r="K647" s="132" t="s">
        <v>273</v>
      </c>
      <c r="L647" s="33"/>
      <c r="M647" s="135" t="s">
        <v>3</v>
      </c>
      <c r="N647" s="136" t="s">
        <v>41</v>
      </c>
      <c r="P647" s="137">
        <f>O647*H647</f>
        <v>0</v>
      </c>
      <c r="Q647" s="137">
        <v>1.6223999999999999E-2</v>
      </c>
      <c r="R647" s="137">
        <f>Q647*H647</f>
        <v>9.2639039999999992E-2</v>
      </c>
      <c r="S647" s="137">
        <v>0</v>
      </c>
      <c r="T647" s="138">
        <f>S647*H647</f>
        <v>0</v>
      </c>
      <c r="AR647" s="139" t="s">
        <v>312</v>
      </c>
      <c r="AT647" s="139" t="s">
        <v>270</v>
      </c>
      <c r="AU647" s="139" t="s">
        <v>81</v>
      </c>
      <c r="AY647" s="18" t="s">
        <v>267</v>
      </c>
      <c r="BE647" s="140">
        <f>IF(N647="základní",J647,0)</f>
        <v>0</v>
      </c>
      <c r="BF647" s="140">
        <f>IF(N647="snížená",J647,0)</f>
        <v>0</v>
      </c>
      <c r="BG647" s="140">
        <f>IF(N647="zákl. přenesená",J647,0)</f>
        <v>0</v>
      </c>
      <c r="BH647" s="140">
        <f>IF(N647="sníž. přenesená",J647,0)</f>
        <v>0</v>
      </c>
      <c r="BI647" s="140">
        <f>IF(N647="nulová",J647,0)</f>
        <v>0</v>
      </c>
      <c r="BJ647" s="18" t="s">
        <v>81</v>
      </c>
      <c r="BK647" s="140">
        <f>ROUND(I647*H647,2)</f>
        <v>0</v>
      </c>
      <c r="BL647" s="18" t="s">
        <v>312</v>
      </c>
      <c r="BM647" s="139" t="s">
        <v>1171</v>
      </c>
    </row>
    <row r="648" spans="2:65" s="1" customFormat="1">
      <c r="B648" s="33"/>
      <c r="D648" s="141" t="s">
        <v>275</v>
      </c>
      <c r="F648" s="142" t="s">
        <v>1172</v>
      </c>
      <c r="H648" s="286"/>
      <c r="I648" s="143"/>
      <c r="J648" s="349"/>
      <c r="L648" s="33"/>
      <c r="M648" s="144"/>
      <c r="T648" s="54"/>
      <c r="AT648" s="18" t="s">
        <v>275</v>
      </c>
      <c r="AU648" s="18" t="s">
        <v>81</v>
      </c>
    </row>
    <row r="649" spans="2:65" s="12" customFormat="1">
      <c r="B649" s="145"/>
      <c r="D649" s="146" t="s">
        <v>277</v>
      </c>
      <c r="E649" s="147" t="s">
        <v>3</v>
      </c>
      <c r="F649" s="148" t="s">
        <v>1173</v>
      </c>
      <c r="H649" s="287">
        <v>5.71</v>
      </c>
      <c r="I649" s="149"/>
      <c r="J649" s="350"/>
      <c r="L649" s="145"/>
      <c r="M649" s="150"/>
      <c r="T649" s="151"/>
      <c r="AT649" s="147" t="s">
        <v>277</v>
      </c>
      <c r="AU649" s="147" t="s">
        <v>81</v>
      </c>
      <c r="AV649" s="12" t="s">
        <v>81</v>
      </c>
      <c r="AW649" s="12" t="s">
        <v>31</v>
      </c>
      <c r="AX649" s="12" t="s">
        <v>76</v>
      </c>
      <c r="AY649" s="147" t="s">
        <v>267</v>
      </c>
    </row>
    <row r="650" spans="2:65" s="1" customFormat="1" ht="49.15" customHeight="1">
      <c r="B650" s="129"/>
      <c r="C650" s="130" t="s">
        <v>1174</v>
      </c>
      <c r="D650" s="130" t="s">
        <v>270</v>
      </c>
      <c r="E650" s="131" t="s">
        <v>1175</v>
      </c>
      <c r="F650" s="132" t="s">
        <v>1176</v>
      </c>
      <c r="G650" s="133" t="s">
        <v>481</v>
      </c>
      <c r="H650" s="285">
        <v>0.30599999999999999</v>
      </c>
      <c r="I650" s="134"/>
      <c r="J650" s="348">
        <f>ROUND(I650*H650,2)</f>
        <v>0</v>
      </c>
      <c r="K650" s="132" t="s">
        <v>273</v>
      </c>
      <c r="L650" s="33"/>
      <c r="M650" s="135" t="s">
        <v>3</v>
      </c>
      <c r="N650" s="136" t="s">
        <v>41</v>
      </c>
      <c r="P650" s="137">
        <f>O650*H650</f>
        <v>0</v>
      </c>
      <c r="Q650" s="137">
        <v>0</v>
      </c>
      <c r="R650" s="137">
        <f>Q650*H650</f>
        <v>0</v>
      </c>
      <c r="S650" s="137">
        <v>0</v>
      </c>
      <c r="T650" s="138">
        <f>S650*H650</f>
        <v>0</v>
      </c>
      <c r="AR650" s="139" t="s">
        <v>312</v>
      </c>
      <c r="AT650" s="139" t="s">
        <v>270</v>
      </c>
      <c r="AU650" s="139" t="s">
        <v>81</v>
      </c>
      <c r="AY650" s="18" t="s">
        <v>267</v>
      </c>
      <c r="BE650" s="140">
        <f>IF(N650="základní",J650,0)</f>
        <v>0</v>
      </c>
      <c r="BF650" s="140">
        <f>IF(N650="snížená",J650,0)</f>
        <v>0</v>
      </c>
      <c r="BG650" s="140">
        <f>IF(N650="zákl. přenesená",J650,0)</f>
        <v>0</v>
      </c>
      <c r="BH650" s="140">
        <f>IF(N650="sníž. přenesená",J650,0)</f>
        <v>0</v>
      </c>
      <c r="BI650" s="140">
        <f>IF(N650="nulová",J650,0)</f>
        <v>0</v>
      </c>
      <c r="BJ650" s="18" t="s">
        <v>81</v>
      </c>
      <c r="BK650" s="140">
        <f>ROUND(I650*H650,2)</f>
        <v>0</v>
      </c>
      <c r="BL650" s="18" t="s">
        <v>312</v>
      </c>
      <c r="BM650" s="139" t="s">
        <v>1177</v>
      </c>
    </row>
    <row r="651" spans="2:65" s="1" customFormat="1">
      <c r="B651" s="33"/>
      <c r="D651" s="141" t="s">
        <v>275</v>
      </c>
      <c r="F651" s="142" t="s">
        <v>1178</v>
      </c>
      <c r="H651" s="286"/>
      <c r="I651" s="143"/>
      <c r="J651" s="349"/>
      <c r="L651" s="33"/>
      <c r="M651" s="144"/>
      <c r="T651" s="54"/>
      <c r="AT651" s="18" t="s">
        <v>275</v>
      </c>
      <c r="AU651" s="18" t="s">
        <v>81</v>
      </c>
    </row>
    <row r="652" spans="2:65" s="11" customFormat="1" ht="20.85" customHeight="1">
      <c r="B652" s="117"/>
      <c r="D652" s="118" t="s">
        <v>68</v>
      </c>
      <c r="E652" s="127" t="s">
        <v>1179</v>
      </c>
      <c r="F652" s="127" t="s">
        <v>1180</v>
      </c>
      <c r="H652" s="289"/>
      <c r="I652" s="120"/>
      <c r="J652" s="352">
        <f>BK652</f>
        <v>0</v>
      </c>
      <c r="L652" s="117"/>
      <c r="M652" s="122"/>
      <c r="P652" s="123">
        <f>SUM(P653:P666)</f>
        <v>0</v>
      </c>
      <c r="R652" s="123">
        <f>SUM(R653:R666)</f>
        <v>0.21286970003600003</v>
      </c>
      <c r="T652" s="124">
        <f>SUM(T653:T666)</f>
        <v>0</v>
      </c>
      <c r="AR652" s="118" t="s">
        <v>81</v>
      </c>
      <c r="AT652" s="125" t="s">
        <v>68</v>
      </c>
      <c r="AU652" s="125" t="s">
        <v>81</v>
      </c>
      <c r="AY652" s="118" t="s">
        <v>267</v>
      </c>
      <c r="BK652" s="126">
        <f>SUM(BK653:BK666)</f>
        <v>0</v>
      </c>
    </row>
    <row r="653" spans="2:65" s="1" customFormat="1" ht="37.9" customHeight="1">
      <c r="B653" s="129"/>
      <c r="C653" s="130" t="s">
        <v>1181</v>
      </c>
      <c r="D653" s="130" t="s">
        <v>270</v>
      </c>
      <c r="E653" s="131" t="s">
        <v>1182</v>
      </c>
      <c r="F653" s="132" t="s">
        <v>1183</v>
      </c>
      <c r="G653" s="133" t="s">
        <v>102</v>
      </c>
      <c r="H653" s="285">
        <v>19.789000000000001</v>
      </c>
      <c r="I653" s="134"/>
      <c r="J653" s="348">
        <f>ROUND(I653*H653,2)</f>
        <v>0</v>
      </c>
      <c r="K653" s="132" t="s">
        <v>273</v>
      </c>
      <c r="L653" s="33"/>
      <c r="M653" s="135" t="s">
        <v>3</v>
      </c>
      <c r="N653" s="136" t="s">
        <v>41</v>
      </c>
      <c r="P653" s="137">
        <f>O653*H653</f>
        <v>0</v>
      </c>
      <c r="Q653" s="137">
        <v>0</v>
      </c>
      <c r="R653" s="137">
        <f>Q653*H653</f>
        <v>0</v>
      </c>
      <c r="S653" s="137">
        <v>0</v>
      </c>
      <c r="T653" s="138">
        <f>S653*H653</f>
        <v>0</v>
      </c>
      <c r="AR653" s="139" t="s">
        <v>312</v>
      </c>
      <c r="AT653" s="139" t="s">
        <v>270</v>
      </c>
      <c r="AU653" s="139" t="s">
        <v>85</v>
      </c>
      <c r="AY653" s="18" t="s">
        <v>267</v>
      </c>
      <c r="BE653" s="140">
        <f>IF(N653="základní",J653,0)</f>
        <v>0</v>
      </c>
      <c r="BF653" s="140">
        <f>IF(N653="snížená",J653,0)</f>
        <v>0</v>
      </c>
      <c r="BG653" s="140">
        <f>IF(N653="zákl. přenesená",J653,0)</f>
        <v>0</v>
      </c>
      <c r="BH653" s="140">
        <f>IF(N653="sníž. přenesená",J653,0)</f>
        <v>0</v>
      </c>
      <c r="BI653" s="140">
        <f>IF(N653="nulová",J653,0)</f>
        <v>0</v>
      </c>
      <c r="BJ653" s="18" t="s">
        <v>81</v>
      </c>
      <c r="BK653" s="140">
        <f>ROUND(I653*H653,2)</f>
        <v>0</v>
      </c>
      <c r="BL653" s="18" t="s">
        <v>312</v>
      </c>
      <c r="BM653" s="139" t="s">
        <v>1184</v>
      </c>
    </row>
    <row r="654" spans="2:65" s="1" customFormat="1">
      <c r="B654" s="33"/>
      <c r="D654" s="141" t="s">
        <v>275</v>
      </c>
      <c r="F654" s="142" t="s">
        <v>1185</v>
      </c>
      <c r="H654" s="286"/>
      <c r="I654" s="143"/>
      <c r="J654" s="349"/>
      <c r="L654" s="33"/>
      <c r="M654" s="144"/>
      <c r="T654" s="54"/>
      <c r="AT654" s="18" t="s">
        <v>275</v>
      </c>
      <c r="AU654" s="18" t="s">
        <v>85</v>
      </c>
    </row>
    <row r="655" spans="2:65" s="12" customFormat="1">
      <c r="B655" s="145"/>
      <c r="D655" s="146" t="s">
        <v>277</v>
      </c>
      <c r="E655" s="147" t="s">
        <v>3</v>
      </c>
      <c r="F655" s="148" t="s">
        <v>165</v>
      </c>
      <c r="H655" s="287">
        <v>19.789000000000001</v>
      </c>
      <c r="I655" s="149"/>
      <c r="J655" s="350"/>
      <c r="L655" s="145"/>
      <c r="M655" s="150"/>
      <c r="T655" s="151"/>
      <c r="AT655" s="147" t="s">
        <v>277</v>
      </c>
      <c r="AU655" s="147" t="s">
        <v>85</v>
      </c>
      <c r="AV655" s="12" t="s">
        <v>81</v>
      </c>
      <c r="AW655" s="12" t="s">
        <v>31</v>
      </c>
      <c r="AX655" s="12" t="s">
        <v>69</v>
      </c>
      <c r="AY655" s="147" t="s">
        <v>267</v>
      </c>
    </row>
    <row r="656" spans="2:65" s="13" customFormat="1">
      <c r="B656" s="152"/>
      <c r="D656" s="146" t="s">
        <v>277</v>
      </c>
      <c r="E656" s="153" t="s">
        <v>3</v>
      </c>
      <c r="F656" s="154" t="s">
        <v>285</v>
      </c>
      <c r="H656" s="288">
        <v>19.789000000000001</v>
      </c>
      <c r="I656" s="155"/>
      <c r="J656" s="351"/>
      <c r="L656" s="152"/>
      <c r="M656" s="156"/>
      <c r="T656" s="157"/>
      <c r="AT656" s="153" t="s">
        <v>277</v>
      </c>
      <c r="AU656" s="153" t="s">
        <v>85</v>
      </c>
      <c r="AV656" s="13" t="s">
        <v>88</v>
      </c>
      <c r="AW656" s="13" t="s">
        <v>31</v>
      </c>
      <c r="AX656" s="13" t="s">
        <v>76</v>
      </c>
      <c r="AY656" s="153" t="s">
        <v>267</v>
      </c>
    </row>
    <row r="657" spans="2:65" s="1" customFormat="1" ht="24.2" customHeight="1">
      <c r="B657" s="129"/>
      <c r="C657" s="165" t="s">
        <v>1186</v>
      </c>
      <c r="D657" s="165" t="s">
        <v>564</v>
      </c>
      <c r="E657" s="166" t="s">
        <v>1187</v>
      </c>
      <c r="F657" s="167" t="s">
        <v>1188</v>
      </c>
      <c r="G657" s="168" t="s">
        <v>102</v>
      </c>
      <c r="H657" s="291">
        <v>21.768000000000001</v>
      </c>
      <c r="I657" s="169"/>
      <c r="J657" s="355">
        <f>ROUND(I657*H657,2)</f>
        <v>0</v>
      </c>
      <c r="K657" s="167" t="s">
        <v>273</v>
      </c>
      <c r="L657" s="171"/>
      <c r="M657" s="172" t="s">
        <v>3</v>
      </c>
      <c r="N657" s="173" t="s">
        <v>41</v>
      </c>
      <c r="P657" s="137">
        <f>O657*H657</f>
        <v>0</v>
      </c>
      <c r="Q657" s="137">
        <v>9.3100000000000006E-3</v>
      </c>
      <c r="R657" s="137">
        <f>Q657*H657</f>
        <v>0.20266008000000002</v>
      </c>
      <c r="S657" s="137">
        <v>0</v>
      </c>
      <c r="T657" s="138">
        <f>S657*H657</f>
        <v>0</v>
      </c>
      <c r="AR657" s="139" t="s">
        <v>472</v>
      </c>
      <c r="AT657" s="139" t="s">
        <v>564</v>
      </c>
      <c r="AU657" s="139" t="s">
        <v>85</v>
      </c>
      <c r="AY657" s="18" t="s">
        <v>267</v>
      </c>
      <c r="BE657" s="140">
        <f>IF(N657="základní",J657,0)</f>
        <v>0</v>
      </c>
      <c r="BF657" s="140">
        <f>IF(N657="snížená",J657,0)</f>
        <v>0</v>
      </c>
      <c r="BG657" s="140">
        <f>IF(N657="zákl. přenesená",J657,0)</f>
        <v>0</v>
      </c>
      <c r="BH657" s="140">
        <f>IF(N657="sníž. přenesená",J657,0)</f>
        <v>0</v>
      </c>
      <c r="BI657" s="140">
        <f>IF(N657="nulová",J657,0)</f>
        <v>0</v>
      </c>
      <c r="BJ657" s="18" t="s">
        <v>81</v>
      </c>
      <c r="BK657" s="140">
        <f>ROUND(I657*H657,2)</f>
        <v>0</v>
      </c>
      <c r="BL657" s="18" t="s">
        <v>312</v>
      </c>
      <c r="BM657" s="139" t="s">
        <v>1189</v>
      </c>
    </row>
    <row r="658" spans="2:65" s="12" customFormat="1">
      <c r="B658" s="145"/>
      <c r="D658" s="146" t="s">
        <v>277</v>
      </c>
      <c r="F658" s="148" t="s">
        <v>1190</v>
      </c>
      <c r="H658" s="287">
        <v>21.768000000000001</v>
      </c>
      <c r="I658" s="149"/>
      <c r="J658" s="350"/>
      <c r="L658" s="145"/>
      <c r="M658" s="150"/>
      <c r="T658" s="151"/>
      <c r="AT658" s="147" t="s">
        <v>277</v>
      </c>
      <c r="AU658" s="147" t="s">
        <v>85</v>
      </c>
      <c r="AV658" s="12" t="s">
        <v>81</v>
      </c>
      <c r="AW658" s="12" t="s">
        <v>4</v>
      </c>
      <c r="AX658" s="12" t="s">
        <v>76</v>
      </c>
      <c r="AY658" s="147" t="s">
        <v>267</v>
      </c>
    </row>
    <row r="659" spans="2:65" s="1" customFormat="1" ht="24.2" customHeight="1">
      <c r="B659" s="129"/>
      <c r="C659" s="130" t="s">
        <v>1191</v>
      </c>
      <c r="D659" s="130" t="s">
        <v>270</v>
      </c>
      <c r="E659" s="131" t="s">
        <v>1192</v>
      </c>
      <c r="F659" s="132" t="s">
        <v>1193</v>
      </c>
      <c r="G659" s="133" t="s">
        <v>102</v>
      </c>
      <c r="H659" s="285">
        <v>19.789000000000001</v>
      </c>
      <c r="I659" s="134"/>
      <c r="J659" s="348">
        <f>ROUND(I659*H659,2)</f>
        <v>0</v>
      </c>
      <c r="K659" s="132" t="s">
        <v>273</v>
      </c>
      <c r="L659" s="33"/>
      <c r="M659" s="135" t="s">
        <v>3</v>
      </c>
      <c r="N659" s="136" t="s">
        <v>41</v>
      </c>
      <c r="P659" s="137">
        <f>O659*H659</f>
        <v>0</v>
      </c>
      <c r="Q659" s="137">
        <v>1.81924E-4</v>
      </c>
      <c r="R659" s="137">
        <f>Q659*H659</f>
        <v>3.6000940360000002E-3</v>
      </c>
      <c r="S659" s="137">
        <v>0</v>
      </c>
      <c r="T659" s="138">
        <f>S659*H659</f>
        <v>0</v>
      </c>
      <c r="AR659" s="139" t="s">
        <v>312</v>
      </c>
      <c r="AT659" s="139" t="s">
        <v>270</v>
      </c>
      <c r="AU659" s="139" t="s">
        <v>85</v>
      </c>
      <c r="AY659" s="18" t="s">
        <v>267</v>
      </c>
      <c r="BE659" s="140">
        <f>IF(N659="základní",J659,0)</f>
        <v>0</v>
      </c>
      <c r="BF659" s="140">
        <f>IF(N659="snížená",J659,0)</f>
        <v>0</v>
      </c>
      <c r="BG659" s="140">
        <f>IF(N659="zákl. přenesená",J659,0)</f>
        <v>0</v>
      </c>
      <c r="BH659" s="140">
        <f>IF(N659="sníž. přenesená",J659,0)</f>
        <v>0</v>
      </c>
      <c r="BI659" s="140">
        <f>IF(N659="nulová",J659,0)</f>
        <v>0</v>
      </c>
      <c r="BJ659" s="18" t="s">
        <v>81</v>
      </c>
      <c r="BK659" s="140">
        <f>ROUND(I659*H659,2)</f>
        <v>0</v>
      </c>
      <c r="BL659" s="18" t="s">
        <v>312</v>
      </c>
      <c r="BM659" s="139" t="s">
        <v>1194</v>
      </c>
    </row>
    <row r="660" spans="2:65" s="1" customFormat="1">
      <c r="B660" s="33"/>
      <c r="D660" s="141" t="s">
        <v>275</v>
      </c>
      <c r="F660" s="142" t="s">
        <v>1195</v>
      </c>
      <c r="H660" s="286"/>
      <c r="I660" s="143"/>
      <c r="J660" s="349"/>
      <c r="L660" s="33"/>
      <c r="M660" s="144"/>
      <c r="T660" s="54"/>
      <c r="AT660" s="18" t="s">
        <v>275</v>
      </c>
      <c r="AU660" s="18" t="s">
        <v>85</v>
      </c>
    </row>
    <row r="661" spans="2:65" s="12" customFormat="1">
      <c r="B661" s="145"/>
      <c r="D661" s="146" t="s">
        <v>277</v>
      </c>
      <c r="E661" s="147" t="s">
        <v>3</v>
      </c>
      <c r="F661" s="148" t="s">
        <v>165</v>
      </c>
      <c r="H661" s="287">
        <v>19.789000000000001</v>
      </c>
      <c r="I661" s="149"/>
      <c r="J661" s="350"/>
      <c r="L661" s="145"/>
      <c r="M661" s="150"/>
      <c r="T661" s="151"/>
      <c r="AT661" s="147" t="s">
        <v>277</v>
      </c>
      <c r="AU661" s="147" t="s">
        <v>85</v>
      </c>
      <c r="AV661" s="12" t="s">
        <v>81</v>
      </c>
      <c r="AW661" s="12" t="s">
        <v>31</v>
      </c>
      <c r="AX661" s="12" t="s">
        <v>69</v>
      </c>
      <c r="AY661" s="147" t="s">
        <v>267</v>
      </c>
    </row>
    <row r="662" spans="2:65" s="13" customFormat="1">
      <c r="B662" s="152"/>
      <c r="D662" s="146" t="s">
        <v>277</v>
      </c>
      <c r="E662" s="153" t="s">
        <v>3</v>
      </c>
      <c r="F662" s="154" t="s">
        <v>285</v>
      </c>
      <c r="H662" s="288">
        <v>19.789000000000001</v>
      </c>
      <c r="I662" s="155"/>
      <c r="J662" s="351"/>
      <c r="L662" s="152"/>
      <c r="M662" s="156"/>
      <c r="T662" s="157"/>
      <c r="AT662" s="153" t="s">
        <v>277</v>
      </c>
      <c r="AU662" s="153" t="s">
        <v>85</v>
      </c>
      <c r="AV662" s="13" t="s">
        <v>88</v>
      </c>
      <c r="AW662" s="13" t="s">
        <v>31</v>
      </c>
      <c r="AX662" s="13" t="s">
        <v>76</v>
      </c>
      <c r="AY662" s="153" t="s">
        <v>267</v>
      </c>
    </row>
    <row r="663" spans="2:65" s="1" customFormat="1" ht="24.2" customHeight="1">
      <c r="B663" s="129"/>
      <c r="C663" s="130" t="s">
        <v>1196</v>
      </c>
      <c r="D663" s="130" t="s">
        <v>270</v>
      </c>
      <c r="E663" s="131" t="s">
        <v>1197</v>
      </c>
      <c r="F663" s="132" t="s">
        <v>1198</v>
      </c>
      <c r="G663" s="133" t="s">
        <v>102</v>
      </c>
      <c r="H663" s="285">
        <v>19.789000000000001</v>
      </c>
      <c r="I663" s="134"/>
      <c r="J663" s="348">
        <f>ROUND(I663*H663,2)</f>
        <v>0</v>
      </c>
      <c r="K663" s="132" t="s">
        <v>273</v>
      </c>
      <c r="L663" s="33"/>
      <c r="M663" s="135" t="s">
        <v>3</v>
      </c>
      <c r="N663" s="136" t="s">
        <v>41</v>
      </c>
      <c r="P663" s="137">
        <f>O663*H663</f>
        <v>0</v>
      </c>
      <c r="Q663" s="137">
        <v>3.3399999999999999E-4</v>
      </c>
      <c r="R663" s="137">
        <f>Q663*H663</f>
        <v>6.6095260000000001E-3</v>
      </c>
      <c r="S663" s="137">
        <v>0</v>
      </c>
      <c r="T663" s="138">
        <f>S663*H663</f>
        <v>0</v>
      </c>
      <c r="AR663" s="139" t="s">
        <v>312</v>
      </c>
      <c r="AT663" s="139" t="s">
        <v>270</v>
      </c>
      <c r="AU663" s="139" t="s">
        <v>85</v>
      </c>
      <c r="AY663" s="18" t="s">
        <v>267</v>
      </c>
      <c r="BE663" s="140">
        <f>IF(N663="základní",J663,0)</f>
        <v>0</v>
      </c>
      <c r="BF663" s="140">
        <f>IF(N663="snížená",J663,0)</f>
        <v>0</v>
      </c>
      <c r="BG663" s="140">
        <f>IF(N663="zákl. přenesená",J663,0)</f>
        <v>0</v>
      </c>
      <c r="BH663" s="140">
        <f>IF(N663="sníž. přenesená",J663,0)</f>
        <v>0</v>
      </c>
      <c r="BI663" s="140">
        <f>IF(N663="nulová",J663,0)</f>
        <v>0</v>
      </c>
      <c r="BJ663" s="18" t="s">
        <v>81</v>
      </c>
      <c r="BK663" s="140">
        <f>ROUND(I663*H663,2)</f>
        <v>0</v>
      </c>
      <c r="BL663" s="18" t="s">
        <v>312</v>
      </c>
      <c r="BM663" s="139" t="s">
        <v>1199</v>
      </c>
    </row>
    <row r="664" spans="2:65" s="1" customFormat="1">
      <c r="B664" s="33"/>
      <c r="D664" s="141" t="s">
        <v>275</v>
      </c>
      <c r="F664" s="142" t="s">
        <v>1200</v>
      </c>
      <c r="H664" s="286"/>
      <c r="I664" s="143"/>
      <c r="J664" s="349"/>
      <c r="L664" s="33"/>
      <c r="M664" s="144"/>
      <c r="T664" s="54"/>
      <c r="AT664" s="18" t="s">
        <v>275</v>
      </c>
      <c r="AU664" s="18" t="s">
        <v>85</v>
      </c>
    </row>
    <row r="665" spans="2:65" s="12" customFormat="1">
      <c r="B665" s="145"/>
      <c r="D665" s="146" t="s">
        <v>277</v>
      </c>
      <c r="E665" s="147" t="s">
        <v>3</v>
      </c>
      <c r="F665" s="148" t="s">
        <v>165</v>
      </c>
      <c r="H665" s="287">
        <v>19.789000000000001</v>
      </c>
      <c r="I665" s="149"/>
      <c r="J665" s="350"/>
      <c r="L665" s="145"/>
      <c r="M665" s="150"/>
      <c r="T665" s="151"/>
      <c r="AT665" s="147" t="s">
        <v>277</v>
      </c>
      <c r="AU665" s="147" t="s">
        <v>85</v>
      </c>
      <c r="AV665" s="12" t="s">
        <v>81</v>
      </c>
      <c r="AW665" s="12" t="s">
        <v>31</v>
      </c>
      <c r="AX665" s="12" t="s">
        <v>69</v>
      </c>
      <c r="AY665" s="147" t="s">
        <v>267</v>
      </c>
    </row>
    <row r="666" spans="2:65" s="13" customFormat="1">
      <c r="B666" s="152"/>
      <c r="D666" s="146" t="s">
        <v>277</v>
      </c>
      <c r="E666" s="153" t="s">
        <v>3</v>
      </c>
      <c r="F666" s="154" t="s">
        <v>285</v>
      </c>
      <c r="H666" s="288">
        <v>19.789000000000001</v>
      </c>
      <c r="I666" s="155"/>
      <c r="J666" s="351"/>
      <c r="L666" s="152"/>
      <c r="M666" s="156"/>
      <c r="T666" s="157"/>
      <c r="AT666" s="153" t="s">
        <v>277</v>
      </c>
      <c r="AU666" s="153" t="s">
        <v>85</v>
      </c>
      <c r="AV666" s="13" t="s">
        <v>88</v>
      </c>
      <c r="AW666" s="13" t="s">
        <v>31</v>
      </c>
      <c r="AX666" s="13" t="s">
        <v>76</v>
      </c>
      <c r="AY666" s="153" t="s">
        <v>267</v>
      </c>
    </row>
    <row r="667" spans="2:65" s="11" customFormat="1" ht="22.9" customHeight="1">
      <c r="B667" s="117"/>
      <c r="D667" s="118" t="s">
        <v>68</v>
      </c>
      <c r="E667" s="127" t="s">
        <v>1201</v>
      </c>
      <c r="F667" s="127" t="s">
        <v>1202</v>
      </c>
      <c r="H667" s="289"/>
      <c r="I667" s="120"/>
      <c r="J667" s="352">
        <f>BK667</f>
        <v>0</v>
      </c>
      <c r="L667" s="117"/>
      <c r="M667" s="122"/>
      <c r="P667" s="123">
        <f>P668+SUM(P669:P676)+P698+P713</f>
        <v>0</v>
      </c>
      <c r="R667" s="123">
        <f>R668+SUM(R669:R676)+R698+R713</f>
        <v>1.3483017041100003</v>
      </c>
      <c r="T667" s="124">
        <f>T668+SUM(T669:T676)+T698+T713</f>
        <v>0</v>
      </c>
      <c r="AR667" s="118" t="s">
        <v>81</v>
      </c>
      <c r="AT667" s="125" t="s">
        <v>68</v>
      </c>
      <c r="AU667" s="125" t="s">
        <v>76</v>
      </c>
      <c r="AY667" s="118" t="s">
        <v>267</v>
      </c>
      <c r="BK667" s="126">
        <f>BK668+SUM(BK669:BK676)+BK698+BK713</f>
        <v>0</v>
      </c>
    </row>
    <row r="668" spans="2:65" s="1" customFormat="1" ht="44.25" customHeight="1">
      <c r="B668" s="129"/>
      <c r="C668" s="130" t="s">
        <v>1203</v>
      </c>
      <c r="D668" s="130" t="s">
        <v>270</v>
      </c>
      <c r="E668" s="131" t="s">
        <v>1204</v>
      </c>
      <c r="F668" s="132" t="s">
        <v>1205</v>
      </c>
      <c r="G668" s="133" t="s">
        <v>403</v>
      </c>
      <c r="H668" s="285">
        <v>1.5</v>
      </c>
      <c r="I668" s="134"/>
      <c r="J668" s="348">
        <f>ROUND(I668*H668,2)</f>
        <v>0</v>
      </c>
      <c r="K668" s="132" t="s">
        <v>273</v>
      </c>
      <c r="L668" s="33"/>
      <c r="M668" s="135" t="s">
        <v>3</v>
      </c>
      <c r="N668" s="136" t="s">
        <v>41</v>
      </c>
      <c r="P668" s="137">
        <f>O668*H668</f>
        <v>0</v>
      </c>
      <c r="Q668" s="137">
        <v>5.1539999999999997E-3</v>
      </c>
      <c r="R668" s="137">
        <f>Q668*H668</f>
        <v>7.731E-3</v>
      </c>
      <c r="S668" s="137">
        <v>0</v>
      </c>
      <c r="T668" s="138">
        <f>S668*H668</f>
        <v>0</v>
      </c>
      <c r="AR668" s="139" t="s">
        <v>312</v>
      </c>
      <c r="AT668" s="139" t="s">
        <v>270</v>
      </c>
      <c r="AU668" s="139" t="s">
        <v>81</v>
      </c>
      <c r="AY668" s="18" t="s">
        <v>267</v>
      </c>
      <c r="BE668" s="140">
        <f>IF(N668="základní",J668,0)</f>
        <v>0</v>
      </c>
      <c r="BF668" s="140">
        <f>IF(N668="snížená",J668,0)</f>
        <v>0</v>
      </c>
      <c r="BG668" s="140">
        <f>IF(N668="zákl. přenesená",J668,0)</f>
        <v>0</v>
      </c>
      <c r="BH668" s="140">
        <f>IF(N668="sníž. přenesená",J668,0)</f>
        <v>0</v>
      </c>
      <c r="BI668" s="140">
        <f>IF(N668="nulová",J668,0)</f>
        <v>0</v>
      </c>
      <c r="BJ668" s="18" t="s">
        <v>81</v>
      </c>
      <c r="BK668" s="140">
        <f>ROUND(I668*H668,2)</f>
        <v>0</v>
      </c>
      <c r="BL668" s="18" t="s">
        <v>312</v>
      </c>
      <c r="BM668" s="139" t="s">
        <v>1206</v>
      </c>
    </row>
    <row r="669" spans="2:65" s="1" customFormat="1">
      <c r="B669" s="33"/>
      <c r="D669" s="141" t="s">
        <v>275</v>
      </c>
      <c r="F669" s="142" t="s">
        <v>1207</v>
      </c>
      <c r="H669" s="286"/>
      <c r="I669" s="143"/>
      <c r="J669" s="349"/>
      <c r="L669" s="33"/>
      <c r="M669" s="144"/>
      <c r="T669" s="54"/>
      <c r="AT669" s="18" t="s">
        <v>275</v>
      </c>
      <c r="AU669" s="18" t="s">
        <v>81</v>
      </c>
    </row>
    <row r="670" spans="2:65" s="12" customFormat="1">
      <c r="B670" s="145"/>
      <c r="D670" s="146" t="s">
        <v>277</v>
      </c>
      <c r="E670" s="147" t="s">
        <v>3</v>
      </c>
      <c r="F670" s="148" t="s">
        <v>1208</v>
      </c>
      <c r="H670" s="287">
        <v>1.5</v>
      </c>
      <c r="I670" s="149"/>
      <c r="J670" s="350"/>
      <c r="L670" s="145"/>
      <c r="M670" s="150"/>
      <c r="T670" s="151"/>
      <c r="AT670" s="147" t="s">
        <v>277</v>
      </c>
      <c r="AU670" s="147" t="s">
        <v>81</v>
      </c>
      <c r="AV670" s="12" t="s">
        <v>81</v>
      </c>
      <c r="AW670" s="12" t="s">
        <v>31</v>
      </c>
      <c r="AX670" s="12" t="s">
        <v>76</v>
      </c>
      <c r="AY670" s="147" t="s">
        <v>267</v>
      </c>
    </row>
    <row r="671" spans="2:65" s="1" customFormat="1" ht="44.25" customHeight="1">
      <c r="B671" s="129"/>
      <c r="C671" s="130" t="s">
        <v>1209</v>
      </c>
      <c r="D671" s="130" t="s">
        <v>270</v>
      </c>
      <c r="E671" s="131" t="s">
        <v>1210</v>
      </c>
      <c r="F671" s="132" t="s">
        <v>1211</v>
      </c>
      <c r="G671" s="133" t="s">
        <v>403</v>
      </c>
      <c r="H671" s="285">
        <v>2.6</v>
      </c>
      <c r="I671" s="134"/>
      <c r="J671" s="348">
        <f>ROUND(I671*H671,2)</f>
        <v>0</v>
      </c>
      <c r="K671" s="132" t="s">
        <v>273</v>
      </c>
      <c r="L671" s="33"/>
      <c r="M671" s="135" t="s">
        <v>3</v>
      </c>
      <c r="N671" s="136" t="s">
        <v>41</v>
      </c>
      <c r="P671" s="137">
        <f>O671*H671</f>
        <v>0</v>
      </c>
      <c r="Q671" s="137">
        <v>8.8249999999999995E-3</v>
      </c>
      <c r="R671" s="137">
        <f>Q671*H671</f>
        <v>2.2945E-2</v>
      </c>
      <c r="S671" s="137">
        <v>0</v>
      </c>
      <c r="T671" s="138">
        <f>S671*H671</f>
        <v>0</v>
      </c>
      <c r="AR671" s="139" t="s">
        <v>312</v>
      </c>
      <c r="AT671" s="139" t="s">
        <v>270</v>
      </c>
      <c r="AU671" s="139" t="s">
        <v>81</v>
      </c>
      <c r="AY671" s="18" t="s">
        <v>267</v>
      </c>
      <c r="BE671" s="140">
        <f>IF(N671="základní",J671,0)</f>
        <v>0</v>
      </c>
      <c r="BF671" s="140">
        <f>IF(N671="snížená",J671,0)</f>
        <v>0</v>
      </c>
      <c r="BG671" s="140">
        <f>IF(N671="zákl. přenesená",J671,0)</f>
        <v>0</v>
      </c>
      <c r="BH671" s="140">
        <f>IF(N671="sníž. přenesená",J671,0)</f>
        <v>0</v>
      </c>
      <c r="BI671" s="140">
        <f>IF(N671="nulová",J671,0)</f>
        <v>0</v>
      </c>
      <c r="BJ671" s="18" t="s">
        <v>81</v>
      </c>
      <c r="BK671" s="140">
        <f>ROUND(I671*H671,2)</f>
        <v>0</v>
      </c>
      <c r="BL671" s="18" t="s">
        <v>312</v>
      </c>
      <c r="BM671" s="139" t="s">
        <v>1212</v>
      </c>
    </row>
    <row r="672" spans="2:65" s="1" customFormat="1">
      <c r="B672" s="33"/>
      <c r="D672" s="141" t="s">
        <v>275</v>
      </c>
      <c r="F672" s="142" t="s">
        <v>1213</v>
      </c>
      <c r="H672" s="286"/>
      <c r="I672" s="143"/>
      <c r="J672" s="349"/>
      <c r="L672" s="33"/>
      <c r="M672" s="144"/>
      <c r="T672" s="54"/>
      <c r="AT672" s="18" t="s">
        <v>275</v>
      </c>
      <c r="AU672" s="18" t="s">
        <v>81</v>
      </c>
    </row>
    <row r="673" spans="2:65" s="12" customFormat="1">
      <c r="B673" s="145"/>
      <c r="D673" s="146" t="s">
        <v>277</v>
      </c>
      <c r="E673" s="147" t="s">
        <v>3</v>
      </c>
      <c r="F673" s="148" t="s">
        <v>1214</v>
      </c>
      <c r="H673" s="287">
        <v>2.6</v>
      </c>
      <c r="I673" s="149"/>
      <c r="J673" s="350"/>
      <c r="L673" s="145"/>
      <c r="M673" s="150"/>
      <c r="T673" s="151"/>
      <c r="AT673" s="147" t="s">
        <v>277</v>
      </c>
      <c r="AU673" s="147" t="s">
        <v>81</v>
      </c>
      <c r="AV673" s="12" t="s">
        <v>81</v>
      </c>
      <c r="AW673" s="12" t="s">
        <v>31</v>
      </c>
      <c r="AX673" s="12" t="s">
        <v>76</v>
      </c>
      <c r="AY673" s="147" t="s">
        <v>267</v>
      </c>
    </row>
    <row r="674" spans="2:65" s="1" customFormat="1" ht="66.75" customHeight="1">
      <c r="B674" s="129"/>
      <c r="C674" s="130" t="s">
        <v>1215</v>
      </c>
      <c r="D674" s="130" t="s">
        <v>270</v>
      </c>
      <c r="E674" s="131" t="s">
        <v>1216</v>
      </c>
      <c r="F674" s="132" t="s">
        <v>1217</v>
      </c>
      <c r="G674" s="133" t="s">
        <v>481</v>
      </c>
      <c r="H674" s="285">
        <v>1.3480000000000001</v>
      </c>
      <c r="I674" s="134"/>
      <c r="J674" s="348">
        <f>ROUND(I674*H674,2)</f>
        <v>0</v>
      </c>
      <c r="K674" s="132" t="s">
        <v>273</v>
      </c>
      <c r="L674" s="33"/>
      <c r="M674" s="135" t="s">
        <v>3</v>
      </c>
      <c r="N674" s="136" t="s">
        <v>41</v>
      </c>
      <c r="P674" s="137">
        <f>O674*H674</f>
        <v>0</v>
      </c>
      <c r="Q674" s="137">
        <v>0</v>
      </c>
      <c r="R674" s="137">
        <f>Q674*H674</f>
        <v>0</v>
      </c>
      <c r="S674" s="137">
        <v>0</v>
      </c>
      <c r="T674" s="138">
        <f>S674*H674</f>
        <v>0</v>
      </c>
      <c r="AR674" s="139" t="s">
        <v>312</v>
      </c>
      <c r="AT674" s="139" t="s">
        <v>270</v>
      </c>
      <c r="AU674" s="139" t="s">
        <v>81</v>
      </c>
      <c r="AY674" s="18" t="s">
        <v>267</v>
      </c>
      <c r="BE674" s="140">
        <f>IF(N674="základní",J674,0)</f>
        <v>0</v>
      </c>
      <c r="BF674" s="140">
        <f>IF(N674="snížená",J674,0)</f>
        <v>0</v>
      </c>
      <c r="BG674" s="140">
        <f>IF(N674="zákl. přenesená",J674,0)</f>
        <v>0</v>
      </c>
      <c r="BH674" s="140">
        <f>IF(N674="sníž. přenesená",J674,0)</f>
        <v>0</v>
      </c>
      <c r="BI674" s="140">
        <f>IF(N674="nulová",J674,0)</f>
        <v>0</v>
      </c>
      <c r="BJ674" s="18" t="s">
        <v>81</v>
      </c>
      <c r="BK674" s="140">
        <f>ROUND(I674*H674,2)</f>
        <v>0</v>
      </c>
      <c r="BL674" s="18" t="s">
        <v>312</v>
      </c>
      <c r="BM674" s="139" t="s">
        <v>1218</v>
      </c>
    </row>
    <row r="675" spans="2:65" s="1" customFormat="1">
      <c r="B675" s="33"/>
      <c r="D675" s="141" t="s">
        <v>275</v>
      </c>
      <c r="F675" s="142" t="s">
        <v>1219</v>
      </c>
      <c r="H675" s="286"/>
      <c r="I675" s="143"/>
      <c r="J675" s="349"/>
      <c r="L675" s="33"/>
      <c r="M675" s="144"/>
      <c r="T675" s="54"/>
      <c r="AT675" s="18" t="s">
        <v>275</v>
      </c>
      <c r="AU675" s="18" t="s">
        <v>81</v>
      </c>
    </row>
    <row r="676" spans="2:65" s="11" customFormat="1" ht="20.85" customHeight="1">
      <c r="B676" s="117"/>
      <c r="D676" s="118" t="s">
        <v>68</v>
      </c>
      <c r="E676" s="127" t="s">
        <v>1220</v>
      </c>
      <c r="F676" s="127" t="s">
        <v>1221</v>
      </c>
      <c r="H676" s="289"/>
      <c r="I676" s="120"/>
      <c r="J676" s="352">
        <f>BK676</f>
        <v>0</v>
      </c>
      <c r="L676" s="117"/>
      <c r="M676" s="122"/>
      <c r="P676" s="123">
        <f>SUM(P677:P697)</f>
        <v>0</v>
      </c>
      <c r="R676" s="123">
        <f>SUM(R677:R697)</f>
        <v>0.89929271851000014</v>
      </c>
      <c r="T676" s="124">
        <f>SUM(T677:T697)</f>
        <v>0</v>
      </c>
      <c r="AR676" s="118" t="s">
        <v>81</v>
      </c>
      <c r="AT676" s="125" t="s">
        <v>68</v>
      </c>
      <c r="AU676" s="125" t="s">
        <v>81</v>
      </c>
      <c r="AY676" s="118" t="s">
        <v>267</v>
      </c>
      <c r="BK676" s="126">
        <f>SUM(BK677:BK697)</f>
        <v>0</v>
      </c>
    </row>
    <row r="677" spans="2:65" s="1" customFormat="1" ht="49.15" customHeight="1">
      <c r="B677" s="129"/>
      <c r="C677" s="130" t="s">
        <v>1222</v>
      </c>
      <c r="D677" s="130" t="s">
        <v>270</v>
      </c>
      <c r="E677" s="131" t="s">
        <v>1223</v>
      </c>
      <c r="F677" s="132" t="s">
        <v>1224</v>
      </c>
      <c r="G677" s="133" t="s">
        <v>102</v>
      </c>
      <c r="H677" s="285">
        <v>65.900000000000006</v>
      </c>
      <c r="I677" s="134"/>
      <c r="J677" s="348">
        <f>ROUND(I677*H677,2)</f>
        <v>0</v>
      </c>
      <c r="K677" s="132" t="s">
        <v>273</v>
      </c>
      <c r="L677" s="33"/>
      <c r="M677" s="135" t="s">
        <v>3</v>
      </c>
      <c r="N677" s="136" t="s">
        <v>41</v>
      </c>
      <c r="P677" s="137">
        <f>O677*H677</f>
        <v>0</v>
      </c>
      <c r="Q677" s="137">
        <v>1.2204690900000001E-2</v>
      </c>
      <c r="R677" s="137">
        <f>Q677*H677</f>
        <v>0.80428913031000016</v>
      </c>
      <c r="S677" s="137">
        <v>0</v>
      </c>
      <c r="T677" s="138">
        <f>S677*H677</f>
        <v>0</v>
      </c>
      <c r="AR677" s="139" t="s">
        <v>312</v>
      </c>
      <c r="AT677" s="139" t="s">
        <v>270</v>
      </c>
      <c r="AU677" s="139" t="s">
        <v>85</v>
      </c>
      <c r="AY677" s="18" t="s">
        <v>267</v>
      </c>
      <c r="BE677" s="140">
        <f>IF(N677="základní",J677,0)</f>
        <v>0</v>
      </c>
      <c r="BF677" s="140">
        <f>IF(N677="snížená",J677,0)</f>
        <v>0</v>
      </c>
      <c r="BG677" s="140">
        <f>IF(N677="zákl. přenesená",J677,0)</f>
        <v>0</v>
      </c>
      <c r="BH677" s="140">
        <f>IF(N677="sníž. přenesená",J677,0)</f>
        <v>0</v>
      </c>
      <c r="BI677" s="140">
        <f>IF(N677="nulová",J677,0)</f>
        <v>0</v>
      </c>
      <c r="BJ677" s="18" t="s">
        <v>81</v>
      </c>
      <c r="BK677" s="140">
        <f>ROUND(I677*H677,2)</f>
        <v>0</v>
      </c>
      <c r="BL677" s="18" t="s">
        <v>312</v>
      </c>
      <c r="BM677" s="139" t="s">
        <v>1225</v>
      </c>
    </row>
    <row r="678" spans="2:65" s="1" customFormat="1">
      <c r="B678" s="33"/>
      <c r="D678" s="141" t="s">
        <v>275</v>
      </c>
      <c r="F678" s="142" t="s">
        <v>1226</v>
      </c>
      <c r="H678" s="286"/>
      <c r="I678" s="143"/>
      <c r="J678" s="349"/>
      <c r="L678" s="33"/>
      <c r="M678" s="144"/>
      <c r="T678" s="54"/>
      <c r="AT678" s="18" t="s">
        <v>275</v>
      </c>
      <c r="AU678" s="18" t="s">
        <v>85</v>
      </c>
    </row>
    <row r="679" spans="2:65" s="12" customFormat="1">
      <c r="B679" s="145"/>
      <c r="D679" s="146" t="s">
        <v>277</v>
      </c>
      <c r="E679" s="147" t="s">
        <v>3</v>
      </c>
      <c r="F679" s="148" t="s">
        <v>1227</v>
      </c>
      <c r="H679" s="287">
        <v>72.81</v>
      </c>
      <c r="I679" s="149"/>
      <c r="J679" s="350"/>
      <c r="L679" s="145"/>
      <c r="M679" s="150"/>
      <c r="T679" s="151"/>
      <c r="AT679" s="147" t="s">
        <v>277</v>
      </c>
      <c r="AU679" s="147" t="s">
        <v>85</v>
      </c>
      <c r="AV679" s="12" t="s">
        <v>81</v>
      </c>
      <c r="AW679" s="12" t="s">
        <v>31</v>
      </c>
      <c r="AX679" s="12" t="s">
        <v>69</v>
      </c>
      <c r="AY679" s="147" t="s">
        <v>267</v>
      </c>
    </row>
    <row r="680" spans="2:65" s="12" customFormat="1">
      <c r="B680" s="145"/>
      <c r="D680" s="146" t="s">
        <v>277</v>
      </c>
      <c r="E680" s="147" t="s">
        <v>3</v>
      </c>
      <c r="F680" s="148" t="s">
        <v>1228</v>
      </c>
      <c r="H680" s="287">
        <v>-6.91</v>
      </c>
      <c r="I680" s="149"/>
      <c r="J680" s="350"/>
      <c r="L680" s="145"/>
      <c r="M680" s="150"/>
      <c r="T680" s="151"/>
      <c r="AT680" s="147" t="s">
        <v>277</v>
      </c>
      <c r="AU680" s="147" t="s">
        <v>85</v>
      </c>
      <c r="AV680" s="12" t="s">
        <v>81</v>
      </c>
      <c r="AW680" s="12" t="s">
        <v>31</v>
      </c>
      <c r="AX680" s="12" t="s">
        <v>69</v>
      </c>
      <c r="AY680" s="147" t="s">
        <v>267</v>
      </c>
    </row>
    <row r="681" spans="2:65" s="13" customFormat="1">
      <c r="B681" s="152"/>
      <c r="D681" s="146" t="s">
        <v>277</v>
      </c>
      <c r="E681" s="153" t="s">
        <v>3</v>
      </c>
      <c r="F681" s="154" t="s">
        <v>285</v>
      </c>
      <c r="H681" s="288">
        <v>65.900000000000006</v>
      </c>
      <c r="I681" s="155"/>
      <c r="J681" s="351"/>
      <c r="L681" s="152"/>
      <c r="M681" s="156"/>
      <c r="T681" s="157"/>
      <c r="AT681" s="153" t="s">
        <v>277</v>
      </c>
      <c r="AU681" s="153" t="s">
        <v>85</v>
      </c>
      <c r="AV681" s="13" t="s">
        <v>88</v>
      </c>
      <c r="AW681" s="13" t="s">
        <v>31</v>
      </c>
      <c r="AX681" s="13" t="s">
        <v>76</v>
      </c>
      <c r="AY681" s="153" t="s">
        <v>267</v>
      </c>
    </row>
    <row r="682" spans="2:65" s="1" customFormat="1" ht="49.15" customHeight="1">
      <c r="B682" s="129"/>
      <c r="C682" s="130" t="s">
        <v>1229</v>
      </c>
      <c r="D682" s="130" t="s">
        <v>270</v>
      </c>
      <c r="E682" s="131" t="s">
        <v>1230</v>
      </c>
      <c r="F682" s="132" t="s">
        <v>1231</v>
      </c>
      <c r="G682" s="133" t="s">
        <v>102</v>
      </c>
      <c r="H682" s="285">
        <v>6.91</v>
      </c>
      <c r="I682" s="134"/>
      <c r="J682" s="348">
        <f>ROUND(I682*H682,2)</f>
        <v>0</v>
      </c>
      <c r="K682" s="132" t="s">
        <v>273</v>
      </c>
      <c r="L682" s="33"/>
      <c r="M682" s="135" t="s">
        <v>3</v>
      </c>
      <c r="N682" s="136" t="s">
        <v>41</v>
      </c>
      <c r="P682" s="137">
        <f>O682*H682</f>
        <v>0</v>
      </c>
      <c r="Q682" s="137">
        <v>1.259502E-2</v>
      </c>
      <c r="R682" s="137">
        <f>Q682*H682</f>
        <v>8.703158820000001E-2</v>
      </c>
      <c r="S682" s="137">
        <v>0</v>
      </c>
      <c r="T682" s="138">
        <f>S682*H682</f>
        <v>0</v>
      </c>
      <c r="AR682" s="139" t="s">
        <v>312</v>
      </c>
      <c r="AT682" s="139" t="s">
        <v>270</v>
      </c>
      <c r="AU682" s="139" t="s">
        <v>85</v>
      </c>
      <c r="AY682" s="18" t="s">
        <v>267</v>
      </c>
      <c r="BE682" s="140">
        <f>IF(N682="základní",J682,0)</f>
        <v>0</v>
      </c>
      <c r="BF682" s="140">
        <f>IF(N682="snížená",J682,0)</f>
        <v>0</v>
      </c>
      <c r="BG682" s="140">
        <f>IF(N682="zákl. přenesená",J682,0)</f>
        <v>0</v>
      </c>
      <c r="BH682" s="140">
        <f>IF(N682="sníž. přenesená",J682,0)</f>
        <v>0</v>
      </c>
      <c r="BI682" s="140">
        <f>IF(N682="nulová",J682,0)</f>
        <v>0</v>
      </c>
      <c r="BJ682" s="18" t="s">
        <v>81</v>
      </c>
      <c r="BK682" s="140">
        <f>ROUND(I682*H682,2)</f>
        <v>0</v>
      </c>
      <c r="BL682" s="18" t="s">
        <v>312</v>
      </c>
      <c r="BM682" s="139" t="s">
        <v>1232</v>
      </c>
    </row>
    <row r="683" spans="2:65" s="1" customFormat="1">
      <c r="B683" s="33"/>
      <c r="D683" s="141" t="s">
        <v>275</v>
      </c>
      <c r="F683" s="142" t="s">
        <v>1233</v>
      </c>
      <c r="H683" s="286"/>
      <c r="I683" s="143"/>
      <c r="J683" s="349"/>
      <c r="L683" s="33"/>
      <c r="M683" s="144"/>
      <c r="T683" s="54"/>
      <c r="AT683" s="18" t="s">
        <v>275</v>
      </c>
      <c r="AU683" s="18" t="s">
        <v>85</v>
      </c>
    </row>
    <row r="684" spans="2:65" s="12" customFormat="1">
      <c r="B684" s="145"/>
      <c r="D684" s="146" t="s">
        <v>277</v>
      </c>
      <c r="E684" s="147" t="s">
        <v>3</v>
      </c>
      <c r="F684" s="148" t="s">
        <v>180</v>
      </c>
      <c r="H684" s="287">
        <v>6.91</v>
      </c>
      <c r="I684" s="149"/>
      <c r="J684" s="350"/>
      <c r="L684" s="145"/>
      <c r="M684" s="150"/>
      <c r="T684" s="151"/>
      <c r="AT684" s="147" t="s">
        <v>277</v>
      </c>
      <c r="AU684" s="147" t="s">
        <v>85</v>
      </c>
      <c r="AV684" s="12" t="s">
        <v>81</v>
      </c>
      <c r="AW684" s="12" t="s">
        <v>31</v>
      </c>
      <c r="AX684" s="12" t="s">
        <v>76</v>
      </c>
      <c r="AY684" s="147" t="s">
        <v>267</v>
      </c>
    </row>
    <row r="685" spans="2:65" s="1" customFormat="1" ht="37.9" customHeight="1">
      <c r="B685" s="129"/>
      <c r="C685" s="130" t="s">
        <v>1234</v>
      </c>
      <c r="D685" s="130" t="s">
        <v>270</v>
      </c>
      <c r="E685" s="131" t="s">
        <v>1235</v>
      </c>
      <c r="F685" s="132" t="s">
        <v>1236</v>
      </c>
      <c r="G685" s="133" t="s">
        <v>102</v>
      </c>
      <c r="H685" s="285">
        <v>79.72</v>
      </c>
      <c r="I685" s="134"/>
      <c r="J685" s="348">
        <f>ROUND(I685*H685,2)</f>
        <v>0</v>
      </c>
      <c r="K685" s="132" t="s">
        <v>273</v>
      </c>
      <c r="L685" s="33"/>
      <c r="M685" s="135" t="s">
        <v>3</v>
      </c>
      <c r="N685" s="136" t="s">
        <v>41</v>
      </c>
      <c r="P685" s="137">
        <f>O685*H685</f>
        <v>0</v>
      </c>
      <c r="Q685" s="137">
        <v>1E-4</v>
      </c>
      <c r="R685" s="137">
        <f>Q685*H685</f>
        <v>7.9719999999999999E-3</v>
      </c>
      <c r="S685" s="137">
        <v>0</v>
      </c>
      <c r="T685" s="138">
        <f>S685*H685</f>
        <v>0</v>
      </c>
      <c r="AR685" s="139" t="s">
        <v>312</v>
      </c>
      <c r="AT685" s="139" t="s">
        <v>270</v>
      </c>
      <c r="AU685" s="139" t="s">
        <v>85</v>
      </c>
      <c r="AY685" s="18" t="s">
        <v>267</v>
      </c>
      <c r="BE685" s="140">
        <f>IF(N685="základní",J685,0)</f>
        <v>0</v>
      </c>
      <c r="BF685" s="140">
        <f>IF(N685="snížená",J685,0)</f>
        <v>0</v>
      </c>
      <c r="BG685" s="140">
        <f>IF(N685="zákl. přenesená",J685,0)</f>
        <v>0</v>
      </c>
      <c r="BH685" s="140">
        <f>IF(N685="sníž. přenesená",J685,0)</f>
        <v>0</v>
      </c>
      <c r="BI685" s="140">
        <f>IF(N685="nulová",J685,0)</f>
        <v>0</v>
      </c>
      <c r="BJ685" s="18" t="s">
        <v>81</v>
      </c>
      <c r="BK685" s="140">
        <f>ROUND(I685*H685,2)</f>
        <v>0</v>
      </c>
      <c r="BL685" s="18" t="s">
        <v>312</v>
      </c>
      <c r="BM685" s="139" t="s">
        <v>1237</v>
      </c>
    </row>
    <row r="686" spans="2:65" s="1" customFormat="1">
      <c r="B686" s="33"/>
      <c r="D686" s="141" t="s">
        <v>275</v>
      </c>
      <c r="F686" s="142" t="s">
        <v>1238</v>
      </c>
      <c r="H686" s="286"/>
      <c r="I686" s="143"/>
      <c r="J686" s="349"/>
      <c r="L686" s="33"/>
      <c r="M686" s="144"/>
      <c r="T686" s="54"/>
      <c r="AT686" s="18" t="s">
        <v>275</v>
      </c>
      <c r="AU686" s="18" t="s">
        <v>85</v>
      </c>
    </row>
    <row r="687" spans="2:65" s="12" customFormat="1">
      <c r="B687" s="145"/>
      <c r="D687" s="146" t="s">
        <v>277</v>
      </c>
      <c r="E687" s="147" t="s">
        <v>3</v>
      </c>
      <c r="F687" s="148" t="s">
        <v>174</v>
      </c>
      <c r="H687" s="287">
        <v>17.93</v>
      </c>
      <c r="I687" s="149"/>
      <c r="J687" s="350"/>
      <c r="L687" s="145"/>
      <c r="M687" s="150"/>
      <c r="T687" s="151"/>
      <c r="AT687" s="147" t="s">
        <v>277</v>
      </c>
      <c r="AU687" s="147" t="s">
        <v>85</v>
      </c>
      <c r="AV687" s="12" t="s">
        <v>81</v>
      </c>
      <c r="AW687" s="12" t="s">
        <v>31</v>
      </c>
      <c r="AX687" s="12" t="s">
        <v>69</v>
      </c>
      <c r="AY687" s="147" t="s">
        <v>267</v>
      </c>
    </row>
    <row r="688" spans="2:65" s="12" customFormat="1">
      <c r="B688" s="145"/>
      <c r="D688" s="146" t="s">
        <v>277</v>
      </c>
      <c r="E688" s="147" t="s">
        <v>3</v>
      </c>
      <c r="F688" s="148" t="s">
        <v>69</v>
      </c>
      <c r="H688" s="287">
        <v>0</v>
      </c>
      <c r="I688" s="149"/>
      <c r="J688" s="350"/>
      <c r="L688" s="145"/>
      <c r="M688" s="150"/>
      <c r="T688" s="151"/>
      <c r="AT688" s="147" t="s">
        <v>277</v>
      </c>
      <c r="AU688" s="147" t="s">
        <v>85</v>
      </c>
      <c r="AV688" s="12" t="s">
        <v>81</v>
      </c>
      <c r="AW688" s="12" t="s">
        <v>31</v>
      </c>
      <c r="AX688" s="12" t="s">
        <v>69</v>
      </c>
      <c r="AY688" s="147" t="s">
        <v>267</v>
      </c>
    </row>
    <row r="689" spans="2:65" s="12" customFormat="1">
      <c r="B689" s="145"/>
      <c r="D689" s="146" t="s">
        <v>277</v>
      </c>
      <c r="E689" s="147" t="s">
        <v>3</v>
      </c>
      <c r="F689" s="148" t="s">
        <v>177</v>
      </c>
      <c r="H689" s="287">
        <v>54.88</v>
      </c>
      <c r="I689" s="149"/>
      <c r="J689" s="350"/>
      <c r="L689" s="145"/>
      <c r="M689" s="150"/>
      <c r="T689" s="151"/>
      <c r="AT689" s="147" t="s">
        <v>277</v>
      </c>
      <c r="AU689" s="147" t="s">
        <v>85</v>
      </c>
      <c r="AV689" s="12" t="s">
        <v>81</v>
      </c>
      <c r="AW689" s="12" t="s">
        <v>31</v>
      </c>
      <c r="AX689" s="12" t="s">
        <v>69</v>
      </c>
      <c r="AY689" s="147" t="s">
        <v>267</v>
      </c>
    </row>
    <row r="690" spans="2:65" s="12" customFormat="1">
      <c r="B690" s="145"/>
      <c r="D690" s="146" t="s">
        <v>277</v>
      </c>
      <c r="E690" s="147" t="s">
        <v>3</v>
      </c>
      <c r="F690" s="148" t="s">
        <v>180</v>
      </c>
      <c r="H690" s="287">
        <v>6.91</v>
      </c>
      <c r="I690" s="149"/>
      <c r="J690" s="350"/>
      <c r="L690" s="145"/>
      <c r="M690" s="150"/>
      <c r="T690" s="151"/>
      <c r="AT690" s="147" t="s">
        <v>277</v>
      </c>
      <c r="AU690" s="147" t="s">
        <v>85</v>
      </c>
      <c r="AV690" s="12" t="s">
        <v>81</v>
      </c>
      <c r="AW690" s="12" t="s">
        <v>31</v>
      </c>
      <c r="AX690" s="12" t="s">
        <v>69</v>
      </c>
      <c r="AY690" s="147" t="s">
        <v>267</v>
      </c>
    </row>
    <row r="691" spans="2:65" s="12" customFormat="1">
      <c r="B691" s="145"/>
      <c r="D691" s="146" t="s">
        <v>277</v>
      </c>
      <c r="E691" s="147" t="s">
        <v>3</v>
      </c>
      <c r="F691" s="148" t="s">
        <v>69</v>
      </c>
      <c r="H691" s="287">
        <v>0</v>
      </c>
      <c r="I691" s="149"/>
      <c r="J691" s="350"/>
      <c r="L691" s="145"/>
      <c r="M691" s="150"/>
      <c r="T691" s="151"/>
      <c r="AT691" s="147" t="s">
        <v>277</v>
      </c>
      <c r="AU691" s="147" t="s">
        <v>85</v>
      </c>
      <c r="AV691" s="12" t="s">
        <v>81</v>
      </c>
      <c r="AW691" s="12" t="s">
        <v>31</v>
      </c>
      <c r="AX691" s="12" t="s">
        <v>69</v>
      </c>
      <c r="AY691" s="147" t="s">
        <v>267</v>
      </c>
    </row>
    <row r="692" spans="2:65" s="13" customFormat="1">
      <c r="B692" s="152"/>
      <c r="D692" s="146" t="s">
        <v>277</v>
      </c>
      <c r="E692" s="153" t="s">
        <v>3</v>
      </c>
      <c r="F692" s="154" t="s">
        <v>285</v>
      </c>
      <c r="H692" s="288">
        <v>79.72</v>
      </c>
      <c r="I692" s="155"/>
      <c r="J692" s="351"/>
      <c r="L692" s="152"/>
      <c r="M692" s="156"/>
      <c r="T692" s="157"/>
      <c r="AT692" s="153" t="s">
        <v>277</v>
      </c>
      <c r="AU692" s="153" t="s">
        <v>85</v>
      </c>
      <c r="AV692" s="13" t="s">
        <v>88</v>
      </c>
      <c r="AW692" s="13" t="s">
        <v>31</v>
      </c>
      <c r="AX692" s="13" t="s">
        <v>76</v>
      </c>
      <c r="AY692" s="153" t="s">
        <v>267</v>
      </c>
    </row>
    <row r="693" spans="2:65" s="1" customFormat="1" ht="24.2" customHeight="1">
      <c r="B693" s="129"/>
      <c r="C693" s="130" t="s">
        <v>1239</v>
      </c>
      <c r="D693" s="130" t="s">
        <v>270</v>
      </c>
      <c r="E693" s="131" t="s">
        <v>1240</v>
      </c>
      <c r="F693" s="132" t="s">
        <v>1241</v>
      </c>
      <c r="G693" s="133" t="s">
        <v>102</v>
      </c>
      <c r="H693" s="285">
        <v>1.1000000000000001</v>
      </c>
      <c r="I693" s="134"/>
      <c r="J693" s="348">
        <f>ROUND(I693*H693,2)</f>
        <v>0</v>
      </c>
      <c r="K693" s="132" t="s">
        <v>273</v>
      </c>
      <c r="L693" s="33"/>
      <c r="M693" s="135" t="s">
        <v>3</v>
      </c>
      <c r="N693" s="136" t="s">
        <v>41</v>
      </c>
      <c r="P693" s="137">
        <f>O693*H693</f>
        <v>0</v>
      </c>
      <c r="Q693" s="137">
        <v>0</v>
      </c>
      <c r="R693" s="137">
        <f>Q693*H693</f>
        <v>0</v>
      </c>
      <c r="S693" s="137">
        <v>0</v>
      </c>
      <c r="T693" s="138">
        <f>S693*H693</f>
        <v>0</v>
      </c>
      <c r="AR693" s="139" t="s">
        <v>312</v>
      </c>
      <c r="AT693" s="139" t="s">
        <v>270</v>
      </c>
      <c r="AU693" s="139" t="s">
        <v>85</v>
      </c>
      <c r="AY693" s="18" t="s">
        <v>267</v>
      </c>
      <c r="BE693" s="140">
        <f>IF(N693="základní",J693,0)</f>
        <v>0</v>
      </c>
      <c r="BF693" s="140">
        <f>IF(N693="snížená",J693,0)</f>
        <v>0</v>
      </c>
      <c r="BG693" s="140">
        <f>IF(N693="zákl. přenesená",J693,0)</f>
        <v>0</v>
      </c>
      <c r="BH693" s="140">
        <f>IF(N693="sníž. přenesená",J693,0)</f>
        <v>0</v>
      </c>
      <c r="BI693" s="140">
        <f>IF(N693="nulová",J693,0)</f>
        <v>0</v>
      </c>
      <c r="BJ693" s="18" t="s">
        <v>81</v>
      </c>
      <c r="BK693" s="140">
        <f>ROUND(I693*H693,2)</f>
        <v>0</v>
      </c>
      <c r="BL693" s="18" t="s">
        <v>312</v>
      </c>
      <c r="BM693" s="139" t="s">
        <v>1242</v>
      </c>
    </row>
    <row r="694" spans="2:65" s="1" customFormat="1">
      <c r="B694" s="33"/>
      <c r="D694" s="141" t="s">
        <v>275</v>
      </c>
      <c r="F694" s="142" t="s">
        <v>1243</v>
      </c>
      <c r="H694" s="286"/>
      <c r="I694" s="143"/>
      <c r="J694" s="349"/>
      <c r="L694" s="33"/>
      <c r="M694" s="144"/>
      <c r="T694" s="54"/>
      <c r="AT694" s="18" t="s">
        <v>275</v>
      </c>
      <c r="AU694" s="18" t="s">
        <v>85</v>
      </c>
    </row>
    <row r="695" spans="2:65" s="12" customFormat="1">
      <c r="B695" s="145"/>
      <c r="D695" s="146" t="s">
        <v>277</v>
      </c>
      <c r="E695" s="147" t="s">
        <v>3</v>
      </c>
      <c r="F695" s="148" t="s">
        <v>290</v>
      </c>
      <c r="H695" s="287">
        <v>1.1000000000000001</v>
      </c>
      <c r="I695" s="149"/>
      <c r="J695" s="350"/>
      <c r="L695" s="145"/>
      <c r="M695" s="150"/>
      <c r="T695" s="151"/>
      <c r="AT695" s="147" t="s">
        <v>277</v>
      </c>
      <c r="AU695" s="147" t="s">
        <v>85</v>
      </c>
      <c r="AV695" s="12" t="s">
        <v>81</v>
      </c>
      <c r="AW695" s="12" t="s">
        <v>31</v>
      </c>
      <c r="AX695" s="12" t="s">
        <v>76</v>
      </c>
      <c r="AY695" s="147" t="s">
        <v>267</v>
      </c>
    </row>
    <row r="696" spans="2:65" s="1" customFormat="1" ht="24.2" customHeight="1">
      <c r="B696" s="129"/>
      <c r="C696" s="130" t="s">
        <v>1244</v>
      </c>
      <c r="D696" s="130" t="s">
        <v>270</v>
      </c>
      <c r="E696" s="131" t="s">
        <v>1245</v>
      </c>
      <c r="F696" s="132" t="s">
        <v>1246</v>
      </c>
      <c r="G696" s="133" t="s">
        <v>1247</v>
      </c>
      <c r="H696" s="285">
        <v>104.91</v>
      </c>
      <c r="I696" s="134"/>
      <c r="J696" s="348">
        <f>ROUND(I696*H696,2)</f>
        <v>0</v>
      </c>
      <c r="K696" s="132" t="s">
        <v>305</v>
      </c>
      <c r="L696" s="33"/>
      <c r="M696" s="135" t="s">
        <v>3</v>
      </c>
      <c r="N696" s="136" t="s">
        <v>41</v>
      </c>
      <c r="P696" s="137">
        <f>O696*H696</f>
        <v>0</v>
      </c>
      <c r="Q696" s="137">
        <v>0</v>
      </c>
      <c r="R696" s="137">
        <f>Q696*H696</f>
        <v>0</v>
      </c>
      <c r="S696" s="137">
        <v>0</v>
      </c>
      <c r="T696" s="138">
        <f>S696*H696</f>
        <v>0</v>
      </c>
      <c r="AR696" s="139" t="s">
        <v>312</v>
      </c>
      <c r="AT696" s="139" t="s">
        <v>270</v>
      </c>
      <c r="AU696" s="139" t="s">
        <v>85</v>
      </c>
      <c r="AY696" s="18" t="s">
        <v>267</v>
      </c>
      <c r="BE696" s="140">
        <f>IF(N696="základní",J696,0)</f>
        <v>0</v>
      </c>
      <c r="BF696" s="140">
        <f>IF(N696="snížená",J696,0)</f>
        <v>0</v>
      </c>
      <c r="BG696" s="140">
        <f>IF(N696="zákl. přenesená",J696,0)</f>
        <v>0</v>
      </c>
      <c r="BH696" s="140">
        <f>IF(N696="sníž. přenesená",J696,0)</f>
        <v>0</v>
      </c>
      <c r="BI696" s="140">
        <f>IF(N696="nulová",J696,0)</f>
        <v>0</v>
      </c>
      <c r="BJ696" s="18" t="s">
        <v>81</v>
      </c>
      <c r="BK696" s="140">
        <f>ROUND(I696*H696,2)</f>
        <v>0</v>
      </c>
      <c r="BL696" s="18" t="s">
        <v>312</v>
      </c>
      <c r="BM696" s="139" t="s">
        <v>1248</v>
      </c>
    </row>
    <row r="697" spans="2:65" s="12" customFormat="1">
      <c r="B697" s="145"/>
      <c r="D697" s="146" t="s">
        <v>277</v>
      </c>
      <c r="E697" s="147" t="s">
        <v>3</v>
      </c>
      <c r="F697" s="148" t="s">
        <v>1249</v>
      </c>
      <c r="H697" s="287">
        <v>104.91</v>
      </c>
      <c r="I697" s="149"/>
      <c r="J697" s="350"/>
      <c r="L697" s="145"/>
      <c r="M697" s="150"/>
      <c r="T697" s="151"/>
      <c r="AT697" s="147" t="s">
        <v>277</v>
      </c>
      <c r="AU697" s="147" t="s">
        <v>85</v>
      </c>
      <c r="AV697" s="12" t="s">
        <v>81</v>
      </c>
      <c r="AW697" s="12" t="s">
        <v>31</v>
      </c>
      <c r="AX697" s="12" t="s">
        <v>76</v>
      </c>
      <c r="AY697" s="147" t="s">
        <v>267</v>
      </c>
    </row>
    <row r="698" spans="2:65" s="11" customFormat="1" ht="20.85" customHeight="1">
      <c r="B698" s="117"/>
      <c r="D698" s="118" t="s">
        <v>68</v>
      </c>
      <c r="E698" s="127" t="s">
        <v>1250</v>
      </c>
      <c r="F698" s="127" t="s">
        <v>1251</v>
      </c>
      <c r="H698" s="289"/>
      <c r="I698" s="120"/>
      <c r="J698" s="352">
        <f>BK698</f>
        <v>0</v>
      </c>
      <c r="L698" s="117"/>
      <c r="M698" s="122"/>
      <c r="P698" s="123">
        <f>SUM(P699:P712)</f>
        <v>0</v>
      </c>
      <c r="R698" s="123">
        <f>SUM(R699:R712)</f>
        <v>0.38374593559999998</v>
      </c>
      <c r="T698" s="124">
        <f>SUM(T699:T712)</f>
        <v>0</v>
      </c>
      <c r="AR698" s="118" t="s">
        <v>81</v>
      </c>
      <c r="AT698" s="125" t="s">
        <v>68</v>
      </c>
      <c r="AU698" s="125" t="s">
        <v>81</v>
      </c>
      <c r="AY698" s="118" t="s">
        <v>267</v>
      </c>
      <c r="BK698" s="126">
        <f>SUM(BK699:BK712)</f>
        <v>0</v>
      </c>
    </row>
    <row r="699" spans="2:65" s="1" customFormat="1" ht="44.25" customHeight="1">
      <c r="B699" s="129"/>
      <c r="C699" s="130" t="s">
        <v>1252</v>
      </c>
      <c r="D699" s="130" t="s">
        <v>270</v>
      </c>
      <c r="E699" s="131" t="s">
        <v>1253</v>
      </c>
      <c r="F699" s="132" t="s">
        <v>1254</v>
      </c>
      <c r="G699" s="133" t="s">
        <v>102</v>
      </c>
      <c r="H699" s="285">
        <v>14.532999999999999</v>
      </c>
      <c r="I699" s="134"/>
      <c r="J699" s="348">
        <f>ROUND(I699*H699,2)</f>
        <v>0</v>
      </c>
      <c r="K699" s="132" t="s">
        <v>273</v>
      </c>
      <c r="L699" s="33"/>
      <c r="M699" s="135" t="s">
        <v>3</v>
      </c>
      <c r="N699" s="136" t="s">
        <v>41</v>
      </c>
      <c r="P699" s="137">
        <f>O699*H699</f>
        <v>0</v>
      </c>
      <c r="Q699" s="137">
        <v>2.0000000000000001E-4</v>
      </c>
      <c r="R699" s="137">
        <f>Q699*H699</f>
        <v>2.9066000000000001E-3</v>
      </c>
      <c r="S699" s="137">
        <v>0</v>
      </c>
      <c r="T699" s="138">
        <f>S699*H699</f>
        <v>0</v>
      </c>
      <c r="AR699" s="139" t="s">
        <v>312</v>
      </c>
      <c r="AT699" s="139" t="s">
        <v>270</v>
      </c>
      <c r="AU699" s="139" t="s">
        <v>85</v>
      </c>
      <c r="AY699" s="18" t="s">
        <v>267</v>
      </c>
      <c r="BE699" s="140">
        <f>IF(N699="základní",J699,0)</f>
        <v>0</v>
      </c>
      <c r="BF699" s="140">
        <f>IF(N699="snížená",J699,0)</f>
        <v>0</v>
      </c>
      <c r="BG699" s="140">
        <f>IF(N699="zákl. přenesená",J699,0)</f>
        <v>0</v>
      </c>
      <c r="BH699" s="140">
        <f>IF(N699="sníž. přenesená",J699,0)</f>
        <v>0</v>
      </c>
      <c r="BI699" s="140">
        <f>IF(N699="nulová",J699,0)</f>
        <v>0</v>
      </c>
      <c r="BJ699" s="18" t="s">
        <v>81</v>
      </c>
      <c r="BK699" s="140">
        <f>ROUND(I699*H699,2)</f>
        <v>0</v>
      </c>
      <c r="BL699" s="18" t="s">
        <v>312</v>
      </c>
      <c r="BM699" s="139" t="s">
        <v>1255</v>
      </c>
    </row>
    <row r="700" spans="2:65" s="1" customFormat="1">
      <c r="B700" s="33"/>
      <c r="D700" s="141" t="s">
        <v>275</v>
      </c>
      <c r="F700" s="142" t="s">
        <v>1256</v>
      </c>
      <c r="H700" s="286"/>
      <c r="I700" s="143"/>
      <c r="J700" s="349"/>
      <c r="L700" s="33"/>
      <c r="M700" s="144"/>
      <c r="T700" s="54"/>
      <c r="AT700" s="18" t="s">
        <v>275</v>
      </c>
      <c r="AU700" s="18" t="s">
        <v>85</v>
      </c>
    </row>
    <row r="701" spans="2:65" s="12" customFormat="1">
      <c r="B701" s="145"/>
      <c r="D701" s="146" t="s">
        <v>277</v>
      </c>
      <c r="E701" s="147" t="s">
        <v>3</v>
      </c>
      <c r="F701" s="148" t="s">
        <v>183</v>
      </c>
      <c r="H701" s="287">
        <v>14.532999999999999</v>
      </c>
      <c r="I701" s="149"/>
      <c r="J701" s="350"/>
      <c r="L701" s="145"/>
      <c r="M701" s="150"/>
      <c r="T701" s="151"/>
      <c r="AT701" s="147" t="s">
        <v>277</v>
      </c>
      <c r="AU701" s="147" t="s">
        <v>85</v>
      </c>
      <c r="AV701" s="12" t="s">
        <v>81</v>
      </c>
      <c r="AW701" s="12" t="s">
        <v>31</v>
      </c>
      <c r="AX701" s="12" t="s">
        <v>76</v>
      </c>
      <c r="AY701" s="147" t="s">
        <v>267</v>
      </c>
    </row>
    <row r="702" spans="2:65" s="12" customFormat="1">
      <c r="B702" s="145"/>
      <c r="D702" s="146" t="s">
        <v>277</v>
      </c>
      <c r="E702" s="147" t="s">
        <v>3</v>
      </c>
      <c r="F702" s="148" t="s">
        <v>69</v>
      </c>
      <c r="H702" s="287">
        <v>0</v>
      </c>
      <c r="I702" s="149"/>
      <c r="J702" s="350"/>
      <c r="L702" s="145"/>
      <c r="M702" s="150"/>
      <c r="T702" s="151"/>
      <c r="AT702" s="147" t="s">
        <v>277</v>
      </c>
      <c r="AU702" s="147" t="s">
        <v>85</v>
      </c>
      <c r="AV702" s="12" t="s">
        <v>81</v>
      </c>
      <c r="AW702" s="12" t="s">
        <v>31</v>
      </c>
      <c r="AX702" s="12" t="s">
        <v>69</v>
      </c>
      <c r="AY702" s="147" t="s">
        <v>267</v>
      </c>
    </row>
    <row r="703" spans="2:65" s="13" customFormat="1">
      <c r="B703" s="152"/>
      <c r="D703" s="146" t="s">
        <v>277</v>
      </c>
      <c r="E703" s="153" t="s">
        <v>3</v>
      </c>
      <c r="F703" s="154" t="s">
        <v>285</v>
      </c>
      <c r="H703" s="288">
        <v>14.532999999999999</v>
      </c>
      <c r="I703" s="155"/>
      <c r="J703" s="351"/>
      <c r="L703" s="152"/>
      <c r="M703" s="156"/>
      <c r="T703" s="157"/>
      <c r="AT703" s="153" t="s">
        <v>277</v>
      </c>
      <c r="AU703" s="153" t="s">
        <v>85</v>
      </c>
      <c r="AV703" s="13" t="s">
        <v>88</v>
      </c>
      <c r="AW703" s="13" t="s">
        <v>31</v>
      </c>
      <c r="AX703" s="13" t="s">
        <v>69</v>
      </c>
      <c r="AY703" s="153" t="s">
        <v>267</v>
      </c>
    </row>
    <row r="704" spans="2:65" s="1" customFormat="1" ht="55.5" customHeight="1">
      <c r="B704" s="129"/>
      <c r="C704" s="130" t="s">
        <v>1257</v>
      </c>
      <c r="D704" s="130" t="s">
        <v>270</v>
      </c>
      <c r="E704" s="131" t="s">
        <v>1258</v>
      </c>
      <c r="F704" s="132" t="s">
        <v>1259</v>
      </c>
      <c r="G704" s="133" t="s">
        <v>102</v>
      </c>
      <c r="H704" s="285">
        <v>14.532999999999999</v>
      </c>
      <c r="I704" s="134"/>
      <c r="J704" s="348">
        <f>ROUND(I704*H704,2)</f>
        <v>0</v>
      </c>
      <c r="K704" s="132" t="s">
        <v>273</v>
      </c>
      <c r="L704" s="33"/>
      <c r="M704" s="135" t="s">
        <v>3</v>
      </c>
      <c r="N704" s="136" t="s">
        <v>41</v>
      </c>
      <c r="P704" s="137">
        <f>O704*H704</f>
        <v>0</v>
      </c>
      <c r="Q704" s="137">
        <v>2.55132E-2</v>
      </c>
      <c r="R704" s="137">
        <f>Q704*H704</f>
        <v>0.37078333559999999</v>
      </c>
      <c r="S704" s="137">
        <v>0</v>
      </c>
      <c r="T704" s="138">
        <f>S704*H704</f>
        <v>0</v>
      </c>
      <c r="AR704" s="139" t="s">
        <v>312</v>
      </c>
      <c r="AT704" s="139" t="s">
        <v>270</v>
      </c>
      <c r="AU704" s="139" t="s">
        <v>85</v>
      </c>
      <c r="AY704" s="18" t="s">
        <v>267</v>
      </c>
      <c r="BE704" s="140">
        <f>IF(N704="základní",J704,0)</f>
        <v>0</v>
      </c>
      <c r="BF704" s="140">
        <f>IF(N704="snížená",J704,0)</f>
        <v>0</v>
      </c>
      <c r="BG704" s="140">
        <f>IF(N704="zákl. přenesená",J704,0)</f>
        <v>0</v>
      </c>
      <c r="BH704" s="140">
        <f>IF(N704="sníž. přenesená",J704,0)</f>
        <v>0</v>
      </c>
      <c r="BI704" s="140">
        <f>IF(N704="nulová",J704,0)</f>
        <v>0</v>
      </c>
      <c r="BJ704" s="18" t="s">
        <v>81</v>
      </c>
      <c r="BK704" s="140">
        <f>ROUND(I704*H704,2)</f>
        <v>0</v>
      </c>
      <c r="BL704" s="18" t="s">
        <v>312</v>
      </c>
      <c r="BM704" s="139" t="s">
        <v>1260</v>
      </c>
    </row>
    <row r="705" spans="2:65" s="1" customFormat="1">
      <c r="B705" s="33"/>
      <c r="D705" s="141" t="s">
        <v>275</v>
      </c>
      <c r="F705" s="142" t="s">
        <v>1261</v>
      </c>
      <c r="H705" s="286"/>
      <c r="I705" s="143"/>
      <c r="J705" s="349"/>
      <c r="L705" s="33"/>
      <c r="M705" s="144"/>
      <c r="T705" s="54"/>
      <c r="AT705" s="18" t="s">
        <v>275</v>
      </c>
      <c r="AU705" s="18" t="s">
        <v>85</v>
      </c>
    </row>
    <row r="706" spans="2:65" s="12" customFormat="1">
      <c r="B706" s="145"/>
      <c r="D706" s="146" t="s">
        <v>277</v>
      </c>
      <c r="E706" s="147" t="s">
        <v>3</v>
      </c>
      <c r="F706" s="148" t="s">
        <v>183</v>
      </c>
      <c r="H706" s="287">
        <v>14.532999999999999</v>
      </c>
      <c r="I706" s="149"/>
      <c r="J706" s="350"/>
      <c r="L706" s="145"/>
      <c r="M706" s="150"/>
      <c r="T706" s="151"/>
      <c r="AT706" s="147" t="s">
        <v>277</v>
      </c>
      <c r="AU706" s="147" t="s">
        <v>85</v>
      </c>
      <c r="AV706" s="12" t="s">
        <v>81</v>
      </c>
      <c r="AW706" s="12" t="s">
        <v>31</v>
      </c>
      <c r="AX706" s="12" t="s">
        <v>76</v>
      </c>
      <c r="AY706" s="147" t="s">
        <v>267</v>
      </c>
    </row>
    <row r="707" spans="2:65" s="1" customFormat="1" ht="37.9" customHeight="1">
      <c r="B707" s="129"/>
      <c r="C707" s="130" t="s">
        <v>1262</v>
      </c>
      <c r="D707" s="130" t="s">
        <v>270</v>
      </c>
      <c r="E707" s="131" t="s">
        <v>1263</v>
      </c>
      <c r="F707" s="132" t="s">
        <v>1264</v>
      </c>
      <c r="G707" s="133" t="s">
        <v>356</v>
      </c>
      <c r="H707" s="285">
        <v>2</v>
      </c>
      <c r="I707" s="134"/>
      <c r="J707" s="348">
        <f>ROUND(I707*H707,2)</f>
        <v>0</v>
      </c>
      <c r="K707" s="132" t="s">
        <v>273</v>
      </c>
      <c r="L707" s="33"/>
      <c r="M707" s="135" t="s">
        <v>3</v>
      </c>
      <c r="N707" s="136" t="s">
        <v>41</v>
      </c>
      <c r="P707" s="137">
        <f>O707*H707</f>
        <v>0</v>
      </c>
      <c r="Q707" s="137">
        <v>5.0280000000000004E-3</v>
      </c>
      <c r="R707" s="137">
        <f>Q707*H707</f>
        <v>1.0056000000000001E-2</v>
      </c>
      <c r="S707" s="137">
        <v>0</v>
      </c>
      <c r="T707" s="138">
        <f>S707*H707</f>
        <v>0</v>
      </c>
      <c r="AR707" s="139" t="s">
        <v>312</v>
      </c>
      <c r="AT707" s="139" t="s">
        <v>270</v>
      </c>
      <c r="AU707" s="139" t="s">
        <v>85</v>
      </c>
      <c r="AY707" s="18" t="s">
        <v>267</v>
      </c>
      <c r="BE707" s="140">
        <f>IF(N707="základní",J707,0)</f>
        <v>0</v>
      </c>
      <c r="BF707" s="140">
        <f>IF(N707="snížená",J707,0)</f>
        <v>0</v>
      </c>
      <c r="BG707" s="140">
        <f>IF(N707="zákl. přenesená",J707,0)</f>
        <v>0</v>
      </c>
      <c r="BH707" s="140">
        <f>IF(N707="sníž. přenesená",J707,0)</f>
        <v>0</v>
      </c>
      <c r="BI707" s="140">
        <f>IF(N707="nulová",J707,0)</f>
        <v>0</v>
      </c>
      <c r="BJ707" s="18" t="s">
        <v>81</v>
      </c>
      <c r="BK707" s="140">
        <f>ROUND(I707*H707,2)</f>
        <v>0</v>
      </c>
      <c r="BL707" s="18" t="s">
        <v>312</v>
      </c>
      <c r="BM707" s="139" t="s">
        <v>1265</v>
      </c>
    </row>
    <row r="708" spans="2:65" s="1" customFormat="1">
      <c r="B708" s="33"/>
      <c r="D708" s="141" t="s">
        <v>275</v>
      </c>
      <c r="F708" s="142" t="s">
        <v>1266</v>
      </c>
      <c r="H708" s="286"/>
      <c r="I708" s="143"/>
      <c r="J708" s="349"/>
      <c r="L708" s="33"/>
      <c r="M708" s="144"/>
      <c r="T708" s="54"/>
      <c r="AT708" s="18" t="s">
        <v>275</v>
      </c>
      <c r="AU708" s="18" t="s">
        <v>85</v>
      </c>
    </row>
    <row r="709" spans="2:65" s="14" customFormat="1">
      <c r="B709" s="158"/>
      <c r="D709" s="146" t="s">
        <v>277</v>
      </c>
      <c r="E709" s="159" t="s">
        <v>3</v>
      </c>
      <c r="F709" s="160" t="s">
        <v>1267</v>
      </c>
      <c r="H709" s="290" t="s">
        <v>3</v>
      </c>
      <c r="I709" s="161"/>
      <c r="J709" s="353"/>
      <c r="L709" s="158"/>
      <c r="M709" s="162"/>
      <c r="T709" s="163"/>
      <c r="AT709" s="159" t="s">
        <v>277</v>
      </c>
      <c r="AU709" s="159" t="s">
        <v>85</v>
      </c>
      <c r="AV709" s="14" t="s">
        <v>76</v>
      </c>
      <c r="AW709" s="14" t="s">
        <v>31</v>
      </c>
      <c r="AX709" s="14" t="s">
        <v>69</v>
      </c>
      <c r="AY709" s="159" t="s">
        <v>267</v>
      </c>
    </row>
    <row r="710" spans="2:65" s="12" customFormat="1">
      <c r="B710" s="145"/>
      <c r="D710" s="146" t="s">
        <v>277</v>
      </c>
      <c r="E710" s="147" t="s">
        <v>3</v>
      </c>
      <c r="F710" s="148" t="s">
        <v>1268</v>
      </c>
      <c r="H710" s="287">
        <v>1</v>
      </c>
      <c r="I710" s="149"/>
      <c r="J710" s="350"/>
      <c r="L710" s="145"/>
      <c r="M710" s="150"/>
      <c r="T710" s="151"/>
      <c r="AT710" s="147" t="s">
        <v>277</v>
      </c>
      <c r="AU710" s="147" t="s">
        <v>85</v>
      </c>
      <c r="AV710" s="12" t="s">
        <v>81</v>
      </c>
      <c r="AW710" s="12" t="s">
        <v>31</v>
      </c>
      <c r="AX710" s="12" t="s">
        <v>69</v>
      </c>
      <c r="AY710" s="147" t="s">
        <v>267</v>
      </c>
    </row>
    <row r="711" spans="2:65" s="12" customFormat="1">
      <c r="B711" s="145"/>
      <c r="D711" s="146" t="s">
        <v>277</v>
      </c>
      <c r="E711" s="147" t="s">
        <v>3</v>
      </c>
      <c r="F711" s="148" t="s">
        <v>1269</v>
      </c>
      <c r="H711" s="287">
        <v>1</v>
      </c>
      <c r="I711" s="149"/>
      <c r="J711" s="350"/>
      <c r="L711" s="145"/>
      <c r="M711" s="150"/>
      <c r="T711" s="151"/>
      <c r="AT711" s="147" t="s">
        <v>277</v>
      </c>
      <c r="AU711" s="147" t="s">
        <v>85</v>
      </c>
      <c r="AV711" s="12" t="s">
        <v>81</v>
      </c>
      <c r="AW711" s="12" t="s">
        <v>31</v>
      </c>
      <c r="AX711" s="12" t="s">
        <v>69</v>
      </c>
      <c r="AY711" s="147" t="s">
        <v>267</v>
      </c>
    </row>
    <row r="712" spans="2:65" s="13" customFormat="1">
      <c r="B712" s="152"/>
      <c r="D712" s="146" t="s">
        <v>277</v>
      </c>
      <c r="E712" s="153" t="s">
        <v>3</v>
      </c>
      <c r="F712" s="154" t="s">
        <v>285</v>
      </c>
      <c r="H712" s="288">
        <v>2</v>
      </c>
      <c r="I712" s="155"/>
      <c r="J712" s="351"/>
      <c r="L712" s="152"/>
      <c r="M712" s="156"/>
      <c r="T712" s="157"/>
      <c r="AT712" s="153" t="s">
        <v>277</v>
      </c>
      <c r="AU712" s="153" t="s">
        <v>85</v>
      </c>
      <c r="AV712" s="13" t="s">
        <v>88</v>
      </c>
      <c r="AW712" s="13" t="s">
        <v>31</v>
      </c>
      <c r="AX712" s="13" t="s">
        <v>76</v>
      </c>
      <c r="AY712" s="153" t="s">
        <v>267</v>
      </c>
    </row>
    <row r="713" spans="2:65" s="11" customFormat="1" ht="20.85" customHeight="1">
      <c r="B713" s="117"/>
      <c r="D713" s="118" t="s">
        <v>68</v>
      </c>
      <c r="E713" s="127" t="s">
        <v>1270</v>
      </c>
      <c r="F713" s="127" t="s">
        <v>1271</v>
      </c>
      <c r="H713" s="289"/>
      <c r="I713" s="120"/>
      <c r="J713" s="352">
        <f>BK713</f>
        <v>0</v>
      </c>
      <c r="L713" s="117"/>
      <c r="M713" s="122"/>
      <c r="P713" s="123">
        <f>SUM(P714:P728)</f>
        <v>0</v>
      </c>
      <c r="R713" s="123">
        <f>SUM(R714:R728)</f>
        <v>3.4587050000000001E-2</v>
      </c>
      <c r="T713" s="124">
        <f>SUM(T714:T728)</f>
        <v>0</v>
      </c>
      <c r="AR713" s="118" t="s">
        <v>81</v>
      </c>
      <c r="AT713" s="125" t="s">
        <v>68</v>
      </c>
      <c r="AU713" s="125" t="s">
        <v>81</v>
      </c>
      <c r="AY713" s="118" t="s">
        <v>267</v>
      </c>
      <c r="BK713" s="126">
        <f>SUM(BK714:BK728)</f>
        <v>0</v>
      </c>
    </row>
    <row r="714" spans="2:65" s="1" customFormat="1" ht="24.2" customHeight="1">
      <c r="B714" s="129"/>
      <c r="C714" s="130" t="s">
        <v>1272</v>
      </c>
      <c r="D714" s="130" t="s">
        <v>270</v>
      </c>
      <c r="E714" s="131" t="s">
        <v>1273</v>
      </c>
      <c r="F714" s="132" t="s">
        <v>1274</v>
      </c>
      <c r="G714" s="133" t="s">
        <v>131</v>
      </c>
      <c r="H714" s="285">
        <v>21.515999999999998</v>
      </c>
      <c r="I714" s="134"/>
      <c r="J714" s="348">
        <f>ROUND(I714*H714,2)</f>
        <v>0</v>
      </c>
      <c r="K714" s="132" t="s">
        <v>305</v>
      </c>
      <c r="L714" s="33"/>
      <c r="M714" s="135" t="s">
        <v>3</v>
      </c>
      <c r="N714" s="136" t="s">
        <v>41</v>
      </c>
      <c r="P714" s="137">
        <f>O714*H714</f>
        <v>0</v>
      </c>
      <c r="Q714" s="137">
        <v>0</v>
      </c>
      <c r="R714" s="137">
        <f>Q714*H714</f>
        <v>0</v>
      </c>
      <c r="S714" s="137">
        <v>0</v>
      </c>
      <c r="T714" s="138">
        <f>S714*H714</f>
        <v>0</v>
      </c>
      <c r="AR714" s="139" t="s">
        <v>312</v>
      </c>
      <c r="AT714" s="139" t="s">
        <v>270</v>
      </c>
      <c r="AU714" s="139" t="s">
        <v>85</v>
      </c>
      <c r="AY714" s="18" t="s">
        <v>267</v>
      </c>
      <c r="BE714" s="140">
        <f>IF(N714="základní",J714,0)</f>
        <v>0</v>
      </c>
      <c r="BF714" s="140">
        <f>IF(N714="snížená",J714,0)</f>
        <v>0</v>
      </c>
      <c r="BG714" s="140">
        <f>IF(N714="zákl. přenesená",J714,0)</f>
        <v>0</v>
      </c>
      <c r="BH714" s="140">
        <f>IF(N714="sníž. přenesená",J714,0)</f>
        <v>0</v>
      </c>
      <c r="BI714" s="140">
        <f>IF(N714="nulová",J714,0)</f>
        <v>0</v>
      </c>
      <c r="BJ714" s="18" t="s">
        <v>81</v>
      </c>
      <c r="BK714" s="140">
        <f>ROUND(I714*H714,2)</f>
        <v>0</v>
      </c>
      <c r="BL714" s="18" t="s">
        <v>312</v>
      </c>
      <c r="BM714" s="139" t="s">
        <v>1275</v>
      </c>
    </row>
    <row r="715" spans="2:65" s="12" customFormat="1">
      <c r="B715" s="145"/>
      <c r="D715" s="146" t="s">
        <v>277</v>
      </c>
      <c r="E715" s="147" t="s">
        <v>3</v>
      </c>
      <c r="F715" s="148" t="s">
        <v>1276</v>
      </c>
      <c r="H715" s="287">
        <v>21.515999999999998</v>
      </c>
      <c r="I715" s="149"/>
      <c r="J715" s="350"/>
      <c r="L715" s="145"/>
      <c r="M715" s="150"/>
      <c r="T715" s="151"/>
      <c r="AT715" s="147" t="s">
        <v>277</v>
      </c>
      <c r="AU715" s="147" t="s">
        <v>85</v>
      </c>
      <c r="AV715" s="12" t="s">
        <v>81</v>
      </c>
      <c r="AW715" s="12" t="s">
        <v>31</v>
      </c>
      <c r="AX715" s="12" t="s">
        <v>76</v>
      </c>
      <c r="AY715" s="147" t="s">
        <v>267</v>
      </c>
    </row>
    <row r="716" spans="2:65" s="1" customFormat="1" ht="24.2" customHeight="1">
      <c r="B716" s="129"/>
      <c r="C716" s="165" t="s">
        <v>1277</v>
      </c>
      <c r="D716" s="165" t="s">
        <v>564</v>
      </c>
      <c r="E716" s="166" t="s">
        <v>1278</v>
      </c>
      <c r="F716" s="167" t="s">
        <v>1279</v>
      </c>
      <c r="G716" s="168" t="s">
        <v>403</v>
      </c>
      <c r="H716" s="291">
        <v>23.667999999999999</v>
      </c>
      <c r="I716" s="169"/>
      <c r="J716" s="355">
        <f>ROUND(I716*H716,2)</f>
        <v>0</v>
      </c>
      <c r="K716" s="167" t="s">
        <v>273</v>
      </c>
      <c r="L716" s="171"/>
      <c r="M716" s="172" t="s">
        <v>3</v>
      </c>
      <c r="N716" s="173" t="s">
        <v>41</v>
      </c>
      <c r="P716" s="137">
        <f>O716*H716</f>
        <v>0</v>
      </c>
      <c r="Q716" s="137">
        <v>2.0000000000000001E-4</v>
      </c>
      <c r="R716" s="137">
        <f>Q716*H716</f>
        <v>4.7336000000000001E-3</v>
      </c>
      <c r="S716" s="137">
        <v>0</v>
      </c>
      <c r="T716" s="138">
        <f>S716*H716</f>
        <v>0</v>
      </c>
      <c r="AR716" s="139" t="s">
        <v>472</v>
      </c>
      <c r="AT716" s="139" t="s">
        <v>564</v>
      </c>
      <c r="AU716" s="139" t="s">
        <v>85</v>
      </c>
      <c r="AY716" s="18" t="s">
        <v>267</v>
      </c>
      <c r="BE716" s="140">
        <f>IF(N716="základní",J716,0)</f>
        <v>0</v>
      </c>
      <c r="BF716" s="140">
        <f>IF(N716="snížená",J716,0)</f>
        <v>0</v>
      </c>
      <c r="BG716" s="140">
        <f>IF(N716="zákl. přenesená",J716,0)</f>
        <v>0</v>
      </c>
      <c r="BH716" s="140">
        <f>IF(N716="sníž. přenesená",J716,0)</f>
        <v>0</v>
      </c>
      <c r="BI716" s="140">
        <f>IF(N716="nulová",J716,0)</f>
        <v>0</v>
      </c>
      <c r="BJ716" s="18" t="s">
        <v>81</v>
      </c>
      <c r="BK716" s="140">
        <f>ROUND(I716*H716,2)</f>
        <v>0</v>
      </c>
      <c r="BL716" s="18" t="s">
        <v>312</v>
      </c>
      <c r="BM716" s="139" t="s">
        <v>1280</v>
      </c>
    </row>
    <row r="717" spans="2:65" s="1" customFormat="1" ht="29.25">
      <c r="B717" s="33"/>
      <c r="D717" s="146" t="s">
        <v>539</v>
      </c>
      <c r="F717" s="164" t="s">
        <v>1281</v>
      </c>
      <c r="H717" s="286"/>
      <c r="I717" s="143"/>
      <c r="J717" s="349"/>
      <c r="L717" s="33"/>
      <c r="M717" s="144"/>
      <c r="T717" s="54"/>
      <c r="AT717" s="18" t="s">
        <v>539</v>
      </c>
      <c r="AU717" s="18" t="s">
        <v>85</v>
      </c>
    </row>
    <row r="718" spans="2:65" s="12" customFormat="1">
      <c r="B718" s="145"/>
      <c r="D718" s="146" t="s">
        <v>277</v>
      </c>
      <c r="F718" s="148" t="s">
        <v>1282</v>
      </c>
      <c r="H718" s="287">
        <v>23.667999999999999</v>
      </c>
      <c r="I718" s="149"/>
      <c r="J718" s="350"/>
      <c r="L718" s="145"/>
      <c r="M718" s="150"/>
      <c r="T718" s="151"/>
      <c r="AT718" s="147" t="s">
        <v>277</v>
      </c>
      <c r="AU718" s="147" t="s">
        <v>85</v>
      </c>
      <c r="AV718" s="12" t="s">
        <v>81</v>
      </c>
      <c r="AW718" s="12" t="s">
        <v>4</v>
      </c>
      <c r="AX718" s="12" t="s">
        <v>76</v>
      </c>
      <c r="AY718" s="147" t="s">
        <v>267</v>
      </c>
    </row>
    <row r="719" spans="2:65" s="1" customFormat="1" ht="44.25" customHeight="1">
      <c r="B719" s="129"/>
      <c r="C719" s="130" t="s">
        <v>1283</v>
      </c>
      <c r="D719" s="130" t="s">
        <v>270</v>
      </c>
      <c r="E719" s="131" t="s">
        <v>1284</v>
      </c>
      <c r="F719" s="132" t="s">
        <v>1285</v>
      </c>
      <c r="G719" s="133" t="s">
        <v>102</v>
      </c>
      <c r="H719" s="285">
        <v>17.93</v>
      </c>
      <c r="I719" s="134"/>
      <c r="J719" s="348">
        <f>ROUND(I719*H719,2)</f>
        <v>0</v>
      </c>
      <c r="K719" s="132" t="s">
        <v>273</v>
      </c>
      <c r="L719" s="33"/>
      <c r="M719" s="135" t="s">
        <v>3</v>
      </c>
      <c r="N719" s="136" t="s">
        <v>41</v>
      </c>
      <c r="P719" s="137">
        <f>O719*H719</f>
        <v>0</v>
      </c>
      <c r="Q719" s="137">
        <v>0</v>
      </c>
      <c r="R719" s="137">
        <f>Q719*H719</f>
        <v>0</v>
      </c>
      <c r="S719" s="137">
        <v>0</v>
      </c>
      <c r="T719" s="138">
        <f>S719*H719</f>
        <v>0</v>
      </c>
      <c r="AR719" s="139" t="s">
        <v>312</v>
      </c>
      <c r="AT719" s="139" t="s">
        <v>270</v>
      </c>
      <c r="AU719" s="139" t="s">
        <v>85</v>
      </c>
      <c r="AY719" s="18" t="s">
        <v>267</v>
      </c>
      <c r="BE719" s="140">
        <f>IF(N719="základní",J719,0)</f>
        <v>0</v>
      </c>
      <c r="BF719" s="140">
        <f>IF(N719="snížená",J719,0)</f>
        <v>0</v>
      </c>
      <c r="BG719" s="140">
        <f>IF(N719="zákl. přenesená",J719,0)</f>
        <v>0</v>
      </c>
      <c r="BH719" s="140">
        <f>IF(N719="sníž. přenesená",J719,0)</f>
        <v>0</v>
      </c>
      <c r="BI719" s="140">
        <f>IF(N719="nulová",J719,0)</f>
        <v>0</v>
      </c>
      <c r="BJ719" s="18" t="s">
        <v>81</v>
      </c>
      <c r="BK719" s="140">
        <f>ROUND(I719*H719,2)</f>
        <v>0</v>
      </c>
      <c r="BL719" s="18" t="s">
        <v>312</v>
      </c>
      <c r="BM719" s="139" t="s">
        <v>1286</v>
      </c>
    </row>
    <row r="720" spans="2:65" s="1" customFormat="1">
      <c r="B720" s="33"/>
      <c r="D720" s="141" t="s">
        <v>275</v>
      </c>
      <c r="F720" s="142" t="s">
        <v>1287</v>
      </c>
      <c r="H720" s="286"/>
      <c r="I720" s="143"/>
      <c r="J720" s="349"/>
      <c r="L720" s="33"/>
      <c r="M720" s="144"/>
      <c r="T720" s="54"/>
      <c r="AT720" s="18" t="s">
        <v>275</v>
      </c>
      <c r="AU720" s="18" t="s">
        <v>85</v>
      </c>
    </row>
    <row r="721" spans="2:65" s="12" customFormat="1">
      <c r="B721" s="145"/>
      <c r="D721" s="146" t="s">
        <v>277</v>
      </c>
      <c r="E721" s="147" t="s">
        <v>3</v>
      </c>
      <c r="F721" s="148" t="s">
        <v>174</v>
      </c>
      <c r="H721" s="287">
        <v>17.93</v>
      </c>
      <c r="I721" s="149"/>
      <c r="J721" s="350"/>
      <c r="L721" s="145"/>
      <c r="M721" s="150"/>
      <c r="T721" s="151"/>
      <c r="AT721" s="147" t="s">
        <v>277</v>
      </c>
      <c r="AU721" s="147" t="s">
        <v>85</v>
      </c>
      <c r="AV721" s="12" t="s">
        <v>81</v>
      </c>
      <c r="AW721" s="12" t="s">
        <v>31</v>
      </c>
      <c r="AX721" s="12" t="s">
        <v>76</v>
      </c>
      <c r="AY721" s="147" t="s">
        <v>267</v>
      </c>
    </row>
    <row r="722" spans="2:65" s="1" customFormat="1" ht="24.2" customHeight="1">
      <c r="B722" s="129"/>
      <c r="C722" s="165" t="s">
        <v>1288</v>
      </c>
      <c r="D722" s="165" t="s">
        <v>564</v>
      </c>
      <c r="E722" s="166" t="s">
        <v>1289</v>
      </c>
      <c r="F722" s="167" t="s">
        <v>1290</v>
      </c>
      <c r="G722" s="168" t="s">
        <v>102</v>
      </c>
      <c r="H722" s="291">
        <v>21.515999999999998</v>
      </c>
      <c r="I722" s="169"/>
      <c r="J722" s="355">
        <f>ROUND(I722*H722,2)</f>
        <v>0</v>
      </c>
      <c r="K722" s="167" t="s">
        <v>273</v>
      </c>
      <c r="L722" s="171"/>
      <c r="M722" s="172" t="s">
        <v>3</v>
      </c>
      <c r="N722" s="173" t="s">
        <v>41</v>
      </c>
      <c r="P722" s="137">
        <f>O722*H722</f>
        <v>0</v>
      </c>
      <c r="Q722" s="137">
        <v>8.0000000000000007E-5</v>
      </c>
      <c r="R722" s="137">
        <f>Q722*H722</f>
        <v>1.7212799999999999E-3</v>
      </c>
      <c r="S722" s="137">
        <v>0</v>
      </c>
      <c r="T722" s="138">
        <f>S722*H722</f>
        <v>0</v>
      </c>
      <c r="AR722" s="139" t="s">
        <v>472</v>
      </c>
      <c r="AT722" s="139" t="s">
        <v>564</v>
      </c>
      <c r="AU722" s="139" t="s">
        <v>85</v>
      </c>
      <c r="AY722" s="18" t="s">
        <v>267</v>
      </c>
      <c r="BE722" s="140">
        <f>IF(N722="základní",J722,0)</f>
        <v>0</v>
      </c>
      <c r="BF722" s="140">
        <f>IF(N722="snížená",J722,0)</f>
        <v>0</v>
      </c>
      <c r="BG722" s="140">
        <f>IF(N722="zákl. přenesená",J722,0)</f>
        <v>0</v>
      </c>
      <c r="BH722" s="140">
        <f>IF(N722="sníž. přenesená",J722,0)</f>
        <v>0</v>
      </c>
      <c r="BI722" s="140">
        <f>IF(N722="nulová",J722,0)</f>
        <v>0</v>
      </c>
      <c r="BJ722" s="18" t="s">
        <v>81</v>
      </c>
      <c r="BK722" s="140">
        <f>ROUND(I722*H722,2)</f>
        <v>0</v>
      </c>
      <c r="BL722" s="18" t="s">
        <v>312</v>
      </c>
      <c r="BM722" s="139" t="s">
        <v>1291</v>
      </c>
    </row>
    <row r="723" spans="2:65" s="1" customFormat="1" ht="29.25">
      <c r="B723" s="33"/>
      <c r="D723" s="146" t="s">
        <v>539</v>
      </c>
      <c r="F723" s="164" t="s">
        <v>1292</v>
      </c>
      <c r="H723" s="286"/>
      <c r="I723" s="143"/>
      <c r="J723" s="349"/>
      <c r="L723" s="33"/>
      <c r="M723" s="144"/>
      <c r="T723" s="54"/>
      <c r="AT723" s="18" t="s">
        <v>539</v>
      </c>
      <c r="AU723" s="18" t="s">
        <v>85</v>
      </c>
    </row>
    <row r="724" spans="2:65" s="12" customFormat="1">
      <c r="B724" s="145"/>
      <c r="D724" s="146" t="s">
        <v>277</v>
      </c>
      <c r="F724" s="148" t="s">
        <v>1293</v>
      </c>
      <c r="H724" s="287">
        <v>21.515999999999998</v>
      </c>
      <c r="I724" s="149"/>
      <c r="J724" s="350"/>
      <c r="L724" s="145"/>
      <c r="M724" s="150"/>
      <c r="T724" s="151"/>
      <c r="AT724" s="147" t="s">
        <v>277</v>
      </c>
      <c r="AU724" s="147" t="s">
        <v>85</v>
      </c>
      <c r="AV724" s="12" t="s">
        <v>81</v>
      </c>
      <c r="AW724" s="12" t="s">
        <v>4</v>
      </c>
      <c r="AX724" s="12" t="s">
        <v>76</v>
      </c>
      <c r="AY724" s="147" t="s">
        <v>267</v>
      </c>
    </row>
    <row r="725" spans="2:65" s="1" customFormat="1" ht="24.2" customHeight="1">
      <c r="B725" s="129"/>
      <c r="C725" s="165" t="s">
        <v>1294</v>
      </c>
      <c r="D725" s="165" t="s">
        <v>564</v>
      </c>
      <c r="E725" s="166" t="s">
        <v>1295</v>
      </c>
      <c r="F725" s="167" t="s">
        <v>1296</v>
      </c>
      <c r="G725" s="168" t="s">
        <v>403</v>
      </c>
      <c r="H725" s="291">
        <v>26.895</v>
      </c>
      <c r="I725" s="169"/>
      <c r="J725" s="355">
        <f>ROUND(I725*H725,2)</f>
        <v>0</v>
      </c>
      <c r="K725" s="167" t="s">
        <v>273</v>
      </c>
      <c r="L725" s="171"/>
      <c r="M725" s="172" t="s">
        <v>3</v>
      </c>
      <c r="N725" s="173" t="s">
        <v>41</v>
      </c>
      <c r="P725" s="137">
        <f>O725*H725</f>
        <v>0</v>
      </c>
      <c r="Q725" s="137">
        <v>1.0300000000000001E-3</v>
      </c>
      <c r="R725" s="137">
        <f>Q725*H725</f>
        <v>2.7701850000000004E-2</v>
      </c>
      <c r="S725" s="137">
        <v>0</v>
      </c>
      <c r="T725" s="138">
        <f>S725*H725</f>
        <v>0</v>
      </c>
      <c r="AR725" s="139" t="s">
        <v>472</v>
      </c>
      <c r="AT725" s="139" t="s">
        <v>564</v>
      </c>
      <c r="AU725" s="139" t="s">
        <v>85</v>
      </c>
      <c r="AY725" s="18" t="s">
        <v>267</v>
      </c>
      <c r="BE725" s="140">
        <f>IF(N725="základní",J725,0)</f>
        <v>0</v>
      </c>
      <c r="BF725" s="140">
        <f>IF(N725="snížená",J725,0)</f>
        <v>0</v>
      </c>
      <c r="BG725" s="140">
        <f>IF(N725="zákl. přenesená",J725,0)</f>
        <v>0</v>
      </c>
      <c r="BH725" s="140">
        <f>IF(N725="sníž. přenesená",J725,0)</f>
        <v>0</v>
      </c>
      <c r="BI725" s="140">
        <f>IF(N725="nulová",J725,0)</f>
        <v>0</v>
      </c>
      <c r="BJ725" s="18" t="s">
        <v>81</v>
      </c>
      <c r="BK725" s="140">
        <f>ROUND(I725*H725,2)</f>
        <v>0</v>
      </c>
      <c r="BL725" s="18" t="s">
        <v>312</v>
      </c>
      <c r="BM725" s="139" t="s">
        <v>1297</v>
      </c>
    </row>
    <row r="726" spans="2:65" s="12" customFormat="1">
      <c r="B726" s="145"/>
      <c r="D726" s="146" t="s">
        <v>277</v>
      </c>
      <c r="F726" s="148" t="s">
        <v>1298</v>
      </c>
      <c r="H726" s="287">
        <v>26.895</v>
      </c>
      <c r="I726" s="149"/>
      <c r="J726" s="350"/>
      <c r="L726" s="145"/>
      <c r="M726" s="150"/>
      <c r="T726" s="151"/>
      <c r="AT726" s="147" t="s">
        <v>277</v>
      </c>
      <c r="AU726" s="147" t="s">
        <v>85</v>
      </c>
      <c r="AV726" s="12" t="s">
        <v>81</v>
      </c>
      <c r="AW726" s="12" t="s">
        <v>4</v>
      </c>
      <c r="AX726" s="12" t="s">
        <v>76</v>
      </c>
      <c r="AY726" s="147" t="s">
        <v>267</v>
      </c>
    </row>
    <row r="727" spans="2:65" s="1" customFormat="1" ht="24.2" customHeight="1">
      <c r="B727" s="129"/>
      <c r="C727" s="165" t="s">
        <v>1299</v>
      </c>
      <c r="D727" s="165" t="s">
        <v>564</v>
      </c>
      <c r="E727" s="166" t="s">
        <v>1300</v>
      </c>
      <c r="F727" s="167" t="s">
        <v>1301</v>
      </c>
      <c r="G727" s="168" t="s">
        <v>403</v>
      </c>
      <c r="H727" s="291">
        <v>21.515999999999998</v>
      </c>
      <c r="I727" s="169"/>
      <c r="J727" s="355">
        <f>ROUND(I727*H727,2)</f>
        <v>0</v>
      </c>
      <c r="K727" s="167" t="s">
        <v>273</v>
      </c>
      <c r="L727" s="171"/>
      <c r="M727" s="172" t="s">
        <v>3</v>
      </c>
      <c r="N727" s="173" t="s">
        <v>41</v>
      </c>
      <c r="P727" s="137">
        <f>O727*H727</f>
        <v>0</v>
      </c>
      <c r="Q727" s="137">
        <v>2.0000000000000002E-5</v>
      </c>
      <c r="R727" s="137">
        <f>Q727*H727</f>
        <v>4.3031999999999999E-4</v>
      </c>
      <c r="S727" s="137">
        <v>0</v>
      </c>
      <c r="T727" s="138">
        <f>S727*H727</f>
        <v>0</v>
      </c>
      <c r="AR727" s="139" t="s">
        <v>472</v>
      </c>
      <c r="AT727" s="139" t="s">
        <v>564</v>
      </c>
      <c r="AU727" s="139" t="s">
        <v>85</v>
      </c>
      <c r="AY727" s="18" t="s">
        <v>267</v>
      </c>
      <c r="BE727" s="140">
        <f>IF(N727="základní",J727,0)</f>
        <v>0</v>
      </c>
      <c r="BF727" s="140">
        <f>IF(N727="snížená",J727,0)</f>
        <v>0</v>
      </c>
      <c r="BG727" s="140">
        <f>IF(N727="zákl. přenesená",J727,0)</f>
        <v>0</v>
      </c>
      <c r="BH727" s="140">
        <f>IF(N727="sníž. přenesená",J727,0)</f>
        <v>0</v>
      </c>
      <c r="BI727" s="140">
        <f>IF(N727="nulová",J727,0)</f>
        <v>0</v>
      </c>
      <c r="BJ727" s="18" t="s">
        <v>81</v>
      </c>
      <c r="BK727" s="140">
        <f>ROUND(I727*H727,2)</f>
        <v>0</v>
      </c>
      <c r="BL727" s="18" t="s">
        <v>312</v>
      </c>
      <c r="BM727" s="139" t="s">
        <v>1302</v>
      </c>
    </row>
    <row r="728" spans="2:65" s="12" customFormat="1">
      <c r="B728" s="145"/>
      <c r="D728" s="146" t="s">
        <v>277</v>
      </c>
      <c r="F728" s="148" t="s">
        <v>1293</v>
      </c>
      <c r="H728" s="287">
        <v>21.515999999999998</v>
      </c>
      <c r="I728" s="149"/>
      <c r="J728" s="350"/>
      <c r="L728" s="145"/>
      <c r="M728" s="150"/>
      <c r="T728" s="151"/>
      <c r="AT728" s="147" t="s">
        <v>277</v>
      </c>
      <c r="AU728" s="147" t="s">
        <v>85</v>
      </c>
      <c r="AV728" s="12" t="s">
        <v>81</v>
      </c>
      <c r="AW728" s="12" t="s">
        <v>4</v>
      </c>
      <c r="AX728" s="12" t="s">
        <v>76</v>
      </c>
      <c r="AY728" s="147" t="s">
        <v>267</v>
      </c>
    </row>
    <row r="729" spans="2:65" s="11" customFormat="1" ht="22.9" customHeight="1">
      <c r="B729" s="117"/>
      <c r="D729" s="118" t="s">
        <v>68</v>
      </c>
      <c r="E729" s="127" t="s">
        <v>1303</v>
      </c>
      <c r="F729" s="127" t="s">
        <v>1304</v>
      </c>
      <c r="H729" s="289"/>
      <c r="I729" s="120"/>
      <c r="J729" s="352">
        <f>BK729</f>
        <v>0</v>
      </c>
      <c r="L729" s="117"/>
      <c r="M729" s="122"/>
      <c r="P729" s="123">
        <f>P730+P731+P732+P746</f>
        <v>0</v>
      </c>
      <c r="R729" s="123">
        <f>R730+R731+R732+R746</f>
        <v>3.0063620499999996E-2</v>
      </c>
      <c r="T729" s="124">
        <f>T730+T731+T732+T746</f>
        <v>0</v>
      </c>
      <c r="AR729" s="118" t="s">
        <v>81</v>
      </c>
      <c r="AT729" s="125" t="s">
        <v>68</v>
      </c>
      <c r="AU729" s="125" t="s">
        <v>76</v>
      </c>
      <c r="AY729" s="118" t="s">
        <v>267</v>
      </c>
      <c r="BK729" s="126">
        <f>BK730+BK731+BK732+BK746</f>
        <v>0</v>
      </c>
    </row>
    <row r="730" spans="2:65" s="1" customFormat="1" ht="49.15" customHeight="1">
      <c r="B730" s="129"/>
      <c r="C730" s="130" t="s">
        <v>1305</v>
      </c>
      <c r="D730" s="130" t="s">
        <v>270</v>
      </c>
      <c r="E730" s="131" t="s">
        <v>1306</v>
      </c>
      <c r="F730" s="132" t="s">
        <v>1307</v>
      </c>
      <c r="G730" s="133" t="s">
        <v>481</v>
      </c>
      <c r="H730" s="285">
        <v>0.03</v>
      </c>
      <c r="I730" s="134"/>
      <c r="J730" s="348">
        <f>ROUND(I730*H730,2)</f>
        <v>0</v>
      </c>
      <c r="K730" s="132" t="s">
        <v>273</v>
      </c>
      <c r="L730" s="33"/>
      <c r="M730" s="135" t="s">
        <v>3</v>
      </c>
      <c r="N730" s="136" t="s">
        <v>41</v>
      </c>
      <c r="P730" s="137">
        <f>O730*H730</f>
        <v>0</v>
      </c>
      <c r="Q730" s="137">
        <v>0</v>
      </c>
      <c r="R730" s="137">
        <f>Q730*H730</f>
        <v>0</v>
      </c>
      <c r="S730" s="137">
        <v>0</v>
      </c>
      <c r="T730" s="138">
        <f>S730*H730</f>
        <v>0</v>
      </c>
      <c r="AR730" s="139" t="s">
        <v>312</v>
      </c>
      <c r="AT730" s="139" t="s">
        <v>270</v>
      </c>
      <c r="AU730" s="139" t="s">
        <v>81</v>
      </c>
      <c r="AY730" s="18" t="s">
        <v>267</v>
      </c>
      <c r="BE730" s="140">
        <f>IF(N730="základní",J730,0)</f>
        <v>0</v>
      </c>
      <c r="BF730" s="140">
        <f>IF(N730="snížená",J730,0)</f>
        <v>0</v>
      </c>
      <c r="BG730" s="140">
        <f>IF(N730="zákl. přenesená",J730,0)</f>
        <v>0</v>
      </c>
      <c r="BH730" s="140">
        <f>IF(N730="sníž. přenesená",J730,0)</f>
        <v>0</v>
      </c>
      <c r="BI730" s="140">
        <f>IF(N730="nulová",J730,0)</f>
        <v>0</v>
      </c>
      <c r="BJ730" s="18" t="s">
        <v>81</v>
      </c>
      <c r="BK730" s="140">
        <f>ROUND(I730*H730,2)</f>
        <v>0</v>
      </c>
      <c r="BL730" s="18" t="s">
        <v>312</v>
      </c>
      <c r="BM730" s="139" t="s">
        <v>1308</v>
      </c>
    </row>
    <row r="731" spans="2:65" s="1" customFormat="1">
      <c r="B731" s="33"/>
      <c r="D731" s="141" t="s">
        <v>275</v>
      </c>
      <c r="F731" s="142" t="s">
        <v>1309</v>
      </c>
      <c r="H731" s="286"/>
      <c r="I731" s="143"/>
      <c r="J731" s="349"/>
      <c r="L731" s="33"/>
      <c r="M731" s="144"/>
      <c r="T731" s="54"/>
      <c r="AT731" s="18" t="s">
        <v>275</v>
      </c>
      <c r="AU731" s="18" t="s">
        <v>81</v>
      </c>
    </row>
    <row r="732" spans="2:65" s="11" customFormat="1" ht="20.85" customHeight="1">
      <c r="B732" s="117"/>
      <c r="D732" s="118" t="s">
        <v>68</v>
      </c>
      <c r="E732" s="127" t="s">
        <v>1310</v>
      </c>
      <c r="F732" s="127" t="s">
        <v>1311</v>
      </c>
      <c r="H732" s="289"/>
      <c r="I732" s="120"/>
      <c r="J732" s="352">
        <f>BK732</f>
        <v>0</v>
      </c>
      <c r="L732" s="117"/>
      <c r="M732" s="122"/>
      <c r="P732" s="123">
        <f>SUM(P733:P745)</f>
        <v>0</v>
      </c>
      <c r="R732" s="123">
        <f>SUM(R733:R745)</f>
        <v>2.8700172999999995E-2</v>
      </c>
      <c r="T732" s="124">
        <f>SUM(T733:T745)</f>
        <v>0</v>
      </c>
      <c r="AR732" s="118" t="s">
        <v>81</v>
      </c>
      <c r="AT732" s="125" t="s">
        <v>68</v>
      </c>
      <c r="AU732" s="125" t="s">
        <v>81</v>
      </c>
      <c r="AY732" s="118" t="s">
        <v>267</v>
      </c>
      <c r="BK732" s="126">
        <f>SUM(BK733:BK745)</f>
        <v>0</v>
      </c>
    </row>
    <row r="733" spans="2:65" s="1" customFormat="1" ht="33" customHeight="1">
      <c r="B733" s="129"/>
      <c r="C733" s="130" t="s">
        <v>1312</v>
      </c>
      <c r="D733" s="130" t="s">
        <v>270</v>
      </c>
      <c r="E733" s="131" t="s">
        <v>1313</v>
      </c>
      <c r="F733" s="132" t="s">
        <v>1314</v>
      </c>
      <c r="G733" s="133" t="s">
        <v>403</v>
      </c>
      <c r="H733" s="285">
        <v>11.42</v>
      </c>
      <c r="I733" s="134"/>
      <c r="J733" s="348">
        <f>ROUND(I733*H733,2)</f>
        <v>0</v>
      </c>
      <c r="K733" s="132" t="s">
        <v>273</v>
      </c>
      <c r="L733" s="33"/>
      <c r="M733" s="135" t="s">
        <v>3</v>
      </c>
      <c r="N733" s="136" t="s">
        <v>41</v>
      </c>
      <c r="P733" s="137">
        <f>O733*H733</f>
        <v>0</v>
      </c>
      <c r="Q733" s="137">
        <v>1.5941499999999999E-3</v>
      </c>
      <c r="R733" s="137">
        <f>Q733*H733</f>
        <v>1.8205192999999998E-2</v>
      </c>
      <c r="S733" s="137">
        <v>0</v>
      </c>
      <c r="T733" s="138">
        <f>S733*H733</f>
        <v>0</v>
      </c>
      <c r="AR733" s="139" t="s">
        <v>312</v>
      </c>
      <c r="AT733" s="139" t="s">
        <v>270</v>
      </c>
      <c r="AU733" s="139" t="s">
        <v>85</v>
      </c>
      <c r="AY733" s="18" t="s">
        <v>267</v>
      </c>
      <c r="BE733" s="140">
        <f>IF(N733="základní",J733,0)</f>
        <v>0</v>
      </c>
      <c r="BF733" s="140">
        <f>IF(N733="snížená",J733,0)</f>
        <v>0</v>
      </c>
      <c r="BG733" s="140">
        <f>IF(N733="zákl. přenesená",J733,0)</f>
        <v>0</v>
      </c>
      <c r="BH733" s="140">
        <f>IF(N733="sníž. přenesená",J733,0)</f>
        <v>0</v>
      </c>
      <c r="BI733" s="140">
        <f>IF(N733="nulová",J733,0)</f>
        <v>0</v>
      </c>
      <c r="BJ733" s="18" t="s">
        <v>81</v>
      </c>
      <c r="BK733" s="140">
        <f>ROUND(I733*H733,2)</f>
        <v>0</v>
      </c>
      <c r="BL733" s="18" t="s">
        <v>312</v>
      </c>
      <c r="BM733" s="139" t="s">
        <v>1315</v>
      </c>
    </row>
    <row r="734" spans="2:65" s="1" customFormat="1">
      <c r="B734" s="33"/>
      <c r="D734" s="141" t="s">
        <v>275</v>
      </c>
      <c r="F734" s="142" t="s">
        <v>1316</v>
      </c>
      <c r="H734" s="286"/>
      <c r="I734" s="143"/>
      <c r="J734" s="349"/>
      <c r="L734" s="33"/>
      <c r="M734" s="144"/>
      <c r="T734" s="54"/>
      <c r="AT734" s="18" t="s">
        <v>275</v>
      </c>
      <c r="AU734" s="18" t="s">
        <v>85</v>
      </c>
    </row>
    <row r="735" spans="2:65" s="12" customFormat="1">
      <c r="B735" s="145"/>
      <c r="D735" s="146" t="s">
        <v>277</v>
      </c>
      <c r="E735" s="147" t="s">
        <v>3</v>
      </c>
      <c r="F735" s="148" t="s">
        <v>1317</v>
      </c>
      <c r="H735" s="287">
        <v>11.42</v>
      </c>
      <c r="I735" s="149"/>
      <c r="J735" s="350"/>
      <c r="L735" s="145"/>
      <c r="M735" s="150"/>
      <c r="T735" s="151"/>
      <c r="AT735" s="147" t="s">
        <v>277</v>
      </c>
      <c r="AU735" s="147" t="s">
        <v>85</v>
      </c>
      <c r="AV735" s="12" t="s">
        <v>81</v>
      </c>
      <c r="AW735" s="12" t="s">
        <v>31</v>
      </c>
      <c r="AX735" s="12" t="s">
        <v>76</v>
      </c>
      <c r="AY735" s="147" t="s">
        <v>267</v>
      </c>
    </row>
    <row r="736" spans="2:65" s="1" customFormat="1" ht="37.9" customHeight="1">
      <c r="B736" s="129"/>
      <c r="C736" s="130" t="s">
        <v>1318</v>
      </c>
      <c r="D736" s="130" t="s">
        <v>270</v>
      </c>
      <c r="E736" s="131" t="s">
        <v>1319</v>
      </c>
      <c r="F736" s="132" t="s">
        <v>1320</v>
      </c>
      <c r="G736" s="133" t="s">
        <v>403</v>
      </c>
      <c r="H736" s="285">
        <v>11.42</v>
      </c>
      <c r="I736" s="134"/>
      <c r="J736" s="348">
        <f>ROUND(I736*H736,2)</f>
        <v>0</v>
      </c>
      <c r="K736" s="132" t="s">
        <v>273</v>
      </c>
      <c r="L736" s="33"/>
      <c r="M736" s="135" t="s">
        <v>3</v>
      </c>
      <c r="N736" s="136" t="s">
        <v>41</v>
      </c>
      <c r="P736" s="137">
        <f>O736*H736</f>
        <v>0</v>
      </c>
      <c r="Q736" s="137">
        <v>9.19E-4</v>
      </c>
      <c r="R736" s="137">
        <f>Q736*H736</f>
        <v>1.0494979999999999E-2</v>
      </c>
      <c r="S736" s="137">
        <v>0</v>
      </c>
      <c r="T736" s="138">
        <f>S736*H736</f>
        <v>0</v>
      </c>
      <c r="AR736" s="139" t="s">
        <v>312</v>
      </c>
      <c r="AT736" s="139" t="s">
        <v>270</v>
      </c>
      <c r="AU736" s="139" t="s">
        <v>85</v>
      </c>
      <c r="AY736" s="18" t="s">
        <v>267</v>
      </c>
      <c r="BE736" s="140">
        <f>IF(N736="základní",J736,0)</f>
        <v>0</v>
      </c>
      <c r="BF736" s="140">
        <f>IF(N736="snížená",J736,0)</f>
        <v>0</v>
      </c>
      <c r="BG736" s="140">
        <f>IF(N736="zákl. přenesená",J736,0)</f>
        <v>0</v>
      </c>
      <c r="BH736" s="140">
        <f>IF(N736="sníž. přenesená",J736,0)</f>
        <v>0</v>
      </c>
      <c r="BI736" s="140">
        <f>IF(N736="nulová",J736,0)</f>
        <v>0</v>
      </c>
      <c r="BJ736" s="18" t="s">
        <v>81</v>
      </c>
      <c r="BK736" s="140">
        <f>ROUND(I736*H736,2)</f>
        <v>0</v>
      </c>
      <c r="BL736" s="18" t="s">
        <v>312</v>
      </c>
      <c r="BM736" s="139" t="s">
        <v>1321</v>
      </c>
    </row>
    <row r="737" spans="2:65" s="1" customFormat="1">
      <c r="B737" s="33"/>
      <c r="D737" s="141" t="s">
        <v>275</v>
      </c>
      <c r="F737" s="142" t="s">
        <v>1322</v>
      </c>
      <c r="H737" s="286"/>
      <c r="I737" s="143"/>
      <c r="J737" s="349"/>
      <c r="L737" s="33"/>
      <c r="M737" s="144"/>
      <c r="T737" s="54"/>
      <c r="AT737" s="18" t="s">
        <v>275</v>
      </c>
      <c r="AU737" s="18" t="s">
        <v>85</v>
      </c>
    </row>
    <row r="738" spans="2:65" s="1" customFormat="1" ht="49.15" customHeight="1">
      <c r="B738" s="129"/>
      <c r="C738" s="130" t="s">
        <v>1323</v>
      </c>
      <c r="D738" s="130" t="s">
        <v>270</v>
      </c>
      <c r="E738" s="131" t="s">
        <v>1324</v>
      </c>
      <c r="F738" s="132" t="s">
        <v>1325</v>
      </c>
      <c r="G738" s="133" t="s">
        <v>356</v>
      </c>
      <c r="H738" s="285">
        <v>1</v>
      </c>
      <c r="I738" s="134"/>
      <c r="J738" s="348">
        <f>ROUND(I738*H738,2)</f>
        <v>0</v>
      </c>
      <c r="K738" s="132" t="s">
        <v>273</v>
      </c>
      <c r="L738" s="33"/>
      <c r="M738" s="135" t="s">
        <v>3</v>
      </c>
      <c r="N738" s="136" t="s">
        <v>41</v>
      </c>
      <c r="P738" s="137">
        <f>O738*H738</f>
        <v>0</v>
      </c>
      <c r="Q738" s="137">
        <v>0</v>
      </c>
      <c r="R738" s="137">
        <f>Q738*H738</f>
        <v>0</v>
      </c>
      <c r="S738" s="137">
        <v>0</v>
      </c>
      <c r="T738" s="138">
        <f>S738*H738</f>
        <v>0</v>
      </c>
      <c r="AR738" s="139" t="s">
        <v>312</v>
      </c>
      <c r="AT738" s="139" t="s">
        <v>270</v>
      </c>
      <c r="AU738" s="139" t="s">
        <v>85</v>
      </c>
      <c r="AY738" s="18" t="s">
        <v>267</v>
      </c>
      <c r="BE738" s="140">
        <f>IF(N738="základní",J738,0)</f>
        <v>0</v>
      </c>
      <c r="BF738" s="140">
        <f>IF(N738="snížená",J738,0)</f>
        <v>0</v>
      </c>
      <c r="BG738" s="140">
        <f>IF(N738="zákl. přenesená",J738,0)</f>
        <v>0</v>
      </c>
      <c r="BH738" s="140">
        <f>IF(N738="sníž. přenesená",J738,0)</f>
        <v>0</v>
      </c>
      <c r="BI738" s="140">
        <f>IF(N738="nulová",J738,0)</f>
        <v>0</v>
      </c>
      <c r="BJ738" s="18" t="s">
        <v>81</v>
      </c>
      <c r="BK738" s="140">
        <f>ROUND(I738*H738,2)</f>
        <v>0</v>
      </c>
      <c r="BL738" s="18" t="s">
        <v>312</v>
      </c>
      <c r="BM738" s="139" t="s">
        <v>1326</v>
      </c>
    </row>
    <row r="739" spans="2:65" s="1" customFormat="1">
      <c r="B739" s="33"/>
      <c r="D739" s="141" t="s">
        <v>275</v>
      </c>
      <c r="F739" s="142" t="s">
        <v>1327</v>
      </c>
      <c r="H739" s="286"/>
      <c r="I739" s="143"/>
      <c r="J739" s="349"/>
      <c r="L739" s="33"/>
      <c r="M739" s="144"/>
      <c r="T739" s="54"/>
      <c r="AT739" s="18" t="s">
        <v>275</v>
      </c>
      <c r="AU739" s="18" t="s">
        <v>85</v>
      </c>
    </row>
    <row r="740" spans="2:65" s="12" customFormat="1">
      <c r="B740" s="145"/>
      <c r="D740" s="146" t="s">
        <v>277</v>
      </c>
      <c r="E740" s="147" t="s">
        <v>3</v>
      </c>
      <c r="F740" s="148" t="s">
        <v>1328</v>
      </c>
      <c r="H740" s="287">
        <v>1</v>
      </c>
      <c r="I740" s="149"/>
      <c r="J740" s="350"/>
      <c r="L740" s="145"/>
      <c r="M740" s="150"/>
      <c r="T740" s="151"/>
      <c r="AT740" s="147" t="s">
        <v>277</v>
      </c>
      <c r="AU740" s="147" t="s">
        <v>85</v>
      </c>
      <c r="AV740" s="12" t="s">
        <v>81</v>
      </c>
      <c r="AW740" s="12" t="s">
        <v>31</v>
      </c>
      <c r="AX740" s="12" t="s">
        <v>76</v>
      </c>
      <c r="AY740" s="147" t="s">
        <v>267</v>
      </c>
    </row>
    <row r="741" spans="2:65" s="1" customFormat="1" ht="24.2" customHeight="1">
      <c r="B741" s="129"/>
      <c r="C741" s="130" t="s">
        <v>1329</v>
      </c>
      <c r="D741" s="130" t="s">
        <v>270</v>
      </c>
      <c r="E741" s="131" t="s">
        <v>1330</v>
      </c>
      <c r="F741" s="132" t="s">
        <v>1331</v>
      </c>
      <c r="G741" s="133" t="s">
        <v>1332</v>
      </c>
      <c r="H741" s="285">
        <v>1</v>
      </c>
      <c r="I741" s="134"/>
      <c r="J741" s="348">
        <f>ROUND(I741*H741,2)</f>
        <v>0</v>
      </c>
      <c r="K741" s="132" t="s">
        <v>305</v>
      </c>
      <c r="L741" s="33"/>
      <c r="M741" s="135" t="s">
        <v>3</v>
      </c>
      <c r="N741" s="136" t="s">
        <v>41</v>
      </c>
      <c r="P741" s="137">
        <f>O741*H741</f>
        <v>0</v>
      </c>
      <c r="Q741" s="137">
        <v>0</v>
      </c>
      <c r="R741" s="137">
        <f>Q741*H741</f>
        <v>0</v>
      </c>
      <c r="S741" s="137">
        <v>0</v>
      </c>
      <c r="T741" s="138">
        <f>S741*H741</f>
        <v>0</v>
      </c>
      <c r="AR741" s="139" t="s">
        <v>312</v>
      </c>
      <c r="AT741" s="139" t="s">
        <v>270</v>
      </c>
      <c r="AU741" s="139" t="s">
        <v>85</v>
      </c>
      <c r="AY741" s="18" t="s">
        <v>267</v>
      </c>
      <c r="BE741" s="140">
        <f>IF(N741="základní",J741,0)</f>
        <v>0</v>
      </c>
      <c r="BF741" s="140">
        <f>IF(N741="snížená",J741,0)</f>
        <v>0</v>
      </c>
      <c r="BG741" s="140">
        <f>IF(N741="zákl. přenesená",J741,0)</f>
        <v>0</v>
      </c>
      <c r="BH741" s="140">
        <f>IF(N741="sníž. přenesená",J741,0)</f>
        <v>0</v>
      </c>
      <c r="BI741" s="140">
        <f>IF(N741="nulová",J741,0)</f>
        <v>0</v>
      </c>
      <c r="BJ741" s="18" t="s">
        <v>81</v>
      </c>
      <c r="BK741" s="140">
        <f>ROUND(I741*H741,2)</f>
        <v>0</v>
      </c>
      <c r="BL741" s="18" t="s">
        <v>312</v>
      </c>
      <c r="BM741" s="139" t="s">
        <v>1333</v>
      </c>
    </row>
    <row r="742" spans="2:65" s="1" customFormat="1" ht="24.2" customHeight="1">
      <c r="B742" s="129"/>
      <c r="C742" s="130" t="s">
        <v>1334</v>
      </c>
      <c r="D742" s="130" t="s">
        <v>270</v>
      </c>
      <c r="E742" s="131" t="s">
        <v>1335</v>
      </c>
      <c r="F742" s="132" t="s">
        <v>1336</v>
      </c>
      <c r="G742" s="133" t="s">
        <v>1332</v>
      </c>
      <c r="H742" s="285">
        <v>1</v>
      </c>
      <c r="I742" s="134"/>
      <c r="J742" s="348">
        <f>ROUND(I742*H742,2)</f>
        <v>0</v>
      </c>
      <c r="K742" s="132" t="s">
        <v>305</v>
      </c>
      <c r="L742" s="33"/>
      <c r="M742" s="135" t="s">
        <v>3</v>
      </c>
      <c r="N742" s="136" t="s">
        <v>41</v>
      </c>
      <c r="P742" s="137">
        <f>O742*H742</f>
        <v>0</v>
      </c>
      <c r="Q742" s="137">
        <v>0</v>
      </c>
      <c r="R742" s="137">
        <f>Q742*H742</f>
        <v>0</v>
      </c>
      <c r="S742" s="137">
        <v>0</v>
      </c>
      <c r="T742" s="138">
        <f>S742*H742</f>
        <v>0</v>
      </c>
      <c r="AR742" s="139" t="s">
        <v>312</v>
      </c>
      <c r="AT742" s="139" t="s">
        <v>270</v>
      </c>
      <c r="AU742" s="139" t="s">
        <v>85</v>
      </c>
      <c r="AY742" s="18" t="s">
        <v>267</v>
      </c>
      <c r="BE742" s="140">
        <f>IF(N742="základní",J742,0)</f>
        <v>0</v>
      </c>
      <c r="BF742" s="140">
        <f>IF(N742="snížená",J742,0)</f>
        <v>0</v>
      </c>
      <c r="BG742" s="140">
        <f>IF(N742="zákl. přenesená",J742,0)</f>
        <v>0</v>
      </c>
      <c r="BH742" s="140">
        <f>IF(N742="sníž. přenesená",J742,0)</f>
        <v>0</v>
      </c>
      <c r="BI742" s="140">
        <f>IF(N742="nulová",J742,0)</f>
        <v>0</v>
      </c>
      <c r="BJ742" s="18" t="s">
        <v>81</v>
      </c>
      <c r="BK742" s="140">
        <f>ROUND(I742*H742,2)</f>
        <v>0</v>
      </c>
      <c r="BL742" s="18" t="s">
        <v>312</v>
      </c>
      <c r="BM742" s="139" t="s">
        <v>1337</v>
      </c>
    </row>
    <row r="743" spans="2:65" s="1" customFormat="1" ht="37.9" customHeight="1">
      <c r="B743" s="129"/>
      <c r="C743" s="130" t="s">
        <v>1338</v>
      </c>
      <c r="D743" s="130" t="s">
        <v>270</v>
      </c>
      <c r="E743" s="131" t="s">
        <v>1339</v>
      </c>
      <c r="F743" s="132" t="s">
        <v>1340</v>
      </c>
      <c r="G743" s="133" t="s">
        <v>1247</v>
      </c>
      <c r="H743" s="285">
        <v>11.42</v>
      </c>
      <c r="I743" s="134"/>
      <c r="J743" s="348">
        <f>ROUND(I743*H743,2)</f>
        <v>0</v>
      </c>
      <c r="K743" s="132" t="s">
        <v>305</v>
      </c>
      <c r="L743" s="33"/>
      <c r="M743" s="135" t="s">
        <v>3</v>
      </c>
      <c r="N743" s="136" t="s">
        <v>41</v>
      </c>
      <c r="P743" s="137">
        <f>O743*H743</f>
        <v>0</v>
      </c>
      <c r="Q743" s="137">
        <v>0</v>
      </c>
      <c r="R743" s="137">
        <f>Q743*H743</f>
        <v>0</v>
      </c>
      <c r="S743" s="137">
        <v>0</v>
      </c>
      <c r="T743" s="138">
        <f>S743*H743</f>
        <v>0</v>
      </c>
      <c r="AR743" s="139" t="s">
        <v>312</v>
      </c>
      <c r="AT743" s="139" t="s">
        <v>270</v>
      </c>
      <c r="AU743" s="139" t="s">
        <v>85</v>
      </c>
      <c r="AY743" s="18" t="s">
        <v>267</v>
      </c>
      <c r="BE743" s="140">
        <f>IF(N743="základní",J743,0)</f>
        <v>0</v>
      </c>
      <c r="BF743" s="140">
        <f>IF(N743="snížená",J743,0)</f>
        <v>0</v>
      </c>
      <c r="BG743" s="140">
        <f>IF(N743="zákl. přenesená",J743,0)</f>
        <v>0</v>
      </c>
      <c r="BH743" s="140">
        <f>IF(N743="sníž. přenesená",J743,0)</f>
        <v>0</v>
      </c>
      <c r="BI743" s="140">
        <f>IF(N743="nulová",J743,0)</f>
        <v>0</v>
      </c>
      <c r="BJ743" s="18" t="s">
        <v>81</v>
      </c>
      <c r="BK743" s="140">
        <f>ROUND(I743*H743,2)</f>
        <v>0</v>
      </c>
      <c r="BL743" s="18" t="s">
        <v>312</v>
      </c>
      <c r="BM743" s="139" t="s">
        <v>1341</v>
      </c>
    </row>
    <row r="744" spans="2:65" s="1" customFormat="1" ht="24.2" customHeight="1">
      <c r="B744" s="129"/>
      <c r="C744" s="130" t="s">
        <v>1342</v>
      </c>
      <c r="D744" s="130" t="s">
        <v>270</v>
      </c>
      <c r="E744" s="131" t="s">
        <v>1343</v>
      </c>
      <c r="F744" s="132" t="s">
        <v>1344</v>
      </c>
      <c r="G744" s="133" t="s">
        <v>304</v>
      </c>
      <c r="H744" s="285">
        <v>2</v>
      </c>
      <c r="I744" s="134"/>
      <c r="J744" s="348">
        <f>ROUND(I744*H744,2)</f>
        <v>0</v>
      </c>
      <c r="K744" s="132" t="s">
        <v>305</v>
      </c>
      <c r="L744" s="33"/>
      <c r="M744" s="135" t="s">
        <v>3</v>
      </c>
      <c r="N744" s="136" t="s">
        <v>41</v>
      </c>
      <c r="P744" s="137">
        <f>O744*H744</f>
        <v>0</v>
      </c>
      <c r="Q744" s="137">
        <v>0</v>
      </c>
      <c r="R744" s="137">
        <f>Q744*H744</f>
        <v>0</v>
      </c>
      <c r="S744" s="137">
        <v>0</v>
      </c>
      <c r="T744" s="138">
        <f>S744*H744</f>
        <v>0</v>
      </c>
      <c r="AR744" s="139" t="s">
        <v>312</v>
      </c>
      <c r="AT744" s="139" t="s">
        <v>270</v>
      </c>
      <c r="AU744" s="139" t="s">
        <v>85</v>
      </c>
      <c r="AY744" s="18" t="s">
        <v>267</v>
      </c>
      <c r="BE744" s="140">
        <f>IF(N744="základní",J744,0)</f>
        <v>0</v>
      </c>
      <c r="BF744" s="140">
        <f>IF(N744="snížená",J744,0)</f>
        <v>0</v>
      </c>
      <c r="BG744" s="140">
        <f>IF(N744="zákl. přenesená",J744,0)</f>
        <v>0</v>
      </c>
      <c r="BH744" s="140">
        <f>IF(N744="sníž. přenesená",J744,0)</f>
        <v>0</v>
      </c>
      <c r="BI744" s="140">
        <f>IF(N744="nulová",J744,0)</f>
        <v>0</v>
      </c>
      <c r="BJ744" s="18" t="s">
        <v>81</v>
      </c>
      <c r="BK744" s="140">
        <f>ROUND(I744*H744,2)</f>
        <v>0</v>
      </c>
      <c r="BL744" s="18" t="s">
        <v>312</v>
      </c>
      <c r="BM744" s="139" t="s">
        <v>1345</v>
      </c>
    </row>
    <row r="745" spans="2:65" s="1" customFormat="1" ht="33" customHeight="1">
      <c r="B745" s="129"/>
      <c r="C745" s="130" t="s">
        <v>1346</v>
      </c>
      <c r="D745" s="130" t="s">
        <v>270</v>
      </c>
      <c r="E745" s="131" t="s">
        <v>1347</v>
      </c>
      <c r="F745" s="132" t="s">
        <v>1348</v>
      </c>
      <c r="G745" s="133" t="s">
        <v>304</v>
      </c>
      <c r="H745" s="285">
        <v>1</v>
      </c>
      <c r="I745" s="134"/>
      <c r="J745" s="348">
        <f>ROUND(I745*H745,2)</f>
        <v>0</v>
      </c>
      <c r="K745" s="132" t="s">
        <v>305</v>
      </c>
      <c r="L745" s="33"/>
      <c r="M745" s="135" t="s">
        <v>3</v>
      </c>
      <c r="N745" s="136" t="s">
        <v>41</v>
      </c>
      <c r="P745" s="137">
        <f>O745*H745</f>
        <v>0</v>
      </c>
      <c r="Q745" s="137">
        <v>0</v>
      </c>
      <c r="R745" s="137">
        <f>Q745*H745</f>
        <v>0</v>
      </c>
      <c r="S745" s="137">
        <v>0</v>
      </c>
      <c r="T745" s="138">
        <f>S745*H745</f>
        <v>0</v>
      </c>
      <c r="AR745" s="139" t="s">
        <v>312</v>
      </c>
      <c r="AT745" s="139" t="s">
        <v>270</v>
      </c>
      <c r="AU745" s="139" t="s">
        <v>85</v>
      </c>
      <c r="AY745" s="18" t="s">
        <v>267</v>
      </c>
      <c r="BE745" s="140">
        <f>IF(N745="základní",J745,0)</f>
        <v>0</v>
      </c>
      <c r="BF745" s="140">
        <f>IF(N745="snížená",J745,0)</f>
        <v>0</v>
      </c>
      <c r="BG745" s="140">
        <f>IF(N745="zákl. přenesená",J745,0)</f>
        <v>0</v>
      </c>
      <c r="BH745" s="140">
        <f>IF(N745="sníž. přenesená",J745,0)</f>
        <v>0</v>
      </c>
      <c r="BI745" s="140">
        <f>IF(N745="nulová",J745,0)</f>
        <v>0</v>
      </c>
      <c r="BJ745" s="18" t="s">
        <v>81</v>
      </c>
      <c r="BK745" s="140">
        <f>ROUND(I745*H745,2)</f>
        <v>0</v>
      </c>
      <c r="BL745" s="18" t="s">
        <v>312</v>
      </c>
      <c r="BM745" s="139" t="s">
        <v>1349</v>
      </c>
    </row>
    <row r="746" spans="2:65" s="11" customFormat="1" ht="20.85" customHeight="1">
      <c r="B746" s="117"/>
      <c r="D746" s="118" t="s">
        <v>68</v>
      </c>
      <c r="E746" s="127" t="s">
        <v>1350</v>
      </c>
      <c r="F746" s="127" t="s">
        <v>1351</v>
      </c>
      <c r="H746" s="289"/>
      <c r="I746" s="120"/>
      <c r="J746" s="352">
        <f>BK746</f>
        <v>0</v>
      </c>
      <c r="L746" s="117"/>
      <c r="M746" s="122"/>
      <c r="P746" s="123">
        <f>SUM(P747:P752)</f>
        <v>0</v>
      </c>
      <c r="R746" s="123">
        <f>SUM(R747:R752)</f>
        <v>1.3634475E-3</v>
      </c>
      <c r="T746" s="124">
        <f>SUM(T747:T752)</f>
        <v>0</v>
      </c>
      <c r="AR746" s="118" t="s">
        <v>81</v>
      </c>
      <c r="AT746" s="125" t="s">
        <v>68</v>
      </c>
      <c r="AU746" s="125" t="s">
        <v>81</v>
      </c>
      <c r="AY746" s="118" t="s">
        <v>267</v>
      </c>
      <c r="BK746" s="126">
        <f>SUM(BK747:BK752)</f>
        <v>0</v>
      </c>
    </row>
    <row r="747" spans="2:65" s="1" customFormat="1" ht="33" customHeight="1">
      <c r="B747" s="129"/>
      <c r="C747" s="130" t="s">
        <v>1352</v>
      </c>
      <c r="D747" s="130" t="s">
        <v>270</v>
      </c>
      <c r="E747" s="131" t="s">
        <v>1353</v>
      </c>
      <c r="F747" s="132" t="s">
        <v>1354</v>
      </c>
      <c r="G747" s="133" t="s">
        <v>403</v>
      </c>
      <c r="H747" s="285">
        <v>1.5</v>
      </c>
      <c r="I747" s="134"/>
      <c r="J747" s="348">
        <f>ROUND(I747*H747,2)</f>
        <v>0</v>
      </c>
      <c r="K747" s="132" t="s">
        <v>273</v>
      </c>
      <c r="L747" s="33"/>
      <c r="M747" s="135" t="s">
        <v>3</v>
      </c>
      <c r="N747" s="136" t="s">
        <v>41</v>
      </c>
      <c r="P747" s="137">
        <f>O747*H747</f>
        <v>0</v>
      </c>
      <c r="Q747" s="137">
        <v>6.5065000000000001E-4</v>
      </c>
      <c r="R747" s="137">
        <f>Q747*H747</f>
        <v>9.7597500000000002E-4</v>
      </c>
      <c r="S747" s="137">
        <v>0</v>
      </c>
      <c r="T747" s="138">
        <f>S747*H747</f>
        <v>0</v>
      </c>
      <c r="AR747" s="139" t="s">
        <v>312</v>
      </c>
      <c r="AT747" s="139" t="s">
        <v>270</v>
      </c>
      <c r="AU747" s="139" t="s">
        <v>85</v>
      </c>
      <c r="AY747" s="18" t="s">
        <v>267</v>
      </c>
      <c r="BE747" s="140">
        <f>IF(N747="základní",J747,0)</f>
        <v>0</v>
      </c>
      <c r="BF747" s="140">
        <f>IF(N747="snížená",J747,0)</f>
        <v>0</v>
      </c>
      <c r="BG747" s="140">
        <f>IF(N747="zákl. přenesená",J747,0)</f>
        <v>0</v>
      </c>
      <c r="BH747" s="140">
        <f>IF(N747="sníž. přenesená",J747,0)</f>
        <v>0</v>
      </c>
      <c r="BI747" s="140">
        <f>IF(N747="nulová",J747,0)</f>
        <v>0</v>
      </c>
      <c r="BJ747" s="18" t="s">
        <v>81</v>
      </c>
      <c r="BK747" s="140">
        <f>ROUND(I747*H747,2)</f>
        <v>0</v>
      </c>
      <c r="BL747" s="18" t="s">
        <v>312</v>
      </c>
      <c r="BM747" s="139" t="s">
        <v>1355</v>
      </c>
    </row>
    <row r="748" spans="2:65" s="1" customFormat="1">
      <c r="B748" s="33"/>
      <c r="D748" s="141" t="s">
        <v>275</v>
      </c>
      <c r="F748" s="142" t="s">
        <v>1356</v>
      </c>
      <c r="H748" s="286"/>
      <c r="I748" s="143"/>
      <c r="J748" s="349"/>
      <c r="L748" s="33"/>
      <c r="M748" s="144"/>
      <c r="T748" s="54"/>
      <c r="AT748" s="18" t="s">
        <v>275</v>
      </c>
      <c r="AU748" s="18" t="s">
        <v>85</v>
      </c>
    </row>
    <row r="749" spans="2:65" s="12" customFormat="1">
      <c r="B749" s="145"/>
      <c r="D749" s="146" t="s">
        <v>277</v>
      </c>
      <c r="E749" s="147" t="s">
        <v>3</v>
      </c>
      <c r="F749" s="148" t="s">
        <v>1357</v>
      </c>
      <c r="H749" s="287">
        <v>1.5</v>
      </c>
      <c r="I749" s="149"/>
      <c r="J749" s="350"/>
      <c r="L749" s="145"/>
      <c r="M749" s="150"/>
      <c r="T749" s="151"/>
      <c r="AT749" s="147" t="s">
        <v>277</v>
      </c>
      <c r="AU749" s="147" t="s">
        <v>85</v>
      </c>
      <c r="AV749" s="12" t="s">
        <v>81</v>
      </c>
      <c r="AW749" s="12" t="s">
        <v>31</v>
      </c>
      <c r="AX749" s="12" t="s">
        <v>76</v>
      </c>
      <c r="AY749" s="147" t="s">
        <v>267</v>
      </c>
    </row>
    <row r="750" spans="2:65" s="1" customFormat="1" ht="37.9" customHeight="1">
      <c r="B750" s="129"/>
      <c r="C750" s="130" t="s">
        <v>1358</v>
      </c>
      <c r="D750" s="130" t="s">
        <v>270</v>
      </c>
      <c r="E750" s="131" t="s">
        <v>1359</v>
      </c>
      <c r="F750" s="132" t="s">
        <v>1360</v>
      </c>
      <c r="G750" s="133" t="s">
        <v>403</v>
      </c>
      <c r="H750" s="285">
        <v>0.45</v>
      </c>
      <c r="I750" s="134"/>
      <c r="J750" s="348">
        <f>ROUND(I750*H750,2)</f>
        <v>0</v>
      </c>
      <c r="K750" s="132" t="s">
        <v>273</v>
      </c>
      <c r="L750" s="33"/>
      <c r="M750" s="135" t="s">
        <v>3</v>
      </c>
      <c r="N750" s="136" t="s">
        <v>41</v>
      </c>
      <c r="P750" s="137">
        <f>O750*H750</f>
        <v>0</v>
      </c>
      <c r="Q750" s="137">
        <v>8.6105000000000003E-4</v>
      </c>
      <c r="R750" s="137">
        <f>Q750*H750</f>
        <v>3.8747250000000004E-4</v>
      </c>
      <c r="S750" s="137">
        <v>0</v>
      </c>
      <c r="T750" s="138">
        <f>S750*H750</f>
        <v>0</v>
      </c>
      <c r="AR750" s="139" t="s">
        <v>312</v>
      </c>
      <c r="AT750" s="139" t="s">
        <v>270</v>
      </c>
      <c r="AU750" s="139" t="s">
        <v>85</v>
      </c>
      <c r="AY750" s="18" t="s">
        <v>267</v>
      </c>
      <c r="BE750" s="140">
        <f>IF(N750="základní",J750,0)</f>
        <v>0</v>
      </c>
      <c r="BF750" s="140">
        <f>IF(N750="snížená",J750,0)</f>
        <v>0</v>
      </c>
      <c r="BG750" s="140">
        <f>IF(N750="zákl. přenesená",J750,0)</f>
        <v>0</v>
      </c>
      <c r="BH750" s="140">
        <f>IF(N750="sníž. přenesená",J750,0)</f>
        <v>0</v>
      </c>
      <c r="BI750" s="140">
        <f>IF(N750="nulová",J750,0)</f>
        <v>0</v>
      </c>
      <c r="BJ750" s="18" t="s">
        <v>81</v>
      </c>
      <c r="BK750" s="140">
        <f>ROUND(I750*H750,2)</f>
        <v>0</v>
      </c>
      <c r="BL750" s="18" t="s">
        <v>312</v>
      </c>
      <c r="BM750" s="139" t="s">
        <v>1361</v>
      </c>
    </row>
    <row r="751" spans="2:65" s="1" customFormat="1">
      <c r="B751" s="33"/>
      <c r="D751" s="141" t="s">
        <v>275</v>
      </c>
      <c r="F751" s="142" t="s">
        <v>1362</v>
      </c>
      <c r="H751" s="286"/>
      <c r="I751" s="143"/>
      <c r="J751" s="349"/>
      <c r="L751" s="33"/>
      <c r="M751" s="144"/>
      <c r="T751" s="54"/>
      <c r="AT751" s="18" t="s">
        <v>275</v>
      </c>
      <c r="AU751" s="18" t="s">
        <v>85</v>
      </c>
    </row>
    <row r="752" spans="2:65" s="12" customFormat="1">
      <c r="B752" s="145"/>
      <c r="D752" s="146" t="s">
        <v>277</v>
      </c>
      <c r="E752" s="147" t="s">
        <v>3</v>
      </c>
      <c r="F752" s="148" t="s">
        <v>1363</v>
      </c>
      <c r="H752" s="287">
        <v>0.45</v>
      </c>
      <c r="I752" s="149"/>
      <c r="J752" s="350"/>
      <c r="L752" s="145"/>
      <c r="M752" s="150"/>
      <c r="T752" s="151"/>
      <c r="AT752" s="147" t="s">
        <v>277</v>
      </c>
      <c r="AU752" s="147" t="s">
        <v>85</v>
      </c>
      <c r="AV752" s="12" t="s">
        <v>81</v>
      </c>
      <c r="AW752" s="12" t="s">
        <v>31</v>
      </c>
      <c r="AX752" s="12" t="s">
        <v>76</v>
      </c>
      <c r="AY752" s="147" t="s">
        <v>267</v>
      </c>
    </row>
    <row r="753" spans="2:65" s="11" customFormat="1" ht="22.9" customHeight="1">
      <c r="B753" s="117"/>
      <c r="D753" s="118" t="s">
        <v>68</v>
      </c>
      <c r="E753" s="127" t="s">
        <v>1364</v>
      </c>
      <c r="F753" s="127" t="s">
        <v>1365</v>
      </c>
      <c r="H753" s="289"/>
      <c r="I753" s="120"/>
      <c r="J753" s="352">
        <f>BK753</f>
        <v>0</v>
      </c>
      <c r="L753" s="117"/>
      <c r="M753" s="122"/>
      <c r="P753" s="123">
        <f>P754+SUM(P755:P763)+P783</f>
        <v>0</v>
      </c>
      <c r="R753" s="123">
        <f>R754+SUM(R755:R763)+R783</f>
        <v>0.30887014995000006</v>
      </c>
      <c r="T753" s="124">
        <f>T754+SUM(T755:T763)+T783</f>
        <v>0</v>
      </c>
      <c r="AR753" s="118" t="s">
        <v>81</v>
      </c>
      <c r="AT753" s="125" t="s">
        <v>68</v>
      </c>
      <c r="AU753" s="125" t="s">
        <v>76</v>
      </c>
      <c r="AY753" s="118" t="s">
        <v>267</v>
      </c>
      <c r="BK753" s="126">
        <f>BK754+SUM(BK755:BK763)+BK783</f>
        <v>0</v>
      </c>
    </row>
    <row r="754" spans="2:65" s="1" customFormat="1" ht="33" customHeight="1">
      <c r="B754" s="129"/>
      <c r="C754" s="130" t="s">
        <v>1366</v>
      </c>
      <c r="D754" s="130" t="s">
        <v>270</v>
      </c>
      <c r="E754" s="131" t="s">
        <v>1367</v>
      </c>
      <c r="F754" s="132" t="s">
        <v>1368</v>
      </c>
      <c r="G754" s="133" t="s">
        <v>403</v>
      </c>
      <c r="H754" s="285">
        <v>1</v>
      </c>
      <c r="I754" s="134"/>
      <c r="J754" s="348">
        <f>ROUND(I754*H754,2)</f>
        <v>0</v>
      </c>
      <c r="K754" s="132" t="s">
        <v>273</v>
      </c>
      <c r="L754" s="33"/>
      <c r="M754" s="135" t="s">
        <v>3</v>
      </c>
      <c r="N754" s="136" t="s">
        <v>41</v>
      </c>
      <c r="P754" s="137">
        <f>O754*H754</f>
        <v>0</v>
      </c>
      <c r="Q754" s="137">
        <v>0</v>
      </c>
      <c r="R754" s="137">
        <f>Q754*H754</f>
        <v>0</v>
      </c>
      <c r="S754" s="137">
        <v>0</v>
      </c>
      <c r="T754" s="138">
        <f>S754*H754</f>
        <v>0</v>
      </c>
      <c r="AR754" s="139" t="s">
        <v>312</v>
      </c>
      <c r="AT754" s="139" t="s">
        <v>270</v>
      </c>
      <c r="AU754" s="139" t="s">
        <v>81</v>
      </c>
      <c r="AY754" s="18" t="s">
        <v>267</v>
      </c>
      <c r="BE754" s="140">
        <f>IF(N754="základní",J754,0)</f>
        <v>0</v>
      </c>
      <c r="BF754" s="140">
        <f>IF(N754="snížená",J754,0)</f>
        <v>0</v>
      </c>
      <c r="BG754" s="140">
        <f>IF(N754="zákl. přenesená",J754,0)</f>
        <v>0</v>
      </c>
      <c r="BH754" s="140">
        <f>IF(N754="sníž. přenesená",J754,0)</f>
        <v>0</v>
      </c>
      <c r="BI754" s="140">
        <f>IF(N754="nulová",J754,0)</f>
        <v>0</v>
      </c>
      <c r="BJ754" s="18" t="s">
        <v>81</v>
      </c>
      <c r="BK754" s="140">
        <f>ROUND(I754*H754,2)</f>
        <v>0</v>
      </c>
      <c r="BL754" s="18" t="s">
        <v>312</v>
      </c>
      <c r="BM754" s="139" t="s">
        <v>1369</v>
      </c>
    </row>
    <row r="755" spans="2:65" s="1" customFormat="1">
      <c r="B755" s="33"/>
      <c r="D755" s="141" t="s">
        <v>275</v>
      </c>
      <c r="F755" s="142" t="s">
        <v>1370</v>
      </c>
      <c r="H755" s="286"/>
      <c r="I755" s="143"/>
      <c r="J755" s="349"/>
      <c r="L755" s="33"/>
      <c r="M755" s="144"/>
      <c r="T755" s="54"/>
      <c r="AT755" s="18" t="s">
        <v>275</v>
      </c>
      <c r="AU755" s="18" t="s">
        <v>81</v>
      </c>
    </row>
    <row r="756" spans="2:65" s="12" customFormat="1">
      <c r="B756" s="145"/>
      <c r="D756" s="146" t="s">
        <v>277</v>
      </c>
      <c r="E756" s="147" t="s">
        <v>3</v>
      </c>
      <c r="F756" s="148" t="s">
        <v>1371</v>
      </c>
      <c r="H756" s="287">
        <v>1</v>
      </c>
      <c r="I756" s="149"/>
      <c r="J756" s="350"/>
      <c r="L756" s="145"/>
      <c r="M756" s="150"/>
      <c r="T756" s="151"/>
      <c r="AT756" s="147" t="s">
        <v>277</v>
      </c>
      <c r="AU756" s="147" t="s">
        <v>81</v>
      </c>
      <c r="AV756" s="12" t="s">
        <v>81</v>
      </c>
      <c r="AW756" s="12" t="s">
        <v>31</v>
      </c>
      <c r="AX756" s="12" t="s">
        <v>76</v>
      </c>
      <c r="AY756" s="147" t="s">
        <v>267</v>
      </c>
    </row>
    <row r="757" spans="2:65" s="1" customFormat="1" ht="16.5" customHeight="1">
      <c r="B757" s="129"/>
      <c r="C757" s="165" t="s">
        <v>1372</v>
      </c>
      <c r="D757" s="165" t="s">
        <v>564</v>
      </c>
      <c r="E757" s="166" t="s">
        <v>1373</v>
      </c>
      <c r="F757" s="167" t="s">
        <v>1374</v>
      </c>
      <c r="G757" s="168" t="s">
        <v>403</v>
      </c>
      <c r="H757" s="291">
        <v>1.1000000000000001</v>
      </c>
      <c r="I757" s="169"/>
      <c r="J757" s="355">
        <f>ROUND(I757*H757,2)</f>
        <v>0</v>
      </c>
      <c r="K757" s="167" t="s">
        <v>273</v>
      </c>
      <c r="L757" s="171"/>
      <c r="M757" s="172" t="s">
        <v>3</v>
      </c>
      <c r="N757" s="173" t="s">
        <v>41</v>
      </c>
      <c r="P757" s="137">
        <f>O757*H757</f>
        <v>0</v>
      </c>
      <c r="Q757" s="137">
        <v>1.5E-3</v>
      </c>
      <c r="R757" s="137">
        <f>Q757*H757</f>
        <v>1.6500000000000002E-3</v>
      </c>
      <c r="S757" s="137">
        <v>0</v>
      </c>
      <c r="T757" s="138">
        <f>S757*H757</f>
        <v>0</v>
      </c>
      <c r="AR757" s="139" t="s">
        <v>472</v>
      </c>
      <c r="AT757" s="139" t="s">
        <v>564</v>
      </c>
      <c r="AU757" s="139" t="s">
        <v>81</v>
      </c>
      <c r="AY757" s="18" t="s">
        <v>267</v>
      </c>
      <c r="BE757" s="140">
        <f>IF(N757="základní",J757,0)</f>
        <v>0</v>
      </c>
      <c r="BF757" s="140">
        <f>IF(N757="snížená",J757,0)</f>
        <v>0</v>
      </c>
      <c r="BG757" s="140">
        <f>IF(N757="zákl. přenesená",J757,0)</f>
        <v>0</v>
      </c>
      <c r="BH757" s="140">
        <f>IF(N757="sníž. přenesená",J757,0)</f>
        <v>0</v>
      </c>
      <c r="BI757" s="140">
        <f>IF(N757="nulová",J757,0)</f>
        <v>0</v>
      </c>
      <c r="BJ757" s="18" t="s">
        <v>81</v>
      </c>
      <c r="BK757" s="140">
        <f>ROUND(I757*H757,2)</f>
        <v>0</v>
      </c>
      <c r="BL757" s="18" t="s">
        <v>312</v>
      </c>
      <c r="BM757" s="139" t="s">
        <v>1375</v>
      </c>
    </row>
    <row r="758" spans="2:65" s="12" customFormat="1">
      <c r="B758" s="145"/>
      <c r="D758" s="146" t="s">
        <v>277</v>
      </c>
      <c r="E758" s="147" t="s">
        <v>3</v>
      </c>
      <c r="F758" s="148" t="s">
        <v>1371</v>
      </c>
      <c r="H758" s="287">
        <v>1</v>
      </c>
      <c r="I758" s="149"/>
      <c r="J758" s="350"/>
      <c r="L758" s="145"/>
      <c r="M758" s="150"/>
      <c r="T758" s="151"/>
      <c r="AT758" s="147" t="s">
        <v>277</v>
      </c>
      <c r="AU758" s="147" t="s">
        <v>81</v>
      </c>
      <c r="AV758" s="12" t="s">
        <v>81</v>
      </c>
      <c r="AW758" s="12" t="s">
        <v>31</v>
      </c>
      <c r="AX758" s="12" t="s">
        <v>76</v>
      </c>
      <c r="AY758" s="147" t="s">
        <v>267</v>
      </c>
    </row>
    <row r="759" spans="2:65" s="12" customFormat="1">
      <c r="B759" s="145"/>
      <c r="D759" s="146" t="s">
        <v>277</v>
      </c>
      <c r="F759" s="148" t="s">
        <v>803</v>
      </c>
      <c r="H759" s="287">
        <v>1.1000000000000001</v>
      </c>
      <c r="I759" s="149"/>
      <c r="J759" s="350"/>
      <c r="L759" s="145"/>
      <c r="M759" s="150"/>
      <c r="T759" s="151"/>
      <c r="AT759" s="147" t="s">
        <v>277</v>
      </c>
      <c r="AU759" s="147" t="s">
        <v>81</v>
      </c>
      <c r="AV759" s="12" t="s">
        <v>81</v>
      </c>
      <c r="AW759" s="12" t="s">
        <v>4</v>
      </c>
      <c r="AX759" s="12" t="s">
        <v>76</v>
      </c>
      <c r="AY759" s="147" t="s">
        <v>267</v>
      </c>
    </row>
    <row r="760" spans="2:65" s="1" customFormat="1" ht="16.5" customHeight="1">
      <c r="B760" s="129"/>
      <c r="C760" s="130" t="s">
        <v>1376</v>
      </c>
      <c r="D760" s="130" t="s">
        <v>270</v>
      </c>
      <c r="E760" s="131" t="s">
        <v>1377</v>
      </c>
      <c r="F760" s="132" t="s">
        <v>1378</v>
      </c>
      <c r="G760" s="133" t="s">
        <v>304</v>
      </c>
      <c r="H760" s="285">
        <v>1</v>
      </c>
      <c r="I760" s="134"/>
      <c r="J760" s="348">
        <f>ROUND(I760*H760,2)</f>
        <v>0</v>
      </c>
      <c r="K760" s="132" t="s">
        <v>305</v>
      </c>
      <c r="L760" s="33"/>
      <c r="M760" s="135" t="s">
        <v>3</v>
      </c>
      <c r="N760" s="136" t="s">
        <v>41</v>
      </c>
      <c r="P760" s="137">
        <f>O760*H760</f>
        <v>0</v>
      </c>
      <c r="Q760" s="137">
        <v>0</v>
      </c>
      <c r="R760" s="137">
        <f>Q760*H760</f>
        <v>0</v>
      </c>
      <c r="S760" s="137">
        <v>0</v>
      </c>
      <c r="T760" s="138">
        <f>S760*H760</f>
        <v>0</v>
      </c>
      <c r="AR760" s="139" t="s">
        <v>312</v>
      </c>
      <c r="AT760" s="139" t="s">
        <v>270</v>
      </c>
      <c r="AU760" s="139" t="s">
        <v>81</v>
      </c>
      <c r="AY760" s="18" t="s">
        <v>267</v>
      </c>
      <c r="BE760" s="140">
        <f>IF(N760="základní",J760,0)</f>
        <v>0</v>
      </c>
      <c r="BF760" s="140">
        <f>IF(N760="snížená",J760,0)</f>
        <v>0</v>
      </c>
      <c r="BG760" s="140">
        <f>IF(N760="zákl. přenesená",J760,0)</f>
        <v>0</v>
      </c>
      <c r="BH760" s="140">
        <f>IF(N760="sníž. přenesená",J760,0)</f>
        <v>0</v>
      </c>
      <c r="BI760" s="140">
        <f>IF(N760="nulová",J760,0)</f>
        <v>0</v>
      </c>
      <c r="BJ760" s="18" t="s">
        <v>81</v>
      </c>
      <c r="BK760" s="140">
        <f>ROUND(I760*H760,2)</f>
        <v>0</v>
      </c>
      <c r="BL760" s="18" t="s">
        <v>312</v>
      </c>
      <c r="BM760" s="139" t="s">
        <v>1379</v>
      </c>
    </row>
    <row r="761" spans="2:65" s="1" customFormat="1" ht="49.15" customHeight="1">
      <c r="B761" s="129"/>
      <c r="C761" s="130" t="s">
        <v>1380</v>
      </c>
      <c r="D761" s="130" t="s">
        <v>270</v>
      </c>
      <c r="E761" s="131" t="s">
        <v>1381</v>
      </c>
      <c r="F761" s="132" t="s">
        <v>1382</v>
      </c>
      <c r="G761" s="133" t="s">
        <v>481</v>
      </c>
      <c r="H761" s="285">
        <v>0.309</v>
      </c>
      <c r="I761" s="134"/>
      <c r="J761" s="348">
        <f>ROUND(I761*H761,2)</f>
        <v>0</v>
      </c>
      <c r="K761" s="132" t="s">
        <v>273</v>
      </c>
      <c r="L761" s="33"/>
      <c r="M761" s="135" t="s">
        <v>3</v>
      </c>
      <c r="N761" s="136" t="s">
        <v>41</v>
      </c>
      <c r="P761" s="137">
        <f>O761*H761</f>
        <v>0</v>
      </c>
      <c r="Q761" s="137">
        <v>0</v>
      </c>
      <c r="R761" s="137">
        <f>Q761*H761</f>
        <v>0</v>
      </c>
      <c r="S761" s="137">
        <v>0</v>
      </c>
      <c r="T761" s="138">
        <f>S761*H761</f>
        <v>0</v>
      </c>
      <c r="AR761" s="139" t="s">
        <v>312</v>
      </c>
      <c r="AT761" s="139" t="s">
        <v>270</v>
      </c>
      <c r="AU761" s="139" t="s">
        <v>81</v>
      </c>
      <c r="AY761" s="18" t="s">
        <v>267</v>
      </c>
      <c r="BE761" s="140">
        <f>IF(N761="základní",J761,0)</f>
        <v>0</v>
      </c>
      <c r="BF761" s="140">
        <f>IF(N761="snížená",J761,0)</f>
        <v>0</v>
      </c>
      <c r="BG761" s="140">
        <f>IF(N761="zákl. přenesená",J761,0)</f>
        <v>0</v>
      </c>
      <c r="BH761" s="140">
        <f>IF(N761="sníž. přenesená",J761,0)</f>
        <v>0</v>
      </c>
      <c r="BI761" s="140">
        <f>IF(N761="nulová",J761,0)</f>
        <v>0</v>
      </c>
      <c r="BJ761" s="18" t="s">
        <v>81</v>
      </c>
      <c r="BK761" s="140">
        <f>ROUND(I761*H761,2)</f>
        <v>0</v>
      </c>
      <c r="BL761" s="18" t="s">
        <v>312</v>
      </c>
      <c r="BM761" s="139" t="s">
        <v>1383</v>
      </c>
    </row>
    <row r="762" spans="2:65" s="1" customFormat="1">
      <c r="B762" s="33"/>
      <c r="D762" s="141" t="s">
        <v>275</v>
      </c>
      <c r="F762" s="142" t="s">
        <v>1384</v>
      </c>
      <c r="H762" s="286"/>
      <c r="I762" s="143"/>
      <c r="J762" s="349"/>
      <c r="L762" s="33"/>
      <c r="M762" s="144"/>
      <c r="T762" s="54"/>
      <c r="AT762" s="18" t="s">
        <v>275</v>
      </c>
      <c r="AU762" s="18" t="s">
        <v>81</v>
      </c>
    </row>
    <row r="763" spans="2:65" s="11" customFormat="1" ht="20.85" customHeight="1">
      <c r="B763" s="117"/>
      <c r="D763" s="118" t="s">
        <v>68</v>
      </c>
      <c r="E763" s="127" t="s">
        <v>1385</v>
      </c>
      <c r="F763" s="127" t="s">
        <v>1386</v>
      </c>
      <c r="H763" s="289"/>
      <c r="I763" s="120"/>
      <c r="J763" s="352">
        <f>BK763</f>
        <v>0</v>
      </c>
      <c r="L763" s="117"/>
      <c r="M763" s="122"/>
      <c r="P763" s="123">
        <f>SUM(P764:P782)</f>
        <v>0</v>
      </c>
      <c r="R763" s="123">
        <f>SUM(R764:R782)</f>
        <v>0.13245035250000001</v>
      </c>
      <c r="T763" s="124">
        <f>SUM(T764:T782)</f>
        <v>0</v>
      </c>
      <c r="AR763" s="118" t="s">
        <v>81</v>
      </c>
      <c r="AT763" s="125" t="s">
        <v>68</v>
      </c>
      <c r="AU763" s="125" t="s">
        <v>81</v>
      </c>
      <c r="AY763" s="118" t="s">
        <v>267</v>
      </c>
      <c r="BK763" s="126">
        <f>SUM(BK764:BK782)</f>
        <v>0</v>
      </c>
    </row>
    <row r="764" spans="2:65" s="1" customFormat="1" ht="37.9" customHeight="1">
      <c r="B764" s="129"/>
      <c r="C764" s="130" t="s">
        <v>1387</v>
      </c>
      <c r="D764" s="130" t="s">
        <v>270</v>
      </c>
      <c r="E764" s="131" t="s">
        <v>1388</v>
      </c>
      <c r="F764" s="132" t="s">
        <v>1389</v>
      </c>
      <c r="G764" s="133" t="s">
        <v>356</v>
      </c>
      <c r="H764" s="285">
        <v>3</v>
      </c>
      <c r="I764" s="134"/>
      <c r="J764" s="348">
        <f>ROUND(I764*H764,2)</f>
        <v>0</v>
      </c>
      <c r="K764" s="132" t="s">
        <v>273</v>
      </c>
      <c r="L764" s="33"/>
      <c r="M764" s="135" t="s">
        <v>3</v>
      </c>
      <c r="N764" s="136" t="s">
        <v>41</v>
      </c>
      <c r="P764" s="137">
        <f>O764*H764</f>
        <v>0</v>
      </c>
      <c r="Q764" s="137">
        <v>0</v>
      </c>
      <c r="R764" s="137">
        <f>Q764*H764</f>
        <v>0</v>
      </c>
      <c r="S764" s="137">
        <v>0</v>
      </c>
      <c r="T764" s="138">
        <f>S764*H764</f>
        <v>0</v>
      </c>
      <c r="AR764" s="139" t="s">
        <v>312</v>
      </c>
      <c r="AT764" s="139" t="s">
        <v>270</v>
      </c>
      <c r="AU764" s="139" t="s">
        <v>85</v>
      </c>
      <c r="AY764" s="18" t="s">
        <v>267</v>
      </c>
      <c r="BE764" s="140">
        <f>IF(N764="základní",J764,0)</f>
        <v>0</v>
      </c>
      <c r="BF764" s="140">
        <f>IF(N764="snížená",J764,0)</f>
        <v>0</v>
      </c>
      <c r="BG764" s="140">
        <f>IF(N764="zákl. přenesená",J764,0)</f>
        <v>0</v>
      </c>
      <c r="BH764" s="140">
        <f>IF(N764="sníž. přenesená",J764,0)</f>
        <v>0</v>
      </c>
      <c r="BI764" s="140">
        <f>IF(N764="nulová",J764,0)</f>
        <v>0</v>
      </c>
      <c r="BJ764" s="18" t="s">
        <v>81</v>
      </c>
      <c r="BK764" s="140">
        <f>ROUND(I764*H764,2)</f>
        <v>0</v>
      </c>
      <c r="BL764" s="18" t="s">
        <v>312</v>
      </c>
      <c r="BM764" s="139" t="s">
        <v>1390</v>
      </c>
    </row>
    <row r="765" spans="2:65" s="1" customFormat="1">
      <c r="B765" s="33"/>
      <c r="D765" s="141" t="s">
        <v>275</v>
      </c>
      <c r="F765" s="142" t="s">
        <v>1391</v>
      </c>
      <c r="H765" s="286"/>
      <c r="I765" s="143"/>
      <c r="J765" s="349"/>
      <c r="L765" s="33"/>
      <c r="M765" s="144"/>
      <c r="T765" s="54"/>
      <c r="AT765" s="18" t="s">
        <v>275</v>
      </c>
      <c r="AU765" s="18" t="s">
        <v>85</v>
      </c>
    </row>
    <row r="766" spans="2:65" s="1" customFormat="1" ht="24.2" customHeight="1">
      <c r="B766" s="129"/>
      <c r="C766" s="165" t="s">
        <v>1392</v>
      </c>
      <c r="D766" s="165" t="s">
        <v>564</v>
      </c>
      <c r="E766" s="166" t="s">
        <v>1393</v>
      </c>
      <c r="F766" s="167" t="s">
        <v>1394</v>
      </c>
      <c r="G766" s="168" t="s">
        <v>356</v>
      </c>
      <c r="H766" s="291">
        <v>1</v>
      </c>
      <c r="I766" s="169"/>
      <c r="J766" s="355">
        <f>ROUND(I766*H766,2)</f>
        <v>0</v>
      </c>
      <c r="K766" s="167" t="s">
        <v>273</v>
      </c>
      <c r="L766" s="171"/>
      <c r="M766" s="172" t="s">
        <v>3</v>
      </c>
      <c r="N766" s="173" t="s">
        <v>41</v>
      </c>
      <c r="P766" s="137">
        <f>O766*H766</f>
        <v>0</v>
      </c>
      <c r="Q766" s="137">
        <v>1.95E-2</v>
      </c>
      <c r="R766" s="137">
        <f>Q766*H766</f>
        <v>1.95E-2</v>
      </c>
      <c r="S766" s="137">
        <v>0</v>
      </c>
      <c r="T766" s="138">
        <f>S766*H766</f>
        <v>0</v>
      </c>
      <c r="AR766" s="139" t="s">
        <v>472</v>
      </c>
      <c r="AT766" s="139" t="s">
        <v>564</v>
      </c>
      <c r="AU766" s="139" t="s">
        <v>85</v>
      </c>
      <c r="AY766" s="18" t="s">
        <v>267</v>
      </c>
      <c r="BE766" s="140">
        <f>IF(N766="základní",J766,0)</f>
        <v>0</v>
      </c>
      <c r="BF766" s="140">
        <f>IF(N766="snížená",J766,0)</f>
        <v>0</v>
      </c>
      <c r="BG766" s="140">
        <f>IF(N766="zákl. přenesená",J766,0)</f>
        <v>0</v>
      </c>
      <c r="BH766" s="140">
        <f>IF(N766="sníž. přenesená",J766,0)</f>
        <v>0</v>
      </c>
      <c r="BI766" s="140">
        <f>IF(N766="nulová",J766,0)</f>
        <v>0</v>
      </c>
      <c r="BJ766" s="18" t="s">
        <v>81</v>
      </c>
      <c r="BK766" s="140">
        <f>ROUND(I766*H766,2)</f>
        <v>0</v>
      </c>
      <c r="BL766" s="18" t="s">
        <v>312</v>
      </c>
      <c r="BM766" s="139" t="s">
        <v>1395</v>
      </c>
    </row>
    <row r="767" spans="2:65" s="1" customFormat="1" ht="24.2" customHeight="1">
      <c r="B767" s="129"/>
      <c r="C767" s="165" t="s">
        <v>1396</v>
      </c>
      <c r="D767" s="165" t="s">
        <v>564</v>
      </c>
      <c r="E767" s="166" t="s">
        <v>1397</v>
      </c>
      <c r="F767" s="167" t="s">
        <v>1398</v>
      </c>
      <c r="G767" s="168" t="s">
        <v>356</v>
      </c>
      <c r="H767" s="291">
        <v>2</v>
      </c>
      <c r="I767" s="169"/>
      <c r="J767" s="355">
        <f>ROUND(I767*H767,2)</f>
        <v>0</v>
      </c>
      <c r="K767" s="167" t="s">
        <v>273</v>
      </c>
      <c r="L767" s="171"/>
      <c r="M767" s="172" t="s">
        <v>3</v>
      </c>
      <c r="N767" s="173" t="s">
        <v>41</v>
      </c>
      <c r="P767" s="137">
        <f>O767*H767</f>
        <v>0</v>
      </c>
      <c r="Q767" s="137">
        <v>2.1000000000000001E-2</v>
      </c>
      <c r="R767" s="137">
        <f>Q767*H767</f>
        <v>4.2000000000000003E-2</v>
      </c>
      <c r="S767" s="137">
        <v>0</v>
      </c>
      <c r="T767" s="138">
        <f>S767*H767</f>
        <v>0</v>
      </c>
      <c r="AR767" s="139" t="s">
        <v>472</v>
      </c>
      <c r="AT767" s="139" t="s">
        <v>564</v>
      </c>
      <c r="AU767" s="139" t="s">
        <v>85</v>
      </c>
      <c r="AY767" s="18" t="s">
        <v>267</v>
      </c>
      <c r="BE767" s="140">
        <f>IF(N767="základní",J767,0)</f>
        <v>0</v>
      </c>
      <c r="BF767" s="140">
        <f>IF(N767="snížená",J767,0)</f>
        <v>0</v>
      </c>
      <c r="BG767" s="140">
        <f>IF(N767="zákl. přenesená",J767,0)</f>
        <v>0</v>
      </c>
      <c r="BH767" s="140">
        <f>IF(N767="sníž. přenesená",J767,0)</f>
        <v>0</v>
      </c>
      <c r="BI767" s="140">
        <f>IF(N767="nulová",J767,0)</f>
        <v>0</v>
      </c>
      <c r="BJ767" s="18" t="s">
        <v>81</v>
      </c>
      <c r="BK767" s="140">
        <f>ROUND(I767*H767,2)</f>
        <v>0</v>
      </c>
      <c r="BL767" s="18" t="s">
        <v>312</v>
      </c>
      <c r="BM767" s="139" t="s">
        <v>1399</v>
      </c>
    </row>
    <row r="768" spans="2:65" s="1" customFormat="1" ht="37.9" customHeight="1">
      <c r="B768" s="129"/>
      <c r="C768" s="130" t="s">
        <v>1400</v>
      </c>
      <c r="D768" s="130" t="s">
        <v>270</v>
      </c>
      <c r="E768" s="131" t="s">
        <v>1401</v>
      </c>
      <c r="F768" s="132" t="s">
        <v>1402</v>
      </c>
      <c r="G768" s="133" t="s">
        <v>356</v>
      </c>
      <c r="H768" s="285">
        <v>1</v>
      </c>
      <c r="I768" s="134"/>
      <c r="J768" s="348">
        <f>ROUND(I768*H768,2)</f>
        <v>0</v>
      </c>
      <c r="K768" s="132" t="s">
        <v>273</v>
      </c>
      <c r="L768" s="33"/>
      <c r="M768" s="135" t="s">
        <v>3</v>
      </c>
      <c r="N768" s="136" t="s">
        <v>41</v>
      </c>
      <c r="P768" s="137">
        <f>O768*H768</f>
        <v>0</v>
      </c>
      <c r="Q768" s="137">
        <v>0</v>
      </c>
      <c r="R768" s="137">
        <f>Q768*H768</f>
        <v>0</v>
      </c>
      <c r="S768" s="137">
        <v>0</v>
      </c>
      <c r="T768" s="138">
        <f>S768*H768</f>
        <v>0</v>
      </c>
      <c r="AR768" s="139" t="s">
        <v>312</v>
      </c>
      <c r="AT768" s="139" t="s">
        <v>270</v>
      </c>
      <c r="AU768" s="139" t="s">
        <v>85</v>
      </c>
      <c r="AY768" s="18" t="s">
        <v>267</v>
      </c>
      <c r="BE768" s="140">
        <f>IF(N768="základní",J768,0)</f>
        <v>0</v>
      </c>
      <c r="BF768" s="140">
        <f>IF(N768="snížená",J768,0)</f>
        <v>0</v>
      </c>
      <c r="BG768" s="140">
        <f>IF(N768="zákl. přenesená",J768,0)</f>
        <v>0</v>
      </c>
      <c r="BH768" s="140">
        <f>IF(N768="sníž. přenesená",J768,0)</f>
        <v>0</v>
      </c>
      <c r="BI768" s="140">
        <f>IF(N768="nulová",J768,0)</f>
        <v>0</v>
      </c>
      <c r="BJ768" s="18" t="s">
        <v>81</v>
      </c>
      <c r="BK768" s="140">
        <f>ROUND(I768*H768,2)</f>
        <v>0</v>
      </c>
      <c r="BL768" s="18" t="s">
        <v>312</v>
      </c>
      <c r="BM768" s="139" t="s">
        <v>1403</v>
      </c>
    </row>
    <row r="769" spans="2:65" s="1" customFormat="1">
      <c r="B769" s="33"/>
      <c r="D769" s="141" t="s">
        <v>275</v>
      </c>
      <c r="F769" s="142" t="s">
        <v>1404</v>
      </c>
      <c r="H769" s="286"/>
      <c r="I769" s="143"/>
      <c r="J769" s="349"/>
      <c r="L769" s="33"/>
      <c r="M769" s="144"/>
      <c r="T769" s="54"/>
      <c r="AT769" s="18" t="s">
        <v>275</v>
      </c>
      <c r="AU769" s="18" t="s">
        <v>85</v>
      </c>
    </row>
    <row r="770" spans="2:65" s="12" customFormat="1">
      <c r="B770" s="145"/>
      <c r="D770" s="146" t="s">
        <v>277</v>
      </c>
      <c r="E770" s="147" t="s">
        <v>3</v>
      </c>
      <c r="F770" s="148" t="s">
        <v>1405</v>
      </c>
      <c r="H770" s="287">
        <v>1</v>
      </c>
      <c r="I770" s="149"/>
      <c r="J770" s="350"/>
      <c r="L770" s="145"/>
      <c r="M770" s="150"/>
      <c r="T770" s="151"/>
      <c r="AT770" s="147" t="s">
        <v>277</v>
      </c>
      <c r="AU770" s="147" t="s">
        <v>85</v>
      </c>
      <c r="AV770" s="12" t="s">
        <v>81</v>
      </c>
      <c r="AW770" s="12" t="s">
        <v>31</v>
      </c>
      <c r="AX770" s="12" t="s">
        <v>76</v>
      </c>
      <c r="AY770" s="147" t="s">
        <v>267</v>
      </c>
    </row>
    <row r="771" spans="2:65" s="1" customFormat="1" ht="24.2" customHeight="1">
      <c r="B771" s="129"/>
      <c r="C771" s="165" t="s">
        <v>1406</v>
      </c>
      <c r="D771" s="165" t="s">
        <v>564</v>
      </c>
      <c r="E771" s="166" t="s">
        <v>1407</v>
      </c>
      <c r="F771" s="167" t="s">
        <v>1408</v>
      </c>
      <c r="G771" s="168" t="s">
        <v>356</v>
      </c>
      <c r="H771" s="291">
        <v>1</v>
      </c>
      <c r="I771" s="169"/>
      <c r="J771" s="355">
        <f>ROUND(I771*H771,2)</f>
        <v>0</v>
      </c>
      <c r="K771" s="167" t="s">
        <v>273</v>
      </c>
      <c r="L771" s="171"/>
      <c r="M771" s="172" t="s">
        <v>3</v>
      </c>
      <c r="N771" s="173" t="s">
        <v>41</v>
      </c>
      <c r="P771" s="137">
        <f>O771*H771</f>
        <v>0</v>
      </c>
      <c r="Q771" s="137">
        <v>1.7500000000000002E-2</v>
      </c>
      <c r="R771" s="137">
        <f>Q771*H771</f>
        <v>1.7500000000000002E-2</v>
      </c>
      <c r="S771" s="137">
        <v>0</v>
      </c>
      <c r="T771" s="138">
        <f>S771*H771</f>
        <v>0</v>
      </c>
      <c r="AR771" s="139" t="s">
        <v>472</v>
      </c>
      <c r="AT771" s="139" t="s">
        <v>564</v>
      </c>
      <c r="AU771" s="139" t="s">
        <v>85</v>
      </c>
      <c r="AY771" s="18" t="s">
        <v>267</v>
      </c>
      <c r="BE771" s="140">
        <f>IF(N771="základní",J771,0)</f>
        <v>0</v>
      </c>
      <c r="BF771" s="140">
        <f>IF(N771="snížená",J771,0)</f>
        <v>0</v>
      </c>
      <c r="BG771" s="140">
        <f>IF(N771="zákl. přenesená",J771,0)</f>
        <v>0</v>
      </c>
      <c r="BH771" s="140">
        <f>IF(N771="sníž. přenesená",J771,0)</f>
        <v>0</v>
      </c>
      <c r="BI771" s="140">
        <f>IF(N771="nulová",J771,0)</f>
        <v>0</v>
      </c>
      <c r="BJ771" s="18" t="s">
        <v>81</v>
      </c>
      <c r="BK771" s="140">
        <f>ROUND(I771*H771,2)</f>
        <v>0</v>
      </c>
      <c r="BL771" s="18" t="s">
        <v>312</v>
      </c>
      <c r="BM771" s="139" t="s">
        <v>1409</v>
      </c>
    </row>
    <row r="772" spans="2:65" s="1" customFormat="1" ht="16.5" customHeight="1">
      <c r="B772" s="129"/>
      <c r="C772" s="165" t="s">
        <v>1410</v>
      </c>
      <c r="D772" s="165" t="s">
        <v>564</v>
      </c>
      <c r="E772" s="166" t="s">
        <v>1411</v>
      </c>
      <c r="F772" s="167" t="s">
        <v>1412</v>
      </c>
      <c r="G772" s="168" t="s">
        <v>356</v>
      </c>
      <c r="H772" s="291">
        <v>1</v>
      </c>
      <c r="I772" s="169"/>
      <c r="J772" s="355">
        <f>ROUND(I772*H772,2)</f>
        <v>0</v>
      </c>
      <c r="K772" s="167" t="s">
        <v>305</v>
      </c>
      <c r="L772" s="171"/>
      <c r="M772" s="172" t="s">
        <v>3</v>
      </c>
      <c r="N772" s="173" t="s">
        <v>41</v>
      </c>
      <c r="P772" s="137">
        <f>O772*H772</f>
        <v>0</v>
      </c>
      <c r="Q772" s="137">
        <v>0</v>
      </c>
      <c r="R772" s="137">
        <f>Q772*H772</f>
        <v>0</v>
      </c>
      <c r="S772" s="137">
        <v>0</v>
      </c>
      <c r="T772" s="138">
        <f>S772*H772</f>
        <v>0</v>
      </c>
      <c r="AR772" s="139" t="s">
        <v>472</v>
      </c>
      <c r="AT772" s="139" t="s">
        <v>564</v>
      </c>
      <c r="AU772" s="139" t="s">
        <v>85</v>
      </c>
      <c r="AY772" s="18" t="s">
        <v>267</v>
      </c>
      <c r="BE772" s="140">
        <f>IF(N772="základní",J772,0)</f>
        <v>0</v>
      </c>
      <c r="BF772" s="140">
        <f>IF(N772="snížená",J772,0)</f>
        <v>0</v>
      </c>
      <c r="BG772" s="140">
        <f>IF(N772="zákl. přenesená",J772,0)</f>
        <v>0</v>
      </c>
      <c r="BH772" s="140">
        <f>IF(N772="sníž. přenesená",J772,0)</f>
        <v>0</v>
      </c>
      <c r="BI772" s="140">
        <f>IF(N772="nulová",J772,0)</f>
        <v>0</v>
      </c>
      <c r="BJ772" s="18" t="s">
        <v>81</v>
      </c>
      <c r="BK772" s="140">
        <f>ROUND(I772*H772,2)</f>
        <v>0</v>
      </c>
      <c r="BL772" s="18" t="s">
        <v>312</v>
      </c>
      <c r="BM772" s="139" t="s">
        <v>1413</v>
      </c>
    </row>
    <row r="773" spans="2:65" s="1" customFormat="1" ht="24.2" customHeight="1">
      <c r="B773" s="129"/>
      <c r="C773" s="130" t="s">
        <v>1414</v>
      </c>
      <c r="D773" s="130" t="s">
        <v>270</v>
      </c>
      <c r="E773" s="131" t="s">
        <v>1415</v>
      </c>
      <c r="F773" s="132" t="s">
        <v>1416</v>
      </c>
      <c r="G773" s="133" t="s">
        <v>356</v>
      </c>
      <c r="H773" s="285">
        <v>3</v>
      </c>
      <c r="I773" s="134"/>
      <c r="J773" s="348">
        <f>ROUND(I773*H773,2)</f>
        <v>0</v>
      </c>
      <c r="K773" s="132" t="s">
        <v>273</v>
      </c>
      <c r="L773" s="33"/>
      <c r="M773" s="135" t="s">
        <v>3</v>
      </c>
      <c r="N773" s="136" t="s">
        <v>41</v>
      </c>
      <c r="P773" s="137">
        <f>O773*H773</f>
        <v>0</v>
      </c>
      <c r="Q773" s="137">
        <v>0</v>
      </c>
      <c r="R773" s="137">
        <f>Q773*H773</f>
        <v>0</v>
      </c>
      <c r="S773" s="137">
        <v>0</v>
      </c>
      <c r="T773" s="138">
        <f>S773*H773</f>
        <v>0</v>
      </c>
      <c r="AR773" s="139" t="s">
        <v>312</v>
      </c>
      <c r="AT773" s="139" t="s">
        <v>270</v>
      </c>
      <c r="AU773" s="139" t="s">
        <v>85</v>
      </c>
      <c r="AY773" s="18" t="s">
        <v>267</v>
      </c>
      <c r="BE773" s="140">
        <f>IF(N773="základní",J773,0)</f>
        <v>0</v>
      </c>
      <c r="BF773" s="140">
        <f>IF(N773="snížená",J773,0)</f>
        <v>0</v>
      </c>
      <c r="BG773" s="140">
        <f>IF(N773="zákl. přenesená",J773,0)</f>
        <v>0</v>
      </c>
      <c r="BH773" s="140">
        <f>IF(N773="sníž. přenesená",J773,0)</f>
        <v>0</v>
      </c>
      <c r="BI773" s="140">
        <f>IF(N773="nulová",J773,0)</f>
        <v>0</v>
      </c>
      <c r="BJ773" s="18" t="s">
        <v>81</v>
      </c>
      <c r="BK773" s="140">
        <f>ROUND(I773*H773,2)</f>
        <v>0</v>
      </c>
      <c r="BL773" s="18" t="s">
        <v>312</v>
      </c>
      <c r="BM773" s="139" t="s">
        <v>1417</v>
      </c>
    </row>
    <row r="774" spans="2:65" s="1" customFormat="1">
      <c r="B774" s="33"/>
      <c r="D774" s="141" t="s">
        <v>275</v>
      </c>
      <c r="F774" s="142" t="s">
        <v>1418</v>
      </c>
      <c r="H774" s="286"/>
      <c r="I774" s="143"/>
      <c r="J774" s="349"/>
      <c r="L774" s="33"/>
      <c r="M774" s="144"/>
      <c r="T774" s="54"/>
      <c r="AT774" s="18" t="s">
        <v>275</v>
      </c>
      <c r="AU774" s="18" t="s">
        <v>85</v>
      </c>
    </row>
    <row r="775" spans="2:65" s="1" customFormat="1" ht="16.5" customHeight="1">
      <c r="B775" s="129"/>
      <c r="C775" s="165" t="s">
        <v>1419</v>
      </c>
      <c r="D775" s="165" t="s">
        <v>564</v>
      </c>
      <c r="E775" s="166" t="s">
        <v>1420</v>
      </c>
      <c r="F775" s="167" t="s">
        <v>1421</v>
      </c>
      <c r="G775" s="168" t="s">
        <v>356</v>
      </c>
      <c r="H775" s="291">
        <v>3</v>
      </c>
      <c r="I775" s="169"/>
      <c r="J775" s="355">
        <f>ROUND(I775*H775,2)</f>
        <v>0</v>
      </c>
      <c r="K775" s="167" t="s">
        <v>273</v>
      </c>
      <c r="L775" s="171"/>
      <c r="M775" s="172" t="s">
        <v>3</v>
      </c>
      <c r="N775" s="173" t="s">
        <v>41</v>
      </c>
      <c r="P775" s="137">
        <f>O775*H775</f>
        <v>0</v>
      </c>
      <c r="Q775" s="137">
        <v>1.4999999999999999E-4</v>
      </c>
      <c r="R775" s="137">
        <f>Q775*H775</f>
        <v>4.4999999999999999E-4</v>
      </c>
      <c r="S775" s="137">
        <v>0</v>
      </c>
      <c r="T775" s="138">
        <f>S775*H775</f>
        <v>0</v>
      </c>
      <c r="AR775" s="139" t="s">
        <v>472</v>
      </c>
      <c r="AT775" s="139" t="s">
        <v>564</v>
      </c>
      <c r="AU775" s="139" t="s">
        <v>85</v>
      </c>
      <c r="AY775" s="18" t="s">
        <v>267</v>
      </c>
      <c r="BE775" s="140">
        <f>IF(N775="základní",J775,0)</f>
        <v>0</v>
      </c>
      <c r="BF775" s="140">
        <f>IF(N775="snížená",J775,0)</f>
        <v>0</v>
      </c>
      <c r="BG775" s="140">
        <f>IF(N775="zákl. přenesená",J775,0)</f>
        <v>0</v>
      </c>
      <c r="BH775" s="140">
        <f>IF(N775="sníž. přenesená",J775,0)</f>
        <v>0</v>
      </c>
      <c r="BI775" s="140">
        <f>IF(N775="nulová",J775,0)</f>
        <v>0</v>
      </c>
      <c r="BJ775" s="18" t="s">
        <v>81</v>
      </c>
      <c r="BK775" s="140">
        <f>ROUND(I775*H775,2)</f>
        <v>0</v>
      </c>
      <c r="BL775" s="18" t="s">
        <v>312</v>
      </c>
      <c r="BM775" s="139" t="s">
        <v>1422</v>
      </c>
    </row>
    <row r="776" spans="2:65" s="1" customFormat="1" ht="24.2" customHeight="1">
      <c r="B776" s="129"/>
      <c r="C776" s="130" t="s">
        <v>1423</v>
      </c>
      <c r="D776" s="130" t="s">
        <v>270</v>
      </c>
      <c r="E776" s="131" t="s">
        <v>1424</v>
      </c>
      <c r="F776" s="132" t="s">
        <v>1425</v>
      </c>
      <c r="G776" s="133" t="s">
        <v>356</v>
      </c>
      <c r="H776" s="285">
        <v>4</v>
      </c>
      <c r="I776" s="134"/>
      <c r="J776" s="348">
        <f>ROUND(I776*H776,2)</f>
        <v>0</v>
      </c>
      <c r="K776" s="132" t="s">
        <v>273</v>
      </c>
      <c r="L776" s="33"/>
      <c r="M776" s="135" t="s">
        <v>3</v>
      </c>
      <c r="N776" s="136" t="s">
        <v>41</v>
      </c>
      <c r="P776" s="137">
        <f>O776*H776</f>
        <v>0</v>
      </c>
      <c r="Q776" s="137">
        <v>0</v>
      </c>
      <c r="R776" s="137">
        <f>Q776*H776</f>
        <v>0</v>
      </c>
      <c r="S776" s="137">
        <v>0</v>
      </c>
      <c r="T776" s="138">
        <f>S776*H776</f>
        <v>0</v>
      </c>
      <c r="AR776" s="139" t="s">
        <v>312</v>
      </c>
      <c r="AT776" s="139" t="s">
        <v>270</v>
      </c>
      <c r="AU776" s="139" t="s">
        <v>85</v>
      </c>
      <c r="AY776" s="18" t="s">
        <v>267</v>
      </c>
      <c r="BE776" s="140">
        <f>IF(N776="základní",J776,0)</f>
        <v>0</v>
      </c>
      <c r="BF776" s="140">
        <f>IF(N776="snížená",J776,0)</f>
        <v>0</v>
      </c>
      <c r="BG776" s="140">
        <f>IF(N776="zákl. přenesená",J776,0)</f>
        <v>0</v>
      </c>
      <c r="BH776" s="140">
        <f>IF(N776="sníž. přenesená",J776,0)</f>
        <v>0</v>
      </c>
      <c r="BI776" s="140">
        <f>IF(N776="nulová",J776,0)</f>
        <v>0</v>
      </c>
      <c r="BJ776" s="18" t="s">
        <v>81</v>
      </c>
      <c r="BK776" s="140">
        <f>ROUND(I776*H776,2)</f>
        <v>0</v>
      </c>
      <c r="BL776" s="18" t="s">
        <v>312</v>
      </c>
      <c r="BM776" s="139" t="s">
        <v>1426</v>
      </c>
    </row>
    <row r="777" spans="2:65" s="1" customFormat="1">
      <c r="B777" s="33"/>
      <c r="D777" s="141" t="s">
        <v>275</v>
      </c>
      <c r="F777" s="142" t="s">
        <v>1427</v>
      </c>
      <c r="H777" s="286"/>
      <c r="I777" s="143"/>
      <c r="J777" s="349"/>
      <c r="L777" s="33"/>
      <c r="M777" s="144"/>
      <c r="T777" s="54"/>
      <c r="AT777" s="18" t="s">
        <v>275</v>
      </c>
      <c r="AU777" s="18" t="s">
        <v>85</v>
      </c>
    </row>
    <row r="778" spans="2:65" s="1" customFormat="1" ht="24.2" customHeight="1">
      <c r="B778" s="129"/>
      <c r="C778" s="165" t="s">
        <v>1428</v>
      </c>
      <c r="D778" s="165" t="s">
        <v>564</v>
      </c>
      <c r="E778" s="166" t="s">
        <v>1429</v>
      </c>
      <c r="F778" s="167" t="s">
        <v>1430</v>
      </c>
      <c r="G778" s="168" t="s">
        <v>356</v>
      </c>
      <c r="H778" s="291">
        <v>3</v>
      </c>
      <c r="I778" s="169"/>
      <c r="J778" s="355">
        <f>ROUND(I778*H778,2)</f>
        <v>0</v>
      </c>
      <c r="K778" s="167" t="s">
        <v>305</v>
      </c>
      <c r="L778" s="171"/>
      <c r="M778" s="172" t="s">
        <v>3</v>
      </c>
      <c r="N778" s="173" t="s">
        <v>41</v>
      </c>
      <c r="P778" s="137">
        <f>O778*H778</f>
        <v>0</v>
      </c>
      <c r="Q778" s="137">
        <v>1.1999999999999999E-3</v>
      </c>
      <c r="R778" s="137">
        <f>Q778*H778</f>
        <v>3.5999999999999999E-3</v>
      </c>
      <c r="S778" s="137">
        <v>0</v>
      </c>
      <c r="T778" s="138">
        <f>S778*H778</f>
        <v>0</v>
      </c>
      <c r="AR778" s="139" t="s">
        <v>472</v>
      </c>
      <c r="AT778" s="139" t="s">
        <v>564</v>
      </c>
      <c r="AU778" s="139" t="s">
        <v>85</v>
      </c>
      <c r="AY778" s="18" t="s">
        <v>267</v>
      </c>
      <c r="BE778" s="140">
        <f>IF(N778="základní",J778,0)</f>
        <v>0</v>
      </c>
      <c r="BF778" s="140">
        <f>IF(N778="snížená",J778,0)</f>
        <v>0</v>
      </c>
      <c r="BG778" s="140">
        <f>IF(N778="zákl. přenesená",J778,0)</f>
        <v>0</v>
      </c>
      <c r="BH778" s="140">
        <f>IF(N778="sníž. přenesená",J778,0)</f>
        <v>0</v>
      </c>
      <c r="BI778" s="140">
        <f>IF(N778="nulová",J778,0)</f>
        <v>0</v>
      </c>
      <c r="BJ778" s="18" t="s">
        <v>81</v>
      </c>
      <c r="BK778" s="140">
        <f>ROUND(I778*H778,2)</f>
        <v>0</v>
      </c>
      <c r="BL778" s="18" t="s">
        <v>312</v>
      </c>
      <c r="BM778" s="139" t="s">
        <v>1431</v>
      </c>
    </row>
    <row r="779" spans="2:65" s="1" customFormat="1" ht="16.5" customHeight="1">
      <c r="B779" s="129"/>
      <c r="C779" s="165" t="s">
        <v>1432</v>
      </c>
      <c r="D779" s="165" t="s">
        <v>564</v>
      </c>
      <c r="E779" s="166" t="s">
        <v>1433</v>
      </c>
      <c r="F779" s="167" t="s">
        <v>1434</v>
      </c>
      <c r="G779" s="168" t="s">
        <v>356</v>
      </c>
      <c r="H779" s="291">
        <v>1</v>
      </c>
      <c r="I779" s="169"/>
      <c r="J779" s="355">
        <f>ROUND(I779*H779,2)</f>
        <v>0</v>
      </c>
      <c r="K779" s="167" t="s">
        <v>273</v>
      </c>
      <c r="L779" s="171"/>
      <c r="M779" s="172" t="s">
        <v>3</v>
      </c>
      <c r="N779" s="173" t="s">
        <v>41</v>
      </c>
      <c r="P779" s="137">
        <f>O779*H779</f>
        <v>0</v>
      </c>
      <c r="Q779" s="137">
        <v>5.0000000000000002E-5</v>
      </c>
      <c r="R779" s="137">
        <f>Q779*H779</f>
        <v>5.0000000000000002E-5</v>
      </c>
      <c r="S779" s="137">
        <v>0</v>
      </c>
      <c r="T779" s="138">
        <f>S779*H779</f>
        <v>0</v>
      </c>
      <c r="AR779" s="139" t="s">
        <v>472</v>
      </c>
      <c r="AT779" s="139" t="s">
        <v>564</v>
      </c>
      <c r="AU779" s="139" t="s">
        <v>85</v>
      </c>
      <c r="AY779" s="18" t="s">
        <v>267</v>
      </c>
      <c r="BE779" s="140">
        <f>IF(N779="základní",J779,0)</f>
        <v>0</v>
      </c>
      <c r="BF779" s="140">
        <f>IF(N779="snížená",J779,0)</f>
        <v>0</v>
      </c>
      <c r="BG779" s="140">
        <f>IF(N779="zákl. přenesená",J779,0)</f>
        <v>0</v>
      </c>
      <c r="BH779" s="140">
        <f>IF(N779="sníž. přenesená",J779,0)</f>
        <v>0</v>
      </c>
      <c r="BI779" s="140">
        <f>IF(N779="nulová",J779,0)</f>
        <v>0</v>
      </c>
      <c r="BJ779" s="18" t="s">
        <v>81</v>
      </c>
      <c r="BK779" s="140">
        <f>ROUND(I779*H779,2)</f>
        <v>0</v>
      </c>
      <c r="BL779" s="18" t="s">
        <v>312</v>
      </c>
      <c r="BM779" s="139" t="s">
        <v>1435</v>
      </c>
    </row>
    <row r="780" spans="2:65" s="1" customFormat="1" ht="37.9" customHeight="1">
      <c r="B780" s="129"/>
      <c r="C780" s="130" t="s">
        <v>1436</v>
      </c>
      <c r="D780" s="130" t="s">
        <v>270</v>
      </c>
      <c r="E780" s="131" t="s">
        <v>1437</v>
      </c>
      <c r="F780" s="132" t="s">
        <v>1438</v>
      </c>
      <c r="G780" s="133" t="s">
        <v>356</v>
      </c>
      <c r="H780" s="285">
        <v>3</v>
      </c>
      <c r="I780" s="134"/>
      <c r="J780" s="348">
        <f>ROUND(I780*H780,2)</f>
        <v>0</v>
      </c>
      <c r="K780" s="132" t="s">
        <v>273</v>
      </c>
      <c r="L780" s="33"/>
      <c r="M780" s="135" t="s">
        <v>3</v>
      </c>
      <c r="N780" s="136" t="s">
        <v>41</v>
      </c>
      <c r="P780" s="137">
        <f>O780*H780</f>
        <v>0</v>
      </c>
      <c r="Q780" s="137">
        <v>4.5011749999999999E-4</v>
      </c>
      <c r="R780" s="137">
        <f>Q780*H780</f>
        <v>1.3503524999999999E-3</v>
      </c>
      <c r="S780" s="137">
        <v>0</v>
      </c>
      <c r="T780" s="138">
        <f>S780*H780</f>
        <v>0</v>
      </c>
      <c r="AR780" s="139" t="s">
        <v>312</v>
      </c>
      <c r="AT780" s="139" t="s">
        <v>270</v>
      </c>
      <c r="AU780" s="139" t="s">
        <v>85</v>
      </c>
      <c r="AY780" s="18" t="s">
        <v>267</v>
      </c>
      <c r="BE780" s="140">
        <f>IF(N780="základní",J780,0)</f>
        <v>0</v>
      </c>
      <c r="BF780" s="140">
        <f>IF(N780="snížená",J780,0)</f>
        <v>0</v>
      </c>
      <c r="BG780" s="140">
        <f>IF(N780="zákl. přenesená",J780,0)</f>
        <v>0</v>
      </c>
      <c r="BH780" s="140">
        <f>IF(N780="sníž. přenesená",J780,0)</f>
        <v>0</v>
      </c>
      <c r="BI780" s="140">
        <f>IF(N780="nulová",J780,0)</f>
        <v>0</v>
      </c>
      <c r="BJ780" s="18" t="s">
        <v>81</v>
      </c>
      <c r="BK780" s="140">
        <f>ROUND(I780*H780,2)</f>
        <v>0</v>
      </c>
      <c r="BL780" s="18" t="s">
        <v>312</v>
      </c>
      <c r="BM780" s="139" t="s">
        <v>1439</v>
      </c>
    </row>
    <row r="781" spans="2:65" s="1" customFormat="1">
      <c r="B781" s="33"/>
      <c r="D781" s="141" t="s">
        <v>275</v>
      </c>
      <c r="F781" s="142" t="s">
        <v>1440</v>
      </c>
      <c r="H781" s="286"/>
      <c r="I781" s="143"/>
      <c r="J781" s="349"/>
      <c r="L781" s="33"/>
      <c r="M781" s="144"/>
      <c r="T781" s="54"/>
      <c r="AT781" s="18" t="s">
        <v>275</v>
      </c>
      <c r="AU781" s="18" t="s">
        <v>85</v>
      </c>
    </row>
    <row r="782" spans="2:65" s="1" customFormat="1" ht="37.9" customHeight="1">
      <c r="B782" s="129"/>
      <c r="C782" s="165" t="s">
        <v>1441</v>
      </c>
      <c r="D782" s="165" t="s">
        <v>564</v>
      </c>
      <c r="E782" s="166" t="s">
        <v>1442</v>
      </c>
      <c r="F782" s="167" t="s">
        <v>1443</v>
      </c>
      <c r="G782" s="168" t="s">
        <v>356</v>
      </c>
      <c r="H782" s="291">
        <v>3</v>
      </c>
      <c r="I782" s="169"/>
      <c r="J782" s="355">
        <f>ROUND(I782*H782,2)</f>
        <v>0</v>
      </c>
      <c r="K782" s="167" t="s">
        <v>273</v>
      </c>
      <c r="L782" s="171"/>
      <c r="M782" s="172" t="s">
        <v>3</v>
      </c>
      <c r="N782" s="173" t="s">
        <v>41</v>
      </c>
      <c r="P782" s="137">
        <f>O782*H782</f>
        <v>0</v>
      </c>
      <c r="Q782" s="137">
        <v>1.6E-2</v>
      </c>
      <c r="R782" s="137">
        <f>Q782*H782</f>
        <v>4.8000000000000001E-2</v>
      </c>
      <c r="S782" s="137">
        <v>0</v>
      </c>
      <c r="T782" s="138">
        <f>S782*H782</f>
        <v>0</v>
      </c>
      <c r="AR782" s="139" t="s">
        <v>472</v>
      </c>
      <c r="AT782" s="139" t="s">
        <v>564</v>
      </c>
      <c r="AU782" s="139" t="s">
        <v>85</v>
      </c>
      <c r="AY782" s="18" t="s">
        <v>267</v>
      </c>
      <c r="BE782" s="140">
        <f>IF(N782="základní",J782,0)</f>
        <v>0</v>
      </c>
      <c r="BF782" s="140">
        <f>IF(N782="snížená",J782,0)</f>
        <v>0</v>
      </c>
      <c r="BG782" s="140">
        <f>IF(N782="zákl. přenesená",J782,0)</f>
        <v>0</v>
      </c>
      <c r="BH782" s="140">
        <f>IF(N782="sníž. přenesená",J782,0)</f>
        <v>0</v>
      </c>
      <c r="BI782" s="140">
        <f>IF(N782="nulová",J782,0)</f>
        <v>0</v>
      </c>
      <c r="BJ782" s="18" t="s">
        <v>81</v>
      </c>
      <c r="BK782" s="140">
        <f>ROUND(I782*H782,2)</f>
        <v>0</v>
      </c>
      <c r="BL782" s="18" t="s">
        <v>312</v>
      </c>
      <c r="BM782" s="139" t="s">
        <v>1444</v>
      </c>
    </row>
    <row r="783" spans="2:65" s="11" customFormat="1" ht="20.85" customHeight="1">
      <c r="B783" s="117"/>
      <c r="D783" s="118" t="s">
        <v>68</v>
      </c>
      <c r="E783" s="127" t="s">
        <v>1445</v>
      </c>
      <c r="F783" s="127" t="s">
        <v>1446</v>
      </c>
      <c r="H783" s="289"/>
      <c r="I783" s="120"/>
      <c r="J783" s="352">
        <f>BK783</f>
        <v>0</v>
      </c>
      <c r="L783" s="117"/>
      <c r="M783" s="122"/>
      <c r="P783" s="123">
        <f>SUM(P784:P814)</f>
        <v>0</v>
      </c>
      <c r="R783" s="123">
        <f>SUM(R784:R814)</f>
        <v>0.17476979745000001</v>
      </c>
      <c r="T783" s="124">
        <f>SUM(T784:T814)</f>
        <v>0</v>
      </c>
      <c r="AR783" s="118" t="s">
        <v>81</v>
      </c>
      <c r="AT783" s="125" t="s">
        <v>68</v>
      </c>
      <c r="AU783" s="125" t="s">
        <v>81</v>
      </c>
      <c r="AY783" s="118" t="s">
        <v>267</v>
      </c>
      <c r="BK783" s="126">
        <f>SUM(BK784:BK814)</f>
        <v>0</v>
      </c>
    </row>
    <row r="784" spans="2:65" s="1" customFormat="1" ht="33" customHeight="1">
      <c r="B784" s="129"/>
      <c r="C784" s="130" t="s">
        <v>1447</v>
      </c>
      <c r="D784" s="130" t="s">
        <v>270</v>
      </c>
      <c r="E784" s="131" t="s">
        <v>1448</v>
      </c>
      <c r="F784" s="132" t="s">
        <v>1449</v>
      </c>
      <c r="G784" s="133" t="s">
        <v>102</v>
      </c>
      <c r="H784" s="285">
        <v>1.5</v>
      </c>
      <c r="I784" s="134"/>
      <c r="J784" s="348">
        <f>ROUND(I784*H784,2)</f>
        <v>0</v>
      </c>
      <c r="K784" s="132" t="s">
        <v>273</v>
      </c>
      <c r="L784" s="33"/>
      <c r="M784" s="135" t="s">
        <v>3</v>
      </c>
      <c r="N784" s="136" t="s">
        <v>41</v>
      </c>
      <c r="P784" s="137">
        <f>O784*H784</f>
        <v>0</v>
      </c>
      <c r="Q784" s="137">
        <v>2.5560010000000001E-4</v>
      </c>
      <c r="R784" s="137">
        <f>Q784*H784</f>
        <v>3.8340015000000005E-4</v>
      </c>
      <c r="S784" s="137">
        <v>0</v>
      </c>
      <c r="T784" s="138">
        <f>S784*H784</f>
        <v>0</v>
      </c>
      <c r="AR784" s="139" t="s">
        <v>312</v>
      </c>
      <c r="AT784" s="139" t="s">
        <v>270</v>
      </c>
      <c r="AU784" s="139" t="s">
        <v>85</v>
      </c>
      <c r="AY784" s="18" t="s">
        <v>267</v>
      </c>
      <c r="BE784" s="140">
        <f>IF(N784="základní",J784,0)</f>
        <v>0</v>
      </c>
      <c r="BF784" s="140">
        <f>IF(N784="snížená",J784,0)</f>
        <v>0</v>
      </c>
      <c r="BG784" s="140">
        <f>IF(N784="zákl. přenesená",J784,0)</f>
        <v>0</v>
      </c>
      <c r="BH784" s="140">
        <f>IF(N784="sníž. přenesená",J784,0)</f>
        <v>0</v>
      </c>
      <c r="BI784" s="140">
        <f>IF(N784="nulová",J784,0)</f>
        <v>0</v>
      </c>
      <c r="BJ784" s="18" t="s">
        <v>81</v>
      </c>
      <c r="BK784" s="140">
        <f>ROUND(I784*H784,2)</f>
        <v>0</v>
      </c>
      <c r="BL784" s="18" t="s">
        <v>312</v>
      </c>
      <c r="BM784" s="139" t="s">
        <v>1450</v>
      </c>
    </row>
    <row r="785" spans="2:65" s="1" customFormat="1">
      <c r="B785" s="33"/>
      <c r="D785" s="141" t="s">
        <v>275</v>
      </c>
      <c r="F785" s="142" t="s">
        <v>1451</v>
      </c>
      <c r="H785" s="286"/>
      <c r="I785" s="143"/>
      <c r="J785" s="349"/>
      <c r="L785" s="33"/>
      <c r="M785" s="144"/>
      <c r="T785" s="54"/>
      <c r="AT785" s="18" t="s">
        <v>275</v>
      </c>
      <c r="AU785" s="18" t="s">
        <v>85</v>
      </c>
    </row>
    <row r="786" spans="2:65" s="12" customFormat="1">
      <c r="B786" s="145"/>
      <c r="D786" s="146" t="s">
        <v>277</v>
      </c>
      <c r="E786" s="147" t="s">
        <v>3</v>
      </c>
      <c r="F786" s="148" t="s">
        <v>1452</v>
      </c>
      <c r="H786" s="287">
        <v>1.5</v>
      </c>
      <c r="I786" s="149"/>
      <c r="J786" s="350"/>
      <c r="L786" s="145"/>
      <c r="M786" s="150"/>
      <c r="T786" s="151"/>
      <c r="AT786" s="147" t="s">
        <v>277</v>
      </c>
      <c r="AU786" s="147" t="s">
        <v>85</v>
      </c>
      <c r="AV786" s="12" t="s">
        <v>81</v>
      </c>
      <c r="AW786" s="12" t="s">
        <v>31</v>
      </c>
      <c r="AX786" s="12" t="s">
        <v>76</v>
      </c>
      <c r="AY786" s="147" t="s">
        <v>267</v>
      </c>
    </row>
    <row r="787" spans="2:65" s="1" customFormat="1" ht="24.2" customHeight="1">
      <c r="B787" s="129"/>
      <c r="C787" s="165" t="s">
        <v>1453</v>
      </c>
      <c r="D787" s="165" t="s">
        <v>564</v>
      </c>
      <c r="E787" s="166" t="s">
        <v>1454</v>
      </c>
      <c r="F787" s="167" t="s">
        <v>1455</v>
      </c>
      <c r="G787" s="168" t="s">
        <v>102</v>
      </c>
      <c r="H787" s="291">
        <v>1.5</v>
      </c>
      <c r="I787" s="169"/>
      <c r="J787" s="355">
        <f>ROUND(I787*H787,2)</f>
        <v>0</v>
      </c>
      <c r="K787" s="167" t="s">
        <v>273</v>
      </c>
      <c r="L787" s="171"/>
      <c r="M787" s="172" t="s">
        <v>3</v>
      </c>
      <c r="N787" s="173" t="s">
        <v>41</v>
      </c>
      <c r="P787" s="137">
        <f>O787*H787</f>
        <v>0</v>
      </c>
      <c r="Q787" s="137">
        <v>3.6810000000000002E-2</v>
      </c>
      <c r="R787" s="137">
        <f>Q787*H787</f>
        <v>5.5215E-2</v>
      </c>
      <c r="S787" s="137">
        <v>0</v>
      </c>
      <c r="T787" s="138">
        <f>S787*H787</f>
        <v>0</v>
      </c>
      <c r="AR787" s="139" t="s">
        <v>472</v>
      </c>
      <c r="AT787" s="139" t="s">
        <v>564</v>
      </c>
      <c r="AU787" s="139" t="s">
        <v>85</v>
      </c>
      <c r="AY787" s="18" t="s">
        <v>267</v>
      </c>
      <c r="BE787" s="140">
        <f>IF(N787="základní",J787,0)</f>
        <v>0</v>
      </c>
      <c r="BF787" s="140">
        <f>IF(N787="snížená",J787,0)</f>
        <v>0</v>
      </c>
      <c r="BG787" s="140">
        <f>IF(N787="zákl. přenesená",J787,0)</f>
        <v>0</v>
      </c>
      <c r="BH787" s="140">
        <f>IF(N787="sníž. přenesená",J787,0)</f>
        <v>0</v>
      </c>
      <c r="BI787" s="140">
        <f>IF(N787="nulová",J787,0)</f>
        <v>0</v>
      </c>
      <c r="BJ787" s="18" t="s">
        <v>81</v>
      </c>
      <c r="BK787" s="140">
        <f>ROUND(I787*H787,2)</f>
        <v>0</v>
      </c>
      <c r="BL787" s="18" t="s">
        <v>312</v>
      </c>
      <c r="BM787" s="139" t="s">
        <v>1456</v>
      </c>
    </row>
    <row r="788" spans="2:65" s="1" customFormat="1" ht="24.2" customHeight="1">
      <c r="B788" s="129"/>
      <c r="C788" s="130" t="s">
        <v>1457</v>
      </c>
      <c r="D788" s="130" t="s">
        <v>270</v>
      </c>
      <c r="E788" s="131" t="s">
        <v>1458</v>
      </c>
      <c r="F788" s="132" t="s">
        <v>1459</v>
      </c>
      <c r="G788" s="133" t="s">
        <v>356</v>
      </c>
      <c r="H788" s="285">
        <v>1</v>
      </c>
      <c r="I788" s="134"/>
      <c r="J788" s="348">
        <f>ROUND(I788*H788,2)</f>
        <v>0</v>
      </c>
      <c r="K788" s="132" t="s">
        <v>273</v>
      </c>
      <c r="L788" s="33"/>
      <c r="M788" s="135" t="s">
        <v>3</v>
      </c>
      <c r="N788" s="136" t="s">
        <v>41</v>
      </c>
      <c r="P788" s="137">
        <f>O788*H788</f>
        <v>0</v>
      </c>
      <c r="Q788" s="137">
        <v>2.5560010000000001E-4</v>
      </c>
      <c r="R788" s="137">
        <f>Q788*H788</f>
        <v>2.5560010000000001E-4</v>
      </c>
      <c r="S788" s="137">
        <v>0</v>
      </c>
      <c r="T788" s="138">
        <f>S788*H788</f>
        <v>0</v>
      </c>
      <c r="AR788" s="139" t="s">
        <v>312</v>
      </c>
      <c r="AT788" s="139" t="s">
        <v>270</v>
      </c>
      <c r="AU788" s="139" t="s">
        <v>85</v>
      </c>
      <c r="AY788" s="18" t="s">
        <v>267</v>
      </c>
      <c r="BE788" s="140">
        <f>IF(N788="základní",J788,0)</f>
        <v>0</v>
      </c>
      <c r="BF788" s="140">
        <f>IF(N788="snížená",J788,0)</f>
        <v>0</v>
      </c>
      <c r="BG788" s="140">
        <f>IF(N788="zákl. přenesená",J788,0)</f>
        <v>0</v>
      </c>
      <c r="BH788" s="140">
        <f>IF(N788="sníž. přenesená",J788,0)</f>
        <v>0</v>
      </c>
      <c r="BI788" s="140">
        <f>IF(N788="nulová",J788,0)</f>
        <v>0</v>
      </c>
      <c r="BJ788" s="18" t="s">
        <v>81</v>
      </c>
      <c r="BK788" s="140">
        <f>ROUND(I788*H788,2)</f>
        <v>0</v>
      </c>
      <c r="BL788" s="18" t="s">
        <v>312</v>
      </c>
      <c r="BM788" s="139" t="s">
        <v>1460</v>
      </c>
    </row>
    <row r="789" spans="2:65" s="1" customFormat="1">
      <c r="B789" s="33"/>
      <c r="D789" s="141" t="s">
        <v>275</v>
      </c>
      <c r="F789" s="142" t="s">
        <v>1461</v>
      </c>
      <c r="H789" s="286"/>
      <c r="I789" s="143"/>
      <c r="J789" s="349"/>
      <c r="L789" s="33"/>
      <c r="M789" s="144"/>
      <c r="T789" s="54"/>
      <c r="AT789" s="18" t="s">
        <v>275</v>
      </c>
      <c r="AU789" s="18" t="s">
        <v>85</v>
      </c>
    </row>
    <row r="790" spans="2:65" s="12" customFormat="1">
      <c r="B790" s="145"/>
      <c r="D790" s="146" t="s">
        <v>277</v>
      </c>
      <c r="E790" s="147" t="s">
        <v>3</v>
      </c>
      <c r="F790" s="148" t="s">
        <v>76</v>
      </c>
      <c r="H790" s="287">
        <v>1</v>
      </c>
      <c r="I790" s="149"/>
      <c r="J790" s="350"/>
      <c r="L790" s="145"/>
      <c r="M790" s="150"/>
      <c r="T790" s="151"/>
      <c r="AT790" s="147" t="s">
        <v>277</v>
      </c>
      <c r="AU790" s="147" t="s">
        <v>85</v>
      </c>
      <c r="AV790" s="12" t="s">
        <v>81</v>
      </c>
      <c r="AW790" s="12" t="s">
        <v>31</v>
      </c>
      <c r="AX790" s="12" t="s">
        <v>76</v>
      </c>
      <c r="AY790" s="147" t="s">
        <v>267</v>
      </c>
    </row>
    <row r="791" spans="2:65" s="1" customFormat="1" ht="21.75" customHeight="1">
      <c r="B791" s="129"/>
      <c r="C791" s="165" t="s">
        <v>1462</v>
      </c>
      <c r="D791" s="165" t="s">
        <v>564</v>
      </c>
      <c r="E791" s="166" t="s">
        <v>1463</v>
      </c>
      <c r="F791" s="167" t="s">
        <v>1464</v>
      </c>
      <c r="G791" s="168" t="s">
        <v>102</v>
      </c>
      <c r="H791" s="291">
        <v>0.36</v>
      </c>
      <c r="I791" s="169"/>
      <c r="J791" s="355">
        <f>ROUND(I791*H791,2)</f>
        <v>0</v>
      </c>
      <c r="K791" s="167" t="s">
        <v>273</v>
      </c>
      <c r="L791" s="171"/>
      <c r="M791" s="172" t="s">
        <v>3</v>
      </c>
      <c r="N791" s="173" t="s">
        <v>41</v>
      </c>
      <c r="P791" s="137">
        <f>O791*H791</f>
        <v>0</v>
      </c>
      <c r="Q791" s="137">
        <v>4.0280000000000003E-2</v>
      </c>
      <c r="R791" s="137">
        <f>Q791*H791</f>
        <v>1.4500800000000001E-2</v>
      </c>
      <c r="S791" s="137">
        <v>0</v>
      </c>
      <c r="T791" s="138">
        <f>S791*H791</f>
        <v>0</v>
      </c>
      <c r="AR791" s="139" t="s">
        <v>472</v>
      </c>
      <c r="AT791" s="139" t="s">
        <v>564</v>
      </c>
      <c r="AU791" s="139" t="s">
        <v>85</v>
      </c>
      <c r="AY791" s="18" t="s">
        <v>267</v>
      </c>
      <c r="BE791" s="140">
        <f>IF(N791="základní",J791,0)</f>
        <v>0</v>
      </c>
      <c r="BF791" s="140">
        <f>IF(N791="snížená",J791,0)</f>
        <v>0</v>
      </c>
      <c r="BG791" s="140">
        <f>IF(N791="zákl. přenesená",J791,0)</f>
        <v>0</v>
      </c>
      <c r="BH791" s="140">
        <f>IF(N791="sníž. přenesená",J791,0)</f>
        <v>0</v>
      </c>
      <c r="BI791" s="140">
        <f>IF(N791="nulová",J791,0)</f>
        <v>0</v>
      </c>
      <c r="BJ791" s="18" t="s">
        <v>81</v>
      </c>
      <c r="BK791" s="140">
        <f>ROUND(I791*H791,2)</f>
        <v>0</v>
      </c>
      <c r="BL791" s="18" t="s">
        <v>312</v>
      </c>
      <c r="BM791" s="139" t="s">
        <v>1465</v>
      </c>
    </row>
    <row r="792" spans="2:65" s="12" customFormat="1">
      <c r="B792" s="145"/>
      <c r="D792" s="146" t="s">
        <v>277</v>
      </c>
      <c r="E792" s="147" t="s">
        <v>3</v>
      </c>
      <c r="F792" s="148" t="s">
        <v>1466</v>
      </c>
      <c r="H792" s="287">
        <v>0.36</v>
      </c>
      <c r="I792" s="149"/>
      <c r="J792" s="350"/>
      <c r="L792" s="145"/>
      <c r="M792" s="150"/>
      <c r="T792" s="151"/>
      <c r="AT792" s="147" t="s">
        <v>277</v>
      </c>
      <c r="AU792" s="147" t="s">
        <v>85</v>
      </c>
      <c r="AV792" s="12" t="s">
        <v>81</v>
      </c>
      <c r="AW792" s="12" t="s">
        <v>31</v>
      </c>
      <c r="AX792" s="12" t="s">
        <v>76</v>
      </c>
      <c r="AY792" s="147" t="s">
        <v>267</v>
      </c>
    </row>
    <row r="793" spans="2:65" s="1" customFormat="1" ht="33" customHeight="1">
      <c r="B793" s="129"/>
      <c r="C793" s="130" t="s">
        <v>1467</v>
      </c>
      <c r="D793" s="130" t="s">
        <v>270</v>
      </c>
      <c r="E793" s="131" t="s">
        <v>1468</v>
      </c>
      <c r="F793" s="132" t="s">
        <v>1469</v>
      </c>
      <c r="G793" s="133" t="s">
        <v>403</v>
      </c>
      <c r="H793" s="285">
        <v>10.24</v>
      </c>
      <c r="I793" s="134"/>
      <c r="J793" s="348">
        <f>ROUND(I793*H793,2)</f>
        <v>0</v>
      </c>
      <c r="K793" s="132" t="s">
        <v>273</v>
      </c>
      <c r="L793" s="33"/>
      <c r="M793" s="135" t="s">
        <v>3</v>
      </c>
      <c r="N793" s="136" t="s">
        <v>41</v>
      </c>
      <c r="P793" s="137">
        <f>O793*H793</f>
        <v>0</v>
      </c>
      <c r="Q793" s="137">
        <v>2.8985000000000001E-5</v>
      </c>
      <c r="R793" s="137">
        <f>Q793*H793</f>
        <v>2.9680640000000002E-4</v>
      </c>
      <c r="S793" s="137">
        <v>0</v>
      </c>
      <c r="T793" s="138">
        <f>S793*H793</f>
        <v>0</v>
      </c>
      <c r="AR793" s="139" t="s">
        <v>312</v>
      </c>
      <c r="AT793" s="139" t="s">
        <v>270</v>
      </c>
      <c r="AU793" s="139" t="s">
        <v>85</v>
      </c>
      <c r="AY793" s="18" t="s">
        <v>267</v>
      </c>
      <c r="BE793" s="140">
        <f>IF(N793="základní",J793,0)</f>
        <v>0</v>
      </c>
      <c r="BF793" s="140">
        <f>IF(N793="snížená",J793,0)</f>
        <v>0</v>
      </c>
      <c r="BG793" s="140">
        <f>IF(N793="zákl. přenesená",J793,0)</f>
        <v>0</v>
      </c>
      <c r="BH793" s="140">
        <f>IF(N793="sníž. přenesená",J793,0)</f>
        <v>0</v>
      </c>
      <c r="BI793" s="140">
        <f>IF(N793="nulová",J793,0)</f>
        <v>0</v>
      </c>
      <c r="BJ793" s="18" t="s">
        <v>81</v>
      </c>
      <c r="BK793" s="140">
        <f>ROUND(I793*H793,2)</f>
        <v>0</v>
      </c>
      <c r="BL793" s="18" t="s">
        <v>312</v>
      </c>
      <c r="BM793" s="139" t="s">
        <v>1470</v>
      </c>
    </row>
    <row r="794" spans="2:65" s="1" customFormat="1">
      <c r="B794" s="33"/>
      <c r="D794" s="141" t="s">
        <v>275</v>
      </c>
      <c r="F794" s="142" t="s">
        <v>1471</v>
      </c>
      <c r="H794" s="286"/>
      <c r="I794" s="143"/>
      <c r="J794" s="349"/>
      <c r="L794" s="33"/>
      <c r="M794" s="144"/>
      <c r="T794" s="54"/>
      <c r="AT794" s="18" t="s">
        <v>275</v>
      </c>
      <c r="AU794" s="18" t="s">
        <v>85</v>
      </c>
    </row>
    <row r="795" spans="2:65" s="12" customFormat="1">
      <c r="B795" s="145"/>
      <c r="D795" s="146" t="s">
        <v>277</v>
      </c>
      <c r="E795" s="147" t="s">
        <v>3</v>
      </c>
      <c r="F795" s="148" t="s">
        <v>1472</v>
      </c>
      <c r="H795" s="287">
        <v>2.4</v>
      </c>
      <c r="I795" s="149"/>
      <c r="J795" s="350"/>
      <c r="L795" s="145"/>
      <c r="M795" s="150"/>
      <c r="T795" s="151"/>
      <c r="AT795" s="147" t="s">
        <v>277</v>
      </c>
      <c r="AU795" s="147" t="s">
        <v>85</v>
      </c>
      <c r="AV795" s="12" t="s">
        <v>81</v>
      </c>
      <c r="AW795" s="12" t="s">
        <v>31</v>
      </c>
      <c r="AX795" s="12" t="s">
        <v>69</v>
      </c>
      <c r="AY795" s="147" t="s">
        <v>267</v>
      </c>
    </row>
    <row r="796" spans="2:65" s="12" customFormat="1">
      <c r="B796" s="145"/>
      <c r="D796" s="146" t="s">
        <v>277</v>
      </c>
      <c r="E796" s="147" t="s">
        <v>3</v>
      </c>
      <c r="F796" s="148" t="s">
        <v>1473</v>
      </c>
      <c r="H796" s="287">
        <v>6.34</v>
      </c>
      <c r="I796" s="149"/>
      <c r="J796" s="350"/>
      <c r="L796" s="145"/>
      <c r="M796" s="150"/>
      <c r="T796" s="151"/>
      <c r="AT796" s="147" t="s">
        <v>277</v>
      </c>
      <c r="AU796" s="147" t="s">
        <v>85</v>
      </c>
      <c r="AV796" s="12" t="s">
        <v>81</v>
      </c>
      <c r="AW796" s="12" t="s">
        <v>31</v>
      </c>
      <c r="AX796" s="12" t="s">
        <v>69</v>
      </c>
      <c r="AY796" s="147" t="s">
        <v>267</v>
      </c>
    </row>
    <row r="797" spans="2:65" s="12" customFormat="1">
      <c r="B797" s="145"/>
      <c r="D797" s="146" t="s">
        <v>277</v>
      </c>
      <c r="E797" s="147" t="s">
        <v>3</v>
      </c>
      <c r="F797" s="148" t="s">
        <v>1452</v>
      </c>
      <c r="H797" s="287">
        <v>1.5</v>
      </c>
      <c r="I797" s="149"/>
      <c r="J797" s="350"/>
      <c r="L797" s="145"/>
      <c r="M797" s="150"/>
      <c r="T797" s="151"/>
      <c r="AT797" s="147" t="s">
        <v>277</v>
      </c>
      <c r="AU797" s="147" t="s">
        <v>85</v>
      </c>
      <c r="AV797" s="12" t="s">
        <v>81</v>
      </c>
      <c r="AW797" s="12" t="s">
        <v>31</v>
      </c>
      <c r="AX797" s="12" t="s">
        <v>69</v>
      </c>
      <c r="AY797" s="147" t="s">
        <v>267</v>
      </c>
    </row>
    <row r="798" spans="2:65" s="13" customFormat="1">
      <c r="B798" s="152"/>
      <c r="D798" s="146" t="s">
        <v>277</v>
      </c>
      <c r="E798" s="153" t="s">
        <v>3</v>
      </c>
      <c r="F798" s="154" t="s">
        <v>285</v>
      </c>
      <c r="H798" s="288">
        <v>10.24</v>
      </c>
      <c r="I798" s="155"/>
      <c r="J798" s="351"/>
      <c r="L798" s="152"/>
      <c r="M798" s="156"/>
      <c r="T798" s="157"/>
      <c r="AT798" s="153" t="s">
        <v>277</v>
      </c>
      <c r="AU798" s="153" t="s">
        <v>85</v>
      </c>
      <c r="AV798" s="13" t="s">
        <v>88</v>
      </c>
      <c r="AW798" s="13" t="s">
        <v>31</v>
      </c>
      <c r="AX798" s="13" t="s">
        <v>76</v>
      </c>
      <c r="AY798" s="153" t="s">
        <v>267</v>
      </c>
    </row>
    <row r="799" spans="2:65" s="1" customFormat="1" ht="24.2" customHeight="1">
      <c r="B799" s="129"/>
      <c r="C799" s="165" t="s">
        <v>1474</v>
      </c>
      <c r="D799" s="165" t="s">
        <v>564</v>
      </c>
      <c r="E799" s="166" t="s">
        <v>1475</v>
      </c>
      <c r="F799" s="167" t="s">
        <v>1476</v>
      </c>
      <c r="G799" s="168" t="s">
        <v>403</v>
      </c>
      <c r="H799" s="291">
        <v>11.263999999999999</v>
      </c>
      <c r="I799" s="169"/>
      <c r="J799" s="355">
        <f>ROUND(I799*H799,2)</f>
        <v>0</v>
      </c>
      <c r="K799" s="167" t="s">
        <v>273</v>
      </c>
      <c r="L799" s="171"/>
      <c r="M799" s="172" t="s">
        <v>3</v>
      </c>
      <c r="N799" s="173" t="s">
        <v>41</v>
      </c>
      <c r="P799" s="137">
        <f>O799*H799</f>
        <v>0</v>
      </c>
      <c r="Q799" s="137">
        <v>5.0000000000000002E-5</v>
      </c>
      <c r="R799" s="137">
        <f>Q799*H799</f>
        <v>5.6320000000000003E-4</v>
      </c>
      <c r="S799" s="137">
        <v>0</v>
      </c>
      <c r="T799" s="138">
        <f>S799*H799</f>
        <v>0</v>
      </c>
      <c r="AR799" s="139" t="s">
        <v>472</v>
      </c>
      <c r="AT799" s="139" t="s">
        <v>564</v>
      </c>
      <c r="AU799" s="139" t="s">
        <v>85</v>
      </c>
      <c r="AY799" s="18" t="s">
        <v>267</v>
      </c>
      <c r="BE799" s="140">
        <f>IF(N799="základní",J799,0)</f>
        <v>0</v>
      </c>
      <c r="BF799" s="140">
        <f>IF(N799="snížená",J799,0)</f>
        <v>0</v>
      </c>
      <c r="BG799" s="140">
        <f>IF(N799="zákl. přenesená",J799,0)</f>
        <v>0</v>
      </c>
      <c r="BH799" s="140">
        <f>IF(N799="sníž. přenesená",J799,0)</f>
        <v>0</v>
      </c>
      <c r="BI799" s="140">
        <f>IF(N799="nulová",J799,0)</f>
        <v>0</v>
      </c>
      <c r="BJ799" s="18" t="s">
        <v>81</v>
      </c>
      <c r="BK799" s="140">
        <f>ROUND(I799*H799,2)</f>
        <v>0</v>
      </c>
      <c r="BL799" s="18" t="s">
        <v>312</v>
      </c>
      <c r="BM799" s="139" t="s">
        <v>1477</v>
      </c>
    </row>
    <row r="800" spans="2:65" s="12" customFormat="1">
      <c r="B800" s="145"/>
      <c r="D800" s="146" t="s">
        <v>277</v>
      </c>
      <c r="F800" s="148" t="s">
        <v>1478</v>
      </c>
      <c r="H800" s="287">
        <v>11.263999999999999</v>
      </c>
      <c r="I800" s="149"/>
      <c r="J800" s="350"/>
      <c r="L800" s="145"/>
      <c r="M800" s="150"/>
      <c r="T800" s="151"/>
      <c r="AT800" s="147" t="s">
        <v>277</v>
      </c>
      <c r="AU800" s="147" t="s">
        <v>85</v>
      </c>
      <c r="AV800" s="12" t="s">
        <v>81</v>
      </c>
      <c r="AW800" s="12" t="s">
        <v>4</v>
      </c>
      <c r="AX800" s="12" t="s">
        <v>76</v>
      </c>
      <c r="AY800" s="147" t="s">
        <v>267</v>
      </c>
    </row>
    <row r="801" spans="2:65" s="1" customFormat="1" ht="24.2" customHeight="1">
      <c r="B801" s="129"/>
      <c r="C801" s="165" t="s">
        <v>1479</v>
      </c>
      <c r="D801" s="165" t="s">
        <v>564</v>
      </c>
      <c r="E801" s="166" t="s">
        <v>1480</v>
      </c>
      <c r="F801" s="167" t="s">
        <v>1481</v>
      </c>
      <c r="G801" s="168" t="s">
        <v>403</v>
      </c>
      <c r="H801" s="291">
        <v>11.263999999999999</v>
      </c>
      <c r="I801" s="169"/>
      <c r="J801" s="355">
        <f>ROUND(I801*H801,2)</f>
        <v>0</v>
      </c>
      <c r="K801" s="167" t="s">
        <v>273</v>
      </c>
      <c r="L801" s="171"/>
      <c r="M801" s="172" t="s">
        <v>3</v>
      </c>
      <c r="N801" s="173" t="s">
        <v>41</v>
      </c>
      <c r="P801" s="137">
        <f>O801*H801</f>
        <v>0</v>
      </c>
      <c r="Q801" s="137">
        <v>6.0000000000000002E-5</v>
      </c>
      <c r="R801" s="137">
        <f>Q801*H801</f>
        <v>6.7583999999999993E-4</v>
      </c>
      <c r="S801" s="137">
        <v>0</v>
      </c>
      <c r="T801" s="138">
        <f>S801*H801</f>
        <v>0</v>
      </c>
      <c r="AR801" s="139" t="s">
        <v>472</v>
      </c>
      <c r="AT801" s="139" t="s">
        <v>564</v>
      </c>
      <c r="AU801" s="139" t="s">
        <v>85</v>
      </c>
      <c r="AY801" s="18" t="s">
        <v>267</v>
      </c>
      <c r="BE801" s="140">
        <f>IF(N801="základní",J801,0)</f>
        <v>0</v>
      </c>
      <c r="BF801" s="140">
        <f>IF(N801="snížená",J801,0)</f>
        <v>0</v>
      </c>
      <c r="BG801" s="140">
        <f>IF(N801="zákl. přenesená",J801,0)</f>
        <v>0</v>
      </c>
      <c r="BH801" s="140">
        <f>IF(N801="sníž. přenesená",J801,0)</f>
        <v>0</v>
      </c>
      <c r="BI801" s="140">
        <f>IF(N801="nulová",J801,0)</f>
        <v>0</v>
      </c>
      <c r="BJ801" s="18" t="s">
        <v>81</v>
      </c>
      <c r="BK801" s="140">
        <f>ROUND(I801*H801,2)</f>
        <v>0</v>
      </c>
      <c r="BL801" s="18" t="s">
        <v>312</v>
      </c>
      <c r="BM801" s="139" t="s">
        <v>1482</v>
      </c>
    </row>
    <row r="802" spans="2:65" s="12" customFormat="1">
      <c r="B802" s="145"/>
      <c r="D802" s="146" t="s">
        <v>277</v>
      </c>
      <c r="F802" s="148" t="s">
        <v>1478</v>
      </c>
      <c r="H802" s="287">
        <v>11.263999999999999</v>
      </c>
      <c r="I802" s="149"/>
      <c r="J802" s="350"/>
      <c r="L802" s="145"/>
      <c r="M802" s="150"/>
      <c r="T802" s="151"/>
      <c r="AT802" s="147" t="s">
        <v>277</v>
      </c>
      <c r="AU802" s="147" t="s">
        <v>85</v>
      </c>
      <c r="AV802" s="12" t="s">
        <v>81</v>
      </c>
      <c r="AW802" s="12" t="s">
        <v>4</v>
      </c>
      <c r="AX802" s="12" t="s">
        <v>76</v>
      </c>
      <c r="AY802" s="147" t="s">
        <v>267</v>
      </c>
    </row>
    <row r="803" spans="2:65" s="1" customFormat="1" ht="24.2" customHeight="1">
      <c r="B803" s="129"/>
      <c r="C803" s="130" t="s">
        <v>1483</v>
      </c>
      <c r="D803" s="130" t="s">
        <v>270</v>
      </c>
      <c r="E803" s="131" t="s">
        <v>1484</v>
      </c>
      <c r="F803" s="132" t="s">
        <v>1485</v>
      </c>
      <c r="G803" s="133" t="s">
        <v>356</v>
      </c>
      <c r="H803" s="285">
        <v>1</v>
      </c>
      <c r="I803" s="134"/>
      <c r="J803" s="348">
        <f>ROUND(I803*H803,2)</f>
        <v>0</v>
      </c>
      <c r="K803" s="132" t="s">
        <v>273</v>
      </c>
      <c r="L803" s="33"/>
      <c r="M803" s="135" t="s">
        <v>3</v>
      </c>
      <c r="N803" s="136" t="s">
        <v>41</v>
      </c>
      <c r="P803" s="137">
        <f>O803*H803</f>
        <v>0</v>
      </c>
      <c r="Q803" s="137">
        <v>8.7384080000000002E-4</v>
      </c>
      <c r="R803" s="137">
        <f>Q803*H803</f>
        <v>8.7384080000000002E-4</v>
      </c>
      <c r="S803" s="137">
        <v>0</v>
      </c>
      <c r="T803" s="138">
        <f>S803*H803</f>
        <v>0</v>
      </c>
      <c r="AR803" s="139" t="s">
        <v>312</v>
      </c>
      <c r="AT803" s="139" t="s">
        <v>270</v>
      </c>
      <c r="AU803" s="139" t="s">
        <v>85</v>
      </c>
      <c r="AY803" s="18" t="s">
        <v>267</v>
      </c>
      <c r="BE803" s="140">
        <f>IF(N803="základní",J803,0)</f>
        <v>0</v>
      </c>
      <c r="BF803" s="140">
        <f>IF(N803="snížená",J803,0)</f>
        <v>0</v>
      </c>
      <c r="BG803" s="140">
        <f>IF(N803="zákl. přenesená",J803,0)</f>
        <v>0</v>
      </c>
      <c r="BH803" s="140">
        <f>IF(N803="sníž. přenesená",J803,0)</f>
        <v>0</v>
      </c>
      <c r="BI803" s="140">
        <f>IF(N803="nulová",J803,0)</f>
        <v>0</v>
      </c>
      <c r="BJ803" s="18" t="s">
        <v>81</v>
      </c>
      <c r="BK803" s="140">
        <f>ROUND(I803*H803,2)</f>
        <v>0</v>
      </c>
      <c r="BL803" s="18" t="s">
        <v>312</v>
      </c>
      <c r="BM803" s="139" t="s">
        <v>1486</v>
      </c>
    </row>
    <row r="804" spans="2:65" s="1" customFormat="1">
      <c r="B804" s="33"/>
      <c r="D804" s="141" t="s">
        <v>275</v>
      </c>
      <c r="F804" s="142" t="s">
        <v>1487</v>
      </c>
      <c r="H804" s="286"/>
      <c r="I804" s="143"/>
      <c r="J804" s="349"/>
      <c r="L804" s="33"/>
      <c r="M804" s="144"/>
      <c r="T804" s="54"/>
      <c r="AT804" s="18" t="s">
        <v>275</v>
      </c>
      <c r="AU804" s="18" t="s">
        <v>85</v>
      </c>
    </row>
    <row r="805" spans="2:65" s="1" customFormat="1" ht="33" customHeight="1">
      <c r="B805" s="129"/>
      <c r="C805" s="165" t="s">
        <v>1488</v>
      </c>
      <c r="D805" s="165" t="s">
        <v>564</v>
      </c>
      <c r="E805" s="166" t="s">
        <v>1489</v>
      </c>
      <c r="F805" s="167" t="s">
        <v>1490</v>
      </c>
      <c r="G805" s="168" t="s">
        <v>102</v>
      </c>
      <c r="H805" s="291">
        <v>2.2770000000000001</v>
      </c>
      <c r="I805" s="169"/>
      <c r="J805" s="355">
        <f>ROUND(I805*H805,2)</f>
        <v>0</v>
      </c>
      <c r="K805" s="167" t="s">
        <v>273</v>
      </c>
      <c r="L805" s="171"/>
      <c r="M805" s="172" t="s">
        <v>3</v>
      </c>
      <c r="N805" s="173" t="s">
        <v>41</v>
      </c>
      <c r="P805" s="137">
        <f>O805*H805</f>
        <v>0</v>
      </c>
      <c r="Q805" s="137">
        <v>3.8289999999999998E-2</v>
      </c>
      <c r="R805" s="137">
        <f>Q805*H805</f>
        <v>8.7186330000000006E-2</v>
      </c>
      <c r="S805" s="137">
        <v>0</v>
      </c>
      <c r="T805" s="138">
        <f>S805*H805</f>
        <v>0</v>
      </c>
      <c r="AR805" s="139" t="s">
        <v>472</v>
      </c>
      <c r="AT805" s="139" t="s">
        <v>564</v>
      </c>
      <c r="AU805" s="139" t="s">
        <v>85</v>
      </c>
      <c r="AY805" s="18" t="s">
        <v>267</v>
      </c>
      <c r="BE805" s="140">
        <f>IF(N805="základní",J805,0)</f>
        <v>0</v>
      </c>
      <c r="BF805" s="140">
        <f>IF(N805="snížená",J805,0)</f>
        <v>0</v>
      </c>
      <c r="BG805" s="140">
        <f>IF(N805="zákl. přenesená",J805,0)</f>
        <v>0</v>
      </c>
      <c r="BH805" s="140">
        <f>IF(N805="sníž. přenesená",J805,0)</f>
        <v>0</v>
      </c>
      <c r="BI805" s="140">
        <f>IF(N805="nulová",J805,0)</f>
        <v>0</v>
      </c>
      <c r="BJ805" s="18" t="s">
        <v>81</v>
      </c>
      <c r="BK805" s="140">
        <f>ROUND(I805*H805,2)</f>
        <v>0</v>
      </c>
      <c r="BL805" s="18" t="s">
        <v>312</v>
      </c>
      <c r="BM805" s="139" t="s">
        <v>1491</v>
      </c>
    </row>
    <row r="806" spans="2:65" s="12" customFormat="1">
      <c r="B806" s="145"/>
      <c r="D806" s="146" t="s">
        <v>277</v>
      </c>
      <c r="E806" s="147" t="s">
        <v>3</v>
      </c>
      <c r="F806" s="148" t="s">
        <v>1492</v>
      </c>
      <c r="H806" s="287">
        <v>2.2770000000000001</v>
      </c>
      <c r="I806" s="149"/>
      <c r="J806" s="350"/>
      <c r="L806" s="145"/>
      <c r="M806" s="150"/>
      <c r="T806" s="151"/>
      <c r="AT806" s="147" t="s">
        <v>277</v>
      </c>
      <c r="AU806" s="147" t="s">
        <v>85</v>
      </c>
      <c r="AV806" s="12" t="s">
        <v>81</v>
      </c>
      <c r="AW806" s="12" t="s">
        <v>31</v>
      </c>
      <c r="AX806" s="12" t="s">
        <v>76</v>
      </c>
      <c r="AY806" s="147" t="s">
        <v>267</v>
      </c>
    </row>
    <row r="807" spans="2:65" s="1" customFormat="1" ht="24.2" customHeight="1">
      <c r="B807" s="129"/>
      <c r="C807" s="130" t="s">
        <v>1493</v>
      </c>
      <c r="D807" s="130" t="s">
        <v>270</v>
      </c>
      <c r="E807" s="131" t="s">
        <v>1494</v>
      </c>
      <c r="F807" s="132" t="s">
        <v>1495</v>
      </c>
      <c r="G807" s="133" t="s">
        <v>356</v>
      </c>
      <c r="H807" s="285">
        <v>1</v>
      </c>
      <c r="I807" s="134"/>
      <c r="J807" s="348">
        <f>ROUND(I807*H807,2)</f>
        <v>0</v>
      </c>
      <c r="K807" s="132" t="s">
        <v>273</v>
      </c>
      <c r="L807" s="33"/>
      <c r="M807" s="135" t="s">
        <v>3</v>
      </c>
      <c r="N807" s="136" t="s">
        <v>41</v>
      </c>
      <c r="P807" s="137">
        <f>O807*H807</f>
        <v>0</v>
      </c>
      <c r="Q807" s="137">
        <v>0</v>
      </c>
      <c r="R807" s="137">
        <f>Q807*H807</f>
        <v>0</v>
      </c>
      <c r="S807" s="137">
        <v>0</v>
      </c>
      <c r="T807" s="138">
        <f>S807*H807</f>
        <v>0</v>
      </c>
      <c r="AR807" s="139" t="s">
        <v>312</v>
      </c>
      <c r="AT807" s="139" t="s">
        <v>270</v>
      </c>
      <c r="AU807" s="139" t="s">
        <v>85</v>
      </c>
      <c r="AY807" s="18" t="s">
        <v>267</v>
      </c>
      <c r="BE807" s="140">
        <f>IF(N807="základní",J807,0)</f>
        <v>0</v>
      </c>
      <c r="BF807" s="140">
        <f>IF(N807="snížená",J807,0)</f>
        <v>0</v>
      </c>
      <c r="BG807" s="140">
        <f>IF(N807="zákl. přenesená",J807,0)</f>
        <v>0</v>
      </c>
      <c r="BH807" s="140">
        <f>IF(N807="sníž. přenesená",J807,0)</f>
        <v>0</v>
      </c>
      <c r="BI807" s="140">
        <f>IF(N807="nulová",J807,0)</f>
        <v>0</v>
      </c>
      <c r="BJ807" s="18" t="s">
        <v>81</v>
      </c>
      <c r="BK807" s="140">
        <f>ROUND(I807*H807,2)</f>
        <v>0</v>
      </c>
      <c r="BL807" s="18" t="s">
        <v>312</v>
      </c>
      <c r="BM807" s="139" t="s">
        <v>1496</v>
      </c>
    </row>
    <row r="808" spans="2:65" s="1" customFormat="1">
      <c r="B808" s="33"/>
      <c r="D808" s="141" t="s">
        <v>275</v>
      </c>
      <c r="F808" s="142" t="s">
        <v>1497</v>
      </c>
      <c r="H808" s="286"/>
      <c r="I808" s="143"/>
      <c r="J808" s="349"/>
      <c r="L808" s="33"/>
      <c r="M808" s="144"/>
      <c r="T808" s="54"/>
      <c r="AT808" s="18" t="s">
        <v>275</v>
      </c>
      <c r="AU808" s="18" t="s">
        <v>85</v>
      </c>
    </row>
    <row r="809" spans="2:65" s="1" customFormat="1" ht="16.5" customHeight="1">
      <c r="B809" s="129"/>
      <c r="C809" s="165" t="s">
        <v>1498</v>
      </c>
      <c r="D809" s="165" t="s">
        <v>564</v>
      </c>
      <c r="E809" s="166" t="s">
        <v>1499</v>
      </c>
      <c r="F809" s="167" t="s">
        <v>1500</v>
      </c>
      <c r="G809" s="168" t="s">
        <v>356</v>
      </c>
      <c r="H809" s="291">
        <v>1</v>
      </c>
      <c r="I809" s="169"/>
      <c r="J809" s="355">
        <f>ROUND(I809*H809,2)</f>
        <v>0</v>
      </c>
      <c r="K809" s="167" t="s">
        <v>273</v>
      </c>
      <c r="L809" s="171"/>
      <c r="M809" s="172" t="s">
        <v>3</v>
      </c>
      <c r="N809" s="173" t="s">
        <v>41</v>
      </c>
      <c r="P809" s="137">
        <f>O809*H809</f>
        <v>0</v>
      </c>
      <c r="Q809" s="137">
        <v>2.2000000000000001E-3</v>
      </c>
      <c r="R809" s="137">
        <f>Q809*H809</f>
        <v>2.2000000000000001E-3</v>
      </c>
      <c r="S809" s="137">
        <v>0</v>
      </c>
      <c r="T809" s="138">
        <f>S809*H809</f>
        <v>0</v>
      </c>
      <c r="AR809" s="139" t="s">
        <v>472</v>
      </c>
      <c r="AT809" s="139" t="s">
        <v>564</v>
      </c>
      <c r="AU809" s="139" t="s">
        <v>85</v>
      </c>
      <c r="AY809" s="18" t="s">
        <v>267</v>
      </c>
      <c r="BE809" s="140">
        <f>IF(N809="základní",J809,0)</f>
        <v>0</v>
      </c>
      <c r="BF809" s="140">
        <f>IF(N809="snížená",J809,0)</f>
        <v>0</v>
      </c>
      <c r="BG809" s="140">
        <f>IF(N809="zákl. přenesená",J809,0)</f>
        <v>0</v>
      </c>
      <c r="BH809" s="140">
        <f>IF(N809="sníž. přenesená",J809,0)</f>
        <v>0</v>
      </c>
      <c r="BI809" s="140">
        <f>IF(N809="nulová",J809,0)</f>
        <v>0</v>
      </c>
      <c r="BJ809" s="18" t="s">
        <v>81</v>
      </c>
      <c r="BK809" s="140">
        <f>ROUND(I809*H809,2)</f>
        <v>0</v>
      </c>
      <c r="BL809" s="18" t="s">
        <v>312</v>
      </c>
      <c r="BM809" s="139" t="s">
        <v>1501</v>
      </c>
    </row>
    <row r="810" spans="2:65" s="1" customFormat="1" ht="49.15" customHeight="1">
      <c r="B810" s="129"/>
      <c r="C810" s="130" t="s">
        <v>1502</v>
      </c>
      <c r="D810" s="130" t="s">
        <v>270</v>
      </c>
      <c r="E810" s="131" t="s">
        <v>1503</v>
      </c>
      <c r="F810" s="132" t="s">
        <v>1504</v>
      </c>
      <c r="G810" s="133" t="s">
        <v>403</v>
      </c>
      <c r="H810" s="285">
        <v>1.1000000000000001</v>
      </c>
      <c r="I810" s="134"/>
      <c r="J810" s="348">
        <f>ROUND(I810*H810,2)</f>
        <v>0</v>
      </c>
      <c r="K810" s="132" t="s">
        <v>273</v>
      </c>
      <c r="L810" s="33"/>
      <c r="M810" s="135" t="s">
        <v>3</v>
      </c>
      <c r="N810" s="136" t="s">
        <v>41</v>
      </c>
      <c r="P810" s="137">
        <f>O810*H810</f>
        <v>0</v>
      </c>
      <c r="Q810" s="137">
        <v>6.7179999999999996E-4</v>
      </c>
      <c r="R810" s="137">
        <f>Q810*H810</f>
        <v>7.3897999999999998E-4</v>
      </c>
      <c r="S810" s="137">
        <v>0</v>
      </c>
      <c r="T810" s="138">
        <f>S810*H810</f>
        <v>0</v>
      </c>
      <c r="AR810" s="139" t="s">
        <v>312</v>
      </c>
      <c r="AT810" s="139" t="s">
        <v>270</v>
      </c>
      <c r="AU810" s="139" t="s">
        <v>85</v>
      </c>
      <c r="AY810" s="18" t="s">
        <v>267</v>
      </c>
      <c r="BE810" s="140">
        <f>IF(N810="základní",J810,0)</f>
        <v>0</v>
      </c>
      <c r="BF810" s="140">
        <f>IF(N810="snížená",J810,0)</f>
        <v>0</v>
      </c>
      <c r="BG810" s="140">
        <f>IF(N810="zákl. přenesená",J810,0)</f>
        <v>0</v>
      </c>
      <c r="BH810" s="140">
        <f>IF(N810="sníž. přenesená",J810,0)</f>
        <v>0</v>
      </c>
      <c r="BI810" s="140">
        <f>IF(N810="nulová",J810,0)</f>
        <v>0</v>
      </c>
      <c r="BJ810" s="18" t="s">
        <v>81</v>
      </c>
      <c r="BK810" s="140">
        <f>ROUND(I810*H810,2)</f>
        <v>0</v>
      </c>
      <c r="BL810" s="18" t="s">
        <v>312</v>
      </c>
      <c r="BM810" s="139" t="s">
        <v>1505</v>
      </c>
    </row>
    <row r="811" spans="2:65" s="1" customFormat="1">
      <c r="B811" s="33"/>
      <c r="D811" s="141" t="s">
        <v>275</v>
      </c>
      <c r="F811" s="142" t="s">
        <v>1506</v>
      </c>
      <c r="H811" s="286"/>
      <c r="I811" s="143"/>
      <c r="J811" s="349"/>
      <c r="L811" s="33"/>
      <c r="M811" s="144"/>
      <c r="T811" s="54"/>
      <c r="AT811" s="18" t="s">
        <v>275</v>
      </c>
      <c r="AU811" s="18" t="s">
        <v>85</v>
      </c>
    </row>
    <row r="812" spans="2:65" s="12" customFormat="1">
      <c r="B812" s="145"/>
      <c r="D812" s="146" t="s">
        <v>277</v>
      </c>
      <c r="E812" s="147" t="s">
        <v>3</v>
      </c>
      <c r="F812" s="148" t="s">
        <v>1507</v>
      </c>
      <c r="H812" s="287">
        <v>1.1000000000000001</v>
      </c>
      <c r="I812" s="149"/>
      <c r="J812" s="350"/>
      <c r="L812" s="145"/>
      <c r="M812" s="150"/>
      <c r="T812" s="151"/>
      <c r="AT812" s="147" t="s">
        <v>277</v>
      </c>
      <c r="AU812" s="147" t="s">
        <v>85</v>
      </c>
      <c r="AV812" s="12" t="s">
        <v>81</v>
      </c>
      <c r="AW812" s="12" t="s">
        <v>31</v>
      </c>
      <c r="AX812" s="12" t="s">
        <v>76</v>
      </c>
      <c r="AY812" s="147" t="s">
        <v>267</v>
      </c>
    </row>
    <row r="813" spans="2:65" s="1" customFormat="1" ht="37.9" customHeight="1">
      <c r="B813" s="129"/>
      <c r="C813" s="165" t="s">
        <v>1508</v>
      </c>
      <c r="D813" s="165" t="s">
        <v>564</v>
      </c>
      <c r="E813" s="166" t="s">
        <v>1509</v>
      </c>
      <c r="F813" s="167" t="s">
        <v>1510</v>
      </c>
      <c r="G813" s="168" t="s">
        <v>403</v>
      </c>
      <c r="H813" s="291">
        <v>1.32</v>
      </c>
      <c r="I813" s="169"/>
      <c r="J813" s="355">
        <f>ROUND(I813*H813,2)</f>
        <v>0</v>
      </c>
      <c r="K813" s="167" t="s">
        <v>273</v>
      </c>
      <c r="L813" s="171"/>
      <c r="M813" s="172" t="s">
        <v>3</v>
      </c>
      <c r="N813" s="173" t="s">
        <v>41</v>
      </c>
      <c r="P813" s="137">
        <f>O813*H813</f>
        <v>0</v>
      </c>
      <c r="Q813" s="137">
        <v>8.9999999999999993E-3</v>
      </c>
      <c r="R813" s="137">
        <f>Q813*H813</f>
        <v>1.188E-2</v>
      </c>
      <c r="S813" s="137">
        <v>0</v>
      </c>
      <c r="T813" s="138">
        <f>S813*H813</f>
        <v>0</v>
      </c>
      <c r="AR813" s="139" t="s">
        <v>472</v>
      </c>
      <c r="AT813" s="139" t="s">
        <v>564</v>
      </c>
      <c r="AU813" s="139" t="s">
        <v>85</v>
      </c>
      <c r="AY813" s="18" t="s">
        <v>267</v>
      </c>
      <c r="BE813" s="140">
        <f>IF(N813="základní",J813,0)</f>
        <v>0</v>
      </c>
      <c r="BF813" s="140">
        <f>IF(N813="snížená",J813,0)</f>
        <v>0</v>
      </c>
      <c r="BG813" s="140">
        <f>IF(N813="zákl. přenesená",J813,0)</f>
        <v>0</v>
      </c>
      <c r="BH813" s="140">
        <f>IF(N813="sníž. přenesená",J813,0)</f>
        <v>0</v>
      </c>
      <c r="BI813" s="140">
        <f>IF(N813="nulová",J813,0)</f>
        <v>0</v>
      </c>
      <c r="BJ813" s="18" t="s">
        <v>81</v>
      </c>
      <c r="BK813" s="140">
        <f>ROUND(I813*H813,2)</f>
        <v>0</v>
      </c>
      <c r="BL813" s="18" t="s">
        <v>312</v>
      </c>
      <c r="BM813" s="139" t="s">
        <v>1511</v>
      </c>
    </row>
    <row r="814" spans="2:65" s="12" customFormat="1">
      <c r="B814" s="145"/>
      <c r="D814" s="146" t="s">
        <v>277</v>
      </c>
      <c r="F814" s="148" t="s">
        <v>1512</v>
      </c>
      <c r="H814" s="287">
        <v>1.32</v>
      </c>
      <c r="I814" s="149"/>
      <c r="J814" s="350"/>
      <c r="L814" s="145"/>
      <c r="M814" s="150"/>
      <c r="T814" s="151"/>
      <c r="AT814" s="147" t="s">
        <v>277</v>
      </c>
      <c r="AU814" s="147" t="s">
        <v>85</v>
      </c>
      <c r="AV814" s="12" t="s">
        <v>81</v>
      </c>
      <c r="AW814" s="12" t="s">
        <v>4</v>
      </c>
      <c r="AX814" s="12" t="s">
        <v>76</v>
      </c>
      <c r="AY814" s="147" t="s">
        <v>267</v>
      </c>
    </row>
    <row r="815" spans="2:65" s="11" customFormat="1" ht="22.9" customHeight="1">
      <c r="B815" s="117"/>
      <c r="D815" s="118" t="s">
        <v>68</v>
      </c>
      <c r="E815" s="127" t="s">
        <v>1513</v>
      </c>
      <c r="F815" s="127" t="s">
        <v>1514</v>
      </c>
      <c r="H815" s="289"/>
      <c r="I815" s="120"/>
      <c r="J815" s="352">
        <f>BK815</f>
        <v>0</v>
      </c>
      <c r="L815" s="117"/>
      <c r="M815" s="122"/>
      <c r="P815" s="123">
        <f>P816+SUM(P817:P849)</f>
        <v>0</v>
      </c>
      <c r="R815" s="123">
        <f>R816+SUM(R817:R849)</f>
        <v>0.54099617199999994</v>
      </c>
      <c r="T815" s="124">
        <f>T816+SUM(T817:T849)</f>
        <v>0</v>
      </c>
      <c r="AR815" s="118" t="s">
        <v>81</v>
      </c>
      <c r="AT815" s="125" t="s">
        <v>68</v>
      </c>
      <c r="AU815" s="125" t="s">
        <v>76</v>
      </c>
      <c r="AY815" s="118" t="s">
        <v>267</v>
      </c>
      <c r="BK815" s="126">
        <f>BK816+SUM(BK817:BK849)</f>
        <v>0</v>
      </c>
    </row>
    <row r="816" spans="2:65" s="1" customFormat="1" ht="24.2" customHeight="1">
      <c r="B816" s="129"/>
      <c r="C816" s="130" t="s">
        <v>1515</v>
      </c>
      <c r="D816" s="130" t="s">
        <v>270</v>
      </c>
      <c r="E816" s="131" t="s">
        <v>1516</v>
      </c>
      <c r="F816" s="132" t="s">
        <v>1517</v>
      </c>
      <c r="G816" s="133" t="s">
        <v>102</v>
      </c>
      <c r="H816" s="285">
        <v>15.055999999999999</v>
      </c>
      <c r="I816" s="134"/>
      <c r="J816" s="348">
        <f>ROUND(I816*H816,2)</f>
        <v>0</v>
      </c>
      <c r="K816" s="132" t="s">
        <v>273</v>
      </c>
      <c r="L816" s="33"/>
      <c r="M816" s="135" t="s">
        <v>3</v>
      </c>
      <c r="N816" s="136" t="s">
        <v>41</v>
      </c>
      <c r="P816" s="137">
        <f>O816*H816</f>
        <v>0</v>
      </c>
      <c r="Q816" s="137">
        <v>2.9999999999999997E-4</v>
      </c>
      <c r="R816" s="137">
        <f>Q816*H816</f>
        <v>4.5167999999999996E-3</v>
      </c>
      <c r="S816" s="137">
        <v>0</v>
      </c>
      <c r="T816" s="138">
        <f>S816*H816</f>
        <v>0</v>
      </c>
      <c r="AR816" s="139" t="s">
        <v>312</v>
      </c>
      <c r="AT816" s="139" t="s">
        <v>270</v>
      </c>
      <c r="AU816" s="139" t="s">
        <v>81</v>
      </c>
      <c r="AY816" s="18" t="s">
        <v>267</v>
      </c>
      <c r="BE816" s="140">
        <f>IF(N816="základní",J816,0)</f>
        <v>0</v>
      </c>
      <c r="BF816" s="140">
        <f>IF(N816="snížená",J816,0)</f>
        <v>0</v>
      </c>
      <c r="BG816" s="140">
        <f>IF(N816="zákl. přenesená",J816,0)</f>
        <v>0</v>
      </c>
      <c r="BH816" s="140">
        <f>IF(N816="sníž. přenesená",J816,0)</f>
        <v>0</v>
      </c>
      <c r="BI816" s="140">
        <f>IF(N816="nulová",J816,0)</f>
        <v>0</v>
      </c>
      <c r="BJ816" s="18" t="s">
        <v>81</v>
      </c>
      <c r="BK816" s="140">
        <f>ROUND(I816*H816,2)</f>
        <v>0</v>
      </c>
      <c r="BL816" s="18" t="s">
        <v>312</v>
      </c>
      <c r="BM816" s="139" t="s">
        <v>1518</v>
      </c>
    </row>
    <row r="817" spans="2:65" s="1" customFormat="1">
      <c r="B817" s="33"/>
      <c r="D817" s="141" t="s">
        <v>275</v>
      </c>
      <c r="F817" s="142" t="s">
        <v>1519</v>
      </c>
      <c r="H817" s="286"/>
      <c r="I817" s="143"/>
      <c r="J817" s="349"/>
      <c r="L817" s="33"/>
      <c r="M817" s="144"/>
      <c r="T817" s="54"/>
      <c r="AT817" s="18" t="s">
        <v>275</v>
      </c>
      <c r="AU817" s="18" t="s">
        <v>81</v>
      </c>
    </row>
    <row r="818" spans="2:65" s="12" customFormat="1">
      <c r="B818" s="145"/>
      <c r="D818" s="146" t="s">
        <v>277</v>
      </c>
      <c r="E818" s="147" t="s">
        <v>3</v>
      </c>
      <c r="F818" s="148" t="s">
        <v>108</v>
      </c>
      <c r="H818" s="287">
        <v>14.13</v>
      </c>
      <c r="I818" s="149"/>
      <c r="J818" s="350"/>
      <c r="L818" s="145"/>
      <c r="M818" s="150"/>
      <c r="T818" s="151"/>
      <c r="AT818" s="147" t="s">
        <v>277</v>
      </c>
      <c r="AU818" s="147" t="s">
        <v>81</v>
      </c>
      <c r="AV818" s="12" t="s">
        <v>81</v>
      </c>
      <c r="AW818" s="12" t="s">
        <v>31</v>
      </c>
      <c r="AX818" s="12" t="s">
        <v>69</v>
      </c>
      <c r="AY818" s="147" t="s">
        <v>267</v>
      </c>
    </row>
    <row r="819" spans="2:65" s="12" customFormat="1">
      <c r="B819" s="145"/>
      <c r="D819" s="146" t="s">
        <v>277</v>
      </c>
      <c r="E819" s="147" t="s">
        <v>3</v>
      </c>
      <c r="F819" s="148" t="s">
        <v>69</v>
      </c>
      <c r="H819" s="287">
        <v>0</v>
      </c>
      <c r="I819" s="149"/>
      <c r="J819" s="350"/>
      <c r="L819" s="145"/>
      <c r="M819" s="150"/>
      <c r="T819" s="151"/>
      <c r="AT819" s="147" t="s">
        <v>277</v>
      </c>
      <c r="AU819" s="147" t="s">
        <v>81</v>
      </c>
      <c r="AV819" s="12" t="s">
        <v>81</v>
      </c>
      <c r="AW819" s="12" t="s">
        <v>31</v>
      </c>
      <c r="AX819" s="12" t="s">
        <v>69</v>
      </c>
      <c r="AY819" s="147" t="s">
        <v>267</v>
      </c>
    </row>
    <row r="820" spans="2:65" s="12" customFormat="1">
      <c r="B820" s="145"/>
      <c r="D820" s="146" t="s">
        <v>277</v>
      </c>
      <c r="E820" s="147" t="s">
        <v>3</v>
      </c>
      <c r="F820" s="148" t="s">
        <v>1520</v>
      </c>
      <c r="H820" s="287">
        <v>0.92600000000000005</v>
      </c>
      <c r="I820" s="149"/>
      <c r="J820" s="350"/>
      <c r="L820" s="145"/>
      <c r="M820" s="150"/>
      <c r="T820" s="151"/>
      <c r="AT820" s="147" t="s">
        <v>277</v>
      </c>
      <c r="AU820" s="147" t="s">
        <v>81</v>
      </c>
      <c r="AV820" s="12" t="s">
        <v>81</v>
      </c>
      <c r="AW820" s="12" t="s">
        <v>31</v>
      </c>
      <c r="AX820" s="12" t="s">
        <v>69</v>
      </c>
      <c r="AY820" s="147" t="s">
        <v>267</v>
      </c>
    </row>
    <row r="821" spans="2:65" s="13" customFormat="1">
      <c r="B821" s="152"/>
      <c r="D821" s="146" t="s">
        <v>277</v>
      </c>
      <c r="E821" s="153" t="s">
        <v>3</v>
      </c>
      <c r="F821" s="154" t="s">
        <v>285</v>
      </c>
      <c r="H821" s="288">
        <v>15.055999999999999</v>
      </c>
      <c r="I821" s="155"/>
      <c r="J821" s="351"/>
      <c r="L821" s="152"/>
      <c r="M821" s="156"/>
      <c r="T821" s="157"/>
      <c r="AT821" s="153" t="s">
        <v>277</v>
      </c>
      <c r="AU821" s="153" t="s">
        <v>81</v>
      </c>
      <c r="AV821" s="13" t="s">
        <v>88</v>
      </c>
      <c r="AW821" s="13" t="s">
        <v>31</v>
      </c>
      <c r="AX821" s="13" t="s">
        <v>76</v>
      </c>
      <c r="AY821" s="153" t="s">
        <v>267</v>
      </c>
    </row>
    <row r="822" spans="2:65" s="1" customFormat="1" ht="24.2" customHeight="1">
      <c r="B822" s="129"/>
      <c r="C822" s="130" t="s">
        <v>1521</v>
      </c>
      <c r="D822" s="130" t="s">
        <v>270</v>
      </c>
      <c r="E822" s="131" t="s">
        <v>1522</v>
      </c>
      <c r="F822" s="132" t="s">
        <v>1523</v>
      </c>
      <c r="G822" s="133" t="s">
        <v>102</v>
      </c>
      <c r="H822" s="285">
        <v>14.13</v>
      </c>
      <c r="I822" s="134"/>
      <c r="J822" s="348">
        <f>ROUND(I822*H822,2)</f>
        <v>0</v>
      </c>
      <c r="K822" s="132" t="s">
        <v>273</v>
      </c>
      <c r="L822" s="33"/>
      <c r="M822" s="135" t="s">
        <v>3</v>
      </c>
      <c r="N822" s="136" t="s">
        <v>41</v>
      </c>
      <c r="P822" s="137">
        <f>O822*H822</f>
        <v>0</v>
      </c>
      <c r="Q822" s="137">
        <v>0</v>
      </c>
      <c r="R822" s="137">
        <f>Q822*H822</f>
        <v>0</v>
      </c>
      <c r="S822" s="137">
        <v>0</v>
      </c>
      <c r="T822" s="138">
        <f>S822*H822</f>
        <v>0</v>
      </c>
      <c r="AR822" s="139" t="s">
        <v>312</v>
      </c>
      <c r="AT822" s="139" t="s">
        <v>270</v>
      </c>
      <c r="AU822" s="139" t="s">
        <v>81</v>
      </c>
      <c r="AY822" s="18" t="s">
        <v>267</v>
      </c>
      <c r="BE822" s="140">
        <f>IF(N822="základní",J822,0)</f>
        <v>0</v>
      </c>
      <c r="BF822" s="140">
        <f>IF(N822="snížená",J822,0)</f>
        <v>0</v>
      </c>
      <c r="BG822" s="140">
        <f>IF(N822="zákl. přenesená",J822,0)</f>
        <v>0</v>
      </c>
      <c r="BH822" s="140">
        <f>IF(N822="sníž. přenesená",J822,0)</f>
        <v>0</v>
      </c>
      <c r="BI822" s="140">
        <f>IF(N822="nulová",J822,0)</f>
        <v>0</v>
      </c>
      <c r="BJ822" s="18" t="s">
        <v>81</v>
      </c>
      <c r="BK822" s="140">
        <f>ROUND(I822*H822,2)</f>
        <v>0</v>
      </c>
      <c r="BL822" s="18" t="s">
        <v>312</v>
      </c>
      <c r="BM822" s="139" t="s">
        <v>1524</v>
      </c>
    </row>
    <row r="823" spans="2:65" s="1" customFormat="1">
      <c r="B823" s="33"/>
      <c r="D823" s="141" t="s">
        <v>275</v>
      </c>
      <c r="F823" s="142" t="s">
        <v>1525</v>
      </c>
      <c r="H823" s="286"/>
      <c r="I823" s="143"/>
      <c r="J823" s="349"/>
      <c r="L823" s="33"/>
      <c r="M823" s="144"/>
      <c r="T823" s="54"/>
      <c r="AT823" s="18" t="s">
        <v>275</v>
      </c>
      <c r="AU823" s="18" t="s">
        <v>81</v>
      </c>
    </row>
    <row r="824" spans="2:65" s="12" customFormat="1">
      <c r="B824" s="145"/>
      <c r="D824" s="146" t="s">
        <v>277</v>
      </c>
      <c r="E824" s="147" t="s">
        <v>3</v>
      </c>
      <c r="F824" s="148" t="s">
        <v>108</v>
      </c>
      <c r="H824" s="287">
        <v>14.13</v>
      </c>
      <c r="I824" s="149"/>
      <c r="J824" s="350"/>
      <c r="L824" s="145"/>
      <c r="M824" s="150"/>
      <c r="T824" s="151"/>
      <c r="AT824" s="147" t="s">
        <v>277</v>
      </c>
      <c r="AU824" s="147" t="s">
        <v>81</v>
      </c>
      <c r="AV824" s="12" t="s">
        <v>81</v>
      </c>
      <c r="AW824" s="12" t="s">
        <v>31</v>
      </c>
      <c r="AX824" s="12" t="s">
        <v>76</v>
      </c>
      <c r="AY824" s="147" t="s">
        <v>267</v>
      </c>
    </row>
    <row r="825" spans="2:65" s="1" customFormat="1" ht="37.9" customHeight="1">
      <c r="B825" s="129"/>
      <c r="C825" s="130" t="s">
        <v>1526</v>
      </c>
      <c r="D825" s="130" t="s">
        <v>270</v>
      </c>
      <c r="E825" s="131" t="s">
        <v>1527</v>
      </c>
      <c r="F825" s="132" t="s">
        <v>1528</v>
      </c>
      <c r="G825" s="133" t="s">
        <v>102</v>
      </c>
      <c r="H825" s="285">
        <v>14.13</v>
      </c>
      <c r="I825" s="134"/>
      <c r="J825" s="348">
        <f>ROUND(I825*H825,2)</f>
        <v>0</v>
      </c>
      <c r="K825" s="132" t="s">
        <v>273</v>
      </c>
      <c r="L825" s="33"/>
      <c r="M825" s="135" t="s">
        <v>3</v>
      </c>
      <c r="N825" s="136" t="s">
        <v>41</v>
      </c>
      <c r="P825" s="137">
        <f>O825*H825</f>
        <v>0</v>
      </c>
      <c r="Q825" s="137">
        <v>9.0880000000000006E-3</v>
      </c>
      <c r="R825" s="137">
        <f>Q825*H825</f>
        <v>0.12841344000000002</v>
      </c>
      <c r="S825" s="137">
        <v>0</v>
      </c>
      <c r="T825" s="138">
        <f>S825*H825</f>
        <v>0</v>
      </c>
      <c r="AR825" s="139" t="s">
        <v>312</v>
      </c>
      <c r="AT825" s="139" t="s">
        <v>270</v>
      </c>
      <c r="AU825" s="139" t="s">
        <v>81</v>
      </c>
      <c r="AY825" s="18" t="s">
        <v>267</v>
      </c>
      <c r="BE825" s="140">
        <f>IF(N825="základní",J825,0)</f>
        <v>0</v>
      </c>
      <c r="BF825" s="140">
        <f>IF(N825="snížená",J825,0)</f>
        <v>0</v>
      </c>
      <c r="BG825" s="140">
        <f>IF(N825="zákl. přenesená",J825,0)</f>
        <v>0</v>
      </c>
      <c r="BH825" s="140">
        <f>IF(N825="sníž. přenesená",J825,0)</f>
        <v>0</v>
      </c>
      <c r="BI825" s="140">
        <f>IF(N825="nulová",J825,0)</f>
        <v>0</v>
      </c>
      <c r="BJ825" s="18" t="s">
        <v>81</v>
      </c>
      <c r="BK825" s="140">
        <f>ROUND(I825*H825,2)</f>
        <v>0</v>
      </c>
      <c r="BL825" s="18" t="s">
        <v>312</v>
      </c>
      <c r="BM825" s="139" t="s">
        <v>1529</v>
      </c>
    </row>
    <row r="826" spans="2:65" s="1" customFormat="1">
      <c r="B826" s="33"/>
      <c r="D826" s="141" t="s">
        <v>275</v>
      </c>
      <c r="F826" s="142" t="s">
        <v>1530</v>
      </c>
      <c r="H826" s="286"/>
      <c r="I826" s="143"/>
      <c r="J826" s="349"/>
      <c r="L826" s="33"/>
      <c r="M826" s="144"/>
      <c r="T826" s="54"/>
      <c r="AT826" s="18" t="s">
        <v>275</v>
      </c>
      <c r="AU826" s="18" t="s">
        <v>81</v>
      </c>
    </row>
    <row r="827" spans="2:65" s="1" customFormat="1" ht="33" customHeight="1">
      <c r="B827" s="129"/>
      <c r="C827" s="165" t="s">
        <v>1531</v>
      </c>
      <c r="D827" s="165" t="s">
        <v>564</v>
      </c>
      <c r="E827" s="166" t="s">
        <v>1532</v>
      </c>
      <c r="F827" s="167" t="s">
        <v>1533</v>
      </c>
      <c r="G827" s="168" t="s">
        <v>102</v>
      </c>
      <c r="H827" s="291">
        <v>15.542999999999999</v>
      </c>
      <c r="I827" s="169"/>
      <c r="J827" s="355">
        <f>ROUND(I827*H827,2)</f>
        <v>0</v>
      </c>
      <c r="K827" s="167" t="s">
        <v>273</v>
      </c>
      <c r="L827" s="171"/>
      <c r="M827" s="172" t="s">
        <v>3</v>
      </c>
      <c r="N827" s="173" t="s">
        <v>41</v>
      </c>
      <c r="P827" s="137">
        <f>O827*H827</f>
        <v>0</v>
      </c>
      <c r="Q827" s="137">
        <v>2.1999999999999999E-2</v>
      </c>
      <c r="R827" s="137">
        <f>Q827*H827</f>
        <v>0.34194599999999997</v>
      </c>
      <c r="S827" s="137">
        <v>0</v>
      </c>
      <c r="T827" s="138">
        <f>S827*H827</f>
        <v>0</v>
      </c>
      <c r="AR827" s="139" t="s">
        <v>472</v>
      </c>
      <c r="AT827" s="139" t="s">
        <v>564</v>
      </c>
      <c r="AU827" s="139" t="s">
        <v>81</v>
      </c>
      <c r="AY827" s="18" t="s">
        <v>267</v>
      </c>
      <c r="BE827" s="140">
        <f>IF(N827="základní",J827,0)</f>
        <v>0</v>
      </c>
      <c r="BF827" s="140">
        <f>IF(N827="snížená",J827,0)</f>
        <v>0</v>
      </c>
      <c r="BG827" s="140">
        <f>IF(N827="zákl. přenesená",J827,0)</f>
        <v>0</v>
      </c>
      <c r="BH827" s="140">
        <f>IF(N827="sníž. přenesená",J827,0)</f>
        <v>0</v>
      </c>
      <c r="BI827" s="140">
        <f>IF(N827="nulová",J827,0)</f>
        <v>0</v>
      </c>
      <c r="BJ827" s="18" t="s">
        <v>81</v>
      </c>
      <c r="BK827" s="140">
        <f>ROUND(I827*H827,2)</f>
        <v>0</v>
      </c>
      <c r="BL827" s="18" t="s">
        <v>312</v>
      </c>
      <c r="BM827" s="139" t="s">
        <v>1534</v>
      </c>
    </row>
    <row r="828" spans="2:65" s="12" customFormat="1">
      <c r="B828" s="145"/>
      <c r="D828" s="146" t="s">
        <v>277</v>
      </c>
      <c r="F828" s="148" t="s">
        <v>1535</v>
      </c>
      <c r="H828" s="287">
        <v>15.542999999999999</v>
      </c>
      <c r="I828" s="149"/>
      <c r="J828" s="350"/>
      <c r="L828" s="145"/>
      <c r="M828" s="150"/>
      <c r="T828" s="151"/>
      <c r="AT828" s="147" t="s">
        <v>277</v>
      </c>
      <c r="AU828" s="147" t="s">
        <v>81</v>
      </c>
      <c r="AV828" s="12" t="s">
        <v>81</v>
      </c>
      <c r="AW828" s="12" t="s">
        <v>4</v>
      </c>
      <c r="AX828" s="12" t="s">
        <v>76</v>
      </c>
      <c r="AY828" s="147" t="s">
        <v>267</v>
      </c>
    </row>
    <row r="829" spans="2:65" s="1" customFormat="1" ht="37.9" customHeight="1">
      <c r="B829" s="129"/>
      <c r="C829" s="130" t="s">
        <v>1536</v>
      </c>
      <c r="D829" s="130" t="s">
        <v>270</v>
      </c>
      <c r="E829" s="131" t="s">
        <v>1537</v>
      </c>
      <c r="F829" s="132" t="s">
        <v>1538</v>
      </c>
      <c r="G829" s="133" t="s">
        <v>403</v>
      </c>
      <c r="H829" s="285">
        <v>2.4</v>
      </c>
      <c r="I829" s="134"/>
      <c r="J829" s="348">
        <f>ROUND(I829*H829,2)</f>
        <v>0</v>
      </c>
      <c r="K829" s="132" t="s">
        <v>273</v>
      </c>
      <c r="L829" s="33"/>
      <c r="M829" s="135" t="s">
        <v>3</v>
      </c>
      <c r="N829" s="136" t="s">
        <v>41</v>
      </c>
      <c r="P829" s="137">
        <f>O829*H829</f>
        <v>0</v>
      </c>
      <c r="Q829" s="137">
        <v>2.0000000000000001E-4</v>
      </c>
      <c r="R829" s="137">
        <f>Q829*H829</f>
        <v>4.8000000000000001E-4</v>
      </c>
      <c r="S829" s="137">
        <v>0</v>
      </c>
      <c r="T829" s="138">
        <f>S829*H829</f>
        <v>0</v>
      </c>
      <c r="AR829" s="139" t="s">
        <v>312</v>
      </c>
      <c r="AT829" s="139" t="s">
        <v>270</v>
      </c>
      <c r="AU829" s="139" t="s">
        <v>81</v>
      </c>
      <c r="AY829" s="18" t="s">
        <v>267</v>
      </c>
      <c r="BE829" s="140">
        <f>IF(N829="základní",J829,0)</f>
        <v>0</v>
      </c>
      <c r="BF829" s="140">
        <f>IF(N829="snížená",J829,0)</f>
        <v>0</v>
      </c>
      <c r="BG829" s="140">
        <f>IF(N829="zákl. přenesená",J829,0)</f>
        <v>0</v>
      </c>
      <c r="BH829" s="140">
        <f>IF(N829="sníž. přenesená",J829,0)</f>
        <v>0</v>
      </c>
      <c r="BI829" s="140">
        <f>IF(N829="nulová",J829,0)</f>
        <v>0</v>
      </c>
      <c r="BJ829" s="18" t="s">
        <v>81</v>
      </c>
      <c r="BK829" s="140">
        <f>ROUND(I829*H829,2)</f>
        <v>0</v>
      </c>
      <c r="BL829" s="18" t="s">
        <v>312</v>
      </c>
      <c r="BM829" s="139" t="s">
        <v>1539</v>
      </c>
    </row>
    <row r="830" spans="2:65" s="1" customFormat="1">
      <c r="B830" s="33"/>
      <c r="D830" s="141" t="s">
        <v>275</v>
      </c>
      <c r="F830" s="142" t="s">
        <v>1540</v>
      </c>
      <c r="H830" s="286"/>
      <c r="I830" s="143"/>
      <c r="J830" s="349"/>
      <c r="L830" s="33"/>
      <c r="M830" s="144"/>
      <c r="T830" s="54"/>
      <c r="AT830" s="18" t="s">
        <v>275</v>
      </c>
      <c r="AU830" s="18" t="s">
        <v>81</v>
      </c>
    </row>
    <row r="831" spans="2:65" s="12" customFormat="1">
      <c r="B831" s="145"/>
      <c r="D831" s="146" t="s">
        <v>277</v>
      </c>
      <c r="E831" s="147" t="s">
        <v>3</v>
      </c>
      <c r="F831" s="148" t="s">
        <v>1541</v>
      </c>
      <c r="H831" s="287">
        <v>2.4</v>
      </c>
      <c r="I831" s="149"/>
      <c r="J831" s="350"/>
      <c r="L831" s="145"/>
      <c r="M831" s="150"/>
      <c r="T831" s="151"/>
      <c r="AT831" s="147" t="s">
        <v>277</v>
      </c>
      <c r="AU831" s="147" t="s">
        <v>81</v>
      </c>
      <c r="AV831" s="12" t="s">
        <v>81</v>
      </c>
      <c r="AW831" s="12" t="s">
        <v>31</v>
      </c>
      <c r="AX831" s="12" t="s">
        <v>69</v>
      </c>
      <c r="AY831" s="147" t="s">
        <v>267</v>
      </c>
    </row>
    <row r="832" spans="2:65" s="13" customFormat="1">
      <c r="B832" s="152"/>
      <c r="D832" s="146" t="s">
        <v>277</v>
      </c>
      <c r="E832" s="153" t="s">
        <v>3</v>
      </c>
      <c r="F832" s="154" t="s">
        <v>285</v>
      </c>
      <c r="H832" s="288">
        <v>2.4</v>
      </c>
      <c r="I832" s="155"/>
      <c r="J832" s="351"/>
      <c r="L832" s="152"/>
      <c r="M832" s="156"/>
      <c r="T832" s="157"/>
      <c r="AT832" s="153" t="s">
        <v>277</v>
      </c>
      <c r="AU832" s="153" t="s">
        <v>81</v>
      </c>
      <c r="AV832" s="13" t="s">
        <v>88</v>
      </c>
      <c r="AW832" s="13" t="s">
        <v>31</v>
      </c>
      <c r="AX832" s="13" t="s">
        <v>76</v>
      </c>
      <c r="AY832" s="153" t="s">
        <v>267</v>
      </c>
    </row>
    <row r="833" spans="2:65" s="1" customFormat="1" ht="21.75" customHeight="1">
      <c r="B833" s="129"/>
      <c r="C833" s="165" t="s">
        <v>1542</v>
      </c>
      <c r="D833" s="165" t="s">
        <v>564</v>
      </c>
      <c r="E833" s="166" t="s">
        <v>1543</v>
      </c>
      <c r="F833" s="167" t="s">
        <v>1544</v>
      </c>
      <c r="G833" s="168" t="s">
        <v>403</v>
      </c>
      <c r="H833" s="291">
        <v>2.64</v>
      </c>
      <c r="I833" s="169"/>
      <c r="J833" s="355">
        <f>ROUND(I833*H833,2)</f>
        <v>0</v>
      </c>
      <c r="K833" s="167" t="s">
        <v>273</v>
      </c>
      <c r="L833" s="171"/>
      <c r="M833" s="172" t="s">
        <v>3</v>
      </c>
      <c r="N833" s="173" t="s">
        <v>41</v>
      </c>
      <c r="P833" s="137">
        <f>O833*H833</f>
        <v>0</v>
      </c>
      <c r="Q833" s="137">
        <v>2.5999999999999998E-4</v>
      </c>
      <c r="R833" s="137">
        <f>Q833*H833</f>
        <v>6.8639999999999999E-4</v>
      </c>
      <c r="S833" s="137">
        <v>0</v>
      </c>
      <c r="T833" s="138">
        <f>S833*H833</f>
        <v>0</v>
      </c>
      <c r="AR833" s="139" t="s">
        <v>472</v>
      </c>
      <c r="AT833" s="139" t="s">
        <v>564</v>
      </c>
      <c r="AU833" s="139" t="s">
        <v>81</v>
      </c>
      <c r="AY833" s="18" t="s">
        <v>267</v>
      </c>
      <c r="BE833" s="140">
        <f>IF(N833="základní",J833,0)</f>
        <v>0</v>
      </c>
      <c r="BF833" s="140">
        <f>IF(N833="snížená",J833,0)</f>
        <v>0</v>
      </c>
      <c r="BG833" s="140">
        <f>IF(N833="zákl. přenesená",J833,0)</f>
        <v>0</v>
      </c>
      <c r="BH833" s="140">
        <f>IF(N833="sníž. přenesená",J833,0)</f>
        <v>0</v>
      </c>
      <c r="BI833" s="140">
        <f>IF(N833="nulová",J833,0)</f>
        <v>0</v>
      </c>
      <c r="BJ833" s="18" t="s">
        <v>81</v>
      </c>
      <c r="BK833" s="140">
        <f>ROUND(I833*H833,2)</f>
        <v>0</v>
      </c>
      <c r="BL833" s="18" t="s">
        <v>312</v>
      </c>
      <c r="BM833" s="139" t="s">
        <v>1545</v>
      </c>
    </row>
    <row r="834" spans="2:65" s="12" customFormat="1">
      <c r="B834" s="145"/>
      <c r="D834" s="146" t="s">
        <v>277</v>
      </c>
      <c r="F834" s="148" t="s">
        <v>1546</v>
      </c>
      <c r="H834" s="287">
        <v>2.64</v>
      </c>
      <c r="I834" s="149"/>
      <c r="J834" s="350"/>
      <c r="L834" s="145"/>
      <c r="M834" s="150"/>
      <c r="T834" s="151"/>
      <c r="AT834" s="147" t="s">
        <v>277</v>
      </c>
      <c r="AU834" s="147" t="s">
        <v>81</v>
      </c>
      <c r="AV834" s="12" t="s">
        <v>81</v>
      </c>
      <c r="AW834" s="12" t="s">
        <v>4</v>
      </c>
      <c r="AX834" s="12" t="s">
        <v>76</v>
      </c>
      <c r="AY834" s="147" t="s">
        <v>267</v>
      </c>
    </row>
    <row r="835" spans="2:65" s="1" customFormat="1" ht="37.9" customHeight="1">
      <c r="B835" s="129"/>
      <c r="C835" s="130" t="s">
        <v>1547</v>
      </c>
      <c r="D835" s="130" t="s">
        <v>270</v>
      </c>
      <c r="E835" s="131" t="s">
        <v>1548</v>
      </c>
      <c r="F835" s="132" t="s">
        <v>1549</v>
      </c>
      <c r="G835" s="133" t="s">
        <v>403</v>
      </c>
      <c r="H835" s="285">
        <v>8.36</v>
      </c>
      <c r="I835" s="134"/>
      <c r="J835" s="348">
        <f>ROUND(I835*H835,2)</f>
        <v>0</v>
      </c>
      <c r="K835" s="132" t="s">
        <v>273</v>
      </c>
      <c r="L835" s="33"/>
      <c r="M835" s="135" t="s">
        <v>3</v>
      </c>
      <c r="N835" s="136" t="s">
        <v>41</v>
      </c>
      <c r="P835" s="137">
        <f>O835*H835</f>
        <v>0</v>
      </c>
      <c r="Q835" s="137">
        <v>4.28E-4</v>
      </c>
      <c r="R835" s="137">
        <f>Q835*H835</f>
        <v>3.5780799999999995E-3</v>
      </c>
      <c r="S835" s="137">
        <v>0</v>
      </c>
      <c r="T835" s="138">
        <f>S835*H835</f>
        <v>0</v>
      </c>
      <c r="AR835" s="139" t="s">
        <v>312</v>
      </c>
      <c r="AT835" s="139" t="s">
        <v>270</v>
      </c>
      <c r="AU835" s="139" t="s">
        <v>81</v>
      </c>
      <c r="AY835" s="18" t="s">
        <v>267</v>
      </c>
      <c r="BE835" s="140">
        <f>IF(N835="základní",J835,0)</f>
        <v>0</v>
      </c>
      <c r="BF835" s="140">
        <f>IF(N835="snížená",J835,0)</f>
        <v>0</v>
      </c>
      <c r="BG835" s="140">
        <f>IF(N835="zákl. přenesená",J835,0)</f>
        <v>0</v>
      </c>
      <c r="BH835" s="140">
        <f>IF(N835="sníž. přenesená",J835,0)</f>
        <v>0</v>
      </c>
      <c r="BI835" s="140">
        <f>IF(N835="nulová",J835,0)</f>
        <v>0</v>
      </c>
      <c r="BJ835" s="18" t="s">
        <v>81</v>
      </c>
      <c r="BK835" s="140">
        <f>ROUND(I835*H835,2)</f>
        <v>0</v>
      </c>
      <c r="BL835" s="18" t="s">
        <v>312</v>
      </c>
      <c r="BM835" s="139" t="s">
        <v>1550</v>
      </c>
    </row>
    <row r="836" spans="2:65" s="1" customFormat="1">
      <c r="B836" s="33"/>
      <c r="D836" s="141" t="s">
        <v>275</v>
      </c>
      <c r="F836" s="142" t="s">
        <v>1551</v>
      </c>
      <c r="H836" s="286"/>
      <c r="I836" s="143"/>
      <c r="J836" s="349"/>
      <c r="L836" s="33"/>
      <c r="M836" s="144"/>
      <c r="T836" s="54"/>
      <c r="AT836" s="18" t="s">
        <v>275</v>
      </c>
      <c r="AU836" s="18" t="s">
        <v>81</v>
      </c>
    </row>
    <row r="837" spans="2:65" s="12" customFormat="1">
      <c r="B837" s="145"/>
      <c r="D837" s="146" t="s">
        <v>277</v>
      </c>
      <c r="E837" s="147" t="s">
        <v>3</v>
      </c>
      <c r="F837" s="148" t="s">
        <v>143</v>
      </c>
      <c r="H837" s="287">
        <v>9.26</v>
      </c>
      <c r="I837" s="149"/>
      <c r="J837" s="350"/>
      <c r="L837" s="145"/>
      <c r="M837" s="150"/>
      <c r="T837" s="151"/>
      <c r="AT837" s="147" t="s">
        <v>277</v>
      </c>
      <c r="AU837" s="147" t="s">
        <v>81</v>
      </c>
      <c r="AV837" s="12" t="s">
        <v>81</v>
      </c>
      <c r="AW837" s="12" t="s">
        <v>31</v>
      </c>
      <c r="AX837" s="12" t="s">
        <v>69</v>
      </c>
      <c r="AY837" s="147" t="s">
        <v>267</v>
      </c>
    </row>
    <row r="838" spans="2:65" s="12" customFormat="1">
      <c r="B838" s="145"/>
      <c r="D838" s="146" t="s">
        <v>277</v>
      </c>
      <c r="E838" s="147" t="s">
        <v>3</v>
      </c>
      <c r="F838" s="148" t="s">
        <v>1552</v>
      </c>
      <c r="H838" s="287">
        <v>-1.7</v>
      </c>
      <c r="I838" s="149"/>
      <c r="J838" s="350"/>
      <c r="L838" s="145"/>
      <c r="M838" s="150"/>
      <c r="T838" s="151"/>
      <c r="AT838" s="147" t="s">
        <v>277</v>
      </c>
      <c r="AU838" s="147" t="s">
        <v>81</v>
      </c>
      <c r="AV838" s="12" t="s">
        <v>81</v>
      </c>
      <c r="AW838" s="12" t="s">
        <v>31</v>
      </c>
      <c r="AX838" s="12" t="s">
        <v>69</v>
      </c>
      <c r="AY838" s="147" t="s">
        <v>267</v>
      </c>
    </row>
    <row r="839" spans="2:65" s="12" customFormat="1">
      <c r="B839" s="145"/>
      <c r="D839" s="146" t="s">
        <v>277</v>
      </c>
      <c r="E839" s="147" t="s">
        <v>3</v>
      </c>
      <c r="F839" s="148" t="s">
        <v>1553</v>
      </c>
      <c r="H839" s="287">
        <v>0.8</v>
      </c>
      <c r="I839" s="149"/>
      <c r="J839" s="350"/>
      <c r="L839" s="145"/>
      <c r="M839" s="150"/>
      <c r="T839" s="151"/>
      <c r="AT839" s="147" t="s">
        <v>277</v>
      </c>
      <c r="AU839" s="147" t="s">
        <v>81</v>
      </c>
      <c r="AV839" s="12" t="s">
        <v>81</v>
      </c>
      <c r="AW839" s="12" t="s">
        <v>31</v>
      </c>
      <c r="AX839" s="12" t="s">
        <v>69</v>
      </c>
      <c r="AY839" s="147" t="s">
        <v>267</v>
      </c>
    </row>
    <row r="840" spans="2:65" s="13" customFormat="1">
      <c r="B840" s="152"/>
      <c r="D840" s="146" t="s">
        <v>277</v>
      </c>
      <c r="E840" s="153" t="s">
        <v>3</v>
      </c>
      <c r="F840" s="154" t="s">
        <v>285</v>
      </c>
      <c r="H840" s="288">
        <v>8.36</v>
      </c>
      <c r="I840" s="155"/>
      <c r="J840" s="351"/>
      <c r="L840" s="152"/>
      <c r="M840" s="156"/>
      <c r="T840" s="157"/>
      <c r="AT840" s="153" t="s">
        <v>277</v>
      </c>
      <c r="AU840" s="153" t="s">
        <v>81</v>
      </c>
      <c r="AV840" s="13" t="s">
        <v>88</v>
      </c>
      <c r="AW840" s="13" t="s">
        <v>31</v>
      </c>
      <c r="AX840" s="13" t="s">
        <v>76</v>
      </c>
      <c r="AY840" s="153" t="s">
        <v>267</v>
      </c>
    </row>
    <row r="841" spans="2:65" s="1" customFormat="1" ht="16.5" customHeight="1">
      <c r="B841" s="129"/>
      <c r="C841" s="130" t="s">
        <v>1554</v>
      </c>
      <c r="D841" s="130" t="s">
        <v>270</v>
      </c>
      <c r="E841" s="131" t="s">
        <v>1555</v>
      </c>
      <c r="F841" s="132" t="s">
        <v>1556</v>
      </c>
      <c r="G841" s="133" t="s">
        <v>403</v>
      </c>
      <c r="H841" s="285">
        <v>8.36</v>
      </c>
      <c r="I841" s="134"/>
      <c r="J841" s="348">
        <f>ROUND(I841*H841,2)</f>
        <v>0</v>
      </c>
      <c r="K841" s="132" t="s">
        <v>273</v>
      </c>
      <c r="L841" s="33"/>
      <c r="M841" s="135" t="s">
        <v>3</v>
      </c>
      <c r="N841" s="136" t="s">
        <v>41</v>
      </c>
      <c r="P841" s="137">
        <f>O841*H841</f>
        <v>0</v>
      </c>
      <c r="Q841" s="137">
        <v>9.0000000000000006E-5</v>
      </c>
      <c r="R841" s="137">
        <f>Q841*H841</f>
        <v>7.5239999999999997E-4</v>
      </c>
      <c r="S841" s="137">
        <v>0</v>
      </c>
      <c r="T841" s="138">
        <f>S841*H841</f>
        <v>0</v>
      </c>
      <c r="AR841" s="139" t="s">
        <v>312</v>
      </c>
      <c r="AT841" s="139" t="s">
        <v>270</v>
      </c>
      <c r="AU841" s="139" t="s">
        <v>81</v>
      </c>
      <c r="AY841" s="18" t="s">
        <v>267</v>
      </c>
      <c r="BE841" s="140">
        <f>IF(N841="základní",J841,0)</f>
        <v>0</v>
      </c>
      <c r="BF841" s="140">
        <f>IF(N841="snížená",J841,0)</f>
        <v>0</v>
      </c>
      <c r="BG841" s="140">
        <f>IF(N841="zákl. přenesená",J841,0)</f>
        <v>0</v>
      </c>
      <c r="BH841" s="140">
        <f>IF(N841="sníž. přenesená",J841,0)</f>
        <v>0</v>
      </c>
      <c r="BI841" s="140">
        <f>IF(N841="nulová",J841,0)</f>
        <v>0</v>
      </c>
      <c r="BJ841" s="18" t="s">
        <v>81</v>
      </c>
      <c r="BK841" s="140">
        <f>ROUND(I841*H841,2)</f>
        <v>0</v>
      </c>
      <c r="BL841" s="18" t="s">
        <v>312</v>
      </c>
      <c r="BM841" s="139" t="s">
        <v>1557</v>
      </c>
    </row>
    <row r="842" spans="2:65" s="1" customFormat="1">
      <c r="B842" s="33"/>
      <c r="D842" s="141" t="s">
        <v>275</v>
      </c>
      <c r="F842" s="142" t="s">
        <v>1558</v>
      </c>
      <c r="H842" s="286"/>
      <c r="I842" s="143"/>
      <c r="J842" s="349"/>
      <c r="L842" s="33"/>
      <c r="M842" s="144"/>
      <c r="T842" s="54"/>
      <c r="AT842" s="18" t="s">
        <v>275</v>
      </c>
      <c r="AU842" s="18" t="s">
        <v>81</v>
      </c>
    </row>
    <row r="843" spans="2:65" s="1" customFormat="1" ht="16.5" customHeight="1">
      <c r="B843" s="129"/>
      <c r="C843" s="130" t="s">
        <v>1559</v>
      </c>
      <c r="D843" s="130" t="s">
        <v>270</v>
      </c>
      <c r="E843" s="131" t="s">
        <v>1560</v>
      </c>
      <c r="F843" s="132" t="s">
        <v>1561</v>
      </c>
      <c r="G843" s="133" t="s">
        <v>403</v>
      </c>
      <c r="H843" s="285">
        <v>8.36</v>
      </c>
      <c r="I843" s="134"/>
      <c r="J843" s="348">
        <f>ROUND(I843*H843,2)</f>
        <v>0</v>
      </c>
      <c r="K843" s="132" t="s">
        <v>273</v>
      </c>
      <c r="L843" s="33"/>
      <c r="M843" s="135" t="s">
        <v>3</v>
      </c>
      <c r="N843" s="136" t="s">
        <v>41</v>
      </c>
      <c r="P843" s="137">
        <f>O843*H843</f>
        <v>0</v>
      </c>
      <c r="Q843" s="137">
        <v>1.5770000000000001E-4</v>
      </c>
      <c r="R843" s="137">
        <f>Q843*H843</f>
        <v>1.3183719999999999E-3</v>
      </c>
      <c r="S843" s="137">
        <v>0</v>
      </c>
      <c r="T843" s="138">
        <f>S843*H843</f>
        <v>0</v>
      </c>
      <c r="AR843" s="139" t="s">
        <v>312</v>
      </c>
      <c r="AT843" s="139" t="s">
        <v>270</v>
      </c>
      <c r="AU843" s="139" t="s">
        <v>81</v>
      </c>
      <c r="AY843" s="18" t="s">
        <v>267</v>
      </c>
      <c r="BE843" s="140">
        <f>IF(N843="základní",J843,0)</f>
        <v>0</v>
      </c>
      <c r="BF843" s="140">
        <f>IF(N843="snížená",J843,0)</f>
        <v>0</v>
      </c>
      <c r="BG843" s="140">
        <f>IF(N843="zákl. přenesená",J843,0)</f>
        <v>0</v>
      </c>
      <c r="BH843" s="140">
        <f>IF(N843="sníž. přenesená",J843,0)</f>
        <v>0</v>
      </c>
      <c r="BI843" s="140">
        <f>IF(N843="nulová",J843,0)</f>
        <v>0</v>
      </c>
      <c r="BJ843" s="18" t="s">
        <v>81</v>
      </c>
      <c r="BK843" s="140">
        <f>ROUND(I843*H843,2)</f>
        <v>0</v>
      </c>
      <c r="BL843" s="18" t="s">
        <v>312</v>
      </c>
      <c r="BM843" s="139" t="s">
        <v>1562</v>
      </c>
    </row>
    <row r="844" spans="2:65" s="1" customFormat="1">
      <c r="B844" s="33"/>
      <c r="D844" s="141" t="s">
        <v>275</v>
      </c>
      <c r="F844" s="142" t="s">
        <v>1563</v>
      </c>
      <c r="H844" s="286"/>
      <c r="I844" s="143"/>
      <c r="J844" s="349"/>
      <c r="L844" s="33"/>
      <c r="M844" s="144"/>
      <c r="T844" s="54"/>
      <c r="AT844" s="18" t="s">
        <v>275</v>
      </c>
      <c r="AU844" s="18" t="s">
        <v>81</v>
      </c>
    </row>
    <row r="845" spans="2:65" s="1" customFormat="1" ht="24.2" customHeight="1">
      <c r="B845" s="129"/>
      <c r="C845" s="165" t="s">
        <v>1564</v>
      </c>
      <c r="D845" s="165" t="s">
        <v>564</v>
      </c>
      <c r="E845" s="166" t="s">
        <v>1565</v>
      </c>
      <c r="F845" s="167" t="s">
        <v>1566</v>
      </c>
      <c r="G845" s="168" t="s">
        <v>403</v>
      </c>
      <c r="H845" s="291">
        <v>9.1959999999999997</v>
      </c>
      <c r="I845" s="169"/>
      <c r="J845" s="355">
        <f>ROUND(I845*H845,2)</f>
        <v>0</v>
      </c>
      <c r="K845" s="167" t="s">
        <v>273</v>
      </c>
      <c r="L845" s="171"/>
      <c r="M845" s="172" t="s">
        <v>3</v>
      </c>
      <c r="N845" s="173" t="s">
        <v>41</v>
      </c>
      <c r="P845" s="137">
        <f>O845*H845</f>
        <v>0</v>
      </c>
      <c r="Q845" s="137">
        <v>1.98E-3</v>
      </c>
      <c r="R845" s="137">
        <f>Q845*H845</f>
        <v>1.8208079999999998E-2</v>
      </c>
      <c r="S845" s="137">
        <v>0</v>
      </c>
      <c r="T845" s="138">
        <f>S845*H845</f>
        <v>0</v>
      </c>
      <c r="AR845" s="139" t="s">
        <v>472</v>
      </c>
      <c r="AT845" s="139" t="s">
        <v>564</v>
      </c>
      <c r="AU845" s="139" t="s">
        <v>81</v>
      </c>
      <c r="AY845" s="18" t="s">
        <v>267</v>
      </c>
      <c r="BE845" s="140">
        <f>IF(N845="základní",J845,0)</f>
        <v>0</v>
      </c>
      <c r="BF845" s="140">
        <f>IF(N845="snížená",J845,0)</f>
        <v>0</v>
      </c>
      <c r="BG845" s="140">
        <f>IF(N845="zákl. přenesená",J845,0)</f>
        <v>0</v>
      </c>
      <c r="BH845" s="140">
        <f>IF(N845="sníž. přenesená",J845,0)</f>
        <v>0</v>
      </c>
      <c r="BI845" s="140">
        <f>IF(N845="nulová",J845,0)</f>
        <v>0</v>
      </c>
      <c r="BJ845" s="18" t="s">
        <v>81</v>
      </c>
      <c r="BK845" s="140">
        <f>ROUND(I845*H845,2)</f>
        <v>0</v>
      </c>
      <c r="BL845" s="18" t="s">
        <v>312</v>
      </c>
      <c r="BM845" s="139" t="s">
        <v>1567</v>
      </c>
    </row>
    <row r="846" spans="2:65" s="12" customFormat="1">
      <c r="B846" s="145"/>
      <c r="D846" s="146" t="s">
        <v>277</v>
      </c>
      <c r="F846" s="148" t="s">
        <v>1568</v>
      </c>
      <c r="H846" s="287">
        <v>9.1959999999999997</v>
      </c>
      <c r="I846" s="149"/>
      <c r="J846" s="350"/>
      <c r="L846" s="145"/>
      <c r="M846" s="150"/>
      <c r="T846" s="151"/>
      <c r="AT846" s="147" t="s">
        <v>277</v>
      </c>
      <c r="AU846" s="147" t="s">
        <v>81</v>
      </c>
      <c r="AV846" s="12" t="s">
        <v>81</v>
      </c>
      <c r="AW846" s="12" t="s">
        <v>4</v>
      </c>
      <c r="AX846" s="12" t="s">
        <v>76</v>
      </c>
      <c r="AY846" s="147" t="s">
        <v>267</v>
      </c>
    </row>
    <row r="847" spans="2:65" s="1" customFormat="1" ht="49.15" customHeight="1">
      <c r="B847" s="129"/>
      <c r="C847" s="130" t="s">
        <v>1569</v>
      </c>
      <c r="D847" s="130" t="s">
        <v>270</v>
      </c>
      <c r="E847" s="131" t="s">
        <v>1570</v>
      </c>
      <c r="F847" s="132" t="s">
        <v>1571</v>
      </c>
      <c r="G847" s="133" t="s">
        <v>481</v>
      </c>
      <c r="H847" s="285">
        <v>0.54100000000000004</v>
      </c>
      <c r="I847" s="134"/>
      <c r="J847" s="348">
        <f>ROUND(I847*H847,2)</f>
        <v>0</v>
      </c>
      <c r="K847" s="132" t="s">
        <v>273</v>
      </c>
      <c r="L847" s="33"/>
      <c r="M847" s="135" t="s">
        <v>3</v>
      </c>
      <c r="N847" s="136" t="s">
        <v>41</v>
      </c>
      <c r="P847" s="137">
        <f>O847*H847</f>
        <v>0</v>
      </c>
      <c r="Q847" s="137">
        <v>0</v>
      </c>
      <c r="R847" s="137">
        <f>Q847*H847</f>
        <v>0</v>
      </c>
      <c r="S847" s="137">
        <v>0</v>
      </c>
      <c r="T847" s="138">
        <f>S847*H847</f>
        <v>0</v>
      </c>
      <c r="AR847" s="139" t="s">
        <v>312</v>
      </c>
      <c r="AT847" s="139" t="s">
        <v>270</v>
      </c>
      <c r="AU847" s="139" t="s">
        <v>81</v>
      </c>
      <c r="AY847" s="18" t="s">
        <v>267</v>
      </c>
      <c r="BE847" s="140">
        <f>IF(N847="základní",J847,0)</f>
        <v>0</v>
      </c>
      <c r="BF847" s="140">
        <f>IF(N847="snížená",J847,0)</f>
        <v>0</v>
      </c>
      <c r="BG847" s="140">
        <f>IF(N847="zákl. přenesená",J847,0)</f>
        <v>0</v>
      </c>
      <c r="BH847" s="140">
        <f>IF(N847="sníž. přenesená",J847,0)</f>
        <v>0</v>
      </c>
      <c r="BI847" s="140">
        <f>IF(N847="nulová",J847,0)</f>
        <v>0</v>
      </c>
      <c r="BJ847" s="18" t="s">
        <v>81</v>
      </c>
      <c r="BK847" s="140">
        <f>ROUND(I847*H847,2)</f>
        <v>0</v>
      </c>
      <c r="BL847" s="18" t="s">
        <v>312</v>
      </c>
      <c r="BM847" s="139" t="s">
        <v>1572</v>
      </c>
    </row>
    <row r="848" spans="2:65" s="1" customFormat="1">
      <c r="B848" s="33"/>
      <c r="D848" s="141" t="s">
        <v>275</v>
      </c>
      <c r="F848" s="142" t="s">
        <v>1573</v>
      </c>
      <c r="H848" s="286"/>
      <c r="I848" s="143"/>
      <c r="J848" s="349"/>
      <c r="L848" s="33"/>
      <c r="M848" s="144"/>
      <c r="T848" s="54"/>
      <c r="AT848" s="18" t="s">
        <v>275</v>
      </c>
      <c r="AU848" s="18" t="s">
        <v>81</v>
      </c>
    </row>
    <row r="849" spans="2:65" s="11" customFormat="1" ht="20.85" customHeight="1">
      <c r="B849" s="117"/>
      <c r="D849" s="118" t="s">
        <v>68</v>
      </c>
      <c r="E849" s="127" t="s">
        <v>1574</v>
      </c>
      <c r="F849" s="127" t="s">
        <v>1575</v>
      </c>
      <c r="H849" s="289"/>
      <c r="I849" s="120"/>
      <c r="J849" s="352">
        <f>BK849</f>
        <v>0</v>
      </c>
      <c r="L849" s="117"/>
      <c r="M849" s="122"/>
      <c r="P849" s="123">
        <f>SUM(P850:P870)</f>
        <v>0</v>
      </c>
      <c r="R849" s="123">
        <f>SUM(R850:R870)</f>
        <v>4.1096599999999997E-2</v>
      </c>
      <c r="T849" s="124">
        <f>SUM(T850:T870)</f>
        <v>0</v>
      </c>
      <c r="AR849" s="118" t="s">
        <v>81</v>
      </c>
      <c r="AT849" s="125" t="s">
        <v>68</v>
      </c>
      <c r="AU849" s="125" t="s">
        <v>81</v>
      </c>
      <c r="AY849" s="118" t="s">
        <v>267</v>
      </c>
      <c r="BK849" s="126">
        <f>SUM(BK850:BK870)</f>
        <v>0</v>
      </c>
    </row>
    <row r="850" spans="2:65" s="1" customFormat="1" ht="24.2" customHeight="1">
      <c r="B850" s="129"/>
      <c r="C850" s="130" t="s">
        <v>1576</v>
      </c>
      <c r="D850" s="130" t="s">
        <v>270</v>
      </c>
      <c r="E850" s="131" t="s">
        <v>1577</v>
      </c>
      <c r="F850" s="132" t="s">
        <v>1578</v>
      </c>
      <c r="G850" s="133" t="s">
        <v>102</v>
      </c>
      <c r="H850" s="285">
        <v>6.91</v>
      </c>
      <c r="I850" s="134"/>
      <c r="J850" s="348">
        <f>ROUND(I850*H850,2)</f>
        <v>0</v>
      </c>
      <c r="K850" s="132" t="s">
        <v>273</v>
      </c>
      <c r="L850" s="33"/>
      <c r="M850" s="135" t="s">
        <v>3</v>
      </c>
      <c r="N850" s="136" t="s">
        <v>41</v>
      </c>
      <c r="P850" s="137">
        <f>O850*H850</f>
        <v>0</v>
      </c>
      <c r="Q850" s="137">
        <v>0</v>
      </c>
      <c r="R850" s="137">
        <f>Q850*H850</f>
        <v>0</v>
      </c>
      <c r="S850" s="137">
        <v>0</v>
      </c>
      <c r="T850" s="138">
        <f>S850*H850</f>
        <v>0</v>
      </c>
      <c r="AR850" s="139" t="s">
        <v>312</v>
      </c>
      <c r="AT850" s="139" t="s">
        <v>270</v>
      </c>
      <c r="AU850" s="139" t="s">
        <v>85</v>
      </c>
      <c r="AY850" s="18" t="s">
        <v>267</v>
      </c>
      <c r="BE850" s="140">
        <f>IF(N850="základní",J850,0)</f>
        <v>0</v>
      </c>
      <c r="BF850" s="140">
        <f>IF(N850="snížená",J850,0)</f>
        <v>0</v>
      </c>
      <c r="BG850" s="140">
        <f>IF(N850="zákl. přenesená",J850,0)</f>
        <v>0</v>
      </c>
      <c r="BH850" s="140">
        <f>IF(N850="sníž. přenesená",J850,0)</f>
        <v>0</v>
      </c>
      <c r="BI850" s="140">
        <f>IF(N850="nulová",J850,0)</f>
        <v>0</v>
      </c>
      <c r="BJ850" s="18" t="s">
        <v>81</v>
      </c>
      <c r="BK850" s="140">
        <f>ROUND(I850*H850,2)</f>
        <v>0</v>
      </c>
      <c r="BL850" s="18" t="s">
        <v>312</v>
      </c>
      <c r="BM850" s="139" t="s">
        <v>1579</v>
      </c>
    </row>
    <row r="851" spans="2:65" s="1" customFormat="1">
      <c r="B851" s="33"/>
      <c r="D851" s="141" t="s">
        <v>275</v>
      </c>
      <c r="F851" s="142" t="s">
        <v>1580</v>
      </c>
      <c r="H851" s="286"/>
      <c r="I851" s="143"/>
      <c r="J851" s="349"/>
      <c r="L851" s="33"/>
      <c r="M851" s="144"/>
      <c r="T851" s="54"/>
      <c r="AT851" s="18" t="s">
        <v>275</v>
      </c>
      <c r="AU851" s="18" t="s">
        <v>85</v>
      </c>
    </row>
    <row r="852" spans="2:65" s="14" customFormat="1">
      <c r="B852" s="158"/>
      <c r="D852" s="146" t="s">
        <v>277</v>
      </c>
      <c r="E852" s="159" t="s">
        <v>3</v>
      </c>
      <c r="F852" s="160" t="s">
        <v>1581</v>
      </c>
      <c r="H852" s="290" t="s">
        <v>3</v>
      </c>
      <c r="I852" s="161"/>
      <c r="J852" s="353"/>
      <c r="L852" s="158"/>
      <c r="M852" s="162"/>
      <c r="T852" s="163"/>
      <c r="AT852" s="159" t="s">
        <v>277</v>
      </c>
      <c r="AU852" s="159" t="s">
        <v>85</v>
      </c>
      <c r="AV852" s="14" t="s">
        <v>76</v>
      </c>
      <c r="AW852" s="14" t="s">
        <v>31</v>
      </c>
      <c r="AX852" s="14" t="s">
        <v>69</v>
      </c>
      <c r="AY852" s="159" t="s">
        <v>267</v>
      </c>
    </row>
    <row r="853" spans="2:65" s="12" customFormat="1">
      <c r="B853" s="145"/>
      <c r="D853" s="146" t="s">
        <v>277</v>
      </c>
      <c r="E853" s="147" t="s">
        <v>3</v>
      </c>
      <c r="F853" s="148" t="s">
        <v>290</v>
      </c>
      <c r="H853" s="287">
        <v>1.1000000000000001</v>
      </c>
      <c r="I853" s="149"/>
      <c r="J853" s="350"/>
      <c r="L853" s="145"/>
      <c r="M853" s="150"/>
      <c r="T853" s="151"/>
      <c r="AT853" s="147" t="s">
        <v>277</v>
      </c>
      <c r="AU853" s="147" t="s">
        <v>85</v>
      </c>
      <c r="AV853" s="12" t="s">
        <v>81</v>
      </c>
      <c r="AW853" s="12" t="s">
        <v>31</v>
      </c>
      <c r="AX853" s="12" t="s">
        <v>69</v>
      </c>
      <c r="AY853" s="147" t="s">
        <v>267</v>
      </c>
    </row>
    <row r="854" spans="2:65" s="12" customFormat="1">
      <c r="B854" s="145"/>
      <c r="D854" s="146" t="s">
        <v>277</v>
      </c>
      <c r="E854" s="147" t="s">
        <v>3</v>
      </c>
      <c r="F854" s="148" t="s">
        <v>291</v>
      </c>
      <c r="H854" s="287">
        <v>5.81</v>
      </c>
      <c r="I854" s="149"/>
      <c r="J854" s="350"/>
      <c r="L854" s="145"/>
      <c r="M854" s="150"/>
      <c r="T854" s="151"/>
      <c r="AT854" s="147" t="s">
        <v>277</v>
      </c>
      <c r="AU854" s="147" t="s">
        <v>85</v>
      </c>
      <c r="AV854" s="12" t="s">
        <v>81</v>
      </c>
      <c r="AW854" s="12" t="s">
        <v>31</v>
      </c>
      <c r="AX854" s="12" t="s">
        <v>69</v>
      </c>
      <c r="AY854" s="147" t="s">
        <v>267</v>
      </c>
    </row>
    <row r="855" spans="2:65" s="13" customFormat="1">
      <c r="B855" s="152"/>
      <c r="D855" s="146" t="s">
        <v>277</v>
      </c>
      <c r="E855" s="153" t="s">
        <v>3</v>
      </c>
      <c r="F855" s="154" t="s">
        <v>285</v>
      </c>
      <c r="H855" s="288">
        <v>6.91</v>
      </c>
      <c r="I855" s="155"/>
      <c r="J855" s="351"/>
      <c r="L855" s="152"/>
      <c r="M855" s="156"/>
      <c r="T855" s="157"/>
      <c r="AT855" s="153" t="s">
        <v>277</v>
      </c>
      <c r="AU855" s="153" t="s">
        <v>85</v>
      </c>
      <c r="AV855" s="13" t="s">
        <v>88</v>
      </c>
      <c r="AW855" s="13" t="s">
        <v>31</v>
      </c>
      <c r="AX855" s="13" t="s">
        <v>76</v>
      </c>
      <c r="AY855" s="153" t="s">
        <v>267</v>
      </c>
    </row>
    <row r="856" spans="2:65" s="1" customFormat="1" ht="24.2" customHeight="1">
      <c r="B856" s="129"/>
      <c r="C856" s="130" t="s">
        <v>1582</v>
      </c>
      <c r="D856" s="130" t="s">
        <v>270</v>
      </c>
      <c r="E856" s="131" t="s">
        <v>1583</v>
      </c>
      <c r="F856" s="132" t="s">
        <v>1584</v>
      </c>
      <c r="G856" s="133" t="s">
        <v>102</v>
      </c>
      <c r="H856" s="285">
        <v>9.09</v>
      </c>
      <c r="I856" s="134"/>
      <c r="J856" s="348">
        <f>ROUND(I856*H856,2)</f>
        <v>0</v>
      </c>
      <c r="K856" s="132" t="s">
        <v>273</v>
      </c>
      <c r="L856" s="33"/>
      <c r="M856" s="135" t="s">
        <v>3</v>
      </c>
      <c r="N856" s="136" t="s">
        <v>41</v>
      </c>
      <c r="P856" s="137">
        <f>O856*H856</f>
        <v>0</v>
      </c>
      <c r="Q856" s="137">
        <v>0</v>
      </c>
      <c r="R856" s="137">
        <f>Q856*H856</f>
        <v>0</v>
      </c>
      <c r="S856" s="137">
        <v>0</v>
      </c>
      <c r="T856" s="138">
        <f>S856*H856</f>
        <v>0</v>
      </c>
      <c r="AR856" s="139" t="s">
        <v>312</v>
      </c>
      <c r="AT856" s="139" t="s">
        <v>270</v>
      </c>
      <c r="AU856" s="139" t="s">
        <v>85</v>
      </c>
      <c r="AY856" s="18" t="s">
        <v>267</v>
      </c>
      <c r="BE856" s="140">
        <f>IF(N856="základní",J856,0)</f>
        <v>0</v>
      </c>
      <c r="BF856" s="140">
        <f>IF(N856="snížená",J856,0)</f>
        <v>0</v>
      </c>
      <c r="BG856" s="140">
        <f>IF(N856="zákl. přenesená",J856,0)</f>
        <v>0</v>
      </c>
      <c r="BH856" s="140">
        <f>IF(N856="sníž. přenesená",J856,0)</f>
        <v>0</v>
      </c>
      <c r="BI856" s="140">
        <f>IF(N856="nulová",J856,0)</f>
        <v>0</v>
      </c>
      <c r="BJ856" s="18" t="s">
        <v>81</v>
      </c>
      <c r="BK856" s="140">
        <f>ROUND(I856*H856,2)</f>
        <v>0</v>
      </c>
      <c r="BL856" s="18" t="s">
        <v>312</v>
      </c>
      <c r="BM856" s="139" t="s">
        <v>1585</v>
      </c>
    </row>
    <row r="857" spans="2:65" s="1" customFormat="1">
      <c r="B857" s="33"/>
      <c r="D857" s="141" t="s">
        <v>275</v>
      </c>
      <c r="F857" s="142" t="s">
        <v>1586</v>
      </c>
      <c r="H857" s="286"/>
      <c r="I857" s="143"/>
      <c r="J857" s="349"/>
      <c r="L857" s="33"/>
      <c r="M857" s="144"/>
      <c r="T857" s="54"/>
      <c r="AT857" s="18" t="s">
        <v>275</v>
      </c>
      <c r="AU857" s="18" t="s">
        <v>85</v>
      </c>
    </row>
    <row r="858" spans="2:65" s="12" customFormat="1">
      <c r="B858" s="145"/>
      <c r="D858" s="146" t="s">
        <v>277</v>
      </c>
      <c r="E858" s="147" t="s">
        <v>3</v>
      </c>
      <c r="F858" s="148" t="s">
        <v>1587</v>
      </c>
      <c r="H858" s="287">
        <v>2.19</v>
      </c>
      <c r="I858" s="149"/>
      <c r="J858" s="350"/>
      <c r="L858" s="145"/>
      <c r="M858" s="150"/>
      <c r="T858" s="151"/>
      <c r="AT858" s="147" t="s">
        <v>277</v>
      </c>
      <c r="AU858" s="147" t="s">
        <v>85</v>
      </c>
      <c r="AV858" s="12" t="s">
        <v>81</v>
      </c>
      <c r="AW858" s="12" t="s">
        <v>31</v>
      </c>
      <c r="AX858" s="12" t="s">
        <v>69</v>
      </c>
      <c r="AY858" s="147" t="s">
        <v>267</v>
      </c>
    </row>
    <row r="859" spans="2:65" s="12" customFormat="1">
      <c r="B859" s="145"/>
      <c r="D859" s="146" t="s">
        <v>277</v>
      </c>
      <c r="E859" s="147" t="s">
        <v>3</v>
      </c>
      <c r="F859" s="148" t="s">
        <v>1588</v>
      </c>
      <c r="H859" s="287">
        <v>6.9</v>
      </c>
      <c r="I859" s="149"/>
      <c r="J859" s="350"/>
      <c r="L859" s="145"/>
      <c r="M859" s="150"/>
      <c r="T859" s="151"/>
      <c r="AT859" s="147" t="s">
        <v>277</v>
      </c>
      <c r="AU859" s="147" t="s">
        <v>85</v>
      </c>
      <c r="AV859" s="12" t="s">
        <v>81</v>
      </c>
      <c r="AW859" s="12" t="s">
        <v>31</v>
      </c>
      <c r="AX859" s="12" t="s">
        <v>69</v>
      </c>
      <c r="AY859" s="147" t="s">
        <v>267</v>
      </c>
    </row>
    <row r="860" spans="2:65" s="13" customFormat="1">
      <c r="B860" s="152"/>
      <c r="D860" s="146" t="s">
        <v>277</v>
      </c>
      <c r="E860" s="153" t="s">
        <v>3</v>
      </c>
      <c r="F860" s="154" t="s">
        <v>285</v>
      </c>
      <c r="H860" s="288">
        <v>9.09</v>
      </c>
      <c r="I860" s="155"/>
      <c r="J860" s="351"/>
      <c r="L860" s="152"/>
      <c r="M860" s="156"/>
      <c r="T860" s="157"/>
      <c r="AT860" s="153" t="s">
        <v>277</v>
      </c>
      <c r="AU860" s="153" t="s">
        <v>85</v>
      </c>
      <c r="AV860" s="13" t="s">
        <v>88</v>
      </c>
      <c r="AW860" s="13" t="s">
        <v>31</v>
      </c>
      <c r="AX860" s="13" t="s">
        <v>76</v>
      </c>
      <c r="AY860" s="153" t="s">
        <v>267</v>
      </c>
    </row>
    <row r="861" spans="2:65" s="1" customFormat="1" ht="24.2" customHeight="1">
      <c r="B861" s="129"/>
      <c r="C861" s="165" t="s">
        <v>1589</v>
      </c>
      <c r="D861" s="165" t="s">
        <v>564</v>
      </c>
      <c r="E861" s="166" t="s">
        <v>1590</v>
      </c>
      <c r="F861" s="167" t="s">
        <v>1591</v>
      </c>
      <c r="G861" s="168" t="s">
        <v>1592</v>
      </c>
      <c r="H861" s="291">
        <v>24</v>
      </c>
      <c r="I861" s="169"/>
      <c r="J861" s="355">
        <f>ROUND(I861*H861,2)</f>
        <v>0</v>
      </c>
      <c r="K861" s="167" t="s">
        <v>273</v>
      </c>
      <c r="L861" s="171"/>
      <c r="M861" s="172" t="s">
        <v>3</v>
      </c>
      <c r="N861" s="173" t="s">
        <v>41</v>
      </c>
      <c r="P861" s="137">
        <f>O861*H861</f>
        <v>0</v>
      </c>
      <c r="Q861" s="137">
        <v>1E-3</v>
      </c>
      <c r="R861" s="137">
        <f>Q861*H861</f>
        <v>2.4E-2</v>
      </c>
      <c r="S861" s="137">
        <v>0</v>
      </c>
      <c r="T861" s="138">
        <f>S861*H861</f>
        <v>0</v>
      </c>
      <c r="AR861" s="139" t="s">
        <v>472</v>
      </c>
      <c r="AT861" s="139" t="s">
        <v>564</v>
      </c>
      <c r="AU861" s="139" t="s">
        <v>85</v>
      </c>
      <c r="AY861" s="18" t="s">
        <v>267</v>
      </c>
      <c r="BE861" s="140">
        <f>IF(N861="základní",J861,0)</f>
        <v>0</v>
      </c>
      <c r="BF861" s="140">
        <f>IF(N861="snížená",J861,0)</f>
        <v>0</v>
      </c>
      <c r="BG861" s="140">
        <f>IF(N861="zákl. přenesená",J861,0)</f>
        <v>0</v>
      </c>
      <c r="BH861" s="140">
        <f>IF(N861="sníž. přenesená",J861,0)</f>
        <v>0</v>
      </c>
      <c r="BI861" s="140">
        <f>IF(N861="nulová",J861,0)</f>
        <v>0</v>
      </c>
      <c r="BJ861" s="18" t="s">
        <v>81</v>
      </c>
      <c r="BK861" s="140">
        <f>ROUND(I861*H861,2)</f>
        <v>0</v>
      </c>
      <c r="BL861" s="18" t="s">
        <v>312</v>
      </c>
      <c r="BM861" s="139" t="s">
        <v>1593</v>
      </c>
    </row>
    <row r="862" spans="2:65" s="1" customFormat="1" ht="19.5">
      <c r="B862" s="33"/>
      <c r="D862" s="146" t="s">
        <v>539</v>
      </c>
      <c r="F862" s="164" t="s">
        <v>1594</v>
      </c>
      <c r="H862" s="286"/>
      <c r="I862" s="143"/>
      <c r="J862" s="349"/>
      <c r="L862" s="33"/>
      <c r="M862" s="144"/>
      <c r="T862" s="54"/>
      <c r="AT862" s="18" t="s">
        <v>539</v>
      </c>
      <c r="AU862" s="18" t="s">
        <v>85</v>
      </c>
    </row>
    <row r="863" spans="2:65" s="12" customFormat="1">
      <c r="B863" s="145"/>
      <c r="D863" s="146" t="s">
        <v>277</v>
      </c>
      <c r="F863" s="148" t="s">
        <v>1595</v>
      </c>
      <c r="H863" s="287">
        <v>24</v>
      </c>
      <c r="I863" s="149"/>
      <c r="J863" s="350"/>
      <c r="L863" s="145"/>
      <c r="M863" s="150"/>
      <c r="T863" s="151"/>
      <c r="AT863" s="147" t="s">
        <v>277</v>
      </c>
      <c r="AU863" s="147" t="s">
        <v>85</v>
      </c>
      <c r="AV863" s="12" t="s">
        <v>81</v>
      </c>
      <c r="AW863" s="12" t="s">
        <v>4</v>
      </c>
      <c r="AX863" s="12" t="s">
        <v>76</v>
      </c>
      <c r="AY863" s="147" t="s">
        <v>267</v>
      </c>
    </row>
    <row r="864" spans="2:65" s="1" customFormat="1" ht="24.2" customHeight="1">
      <c r="B864" s="129"/>
      <c r="C864" s="130" t="s">
        <v>1596</v>
      </c>
      <c r="D864" s="130" t="s">
        <v>270</v>
      </c>
      <c r="E864" s="131" t="s">
        <v>1597</v>
      </c>
      <c r="F864" s="132" t="s">
        <v>1598</v>
      </c>
      <c r="G864" s="133" t="s">
        <v>403</v>
      </c>
      <c r="H864" s="285">
        <v>14.6</v>
      </c>
      <c r="I864" s="134"/>
      <c r="J864" s="348">
        <f>ROUND(I864*H864,2)</f>
        <v>0</v>
      </c>
      <c r="K864" s="132" t="s">
        <v>273</v>
      </c>
      <c r="L864" s="33"/>
      <c r="M864" s="135" t="s">
        <v>3</v>
      </c>
      <c r="N864" s="136" t="s">
        <v>41</v>
      </c>
      <c r="P864" s="137">
        <f>O864*H864</f>
        <v>0</v>
      </c>
      <c r="Q864" s="137">
        <v>1.7000000000000001E-4</v>
      </c>
      <c r="R864" s="137">
        <f>Q864*H864</f>
        <v>2.4820000000000003E-3</v>
      </c>
      <c r="S864" s="137">
        <v>0</v>
      </c>
      <c r="T864" s="138">
        <f>S864*H864</f>
        <v>0</v>
      </c>
      <c r="AR864" s="139" t="s">
        <v>312</v>
      </c>
      <c r="AT864" s="139" t="s">
        <v>270</v>
      </c>
      <c r="AU864" s="139" t="s">
        <v>85</v>
      </c>
      <c r="AY864" s="18" t="s">
        <v>267</v>
      </c>
      <c r="BE864" s="140">
        <f>IF(N864="základní",J864,0)</f>
        <v>0</v>
      </c>
      <c r="BF864" s="140">
        <f>IF(N864="snížená",J864,0)</f>
        <v>0</v>
      </c>
      <c r="BG864" s="140">
        <f>IF(N864="zákl. přenesená",J864,0)</f>
        <v>0</v>
      </c>
      <c r="BH864" s="140">
        <f>IF(N864="sníž. přenesená",J864,0)</f>
        <v>0</v>
      </c>
      <c r="BI864" s="140">
        <f>IF(N864="nulová",J864,0)</f>
        <v>0</v>
      </c>
      <c r="BJ864" s="18" t="s">
        <v>81</v>
      </c>
      <c r="BK864" s="140">
        <f>ROUND(I864*H864,2)</f>
        <v>0</v>
      </c>
      <c r="BL864" s="18" t="s">
        <v>312</v>
      </c>
      <c r="BM864" s="139" t="s">
        <v>1599</v>
      </c>
    </row>
    <row r="865" spans="2:65" s="1" customFormat="1">
      <c r="B865" s="33"/>
      <c r="D865" s="141" t="s">
        <v>275</v>
      </c>
      <c r="F865" s="142" t="s">
        <v>1600</v>
      </c>
      <c r="H865" s="286"/>
      <c r="I865" s="143"/>
      <c r="J865" s="349"/>
      <c r="L865" s="33"/>
      <c r="M865" s="144"/>
      <c r="T865" s="54"/>
      <c r="AT865" s="18" t="s">
        <v>275</v>
      </c>
      <c r="AU865" s="18" t="s">
        <v>85</v>
      </c>
    </row>
    <row r="866" spans="2:65" s="12" customFormat="1">
      <c r="B866" s="145"/>
      <c r="D866" s="146" t="s">
        <v>277</v>
      </c>
      <c r="E866" s="147" t="s">
        <v>3</v>
      </c>
      <c r="F866" s="148" t="s">
        <v>137</v>
      </c>
      <c r="H866" s="287">
        <v>14.6</v>
      </c>
      <c r="I866" s="149"/>
      <c r="J866" s="350"/>
      <c r="L866" s="145"/>
      <c r="M866" s="150"/>
      <c r="T866" s="151"/>
      <c r="AT866" s="147" t="s">
        <v>277</v>
      </c>
      <c r="AU866" s="147" t="s">
        <v>85</v>
      </c>
      <c r="AV866" s="12" t="s">
        <v>81</v>
      </c>
      <c r="AW866" s="12" t="s">
        <v>31</v>
      </c>
      <c r="AX866" s="12" t="s">
        <v>69</v>
      </c>
      <c r="AY866" s="147" t="s">
        <v>267</v>
      </c>
    </row>
    <row r="867" spans="2:65" s="13" customFormat="1">
      <c r="B867" s="152"/>
      <c r="D867" s="146" t="s">
        <v>277</v>
      </c>
      <c r="E867" s="153" t="s">
        <v>3</v>
      </c>
      <c r="F867" s="154" t="s">
        <v>285</v>
      </c>
      <c r="H867" s="288">
        <v>14.6</v>
      </c>
      <c r="I867" s="155"/>
      <c r="J867" s="351"/>
      <c r="L867" s="152"/>
      <c r="M867" s="156"/>
      <c r="T867" s="157"/>
      <c r="AT867" s="153" t="s">
        <v>277</v>
      </c>
      <c r="AU867" s="153" t="s">
        <v>85</v>
      </c>
      <c r="AV867" s="13" t="s">
        <v>88</v>
      </c>
      <c r="AW867" s="13" t="s">
        <v>31</v>
      </c>
      <c r="AX867" s="13" t="s">
        <v>76</v>
      </c>
      <c r="AY867" s="153" t="s">
        <v>267</v>
      </c>
    </row>
    <row r="868" spans="2:65" s="1" customFormat="1" ht="16.5" customHeight="1">
      <c r="B868" s="129"/>
      <c r="C868" s="165" t="s">
        <v>1601</v>
      </c>
      <c r="D868" s="165" t="s">
        <v>564</v>
      </c>
      <c r="E868" s="166" t="s">
        <v>1602</v>
      </c>
      <c r="F868" s="167" t="s">
        <v>1603</v>
      </c>
      <c r="G868" s="168" t="s">
        <v>403</v>
      </c>
      <c r="H868" s="291">
        <v>16.059999999999999</v>
      </c>
      <c r="I868" s="169"/>
      <c r="J868" s="355">
        <f>ROUND(I868*H868,2)</f>
        <v>0</v>
      </c>
      <c r="K868" s="167" t="s">
        <v>273</v>
      </c>
      <c r="L868" s="171"/>
      <c r="M868" s="172" t="s">
        <v>3</v>
      </c>
      <c r="N868" s="173" t="s">
        <v>41</v>
      </c>
      <c r="P868" s="137">
        <f>O868*H868</f>
        <v>0</v>
      </c>
      <c r="Q868" s="137">
        <v>9.1E-4</v>
      </c>
      <c r="R868" s="137">
        <f>Q868*H868</f>
        <v>1.4614599999999998E-2</v>
      </c>
      <c r="S868" s="137">
        <v>0</v>
      </c>
      <c r="T868" s="138">
        <f>S868*H868</f>
        <v>0</v>
      </c>
      <c r="AR868" s="139" t="s">
        <v>472</v>
      </c>
      <c r="AT868" s="139" t="s">
        <v>564</v>
      </c>
      <c r="AU868" s="139" t="s">
        <v>85</v>
      </c>
      <c r="AY868" s="18" t="s">
        <v>267</v>
      </c>
      <c r="BE868" s="140">
        <f>IF(N868="základní",J868,0)</f>
        <v>0</v>
      </c>
      <c r="BF868" s="140">
        <f>IF(N868="snížená",J868,0)</f>
        <v>0</v>
      </c>
      <c r="BG868" s="140">
        <f>IF(N868="zákl. přenesená",J868,0)</f>
        <v>0</v>
      </c>
      <c r="BH868" s="140">
        <f>IF(N868="sníž. přenesená",J868,0)</f>
        <v>0</v>
      </c>
      <c r="BI868" s="140">
        <f>IF(N868="nulová",J868,0)</f>
        <v>0</v>
      </c>
      <c r="BJ868" s="18" t="s">
        <v>81</v>
      </c>
      <c r="BK868" s="140">
        <f>ROUND(I868*H868,2)</f>
        <v>0</v>
      </c>
      <c r="BL868" s="18" t="s">
        <v>312</v>
      </c>
      <c r="BM868" s="139" t="s">
        <v>1604</v>
      </c>
    </row>
    <row r="869" spans="2:65" s="1" customFormat="1" ht="19.5">
      <c r="B869" s="33"/>
      <c r="D869" s="146" t="s">
        <v>539</v>
      </c>
      <c r="F869" s="164" t="s">
        <v>1605</v>
      </c>
      <c r="H869" s="286"/>
      <c r="I869" s="143"/>
      <c r="J869" s="349"/>
      <c r="L869" s="33"/>
      <c r="M869" s="144"/>
      <c r="T869" s="54"/>
      <c r="AT869" s="18" t="s">
        <v>539</v>
      </c>
      <c r="AU869" s="18" t="s">
        <v>85</v>
      </c>
    </row>
    <row r="870" spans="2:65" s="12" customFormat="1">
      <c r="B870" s="145"/>
      <c r="D870" s="146" t="s">
        <v>277</v>
      </c>
      <c r="F870" s="148" t="s">
        <v>1606</v>
      </c>
      <c r="H870" s="287">
        <v>16.059999999999999</v>
      </c>
      <c r="I870" s="149"/>
      <c r="J870" s="350"/>
      <c r="L870" s="145"/>
      <c r="M870" s="150"/>
      <c r="T870" s="151"/>
      <c r="AT870" s="147" t="s">
        <v>277</v>
      </c>
      <c r="AU870" s="147" t="s">
        <v>85</v>
      </c>
      <c r="AV870" s="12" t="s">
        <v>81</v>
      </c>
      <c r="AW870" s="12" t="s">
        <v>4</v>
      </c>
      <c r="AX870" s="12" t="s">
        <v>76</v>
      </c>
      <c r="AY870" s="147" t="s">
        <v>267</v>
      </c>
    </row>
    <row r="871" spans="2:65" s="11" customFormat="1" ht="22.9" customHeight="1">
      <c r="B871" s="117"/>
      <c r="D871" s="118" t="s">
        <v>68</v>
      </c>
      <c r="E871" s="127" t="s">
        <v>1607</v>
      </c>
      <c r="F871" s="127" t="s">
        <v>1608</v>
      </c>
      <c r="H871" s="289"/>
      <c r="I871" s="120"/>
      <c r="J871" s="352">
        <f>BK871</f>
        <v>0</v>
      </c>
      <c r="L871" s="117"/>
      <c r="M871" s="122"/>
      <c r="P871" s="123">
        <f>SUM(P872:P891)</f>
        <v>0</v>
      </c>
      <c r="R871" s="123">
        <f>SUM(R872:R891)</f>
        <v>0.499820431096</v>
      </c>
      <c r="T871" s="124">
        <f>SUM(T872:T891)</f>
        <v>0</v>
      </c>
      <c r="AR871" s="118" t="s">
        <v>81</v>
      </c>
      <c r="AT871" s="125" t="s">
        <v>68</v>
      </c>
      <c r="AU871" s="125" t="s">
        <v>76</v>
      </c>
      <c r="AY871" s="118" t="s">
        <v>267</v>
      </c>
      <c r="BK871" s="126">
        <f>SUM(BK872:BK891)</f>
        <v>0</v>
      </c>
    </row>
    <row r="872" spans="2:65" s="1" customFormat="1" ht="24.2" customHeight="1">
      <c r="B872" s="129"/>
      <c r="C872" s="130" t="s">
        <v>1609</v>
      </c>
      <c r="D872" s="130" t="s">
        <v>270</v>
      </c>
      <c r="E872" s="131" t="s">
        <v>1610</v>
      </c>
      <c r="F872" s="132" t="s">
        <v>1611</v>
      </c>
      <c r="G872" s="133" t="s">
        <v>102</v>
      </c>
      <c r="H872" s="285">
        <v>78.771000000000001</v>
      </c>
      <c r="I872" s="134"/>
      <c r="J872" s="348">
        <f>ROUND(I872*H872,2)</f>
        <v>0</v>
      </c>
      <c r="K872" s="132" t="s">
        <v>273</v>
      </c>
      <c r="L872" s="33"/>
      <c r="M872" s="135" t="s">
        <v>3</v>
      </c>
      <c r="N872" s="136" t="s">
        <v>41</v>
      </c>
      <c r="P872" s="137">
        <f>O872*H872</f>
        <v>0</v>
      </c>
      <c r="Q872" s="137">
        <v>5.7599999999999997E-7</v>
      </c>
      <c r="R872" s="137">
        <f>Q872*H872</f>
        <v>4.5372096000000001E-5</v>
      </c>
      <c r="S872" s="137">
        <v>0</v>
      </c>
      <c r="T872" s="138">
        <f>S872*H872</f>
        <v>0</v>
      </c>
      <c r="AR872" s="139" t="s">
        <v>312</v>
      </c>
      <c r="AT872" s="139" t="s">
        <v>270</v>
      </c>
      <c r="AU872" s="139" t="s">
        <v>81</v>
      </c>
      <c r="AY872" s="18" t="s">
        <v>267</v>
      </c>
      <c r="BE872" s="140">
        <f>IF(N872="základní",J872,0)</f>
        <v>0</v>
      </c>
      <c r="BF872" s="140">
        <f>IF(N872="snížená",J872,0)</f>
        <v>0</v>
      </c>
      <c r="BG872" s="140">
        <f>IF(N872="zákl. přenesená",J872,0)</f>
        <v>0</v>
      </c>
      <c r="BH872" s="140">
        <f>IF(N872="sníž. přenesená",J872,0)</f>
        <v>0</v>
      </c>
      <c r="BI872" s="140">
        <f>IF(N872="nulová",J872,0)</f>
        <v>0</v>
      </c>
      <c r="BJ872" s="18" t="s">
        <v>81</v>
      </c>
      <c r="BK872" s="140">
        <f>ROUND(I872*H872,2)</f>
        <v>0</v>
      </c>
      <c r="BL872" s="18" t="s">
        <v>312</v>
      </c>
      <c r="BM872" s="139" t="s">
        <v>1612</v>
      </c>
    </row>
    <row r="873" spans="2:65" s="1" customFormat="1">
      <c r="B873" s="33"/>
      <c r="D873" s="141" t="s">
        <v>275</v>
      </c>
      <c r="F873" s="142" t="s">
        <v>1613</v>
      </c>
      <c r="H873" s="286"/>
      <c r="I873" s="143"/>
      <c r="J873" s="349"/>
      <c r="L873" s="33"/>
      <c r="M873" s="144"/>
      <c r="T873" s="54"/>
      <c r="AT873" s="18" t="s">
        <v>275</v>
      </c>
      <c r="AU873" s="18" t="s">
        <v>81</v>
      </c>
    </row>
    <row r="874" spans="2:65" s="12" customFormat="1">
      <c r="B874" s="145"/>
      <c r="D874" s="146" t="s">
        <v>277</v>
      </c>
      <c r="E874" s="147" t="s">
        <v>3</v>
      </c>
      <c r="F874" s="148" t="s">
        <v>1614</v>
      </c>
      <c r="H874" s="287">
        <v>78.771000000000001</v>
      </c>
      <c r="I874" s="149"/>
      <c r="J874" s="350"/>
      <c r="L874" s="145"/>
      <c r="M874" s="150"/>
      <c r="T874" s="151"/>
      <c r="AT874" s="147" t="s">
        <v>277</v>
      </c>
      <c r="AU874" s="147" t="s">
        <v>81</v>
      </c>
      <c r="AV874" s="12" t="s">
        <v>81</v>
      </c>
      <c r="AW874" s="12" t="s">
        <v>31</v>
      </c>
      <c r="AX874" s="12" t="s">
        <v>76</v>
      </c>
      <c r="AY874" s="147" t="s">
        <v>267</v>
      </c>
    </row>
    <row r="875" spans="2:65" s="1" customFormat="1" ht="24.2" customHeight="1">
      <c r="B875" s="129"/>
      <c r="C875" s="130" t="s">
        <v>1615</v>
      </c>
      <c r="D875" s="130" t="s">
        <v>270</v>
      </c>
      <c r="E875" s="131" t="s">
        <v>1616</v>
      </c>
      <c r="F875" s="132" t="s">
        <v>1617</v>
      </c>
      <c r="G875" s="133" t="s">
        <v>102</v>
      </c>
      <c r="H875" s="285">
        <v>78.771000000000001</v>
      </c>
      <c r="I875" s="134"/>
      <c r="J875" s="348">
        <f>ROUND(I875*H875,2)</f>
        <v>0</v>
      </c>
      <c r="K875" s="132" t="s">
        <v>273</v>
      </c>
      <c r="L875" s="33"/>
      <c r="M875" s="135" t="s">
        <v>3</v>
      </c>
      <c r="N875" s="136" t="s">
        <v>41</v>
      </c>
      <c r="P875" s="137">
        <f>O875*H875</f>
        <v>0</v>
      </c>
      <c r="Q875" s="137">
        <v>0</v>
      </c>
      <c r="R875" s="137">
        <f>Q875*H875</f>
        <v>0</v>
      </c>
      <c r="S875" s="137">
        <v>0</v>
      </c>
      <c r="T875" s="138">
        <f>S875*H875</f>
        <v>0</v>
      </c>
      <c r="AR875" s="139" t="s">
        <v>312</v>
      </c>
      <c r="AT875" s="139" t="s">
        <v>270</v>
      </c>
      <c r="AU875" s="139" t="s">
        <v>81</v>
      </c>
      <c r="AY875" s="18" t="s">
        <v>267</v>
      </c>
      <c r="BE875" s="140">
        <f>IF(N875="základní",J875,0)</f>
        <v>0</v>
      </c>
      <c r="BF875" s="140">
        <f>IF(N875="snížená",J875,0)</f>
        <v>0</v>
      </c>
      <c r="BG875" s="140">
        <f>IF(N875="zákl. přenesená",J875,0)</f>
        <v>0</v>
      </c>
      <c r="BH875" s="140">
        <f>IF(N875="sníž. přenesená",J875,0)</f>
        <v>0</v>
      </c>
      <c r="BI875" s="140">
        <f>IF(N875="nulová",J875,0)</f>
        <v>0</v>
      </c>
      <c r="BJ875" s="18" t="s">
        <v>81</v>
      </c>
      <c r="BK875" s="140">
        <f>ROUND(I875*H875,2)</f>
        <v>0</v>
      </c>
      <c r="BL875" s="18" t="s">
        <v>312</v>
      </c>
      <c r="BM875" s="139" t="s">
        <v>1618</v>
      </c>
    </row>
    <row r="876" spans="2:65" s="1" customFormat="1">
      <c r="B876" s="33"/>
      <c r="D876" s="141" t="s">
        <v>275</v>
      </c>
      <c r="F876" s="142" t="s">
        <v>1619</v>
      </c>
      <c r="H876" s="286"/>
      <c r="I876" s="143"/>
      <c r="J876" s="349"/>
      <c r="L876" s="33"/>
      <c r="M876" s="144"/>
      <c r="T876" s="54"/>
      <c r="AT876" s="18" t="s">
        <v>275</v>
      </c>
      <c r="AU876" s="18" t="s">
        <v>81</v>
      </c>
    </row>
    <row r="877" spans="2:65" s="1" customFormat="1" ht="24.2" customHeight="1">
      <c r="B877" s="129"/>
      <c r="C877" s="130" t="s">
        <v>1620</v>
      </c>
      <c r="D877" s="130" t="s">
        <v>270</v>
      </c>
      <c r="E877" s="131" t="s">
        <v>1621</v>
      </c>
      <c r="F877" s="132" t="s">
        <v>1622</v>
      </c>
      <c r="G877" s="133" t="s">
        <v>102</v>
      </c>
      <c r="H877" s="285">
        <v>78.771000000000001</v>
      </c>
      <c r="I877" s="134"/>
      <c r="J877" s="348">
        <f>ROUND(I877*H877,2)</f>
        <v>0</v>
      </c>
      <c r="K877" s="132" t="s">
        <v>273</v>
      </c>
      <c r="L877" s="33"/>
      <c r="M877" s="135" t="s">
        <v>3</v>
      </c>
      <c r="N877" s="136" t="s">
        <v>41</v>
      </c>
      <c r="P877" s="137">
        <f>O877*H877</f>
        <v>0</v>
      </c>
      <c r="Q877" s="137">
        <v>3.3000000000000003E-5</v>
      </c>
      <c r="R877" s="137">
        <f>Q877*H877</f>
        <v>2.5994430000000003E-3</v>
      </c>
      <c r="S877" s="137">
        <v>0</v>
      </c>
      <c r="T877" s="138">
        <f>S877*H877</f>
        <v>0</v>
      </c>
      <c r="AR877" s="139" t="s">
        <v>312</v>
      </c>
      <c r="AT877" s="139" t="s">
        <v>270</v>
      </c>
      <c r="AU877" s="139" t="s">
        <v>81</v>
      </c>
      <c r="AY877" s="18" t="s">
        <v>267</v>
      </c>
      <c r="BE877" s="140">
        <f>IF(N877="základní",J877,0)</f>
        <v>0</v>
      </c>
      <c r="BF877" s="140">
        <f>IF(N877="snížená",J877,0)</f>
        <v>0</v>
      </c>
      <c r="BG877" s="140">
        <f>IF(N877="zákl. přenesená",J877,0)</f>
        <v>0</v>
      </c>
      <c r="BH877" s="140">
        <f>IF(N877="sníž. přenesená",J877,0)</f>
        <v>0</v>
      </c>
      <c r="BI877" s="140">
        <f>IF(N877="nulová",J877,0)</f>
        <v>0</v>
      </c>
      <c r="BJ877" s="18" t="s">
        <v>81</v>
      </c>
      <c r="BK877" s="140">
        <f>ROUND(I877*H877,2)</f>
        <v>0</v>
      </c>
      <c r="BL877" s="18" t="s">
        <v>312</v>
      </c>
      <c r="BM877" s="139" t="s">
        <v>1623</v>
      </c>
    </row>
    <row r="878" spans="2:65" s="1" customFormat="1">
      <c r="B878" s="33"/>
      <c r="D878" s="141" t="s">
        <v>275</v>
      </c>
      <c r="F878" s="142" t="s">
        <v>1624</v>
      </c>
      <c r="H878" s="286"/>
      <c r="I878" s="143"/>
      <c r="J878" s="349"/>
      <c r="L878" s="33"/>
      <c r="M878" s="144"/>
      <c r="T878" s="54"/>
      <c r="AT878" s="18" t="s">
        <v>275</v>
      </c>
      <c r="AU878" s="18" t="s">
        <v>81</v>
      </c>
    </row>
    <row r="879" spans="2:65" s="1" customFormat="1" ht="24.2" customHeight="1">
      <c r="B879" s="129"/>
      <c r="C879" s="130" t="s">
        <v>1625</v>
      </c>
      <c r="D879" s="130" t="s">
        <v>270</v>
      </c>
      <c r="E879" s="131" t="s">
        <v>1626</v>
      </c>
      <c r="F879" s="132" t="s">
        <v>1627</v>
      </c>
      <c r="G879" s="133" t="s">
        <v>102</v>
      </c>
      <c r="H879" s="285">
        <v>78.771000000000001</v>
      </c>
      <c r="I879" s="134"/>
      <c r="J879" s="348">
        <f>ROUND(I879*H879,2)</f>
        <v>0</v>
      </c>
      <c r="K879" s="132" t="s">
        <v>273</v>
      </c>
      <c r="L879" s="33"/>
      <c r="M879" s="135" t="s">
        <v>3</v>
      </c>
      <c r="N879" s="136" t="s">
        <v>41</v>
      </c>
      <c r="P879" s="137">
        <f>O879*H879</f>
        <v>0</v>
      </c>
      <c r="Q879" s="137">
        <v>2.9999999999999997E-4</v>
      </c>
      <c r="R879" s="137">
        <f>Q879*H879</f>
        <v>2.3631299999999997E-2</v>
      </c>
      <c r="S879" s="137">
        <v>0</v>
      </c>
      <c r="T879" s="138">
        <f>S879*H879</f>
        <v>0</v>
      </c>
      <c r="AR879" s="139" t="s">
        <v>312</v>
      </c>
      <c r="AT879" s="139" t="s">
        <v>270</v>
      </c>
      <c r="AU879" s="139" t="s">
        <v>81</v>
      </c>
      <c r="AY879" s="18" t="s">
        <v>267</v>
      </c>
      <c r="BE879" s="140">
        <f>IF(N879="základní",J879,0)</f>
        <v>0</v>
      </c>
      <c r="BF879" s="140">
        <f>IF(N879="snížená",J879,0)</f>
        <v>0</v>
      </c>
      <c r="BG879" s="140">
        <f>IF(N879="zákl. přenesená",J879,0)</f>
        <v>0</v>
      </c>
      <c r="BH879" s="140">
        <f>IF(N879="sníž. přenesená",J879,0)</f>
        <v>0</v>
      </c>
      <c r="BI879" s="140">
        <f>IF(N879="nulová",J879,0)</f>
        <v>0</v>
      </c>
      <c r="BJ879" s="18" t="s">
        <v>81</v>
      </c>
      <c r="BK879" s="140">
        <f>ROUND(I879*H879,2)</f>
        <v>0</v>
      </c>
      <c r="BL879" s="18" t="s">
        <v>312</v>
      </c>
      <c r="BM879" s="139" t="s">
        <v>1628</v>
      </c>
    </row>
    <row r="880" spans="2:65" s="1" customFormat="1">
      <c r="B880" s="33"/>
      <c r="D880" s="141" t="s">
        <v>275</v>
      </c>
      <c r="F880" s="142" t="s">
        <v>1629</v>
      </c>
      <c r="H880" s="286"/>
      <c r="I880" s="143"/>
      <c r="J880" s="349"/>
      <c r="L880" s="33"/>
      <c r="M880" s="144"/>
      <c r="T880" s="54"/>
      <c r="AT880" s="18" t="s">
        <v>275</v>
      </c>
      <c r="AU880" s="18" t="s">
        <v>81</v>
      </c>
    </row>
    <row r="881" spans="2:65" s="1" customFormat="1" ht="44.25" customHeight="1">
      <c r="B881" s="129"/>
      <c r="C881" s="165" t="s">
        <v>1630</v>
      </c>
      <c r="D881" s="165" t="s">
        <v>564</v>
      </c>
      <c r="E881" s="166" t="s">
        <v>1631</v>
      </c>
      <c r="F881" s="167" t="s">
        <v>1632</v>
      </c>
      <c r="G881" s="168" t="s">
        <v>102</v>
      </c>
      <c r="H881" s="291">
        <v>86.647999999999996</v>
      </c>
      <c r="I881" s="169"/>
      <c r="J881" s="355">
        <f>ROUND(I881*H881,2)</f>
        <v>0</v>
      </c>
      <c r="K881" s="167" t="s">
        <v>273</v>
      </c>
      <c r="L881" s="171"/>
      <c r="M881" s="172" t="s">
        <v>3</v>
      </c>
      <c r="N881" s="173" t="s">
        <v>41</v>
      </c>
      <c r="P881" s="137">
        <f>O881*H881</f>
        <v>0</v>
      </c>
      <c r="Q881" s="137">
        <v>5.1000000000000004E-3</v>
      </c>
      <c r="R881" s="137">
        <f>Q881*H881</f>
        <v>0.44190479999999999</v>
      </c>
      <c r="S881" s="137">
        <v>0</v>
      </c>
      <c r="T881" s="138">
        <f>S881*H881</f>
        <v>0</v>
      </c>
      <c r="AR881" s="139" t="s">
        <v>472</v>
      </c>
      <c r="AT881" s="139" t="s">
        <v>564</v>
      </c>
      <c r="AU881" s="139" t="s">
        <v>81</v>
      </c>
      <c r="AY881" s="18" t="s">
        <v>267</v>
      </c>
      <c r="BE881" s="140">
        <f>IF(N881="základní",J881,0)</f>
        <v>0</v>
      </c>
      <c r="BF881" s="140">
        <f>IF(N881="snížená",J881,0)</f>
        <v>0</v>
      </c>
      <c r="BG881" s="140">
        <f>IF(N881="zákl. přenesená",J881,0)</f>
        <v>0</v>
      </c>
      <c r="BH881" s="140">
        <f>IF(N881="sníž. přenesená",J881,0)</f>
        <v>0</v>
      </c>
      <c r="BI881" s="140">
        <f>IF(N881="nulová",J881,0)</f>
        <v>0</v>
      </c>
      <c r="BJ881" s="18" t="s">
        <v>81</v>
      </c>
      <c r="BK881" s="140">
        <f>ROUND(I881*H881,2)</f>
        <v>0</v>
      </c>
      <c r="BL881" s="18" t="s">
        <v>312</v>
      </c>
      <c r="BM881" s="139" t="s">
        <v>1633</v>
      </c>
    </row>
    <row r="882" spans="2:65" s="12" customFormat="1">
      <c r="B882" s="145"/>
      <c r="D882" s="146" t="s">
        <v>277</v>
      </c>
      <c r="F882" s="148" t="s">
        <v>1634</v>
      </c>
      <c r="H882" s="287">
        <v>86.647999999999996</v>
      </c>
      <c r="I882" s="149"/>
      <c r="J882" s="350"/>
      <c r="L882" s="145"/>
      <c r="M882" s="150"/>
      <c r="T882" s="151"/>
      <c r="AT882" s="147" t="s">
        <v>277</v>
      </c>
      <c r="AU882" s="147" t="s">
        <v>81</v>
      </c>
      <c r="AV882" s="12" t="s">
        <v>81</v>
      </c>
      <c r="AW882" s="12" t="s">
        <v>4</v>
      </c>
      <c r="AX882" s="12" t="s">
        <v>76</v>
      </c>
      <c r="AY882" s="147" t="s">
        <v>267</v>
      </c>
    </row>
    <row r="883" spans="2:65" s="1" customFormat="1" ht="16.5" customHeight="1">
      <c r="B883" s="129"/>
      <c r="C883" s="130" t="s">
        <v>1635</v>
      </c>
      <c r="D883" s="130" t="s">
        <v>270</v>
      </c>
      <c r="E883" s="131" t="s">
        <v>1636</v>
      </c>
      <c r="F883" s="132" t="s">
        <v>1637</v>
      </c>
      <c r="G883" s="133" t="s">
        <v>403</v>
      </c>
      <c r="H883" s="285">
        <v>95.644999999999996</v>
      </c>
      <c r="I883" s="134"/>
      <c r="J883" s="348">
        <f>ROUND(I883*H883,2)</f>
        <v>0</v>
      </c>
      <c r="K883" s="132" t="s">
        <v>273</v>
      </c>
      <c r="L883" s="33"/>
      <c r="M883" s="135" t="s">
        <v>3</v>
      </c>
      <c r="N883" s="136" t="s">
        <v>41</v>
      </c>
      <c r="P883" s="137">
        <f>O883*H883</f>
        <v>0</v>
      </c>
      <c r="Q883" s="137">
        <v>7.9999999999999996E-7</v>
      </c>
      <c r="R883" s="137">
        <f>Q883*H883</f>
        <v>7.6515999999999997E-5</v>
      </c>
      <c r="S883" s="137">
        <v>0</v>
      </c>
      <c r="T883" s="138">
        <f>S883*H883</f>
        <v>0</v>
      </c>
      <c r="AR883" s="139" t="s">
        <v>312</v>
      </c>
      <c r="AT883" s="139" t="s">
        <v>270</v>
      </c>
      <c r="AU883" s="139" t="s">
        <v>81</v>
      </c>
      <c r="AY883" s="18" t="s">
        <v>267</v>
      </c>
      <c r="BE883" s="140">
        <f>IF(N883="základní",J883,0)</f>
        <v>0</v>
      </c>
      <c r="BF883" s="140">
        <f>IF(N883="snížená",J883,0)</f>
        <v>0</v>
      </c>
      <c r="BG883" s="140">
        <f>IF(N883="zákl. přenesená",J883,0)</f>
        <v>0</v>
      </c>
      <c r="BH883" s="140">
        <f>IF(N883="sníž. přenesená",J883,0)</f>
        <v>0</v>
      </c>
      <c r="BI883" s="140">
        <f>IF(N883="nulová",J883,0)</f>
        <v>0</v>
      </c>
      <c r="BJ883" s="18" t="s">
        <v>81</v>
      </c>
      <c r="BK883" s="140">
        <f>ROUND(I883*H883,2)</f>
        <v>0</v>
      </c>
      <c r="BL883" s="18" t="s">
        <v>312</v>
      </c>
      <c r="BM883" s="139" t="s">
        <v>1638</v>
      </c>
    </row>
    <row r="884" spans="2:65" s="1" customFormat="1">
      <c r="B884" s="33"/>
      <c r="D884" s="141" t="s">
        <v>275</v>
      </c>
      <c r="F884" s="142" t="s">
        <v>1639</v>
      </c>
      <c r="H884" s="286"/>
      <c r="I884" s="143"/>
      <c r="J884" s="349"/>
      <c r="L884" s="33"/>
      <c r="M884" s="144"/>
      <c r="T884" s="54"/>
      <c r="AT884" s="18" t="s">
        <v>275</v>
      </c>
      <c r="AU884" s="18" t="s">
        <v>81</v>
      </c>
    </row>
    <row r="885" spans="2:65" s="12" customFormat="1">
      <c r="B885" s="145"/>
      <c r="D885" s="146" t="s">
        <v>277</v>
      </c>
      <c r="E885" s="147" t="s">
        <v>3</v>
      </c>
      <c r="F885" s="148" t="s">
        <v>1640</v>
      </c>
      <c r="H885" s="287">
        <v>108.345</v>
      </c>
      <c r="I885" s="149"/>
      <c r="J885" s="350"/>
      <c r="L885" s="145"/>
      <c r="M885" s="150"/>
      <c r="T885" s="151"/>
      <c r="AT885" s="147" t="s">
        <v>277</v>
      </c>
      <c r="AU885" s="147" t="s">
        <v>81</v>
      </c>
      <c r="AV885" s="12" t="s">
        <v>81</v>
      </c>
      <c r="AW885" s="12" t="s">
        <v>31</v>
      </c>
      <c r="AX885" s="12" t="s">
        <v>69</v>
      </c>
      <c r="AY885" s="147" t="s">
        <v>267</v>
      </c>
    </row>
    <row r="886" spans="2:65" s="12" customFormat="1">
      <c r="B886" s="145"/>
      <c r="D886" s="146" t="s">
        <v>277</v>
      </c>
      <c r="E886" s="147" t="s">
        <v>3</v>
      </c>
      <c r="F886" s="148" t="s">
        <v>1641</v>
      </c>
      <c r="H886" s="287">
        <v>-12.7</v>
      </c>
      <c r="I886" s="149"/>
      <c r="J886" s="350"/>
      <c r="L886" s="145"/>
      <c r="M886" s="150"/>
      <c r="T886" s="151"/>
      <c r="AT886" s="147" t="s">
        <v>277</v>
      </c>
      <c r="AU886" s="147" t="s">
        <v>81</v>
      </c>
      <c r="AV886" s="12" t="s">
        <v>81</v>
      </c>
      <c r="AW886" s="12" t="s">
        <v>31</v>
      </c>
      <c r="AX886" s="12" t="s">
        <v>69</v>
      </c>
      <c r="AY886" s="147" t="s">
        <v>267</v>
      </c>
    </row>
    <row r="887" spans="2:65" s="13" customFormat="1">
      <c r="B887" s="152"/>
      <c r="D887" s="146" t="s">
        <v>277</v>
      </c>
      <c r="E887" s="153" t="s">
        <v>3</v>
      </c>
      <c r="F887" s="154" t="s">
        <v>285</v>
      </c>
      <c r="H887" s="288">
        <v>95.644999999999996</v>
      </c>
      <c r="I887" s="155"/>
      <c r="J887" s="351"/>
      <c r="L887" s="152"/>
      <c r="M887" s="156"/>
      <c r="T887" s="157"/>
      <c r="AT887" s="153" t="s">
        <v>277</v>
      </c>
      <c r="AU887" s="153" t="s">
        <v>81</v>
      </c>
      <c r="AV887" s="13" t="s">
        <v>88</v>
      </c>
      <c r="AW887" s="13" t="s">
        <v>31</v>
      </c>
      <c r="AX887" s="13" t="s">
        <v>76</v>
      </c>
      <c r="AY887" s="153" t="s">
        <v>267</v>
      </c>
    </row>
    <row r="888" spans="2:65" s="1" customFormat="1" ht="16.5" customHeight="1">
      <c r="B888" s="129"/>
      <c r="C888" s="165" t="s">
        <v>1642</v>
      </c>
      <c r="D888" s="165" t="s">
        <v>564</v>
      </c>
      <c r="E888" s="166" t="s">
        <v>1643</v>
      </c>
      <c r="F888" s="167" t="s">
        <v>1644</v>
      </c>
      <c r="G888" s="168" t="s">
        <v>403</v>
      </c>
      <c r="H888" s="291">
        <v>105.21</v>
      </c>
      <c r="I888" s="169"/>
      <c r="J888" s="355">
        <f>ROUND(I888*H888,2)</f>
        <v>0</v>
      </c>
      <c r="K888" s="167" t="s">
        <v>273</v>
      </c>
      <c r="L888" s="171"/>
      <c r="M888" s="172" t="s">
        <v>3</v>
      </c>
      <c r="N888" s="173" t="s">
        <v>41</v>
      </c>
      <c r="P888" s="137">
        <f>O888*H888</f>
        <v>0</v>
      </c>
      <c r="Q888" s="137">
        <v>2.9999999999999997E-4</v>
      </c>
      <c r="R888" s="137">
        <f>Q888*H888</f>
        <v>3.1562999999999994E-2</v>
      </c>
      <c r="S888" s="137">
        <v>0</v>
      </c>
      <c r="T888" s="138">
        <f>S888*H888</f>
        <v>0</v>
      </c>
      <c r="AR888" s="139" t="s">
        <v>472</v>
      </c>
      <c r="AT888" s="139" t="s">
        <v>564</v>
      </c>
      <c r="AU888" s="139" t="s">
        <v>81</v>
      </c>
      <c r="AY888" s="18" t="s">
        <v>267</v>
      </c>
      <c r="BE888" s="140">
        <f>IF(N888="základní",J888,0)</f>
        <v>0</v>
      </c>
      <c r="BF888" s="140">
        <f>IF(N888="snížená",J888,0)</f>
        <v>0</v>
      </c>
      <c r="BG888" s="140">
        <f>IF(N888="zákl. přenesená",J888,0)</f>
        <v>0</v>
      </c>
      <c r="BH888" s="140">
        <f>IF(N888="sníž. přenesená",J888,0)</f>
        <v>0</v>
      </c>
      <c r="BI888" s="140">
        <f>IF(N888="nulová",J888,0)</f>
        <v>0</v>
      </c>
      <c r="BJ888" s="18" t="s">
        <v>81</v>
      </c>
      <c r="BK888" s="140">
        <f>ROUND(I888*H888,2)</f>
        <v>0</v>
      </c>
      <c r="BL888" s="18" t="s">
        <v>312</v>
      </c>
      <c r="BM888" s="139" t="s">
        <v>1645</v>
      </c>
    </row>
    <row r="889" spans="2:65" s="12" customFormat="1">
      <c r="B889" s="145"/>
      <c r="D889" s="146" t="s">
        <v>277</v>
      </c>
      <c r="F889" s="148" t="s">
        <v>1646</v>
      </c>
      <c r="H889" s="287">
        <v>105.21</v>
      </c>
      <c r="I889" s="149"/>
      <c r="J889" s="350"/>
      <c r="L889" s="145"/>
      <c r="M889" s="150"/>
      <c r="T889" s="151"/>
      <c r="AT889" s="147" t="s">
        <v>277</v>
      </c>
      <c r="AU889" s="147" t="s">
        <v>81</v>
      </c>
      <c r="AV889" s="12" t="s">
        <v>81</v>
      </c>
      <c r="AW889" s="12" t="s">
        <v>4</v>
      </c>
      <c r="AX889" s="12" t="s">
        <v>76</v>
      </c>
      <c r="AY889" s="147" t="s">
        <v>267</v>
      </c>
    </row>
    <row r="890" spans="2:65" s="1" customFormat="1" ht="49.15" customHeight="1">
      <c r="B890" s="129"/>
      <c r="C890" s="130" t="s">
        <v>1647</v>
      </c>
      <c r="D890" s="130" t="s">
        <v>270</v>
      </c>
      <c r="E890" s="131" t="s">
        <v>1648</v>
      </c>
      <c r="F890" s="132" t="s">
        <v>1649</v>
      </c>
      <c r="G890" s="133" t="s">
        <v>481</v>
      </c>
      <c r="H890" s="285">
        <v>0.5</v>
      </c>
      <c r="I890" s="134"/>
      <c r="J890" s="348">
        <f>ROUND(I890*H890,2)</f>
        <v>0</v>
      </c>
      <c r="K890" s="132" t="s">
        <v>273</v>
      </c>
      <c r="L890" s="33"/>
      <c r="M890" s="135" t="s">
        <v>3</v>
      </c>
      <c r="N890" s="136" t="s">
        <v>41</v>
      </c>
      <c r="P890" s="137">
        <f>O890*H890</f>
        <v>0</v>
      </c>
      <c r="Q890" s="137">
        <v>0</v>
      </c>
      <c r="R890" s="137">
        <f>Q890*H890</f>
        <v>0</v>
      </c>
      <c r="S890" s="137">
        <v>0</v>
      </c>
      <c r="T890" s="138">
        <f>S890*H890</f>
        <v>0</v>
      </c>
      <c r="AR890" s="139" t="s">
        <v>312</v>
      </c>
      <c r="AT890" s="139" t="s">
        <v>270</v>
      </c>
      <c r="AU890" s="139" t="s">
        <v>81</v>
      </c>
      <c r="AY890" s="18" t="s">
        <v>267</v>
      </c>
      <c r="BE890" s="140">
        <f>IF(N890="základní",J890,0)</f>
        <v>0</v>
      </c>
      <c r="BF890" s="140">
        <f>IF(N890="snížená",J890,0)</f>
        <v>0</v>
      </c>
      <c r="BG890" s="140">
        <f>IF(N890="zákl. přenesená",J890,0)</f>
        <v>0</v>
      </c>
      <c r="BH890" s="140">
        <f>IF(N890="sníž. přenesená",J890,0)</f>
        <v>0</v>
      </c>
      <c r="BI890" s="140">
        <f>IF(N890="nulová",J890,0)</f>
        <v>0</v>
      </c>
      <c r="BJ890" s="18" t="s">
        <v>81</v>
      </c>
      <c r="BK890" s="140">
        <f>ROUND(I890*H890,2)</f>
        <v>0</v>
      </c>
      <c r="BL890" s="18" t="s">
        <v>312</v>
      </c>
      <c r="BM890" s="139" t="s">
        <v>1650</v>
      </c>
    </row>
    <row r="891" spans="2:65" s="1" customFormat="1">
      <c r="B891" s="33"/>
      <c r="D891" s="141" t="s">
        <v>275</v>
      </c>
      <c r="F891" s="142" t="s">
        <v>1651</v>
      </c>
      <c r="H891" s="286"/>
      <c r="I891" s="143"/>
      <c r="J891" s="349"/>
      <c r="L891" s="33"/>
      <c r="M891" s="144"/>
      <c r="T891" s="54"/>
      <c r="AT891" s="18" t="s">
        <v>275</v>
      </c>
      <c r="AU891" s="18" t="s">
        <v>81</v>
      </c>
    </row>
    <row r="892" spans="2:65" s="11" customFormat="1" ht="22.9" customHeight="1">
      <c r="B892" s="117"/>
      <c r="D892" s="118" t="s">
        <v>68</v>
      </c>
      <c r="E892" s="127" t="s">
        <v>1652</v>
      </c>
      <c r="F892" s="127" t="s">
        <v>1653</v>
      </c>
      <c r="H892" s="289"/>
      <c r="I892" s="120"/>
      <c r="J892" s="352">
        <f>BK892</f>
        <v>0</v>
      </c>
      <c r="L892" s="117"/>
      <c r="M892" s="122"/>
      <c r="P892" s="123">
        <f>SUM(P893:P915)</f>
        <v>0</v>
      </c>
      <c r="R892" s="123">
        <f>SUM(R893:R915)</f>
        <v>0.7035612</v>
      </c>
      <c r="T892" s="124">
        <f>SUM(T893:T915)</f>
        <v>0</v>
      </c>
      <c r="AR892" s="118" t="s">
        <v>81</v>
      </c>
      <c r="AT892" s="125" t="s">
        <v>68</v>
      </c>
      <c r="AU892" s="125" t="s">
        <v>76</v>
      </c>
      <c r="AY892" s="118" t="s">
        <v>267</v>
      </c>
      <c r="BK892" s="126">
        <f>SUM(BK893:BK915)</f>
        <v>0</v>
      </c>
    </row>
    <row r="893" spans="2:65" s="1" customFormat="1" ht="24.2" customHeight="1">
      <c r="B893" s="129"/>
      <c r="C893" s="130" t="s">
        <v>1654</v>
      </c>
      <c r="D893" s="130" t="s">
        <v>270</v>
      </c>
      <c r="E893" s="131" t="s">
        <v>1655</v>
      </c>
      <c r="F893" s="132" t="s">
        <v>1656</v>
      </c>
      <c r="G893" s="133" t="s">
        <v>102</v>
      </c>
      <c r="H893" s="285">
        <v>23.15</v>
      </c>
      <c r="I893" s="134"/>
      <c r="J893" s="348">
        <f>ROUND(I893*H893,2)</f>
        <v>0</v>
      </c>
      <c r="K893" s="132" t="s">
        <v>273</v>
      </c>
      <c r="L893" s="33"/>
      <c r="M893" s="135" t="s">
        <v>3</v>
      </c>
      <c r="N893" s="136" t="s">
        <v>41</v>
      </c>
      <c r="P893" s="137">
        <f>O893*H893</f>
        <v>0</v>
      </c>
      <c r="Q893" s="137">
        <v>2.9999999999999997E-4</v>
      </c>
      <c r="R893" s="137">
        <f>Q893*H893</f>
        <v>6.9449999999999989E-3</v>
      </c>
      <c r="S893" s="137">
        <v>0</v>
      </c>
      <c r="T893" s="138">
        <f>S893*H893</f>
        <v>0</v>
      </c>
      <c r="AR893" s="139" t="s">
        <v>312</v>
      </c>
      <c r="AT893" s="139" t="s">
        <v>270</v>
      </c>
      <c r="AU893" s="139" t="s">
        <v>81</v>
      </c>
      <c r="AY893" s="18" t="s">
        <v>267</v>
      </c>
      <c r="BE893" s="140">
        <f>IF(N893="základní",J893,0)</f>
        <v>0</v>
      </c>
      <c r="BF893" s="140">
        <f>IF(N893="snížená",J893,0)</f>
        <v>0</v>
      </c>
      <c r="BG893" s="140">
        <f>IF(N893="zákl. přenesená",J893,0)</f>
        <v>0</v>
      </c>
      <c r="BH893" s="140">
        <f>IF(N893="sníž. přenesená",J893,0)</f>
        <v>0</v>
      </c>
      <c r="BI893" s="140">
        <f>IF(N893="nulová",J893,0)</f>
        <v>0</v>
      </c>
      <c r="BJ893" s="18" t="s">
        <v>81</v>
      </c>
      <c r="BK893" s="140">
        <f>ROUND(I893*H893,2)</f>
        <v>0</v>
      </c>
      <c r="BL893" s="18" t="s">
        <v>312</v>
      </c>
      <c r="BM893" s="139" t="s">
        <v>1657</v>
      </c>
    </row>
    <row r="894" spans="2:65" s="1" customFormat="1">
      <c r="B894" s="33"/>
      <c r="D894" s="141" t="s">
        <v>275</v>
      </c>
      <c r="F894" s="142" t="s">
        <v>1658</v>
      </c>
      <c r="H894" s="286"/>
      <c r="I894" s="143"/>
      <c r="J894" s="349"/>
      <c r="L894" s="33"/>
      <c r="M894" s="144"/>
      <c r="T894" s="54"/>
      <c r="AT894" s="18" t="s">
        <v>275</v>
      </c>
      <c r="AU894" s="18" t="s">
        <v>81</v>
      </c>
    </row>
    <row r="895" spans="2:65" s="12" customFormat="1">
      <c r="B895" s="145"/>
      <c r="D895" s="146" t="s">
        <v>277</v>
      </c>
      <c r="E895" s="147" t="s">
        <v>3</v>
      </c>
      <c r="F895" s="148" t="s">
        <v>134</v>
      </c>
      <c r="H895" s="287">
        <v>23.15</v>
      </c>
      <c r="I895" s="149"/>
      <c r="J895" s="350"/>
      <c r="L895" s="145"/>
      <c r="M895" s="150"/>
      <c r="T895" s="151"/>
      <c r="AT895" s="147" t="s">
        <v>277</v>
      </c>
      <c r="AU895" s="147" t="s">
        <v>81</v>
      </c>
      <c r="AV895" s="12" t="s">
        <v>81</v>
      </c>
      <c r="AW895" s="12" t="s">
        <v>31</v>
      </c>
      <c r="AX895" s="12" t="s">
        <v>76</v>
      </c>
      <c r="AY895" s="147" t="s">
        <v>267</v>
      </c>
    </row>
    <row r="896" spans="2:65" s="1" customFormat="1" ht="37.9" customHeight="1">
      <c r="B896" s="129"/>
      <c r="C896" s="130" t="s">
        <v>1659</v>
      </c>
      <c r="D896" s="130" t="s">
        <v>270</v>
      </c>
      <c r="E896" s="131" t="s">
        <v>1660</v>
      </c>
      <c r="F896" s="132" t="s">
        <v>1661</v>
      </c>
      <c r="G896" s="133" t="s">
        <v>102</v>
      </c>
      <c r="H896" s="285">
        <v>23.15</v>
      </c>
      <c r="I896" s="134"/>
      <c r="J896" s="348">
        <f>ROUND(I896*H896,2)</f>
        <v>0</v>
      </c>
      <c r="K896" s="132" t="s">
        <v>273</v>
      </c>
      <c r="L896" s="33"/>
      <c r="M896" s="135" t="s">
        <v>3</v>
      </c>
      <c r="N896" s="136" t="s">
        <v>41</v>
      </c>
      <c r="P896" s="137">
        <f>O896*H896</f>
        <v>0</v>
      </c>
      <c r="Q896" s="137">
        <v>9.0880000000000006E-3</v>
      </c>
      <c r="R896" s="137">
        <f>Q896*H896</f>
        <v>0.2103872</v>
      </c>
      <c r="S896" s="137">
        <v>0</v>
      </c>
      <c r="T896" s="138">
        <f>S896*H896</f>
        <v>0</v>
      </c>
      <c r="AR896" s="139" t="s">
        <v>312</v>
      </c>
      <c r="AT896" s="139" t="s">
        <v>270</v>
      </c>
      <c r="AU896" s="139" t="s">
        <v>81</v>
      </c>
      <c r="AY896" s="18" t="s">
        <v>267</v>
      </c>
      <c r="BE896" s="140">
        <f>IF(N896="základní",J896,0)</f>
        <v>0</v>
      </c>
      <c r="BF896" s="140">
        <f>IF(N896="snížená",J896,0)</f>
        <v>0</v>
      </c>
      <c r="BG896" s="140">
        <f>IF(N896="zákl. přenesená",J896,0)</f>
        <v>0</v>
      </c>
      <c r="BH896" s="140">
        <f>IF(N896="sníž. přenesená",J896,0)</f>
        <v>0</v>
      </c>
      <c r="BI896" s="140">
        <f>IF(N896="nulová",J896,0)</f>
        <v>0</v>
      </c>
      <c r="BJ896" s="18" t="s">
        <v>81</v>
      </c>
      <c r="BK896" s="140">
        <f>ROUND(I896*H896,2)</f>
        <v>0</v>
      </c>
      <c r="BL896" s="18" t="s">
        <v>312</v>
      </c>
      <c r="BM896" s="139" t="s">
        <v>1662</v>
      </c>
    </row>
    <row r="897" spans="2:65" s="1" customFormat="1">
      <c r="B897" s="33"/>
      <c r="D897" s="141" t="s">
        <v>275</v>
      </c>
      <c r="F897" s="142" t="s">
        <v>1663</v>
      </c>
      <c r="H897" s="286"/>
      <c r="I897" s="143"/>
      <c r="J897" s="349"/>
      <c r="L897" s="33"/>
      <c r="M897" s="144"/>
      <c r="T897" s="54"/>
      <c r="AT897" s="18" t="s">
        <v>275</v>
      </c>
      <c r="AU897" s="18" t="s">
        <v>81</v>
      </c>
    </row>
    <row r="898" spans="2:65" s="1" customFormat="1" ht="24.2" customHeight="1">
      <c r="B898" s="129"/>
      <c r="C898" s="165" t="s">
        <v>1664</v>
      </c>
      <c r="D898" s="165" t="s">
        <v>564</v>
      </c>
      <c r="E898" s="166" t="s">
        <v>1665</v>
      </c>
      <c r="F898" s="167" t="s">
        <v>1666</v>
      </c>
      <c r="G898" s="168" t="s">
        <v>102</v>
      </c>
      <c r="H898" s="291">
        <v>25.465</v>
      </c>
      <c r="I898" s="169"/>
      <c r="J898" s="355">
        <f>ROUND(I898*H898,2)</f>
        <v>0</v>
      </c>
      <c r="K898" s="167" t="s">
        <v>273</v>
      </c>
      <c r="L898" s="171"/>
      <c r="M898" s="172" t="s">
        <v>3</v>
      </c>
      <c r="N898" s="173" t="s">
        <v>41</v>
      </c>
      <c r="P898" s="137">
        <f>O898*H898</f>
        <v>0</v>
      </c>
      <c r="Q898" s="137">
        <v>1.9E-2</v>
      </c>
      <c r="R898" s="137">
        <f>Q898*H898</f>
        <v>0.48383499999999996</v>
      </c>
      <c r="S898" s="137">
        <v>0</v>
      </c>
      <c r="T898" s="138">
        <f>S898*H898</f>
        <v>0</v>
      </c>
      <c r="AR898" s="139" t="s">
        <v>472</v>
      </c>
      <c r="AT898" s="139" t="s">
        <v>564</v>
      </c>
      <c r="AU898" s="139" t="s">
        <v>81</v>
      </c>
      <c r="AY898" s="18" t="s">
        <v>267</v>
      </c>
      <c r="BE898" s="140">
        <f>IF(N898="základní",J898,0)</f>
        <v>0</v>
      </c>
      <c r="BF898" s="140">
        <f>IF(N898="snížená",J898,0)</f>
        <v>0</v>
      </c>
      <c r="BG898" s="140">
        <f>IF(N898="zákl. přenesená",J898,0)</f>
        <v>0</v>
      </c>
      <c r="BH898" s="140">
        <f>IF(N898="sníž. přenesená",J898,0)</f>
        <v>0</v>
      </c>
      <c r="BI898" s="140">
        <f>IF(N898="nulová",J898,0)</f>
        <v>0</v>
      </c>
      <c r="BJ898" s="18" t="s">
        <v>81</v>
      </c>
      <c r="BK898" s="140">
        <f>ROUND(I898*H898,2)</f>
        <v>0</v>
      </c>
      <c r="BL898" s="18" t="s">
        <v>312</v>
      </c>
      <c r="BM898" s="139" t="s">
        <v>1667</v>
      </c>
    </row>
    <row r="899" spans="2:65" s="12" customFormat="1">
      <c r="B899" s="145"/>
      <c r="D899" s="146" t="s">
        <v>277</v>
      </c>
      <c r="F899" s="148" t="s">
        <v>1668</v>
      </c>
      <c r="H899" s="287">
        <v>25.465</v>
      </c>
      <c r="I899" s="149"/>
      <c r="J899" s="350"/>
      <c r="L899" s="145"/>
      <c r="M899" s="150"/>
      <c r="T899" s="151"/>
      <c r="AT899" s="147" t="s">
        <v>277</v>
      </c>
      <c r="AU899" s="147" t="s">
        <v>81</v>
      </c>
      <c r="AV899" s="12" t="s">
        <v>81</v>
      </c>
      <c r="AW899" s="12" t="s">
        <v>4</v>
      </c>
      <c r="AX899" s="12" t="s">
        <v>76</v>
      </c>
      <c r="AY899" s="147" t="s">
        <v>267</v>
      </c>
    </row>
    <row r="900" spans="2:65" s="1" customFormat="1" ht="24.2" customHeight="1">
      <c r="B900" s="129"/>
      <c r="C900" s="130" t="s">
        <v>1669</v>
      </c>
      <c r="D900" s="130" t="s">
        <v>270</v>
      </c>
      <c r="E900" s="131" t="s">
        <v>1670</v>
      </c>
      <c r="F900" s="132" t="s">
        <v>1671</v>
      </c>
      <c r="G900" s="133" t="s">
        <v>403</v>
      </c>
      <c r="H900" s="285">
        <v>26.6</v>
      </c>
      <c r="I900" s="134"/>
      <c r="J900" s="348">
        <f>ROUND(I900*H900,2)</f>
        <v>0</v>
      </c>
      <c r="K900" s="132" t="s">
        <v>273</v>
      </c>
      <c r="L900" s="33"/>
      <c r="M900" s="135" t="s">
        <v>3</v>
      </c>
      <c r="N900" s="136" t="s">
        <v>41</v>
      </c>
      <c r="P900" s="137">
        <f>O900*H900</f>
        <v>0</v>
      </c>
      <c r="Q900" s="137">
        <v>9.0000000000000006E-5</v>
      </c>
      <c r="R900" s="137">
        <f>Q900*H900</f>
        <v>2.3940000000000003E-3</v>
      </c>
      <c r="S900" s="137">
        <v>0</v>
      </c>
      <c r="T900" s="138">
        <f>S900*H900</f>
        <v>0</v>
      </c>
      <c r="AR900" s="139" t="s">
        <v>312</v>
      </c>
      <c r="AT900" s="139" t="s">
        <v>270</v>
      </c>
      <c r="AU900" s="139" t="s">
        <v>81</v>
      </c>
      <c r="AY900" s="18" t="s">
        <v>267</v>
      </c>
      <c r="BE900" s="140">
        <f>IF(N900="základní",J900,0)</f>
        <v>0</v>
      </c>
      <c r="BF900" s="140">
        <f>IF(N900="snížená",J900,0)</f>
        <v>0</v>
      </c>
      <c r="BG900" s="140">
        <f>IF(N900="zákl. přenesená",J900,0)</f>
        <v>0</v>
      </c>
      <c r="BH900" s="140">
        <f>IF(N900="sníž. přenesená",J900,0)</f>
        <v>0</v>
      </c>
      <c r="BI900" s="140">
        <f>IF(N900="nulová",J900,0)</f>
        <v>0</v>
      </c>
      <c r="BJ900" s="18" t="s">
        <v>81</v>
      </c>
      <c r="BK900" s="140">
        <f>ROUND(I900*H900,2)</f>
        <v>0</v>
      </c>
      <c r="BL900" s="18" t="s">
        <v>312</v>
      </c>
      <c r="BM900" s="139" t="s">
        <v>1672</v>
      </c>
    </row>
    <row r="901" spans="2:65" s="1" customFormat="1">
      <c r="B901" s="33"/>
      <c r="D901" s="141" t="s">
        <v>275</v>
      </c>
      <c r="F901" s="142" t="s">
        <v>1673</v>
      </c>
      <c r="H901" s="286"/>
      <c r="I901" s="143"/>
      <c r="J901" s="349"/>
      <c r="L901" s="33"/>
      <c r="M901" s="144"/>
      <c r="T901" s="54"/>
      <c r="AT901" s="18" t="s">
        <v>275</v>
      </c>
      <c r="AU901" s="18" t="s">
        <v>81</v>
      </c>
    </row>
    <row r="902" spans="2:65" s="12" customFormat="1">
      <c r="B902" s="145"/>
      <c r="D902" s="146" t="s">
        <v>277</v>
      </c>
      <c r="E902" s="147" t="s">
        <v>3</v>
      </c>
      <c r="F902" s="148" t="s">
        <v>137</v>
      </c>
      <c r="H902" s="287">
        <v>14.6</v>
      </c>
      <c r="I902" s="149"/>
      <c r="J902" s="350"/>
      <c r="L902" s="145"/>
      <c r="M902" s="150"/>
      <c r="T902" s="151"/>
      <c r="AT902" s="147" t="s">
        <v>277</v>
      </c>
      <c r="AU902" s="147" t="s">
        <v>81</v>
      </c>
      <c r="AV902" s="12" t="s">
        <v>81</v>
      </c>
      <c r="AW902" s="12" t="s">
        <v>31</v>
      </c>
      <c r="AX902" s="12" t="s">
        <v>69</v>
      </c>
      <c r="AY902" s="147" t="s">
        <v>267</v>
      </c>
    </row>
    <row r="903" spans="2:65" s="12" customFormat="1">
      <c r="B903" s="145"/>
      <c r="D903" s="146" t="s">
        <v>277</v>
      </c>
      <c r="E903" s="147" t="s">
        <v>3</v>
      </c>
      <c r="F903" s="148" t="s">
        <v>1674</v>
      </c>
      <c r="H903" s="287">
        <v>12</v>
      </c>
      <c r="I903" s="149"/>
      <c r="J903" s="350"/>
      <c r="L903" s="145"/>
      <c r="M903" s="150"/>
      <c r="T903" s="151"/>
      <c r="AT903" s="147" t="s">
        <v>277</v>
      </c>
      <c r="AU903" s="147" t="s">
        <v>81</v>
      </c>
      <c r="AV903" s="12" t="s">
        <v>81</v>
      </c>
      <c r="AW903" s="12" t="s">
        <v>31</v>
      </c>
      <c r="AX903" s="12" t="s">
        <v>69</v>
      </c>
      <c r="AY903" s="147" t="s">
        <v>267</v>
      </c>
    </row>
    <row r="904" spans="2:65" s="13" customFormat="1">
      <c r="B904" s="152"/>
      <c r="D904" s="146" t="s">
        <v>277</v>
      </c>
      <c r="E904" s="153" t="s">
        <v>3</v>
      </c>
      <c r="F904" s="154" t="s">
        <v>285</v>
      </c>
      <c r="H904" s="288">
        <v>26.6</v>
      </c>
      <c r="I904" s="155"/>
      <c r="J904" s="351"/>
      <c r="L904" s="152"/>
      <c r="M904" s="156"/>
      <c r="T904" s="157"/>
      <c r="AT904" s="153" t="s">
        <v>277</v>
      </c>
      <c r="AU904" s="153" t="s">
        <v>81</v>
      </c>
      <c r="AV904" s="13" t="s">
        <v>88</v>
      </c>
      <c r="AW904" s="13" t="s">
        <v>31</v>
      </c>
      <c r="AX904" s="13" t="s">
        <v>76</v>
      </c>
      <c r="AY904" s="153" t="s">
        <v>267</v>
      </c>
    </row>
    <row r="905" spans="2:65" s="1" customFormat="1" ht="24.2" customHeight="1">
      <c r="B905" s="129"/>
      <c r="C905" s="130" t="s">
        <v>1675</v>
      </c>
      <c r="D905" s="130" t="s">
        <v>270</v>
      </c>
      <c r="E905" s="131" t="s">
        <v>1676</v>
      </c>
      <c r="F905" s="132" t="s">
        <v>1677</v>
      </c>
      <c r="G905" s="133" t="s">
        <v>356</v>
      </c>
      <c r="H905" s="285">
        <v>15</v>
      </c>
      <c r="I905" s="134"/>
      <c r="J905" s="348">
        <f>ROUND(I905*H905,2)</f>
        <v>0</v>
      </c>
      <c r="K905" s="132" t="s">
        <v>273</v>
      </c>
      <c r="L905" s="33"/>
      <c r="M905" s="135" t="s">
        <v>3</v>
      </c>
      <c r="N905" s="136" t="s">
        <v>41</v>
      </c>
      <c r="P905" s="137">
        <f>O905*H905</f>
        <v>0</v>
      </c>
      <c r="Q905" s="137">
        <v>0</v>
      </c>
      <c r="R905" s="137">
        <f>Q905*H905</f>
        <v>0</v>
      </c>
      <c r="S905" s="137">
        <v>0</v>
      </c>
      <c r="T905" s="138">
        <f>S905*H905</f>
        <v>0</v>
      </c>
      <c r="AR905" s="139" t="s">
        <v>312</v>
      </c>
      <c r="AT905" s="139" t="s">
        <v>270</v>
      </c>
      <c r="AU905" s="139" t="s">
        <v>81</v>
      </c>
      <c r="AY905" s="18" t="s">
        <v>267</v>
      </c>
      <c r="BE905" s="140">
        <f>IF(N905="základní",J905,0)</f>
        <v>0</v>
      </c>
      <c r="BF905" s="140">
        <f>IF(N905="snížená",J905,0)</f>
        <v>0</v>
      </c>
      <c r="BG905" s="140">
        <f>IF(N905="zákl. přenesená",J905,0)</f>
        <v>0</v>
      </c>
      <c r="BH905" s="140">
        <f>IF(N905="sníž. přenesená",J905,0)</f>
        <v>0</v>
      </c>
      <c r="BI905" s="140">
        <f>IF(N905="nulová",J905,0)</f>
        <v>0</v>
      </c>
      <c r="BJ905" s="18" t="s">
        <v>81</v>
      </c>
      <c r="BK905" s="140">
        <f>ROUND(I905*H905,2)</f>
        <v>0</v>
      </c>
      <c r="BL905" s="18" t="s">
        <v>312</v>
      </c>
      <c r="BM905" s="139" t="s">
        <v>1678</v>
      </c>
    </row>
    <row r="906" spans="2:65" s="1" customFormat="1">
      <c r="B906" s="33"/>
      <c r="D906" s="141" t="s">
        <v>275</v>
      </c>
      <c r="F906" s="142" t="s">
        <v>1679</v>
      </c>
      <c r="H906" s="286"/>
      <c r="I906" s="143"/>
      <c r="J906" s="349"/>
      <c r="L906" s="33"/>
      <c r="M906" s="144"/>
      <c r="T906" s="54"/>
      <c r="AT906" s="18" t="s">
        <v>275</v>
      </c>
      <c r="AU906" s="18" t="s">
        <v>81</v>
      </c>
    </row>
    <row r="907" spans="2:65" s="12" customFormat="1">
      <c r="B907" s="145"/>
      <c r="D907" s="146" t="s">
        <v>277</v>
      </c>
      <c r="E907" s="147" t="s">
        <v>3</v>
      </c>
      <c r="F907" s="148" t="s">
        <v>1680</v>
      </c>
      <c r="H907" s="287">
        <v>3</v>
      </c>
      <c r="I907" s="149"/>
      <c r="J907" s="350"/>
      <c r="L907" s="145"/>
      <c r="M907" s="150"/>
      <c r="T907" s="151"/>
      <c r="AT907" s="147" t="s">
        <v>277</v>
      </c>
      <c r="AU907" s="147" t="s">
        <v>81</v>
      </c>
      <c r="AV907" s="12" t="s">
        <v>81</v>
      </c>
      <c r="AW907" s="12" t="s">
        <v>31</v>
      </c>
      <c r="AX907" s="12" t="s">
        <v>69</v>
      </c>
      <c r="AY907" s="147" t="s">
        <v>267</v>
      </c>
    </row>
    <row r="908" spans="2:65" s="12" customFormat="1">
      <c r="B908" s="145"/>
      <c r="D908" s="146" t="s">
        <v>277</v>
      </c>
      <c r="E908" s="147" t="s">
        <v>3</v>
      </c>
      <c r="F908" s="148" t="s">
        <v>1681</v>
      </c>
      <c r="H908" s="287">
        <v>4</v>
      </c>
      <c r="I908" s="149"/>
      <c r="J908" s="350"/>
      <c r="L908" s="145"/>
      <c r="M908" s="150"/>
      <c r="T908" s="151"/>
      <c r="AT908" s="147" t="s">
        <v>277</v>
      </c>
      <c r="AU908" s="147" t="s">
        <v>81</v>
      </c>
      <c r="AV908" s="12" t="s">
        <v>81</v>
      </c>
      <c r="AW908" s="12" t="s">
        <v>31</v>
      </c>
      <c r="AX908" s="12" t="s">
        <v>69</v>
      </c>
      <c r="AY908" s="147" t="s">
        <v>267</v>
      </c>
    </row>
    <row r="909" spans="2:65" s="12" customFormat="1">
      <c r="B909" s="145"/>
      <c r="D909" s="146" t="s">
        <v>277</v>
      </c>
      <c r="E909" s="147" t="s">
        <v>3</v>
      </c>
      <c r="F909" s="148" t="s">
        <v>1682</v>
      </c>
      <c r="H909" s="287">
        <v>8</v>
      </c>
      <c r="I909" s="149"/>
      <c r="J909" s="350"/>
      <c r="L909" s="145"/>
      <c r="M909" s="150"/>
      <c r="T909" s="151"/>
      <c r="AT909" s="147" t="s">
        <v>277</v>
      </c>
      <c r="AU909" s="147" t="s">
        <v>81</v>
      </c>
      <c r="AV909" s="12" t="s">
        <v>81</v>
      </c>
      <c r="AW909" s="12" t="s">
        <v>31</v>
      </c>
      <c r="AX909" s="12" t="s">
        <v>69</v>
      </c>
      <c r="AY909" s="147" t="s">
        <v>267</v>
      </c>
    </row>
    <row r="910" spans="2:65" s="13" customFormat="1">
      <c r="B910" s="152"/>
      <c r="D910" s="146" t="s">
        <v>277</v>
      </c>
      <c r="E910" s="153" t="s">
        <v>3</v>
      </c>
      <c r="F910" s="154" t="s">
        <v>285</v>
      </c>
      <c r="H910" s="288">
        <v>15</v>
      </c>
      <c r="I910" s="155"/>
      <c r="J910" s="351"/>
      <c r="L910" s="152"/>
      <c r="M910" s="156"/>
      <c r="T910" s="157"/>
      <c r="AT910" s="153" t="s">
        <v>277</v>
      </c>
      <c r="AU910" s="153" t="s">
        <v>81</v>
      </c>
      <c r="AV910" s="13" t="s">
        <v>88</v>
      </c>
      <c r="AW910" s="13" t="s">
        <v>31</v>
      </c>
      <c r="AX910" s="13" t="s">
        <v>76</v>
      </c>
      <c r="AY910" s="153" t="s">
        <v>267</v>
      </c>
    </row>
    <row r="911" spans="2:65" s="1" customFormat="1" ht="24.2" customHeight="1">
      <c r="B911" s="129"/>
      <c r="C911" s="130" t="s">
        <v>1683</v>
      </c>
      <c r="D911" s="130" t="s">
        <v>270</v>
      </c>
      <c r="E911" s="131" t="s">
        <v>1684</v>
      </c>
      <c r="F911" s="132" t="s">
        <v>1685</v>
      </c>
      <c r="G911" s="133" t="s">
        <v>356</v>
      </c>
      <c r="H911" s="285">
        <v>1</v>
      </c>
      <c r="I911" s="134"/>
      <c r="J911" s="348">
        <f>ROUND(I911*H911,2)</f>
        <v>0</v>
      </c>
      <c r="K911" s="132" t="s">
        <v>273</v>
      </c>
      <c r="L911" s="33"/>
      <c r="M911" s="135" t="s">
        <v>3</v>
      </c>
      <c r="N911" s="136" t="s">
        <v>41</v>
      </c>
      <c r="P911" s="137">
        <f>O911*H911</f>
        <v>0</v>
      </c>
      <c r="Q911" s="137">
        <v>0</v>
      </c>
      <c r="R911" s="137">
        <f>Q911*H911</f>
        <v>0</v>
      </c>
      <c r="S911" s="137">
        <v>0</v>
      </c>
      <c r="T911" s="138">
        <f>S911*H911</f>
        <v>0</v>
      </c>
      <c r="AR911" s="139" t="s">
        <v>312</v>
      </c>
      <c r="AT911" s="139" t="s">
        <v>270</v>
      </c>
      <c r="AU911" s="139" t="s">
        <v>81</v>
      </c>
      <c r="AY911" s="18" t="s">
        <v>267</v>
      </c>
      <c r="BE911" s="140">
        <f>IF(N911="základní",J911,0)</f>
        <v>0</v>
      </c>
      <c r="BF911" s="140">
        <f>IF(N911="snížená",J911,0)</f>
        <v>0</v>
      </c>
      <c r="BG911" s="140">
        <f>IF(N911="zákl. přenesená",J911,0)</f>
        <v>0</v>
      </c>
      <c r="BH911" s="140">
        <f>IF(N911="sníž. přenesená",J911,0)</f>
        <v>0</v>
      </c>
      <c r="BI911" s="140">
        <f>IF(N911="nulová",J911,0)</f>
        <v>0</v>
      </c>
      <c r="BJ911" s="18" t="s">
        <v>81</v>
      </c>
      <c r="BK911" s="140">
        <f>ROUND(I911*H911,2)</f>
        <v>0</v>
      </c>
      <c r="BL911" s="18" t="s">
        <v>312</v>
      </c>
      <c r="BM911" s="139" t="s">
        <v>1686</v>
      </c>
    </row>
    <row r="912" spans="2:65" s="1" customFormat="1">
      <c r="B912" s="33"/>
      <c r="D912" s="141" t="s">
        <v>275</v>
      </c>
      <c r="F912" s="142" t="s">
        <v>1687</v>
      </c>
      <c r="H912" s="286"/>
      <c r="I912" s="143"/>
      <c r="J912" s="349"/>
      <c r="L912" s="33"/>
      <c r="M912" s="144"/>
      <c r="T912" s="54"/>
      <c r="AT912" s="18" t="s">
        <v>275</v>
      </c>
      <c r="AU912" s="18" t="s">
        <v>81</v>
      </c>
    </row>
    <row r="913" spans="2:65" s="12" customFormat="1">
      <c r="B913" s="145"/>
      <c r="D913" s="146" t="s">
        <v>277</v>
      </c>
      <c r="E913" s="147" t="s">
        <v>3</v>
      </c>
      <c r="F913" s="148" t="s">
        <v>1688</v>
      </c>
      <c r="H913" s="287">
        <v>1</v>
      </c>
      <c r="I913" s="149"/>
      <c r="J913" s="350"/>
      <c r="L913" s="145"/>
      <c r="M913" s="150"/>
      <c r="T913" s="151"/>
      <c r="AT913" s="147" t="s">
        <v>277</v>
      </c>
      <c r="AU913" s="147" t="s">
        <v>81</v>
      </c>
      <c r="AV913" s="12" t="s">
        <v>81</v>
      </c>
      <c r="AW913" s="12" t="s">
        <v>31</v>
      </c>
      <c r="AX913" s="12" t="s">
        <v>76</v>
      </c>
      <c r="AY913" s="147" t="s">
        <v>267</v>
      </c>
    </row>
    <row r="914" spans="2:65" s="1" customFormat="1" ht="49.15" customHeight="1">
      <c r="B914" s="129"/>
      <c r="C914" s="130" t="s">
        <v>1689</v>
      </c>
      <c r="D914" s="130" t="s">
        <v>270</v>
      </c>
      <c r="E914" s="131" t="s">
        <v>1690</v>
      </c>
      <c r="F914" s="132" t="s">
        <v>1691</v>
      </c>
      <c r="G914" s="133" t="s">
        <v>481</v>
      </c>
      <c r="H914" s="285">
        <v>0.70399999999999996</v>
      </c>
      <c r="I914" s="134"/>
      <c r="J914" s="348">
        <f>ROUND(I914*H914,2)</f>
        <v>0</v>
      </c>
      <c r="K914" s="132" t="s">
        <v>273</v>
      </c>
      <c r="L914" s="33"/>
      <c r="M914" s="135" t="s">
        <v>3</v>
      </c>
      <c r="N914" s="136" t="s">
        <v>41</v>
      </c>
      <c r="P914" s="137">
        <f>O914*H914</f>
        <v>0</v>
      </c>
      <c r="Q914" s="137">
        <v>0</v>
      </c>
      <c r="R914" s="137">
        <f>Q914*H914</f>
        <v>0</v>
      </c>
      <c r="S914" s="137">
        <v>0</v>
      </c>
      <c r="T914" s="138">
        <f>S914*H914</f>
        <v>0</v>
      </c>
      <c r="AR914" s="139" t="s">
        <v>312</v>
      </c>
      <c r="AT914" s="139" t="s">
        <v>270</v>
      </c>
      <c r="AU914" s="139" t="s">
        <v>81</v>
      </c>
      <c r="AY914" s="18" t="s">
        <v>267</v>
      </c>
      <c r="BE914" s="140">
        <f>IF(N914="základní",J914,0)</f>
        <v>0</v>
      </c>
      <c r="BF914" s="140">
        <f>IF(N914="snížená",J914,0)</f>
        <v>0</v>
      </c>
      <c r="BG914" s="140">
        <f>IF(N914="zákl. přenesená",J914,0)</f>
        <v>0</v>
      </c>
      <c r="BH914" s="140">
        <f>IF(N914="sníž. přenesená",J914,0)</f>
        <v>0</v>
      </c>
      <c r="BI914" s="140">
        <f>IF(N914="nulová",J914,0)</f>
        <v>0</v>
      </c>
      <c r="BJ914" s="18" t="s">
        <v>81</v>
      </c>
      <c r="BK914" s="140">
        <f>ROUND(I914*H914,2)</f>
        <v>0</v>
      </c>
      <c r="BL914" s="18" t="s">
        <v>312</v>
      </c>
      <c r="BM914" s="139" t="s">
        <v>1692</v>
      </c>
    </row>
    <row r="915" spans="2:65" s="1" customFormat="1">
      <c r="B915" s="33"/>
      <c r="D915" s="141" t="s">
        <v>275</v>
      </c>
      <c r="F915" s="142" t="s">
        <v>1693</v>
      </c>
      <c r="H915" s="286"/>
      <c r="I915" s="143"/>
      <c r="J915" s="349"/>
      <c r="L915" s="33"/>
      <c r="M915" s="144"/>
      <c r="T915" s="54"/>
      <c r="AT915" s="18" t="s">
        <v>275</v>
      </c>
      <c r="AU915" s="18" t="s">
        <v>81</v>
      </c>
    </row>
    <row r="916" spans="2:65" s="11" customFormat="1" ht="22.9" customHeight="1">
      <c r="B916" s="117"/>
      <c r="D916" s="118" t="s">
        <v>68</v>
      </c>
      <c r="E916" s="127" t="s">
        <v>1694</v>
      </c>
      <c r="F916" s="127" t="s">
        <v>1695</v>
      </c>
      <c r="H916" s="289"/>
      <c r="I916" s="120"/>
      <c r="J916" s="352">
        <f>BK916</f>
        <v>0</v>
      </c>
      <c r="L916" s="117"/>
      <c r="M916" s="122"/>
      <c r="P916" s="123">
        <f>SUM(P917:P954)</f>
        <v>0</v>
      </c>
      <c r="R916" s="123">
        <f>SUM(R917:R954)</f>
        <v>0.32573242997489998</v>
      </c>
      <c r="T916" s="124">
        <f>SUM(T917:T954)</f>
        <v>3.9340499999999997E-3</v>
      </c>
      <c r="AR916" s="118" t="s">
        <v>81</v>
      </c>
      <c r="AT916" s="125" t="s">
        <v>68</v>
      </c>
      <c r="AU916" s="125" t="s">
        <v>76</v>
      </c>
      <c r="AY916" s="118" t="s">
        <v>267</v>
      </c>
      <c r="BK916" s="126">
        <f>SUM(BK917:BK954)</f>
        <v>0</v>
      </c>
    </row>
    <row r="917" spans="2:65" s="1" customFormat="1" ht="24.2" customHeight="1">
      <c r="B917" s="129"/>
      <c r="C917" s="130" t="s">
        <v>1696</v>
      </c>
      <c r="D917" s="130" t="s">
        <v>270</v>
      </c>
      <c r="E917" s="131" t="s">
        <v>1697</v>
      </c>
      <c r="F917" s="132" t="s">
        <v>1698</v>
      </c>
      <c r="G917" s="133" t="s">
        <v>102</v>
      </c>
      <c r="H917" s="285">
        <v>654.36900000000003</v>
      </c>
      <c r="I917" s="134"/>
      <c r="J917" s="348">
        <f>ROUND(I917*H917,2)</f>
        <v>0</v>
      </c>
      <c r="K917" s="132" t="s">
        <v>273</v>
      </c>
      <c r="L917" s="33"/>
      <c r="M917" s="135" t="s">
        <v>3</v>
      </c>
      <c r="N917" s="136" t="s">
        <v>41</v>
      </c>
      <c r="P917" s="137">
        <f>O917*H917</f>
        <v>0</v>
      </c>
      <c r="Q917" s="137">
        <v>0</v>
      </c>
      <c r="R917" s="137">
        <f>Q917*H917</f>
        <v>0</v>
      </c>
      <c r="S917" s="137">
        <v>0</v>
      </c>
      <c r="T917" s="138">
        <f>S917*H917</f>
        <v>0</v>
      </c>
      <c r="AR917" s="139" t="s">
        <v>312</v>
      </c>
      <c r="AT917" s="139" t="s">
        <v>270</v>
      </c>
      <c r="AU917" s="139" t="s">
        <v>81</v>
      </c>
      <c r="AY917" s="18" t="s">
        <v>267</v>
      </c>
      <c r="BE917" s="140">
        <f>IF(N917="základní",J917,0)</f>
        <v>0</v>
      </c>
      <c r="BF917" s="140">
        <f>IF(N917="snížená",J917,0)</f>
        <v>0</v>
      </c>
      <c r="BG917" s="140">
        <f>IF(N917="zákl. přenesená",J917,0)</f>
        <v>0</v>
      </c>
      <c r="BH917" s="140">
        <f>IF(N917="sníž. přenesená",J917,0)</f>
        <v>0</v>
      </c>
      <c r="BI917" s="140">
        <f>IF(N917="nulová",J917,0)</f>
        <v>0</v>
      </c>
      <c r="BJ917" s="18" t="s">
        <v>81</v>
      </c>
      <c r="BK917" s="140">
        <f>ROUND(I917*H917,2)</f>
        <v>0</v>
      </c>
      <c r="BL917" s="18" t="s">
        <v>312</v>
      </c>
      <c r="BM917" s="139" t="s">
        <v>1699</v>
      </c>
    </row>
    <row r="918" spans="2:65" s="1" customFormat="1">
      <c r="B918" s="33"/>
      <c r="D918" s="141" t="s">
        <v>275</v>
      </c>
      <c r="F918" s="142" t="s">
        <v>1700</v>
      </c>
      <c r="H918" s="286"/>
      <c r="I918" s="143"/>
      <c r="J918" s="349"/>
      <c r="L918" s="33"/>
      <c r="M918" s="144"/>
      <c r="T918" s="54"/>
      <c r="AT918" s="18" t="s">
        <v>275</v>
      </c>
      <c r="AU918" s="18" t="s">
        <v>81</v>
      </c>
    </row>
    <row r="919" spans="2:65" s="14" customFormat="1">
      <c r="B919" s="158"/>
      <c r="D919" s="146" t="s">
        <v>277</v>
      </c>
      <c r="E919" s="159" t="s">
        <v>3</v>
      </c>
      <c r="F919" s="160" t="s">
        <v>1701</v>
      </c>
      <c r="H919" s="290" t="s">
        <v>3</v>
      </c>
      <c r="I919" s="161"/>
      <c r="J919" s="353"/>
      <c r="L919" s="158"/>
      <c r="M919" s="162"/>
      <c r="T919" s="163"/>
      <c r="AT919" s="159" t="s">
        <v>277</v>
      </c>
      <c r="AU919" s="159" t="s">
        <v>81</v>
      </c>
      <c r="AV919" s="14" t="s">
        <v>76</v>
      </c>
      <c r="AW919" s="14" t="s">
        <v>31</v>
      </c>
      <c r="AX919" s="14" t="s">
        <v>69</v>
      </c>
      <c r="AY919" s="159" t="s">
        <v>267</v>
      </c>
    </row>
    <row r="920" spans="2:65" s="12" customFormat="1">
      <c r="B920" s="145"/>
      <c r="D920" s="146" t="s">
        <v>277</v>
      </c>
      <c r="E920" s="147" t="s">
        <v>3</v>
      </c>
      <c r="F920" s="148" t="s">
        <v>1702</v>
      </c>
      <c r="H920" s="287">
        <v>72.81</v>
      </c>
      <c r="I920" s="149"/>
      <c r="J920" s="350"/>
      <c r="L920" s="145"/>
      <c r="M920" s="150"/>
      <c r="T920" s="151"/>
      <c r="AT920" s="147" t="s">
        <v>277</v>
      </c>
      <c r="AU920" s="147" t="s">
        <v>81</v>
      </c>
      <c r="AV920" s="12" t="s">
        <v>81</v>
      </c>
      <c r="AW920" s="12" t="s">
        <v>31</v>
      </c>
      <c r="AX920" s="12" t="s">
        <v>69</v>
      </c>
      <c r="AY920" s="147" t="s">
        <v>267</v>
      </c>
    </row>
    <row r="921" spans="2:65" s="12" customFormat="1">
      <c r="B921" s="145"/>
      <c r="D921" s="146" t="s">
        <v>277</v>
      </c>
      <c r="E921" s="147" t="s">
        <v>3</v>
      </c>
      <c r="F921" s="148" t="s">
        <v>1703</v>
      </c>
      <c r="H921" s="287">
        <v>275.91300000000001</v>
      </c>
      <c r="I921" s="149"/>
      <c r="J921" s="350"/>
      <c r="L921" s="145"/>
      <c r="M921" s="150"/>
      <c r="T921" s="151"/>
      <c r="AT921" s="147" t="s">
        <v>277</v>
      </c>
      <c r="AU921" s="147" t="s">
        <v>81</v>
      </c>
      <c r="AV921" s="12" t="s">
        <v>81</v>
      </c>
      <c r="AW921" s="12" t="s">
        <v>31</v>
      </c>
      <c r="AX921" s="12" t="s">
        <v>69</v>
      </c>
      <c r="AY921" s="147" t="s">
        <v>267</v>
      </c>
    </row>
    <row r="922" spans="2:65" s="14" customFormat="1">
      <c r="B922" s="158"/>
      <c r="D922" s="146" t="s">
        <v>277</v>
      </c>
      <c r="E922" s="159" t="s">
        <v>3</v>
      </c>
      <c r="F922" s="160" t="s">
        <v>1704</v>
      </c>
      <c r="H922" s="290" t="s">
        <v>3</v>
      </c>
      <c r="I922" s="161"/>
      <c r="J922" s="353"/>
      <c r="L922" s="158"/>
      <c r="M922" s="162"/>
      <c r="T922" s="163"/>
      <c r="AT922" s="159" t="s">
        <v>277</v>
      </c>
      <c r="AU922" s="159" t="s">
        <v>81</v>
      </c>
      <c r="AV922" s="14" t="s">
        <v>76</v>
      </c>
      <c r="AW922" s="14" t="s">
        <v>31</v>
      </c>
      <c r="AX922" s="14" t="s">
        <v>69</v>
      </c>
      <c r="AY922" s="159" t="s">
        <v>267</v>
      </c>
    </row>
    <row r="923" spans="2:65" s="12" customFormat="1" ht="22.5">
      <c r="B923" s="145"/>
      <c r="D923" s="146" t="s">
        <v>277</v>
      </c>
      <c r="E923" s="147" t="s">
        <v>3</v>
      </c>
      <c r="F923" s="148" t="s">
        <v>1705</v>
      </c>
      <c r="H923" s="287">
        <v>235.3</v>
      </c>
      <c r="I923" s="149"/>
      <c r="J923" s="350"/>
      <c r="L923" s="145"/>
      <c r="M923" s="150"/>
      <c r="T923" s="151"/>
      <c r="AT923" s="147" t="s">
        <v>277</v>
      </c>
      <c r="AU923" s="147" t="s">
        <v>81</v>
      </c>
      <c r="AV923" s="12" t="s">
        <v>81</v>
      </c>
      <c r="AW923" s="12" t="s">
        <v>31</v>
      </c>
      <c r="AX923" s="12" t="s">
        <v>69</v>
      </c>
      <c r="AY923" s="147" t="s">
        <v>267</v>
      </c>
    </row>
    <row r="924" spans="2:65" s="12" customFormat="1">
      <c r="B924" s="145"/>
      <c r="D924" s="146" t="s">
        <v>277</v>
      </c>
      <c r="E924" s="147" t="s">
        <v>3</v>
      </c>
      <c r="F924" s="148" t="s">
        <v>1706</v>
      </c>
      <c r="H924" s="287">
        <v>-13.5</v>
      </c>
      <c r="I924" s="149"/>
      <c r="J924" s="350"/>
      <c r="L924" s="145"/>
      <c r="M924" s="150"/>
      <c r="T924" s="151"/>
      <c r="AT924" s="147" t="s">
        <v>277</v>
      </c>
      <c r="AU924" s="147" t="s">
        <v>81</v>
      </c>
      <c r="AV924" s="12" t="s">
        <v>81</v>
      </c>
      <c r="AW924" s="12" t="s">
        <v>31</v>
      </c>
      <c r="AX924" s="12" t="s">
        <v>69</v>
      </c>
      <c r="AY924" s="147" t="s">
        <v>267</v>
      </c>
    </row>
    <row r="925" spans="2:65" s="12" customFormat="1">
      <c r="B925" s="145"/>
      <c r="D925" s="146" t="s">
        <v>277</v>
      </c>
      <c r="E925" s="147" t="s">
        <v>3</v>
      </c>
      <c r="F925" s="148" t="s">
        <v>1707</v>
      </c>
      <c r="H925" s="287">
        <v>83.846000000000004</v>
      </c>
      <c r="I925" s="149"/>
      <c r="J925" s="350"/>
      <c r="L925" s="145"/>
      <c r="M925" s="150"/>
      <c r="T925" s="151"/>
      <c r="AT925" s="147" t="s">
        <v>277</v>
      </c>
      <c r="AU925" s="147" t="s">
        <v>81</v>
      </c>
      <c r="AV925" s="12" t="s">
        <v>81</v>
      </c>
      <c r="AW925" s="12" t="s">
        <v>31</v>
      </c>
      <c r="AX925" s="12" t="s">
        <v>69</v>
      </c>
      <c r="AY925" s="147" t="s">
        <v>267</v>
      </c>
    </row>
    <row r="926" spans="2:65" s="13" customFormat="1">
      <c r="B926" s="152"/>
      <c r="D926" s="146" t="s">
        <v>277</v>
      </c>
      <c r="E926" s="153" t="s">
        <v>3</v>
      </c>
      <c r="F926" s="154" t="s">
        <v>285</v>
      </c>
      <c r="H926" s="288">
        <v>654.36900000000003</v>
      </c>
      <c r="I926" s="155"/>
      <c r="J926" s="351"/>
      <c r="L926" s="152"/>
      <c r="M926" s="156"/>
      <c r="T926" s="157"/>
      <c r="AT926" s="153" t="s">
        <v>277</v>
      </c>
      <c r="AU926" s="153" t="s">
        <v>81</v>
      </c>
      <c r="AV926" s="13" t="s">
        <v>88</v>
      </c>
      <c r="AW926" s="13" t="s">
        <v>31</v>
      </c>
      <c r="AX926" s="13" t="s">
        <v>76</v>
      </c>
      <c r="AY926" s="153" t="s">
        <v>267</v>
      </c>
    </row>
    <row r="927" spans="2:65" s="1" customFormat="1" ht="33" customHeight="1">
      <c r="B927" s="129"/>
      <c r="C927" s="130" t="s">
        <v>1708</v>
      </c>
      <c r="D927" s="130" t="s">
        <v>270</v>
      </c>
      <c r="E927" s="131" t="s">
        <v>1709</v>
      </c>
      <c r="F927" s="132" t="s">
        <v>1710</v>
      </c>
      <c r="G927" s="133" t="s">
        <v>102</v>
      </c>
      <c r="H927" s="285">
        <v>654.36900000000003</v>
      </c>
      <c r="I927" s="134"/>
      <c r="J927" s="348">
        <f>ROUND(I927*H927,2)</f>
        <v>0</v>
      </c>
      <c r="K927" s="132" t="s">
        <v>273</v>
      </c>
      <c r="L927" s="33"/>
      <c r="M927" s="135" t="s">
        <v>3</v>
      </c>
      <c r="N927" s="136" t="s">
        <v>41</v>
      </c>
      <c r="P927" s="137">
        <f>O927*H927</f>
        <v>0</v>
      </c>
      <c r="Q927" s="137">
        <v>2.0799999999999999E-4</v>
      </c>
      <c r="R927" s="137">
        <f>Q927*H927</f>
        <v>0.136108752</v>
      </c>
      <c r="S927" s="137">
        <v>0</v>
      </c>
      <c r="T927" s="138">
        <f>S927*H927</f>
        <v>0</v>
      </c>
      <c r="AR927" s="139" t="s">
        <v>312</v>
      </c>
      <c r="AT927" s="139" t="s">
        <v>270</v>
      </c>
      <c r="AU927" s="139" t="s">
        <v>81</v>
      </c>
      <c r="AY927" s="18" t="s">
        <v>267</v>
      </c>
      <c r="BE927" s="140">
        <f>IF(N927="základní",J927,0)</f>
        <v>0</v>
      </c>
      <c r="BF927" s="140">
        <f>IF(N927="snížená",J927,0)</f>
        <v>0</v>
      </c>
      <c r="BG927" s="140">
        <f>IF(N927="zákl. přenesená",J927,0)</f>
        <v>0</v>
      </c>
      <c r="BH927" s="140">
        <f>IF(N927="sníž. přenesená",J927,0)</f>
        <v>0</v>
      </c>
      <c r="BI927" s="140">
        <f>IF(N927="nulová",J927,0)</f>
        <v>0</v>
      </c>
      <c r="BJ927" s="18" t="s">
        <v>81</v>
      </c>
      <c r="BK927" s="140">
        <f>ROUND(I927*H927,2)</f>
        <v>0</v>
      </c>
      <c r="BL927" s="18" t="s">
        <v>312</v>
      </c>
      <c r="BM927" s="139" t="s">
        <v>1711</v>
      </c>
    </row>
    <row r="928" spans="2:65" s="1" customFormat="1">
      <c r="B928" s="33"/>
      <c r="D928" s="141" t="s">
        <v>275</v>
      </c>
      <c r="F928" s="142" t="s">
        <v>1712</v>
      </c>
      <c r="H928" s="286"/>
      <c r="I928" s="143"/>
      <c r="J928" s="349"/>
      <c r="L928" s="33"/>
      <c r="M928" s="144"/>
      <c r="T928" s="54"/>
      <c r="AT928" s="18" t="s">
        <v>275</v>
      </c>
      <c r="AU928" s="18" t="s">
        <v>81</v>
      </c>
    </row>
    <row r="929" spans="2:65" s="1" customFormat="1" ht="37.9" customHeight="1">
      <c r="B929" s="129"/>
      <c r="C929" s="130" t="s">
        <v>1713</v>
      </c>
      <c r="D929" s="130" t="s">
        <v>270</v>
      </c>
      <c r="E929" s="131" t="s">
        <v>1714</v>
      </c>
      <c r="F929" s="132" t="s">
        <v>1715</v>
      </c>
      <c r="G929" s="133" t="s">
        <v>102</v>
      </c>
      <c r="H929" s="285">
        <v>654.36900000000003</v>
      </c>
      <c r="I929" s="134"/>
      <c r="J929" s="348">
        <f>ROUND(I929*H929,2)</f>
        <v>0</v>
      </c>
      <c r="K929" s="132" t="s">
        <v>273</v>
      </c>
      <c r="L929" s="33"/>
      <c r="M929" s="135" t="s">
        <v>3</v>
      </c>
      <c r="N929" s="136" t="s">
        <v>41</v>
      </c>
      <c r="P929" s="137">
        <f>O929*H929</f>
        <v>0</v>
      </c>
      <c r="Q929" s="137">
        <v>2.8499999999999999E-4</v>
      </c>
      <c r="R929" s="137">
        <f>Q929*H929</f>
        <v>0.18649516499999999</v>
      </c>
      <c r="S929" s="137">
        <v>0</v>
      </c>
      <c r="T929" s="138">
        <f>S929*H929</f>
        <v>0</v>
      </c>
      <c r="AR929" s="139" t="s">
        <v>312</v>
      </c>
      <c r="AT929" s="139" t="s">
        <v>270</v>
      </c>
      <c r="AU929" s="139" t="s">
        <v>81</v>
      </c>
      <c r="AY929" s="18" t="s">
        <v>267</v>
      </c>
      <c r="BE929" s="140">
        <f>IF(N929="základní",J929,0)</f>
        <v>0</v>
      </c>
      <c r="BF929" s="140">
        <f>IF(N929="snížená",J929,0)</f>
        <v>0</v>
      </c>
      <c r="BG929" s="140">
        <f>IF(N929="zákl. přenesená",J929,0)</f>
        <v>0</v>
      </c>
      <c r="BH929" s="140">
        <f>IF(N929="sníž. přenesená",J929,0)</f>
        <v>0</v>
      </c>
      <c r="BI929" s="140">
        <f>IF(N929="nulová",J929,0)</f>
        <v>0</v>
      </c>
      <c r="BJ929" s="18" t="s">
        <v>81</v>
      </c>
      <c r="BK929" s="140">
        <f>ROUND(I929*H929,2)</f>
        <v>0</v>
      </c>
      <c r="BL929" s="18" t="s">
        <v>312</v>
      </c>
      <c r="BM929" s="139" t="s">
        <v>1716</v>
      </c>
    </row>
    <row r="930" spans="2:65" s="1" customFormat="1">
      <c r="B930" s="33"/>
      <c r="D930" s="141" t="s">
        <v>275</v>
      </c>
      <c r="F930" s="142" t="s">
        <v>1717</v>
      </c>
      <c r="H930" s="286"/>
      <c r="I930" s="143"/>
      <c r="J930" s="349"/>
      <c r="L930" s="33"/>
      <c r="M930" s="144"/>
      <c r="T930" s="54"/>
      <c r="AT930" s="18" t="s">
        <v>275</v>
      </c>
      <c r="AU930" s="18" t="s">
        <v>81</v>
      </c>
    </row>
    <row r="931" spans="2:65" s="1" customFormat="1" ht="33" customHeight="1">
      <c r="B931" s="129"/>
      <c r="C931" s="130" t="s">
        <v>1718</v>
      </c>
      <c r="D931" s="130" t="s">
        <v>270</v>
      </c>
      <c r="E931" s="131" t="s">
        <v>1719</v>
      </c>
      <c r="F931" s="132" t="s">
        <v>1720</v>
      </c>
      <c r="G931" s="133" t="s">
        <v>403</v>
      </c>
      <c r="H931" s="285">
        <v>145.851</v>
      </c>
      <c r="I931" s="134"/>
      <c r="J931" s="348">
        <f>ROUND(I931*H931,2)</f>
        <v>0</v>
      </c>
      <c r="K931" s="132" t="s">
        <v>273</v>
      </c>
      <c r="L931" s="33"/>
      <c r="M931" s="135" t="s">
        <v>3</v>
      </c>
      <c r="N931" s="136" t="s">
        <v>41</v>
      </c>
      <c r="P931" s="137">
        <f>O931*H931</f>
        <v>0</v>
      </c>
      <c r="Q931" s="137">
        <v>1.1559899999999999E-5</v>
      </c>
      <c r="R931" s="137">
        <f>Q931*H931</f>
        <v>1.6860229748999998E-3</v>
      </c>
      <c r="S931" s="137">
        <v>0</v>
      </c>
      <c r="T931" s="138">
        <f>S931*H931</f>
        <v>0</v>
      </c>
      <c r="AR931" s="139" t="s">
        <v>312</v>
      </c>
      <c r="AT931" s="139" t="s">
        <v>270</v>
      </c>
      <c r="AU931" s="139" t="s">
        <v>81</v>
      </c>
      <c r="AY931" s="18" t="s">
        <v>267</v>
      </c>
      <c r="BE931" s="140">
        <f>IF(N931="základní",J931,0)</f>
        <v>0</v>
      </c>
      <c r="BF931" s="140">
        <f>IF(N931="snížená",J931,0)</f>
        <v>0</v>
      </c>
      <c r="BG931" s="140">
        <f>IF(N931="zákl. přenesená",J931,0)</f>
        <v>0</v>
      </c>
      <c r="BH931" s="140">
        <f>IF(N931="sníž. přenesená",J931,0)</f>
        <v>0</v>
      </c>
      <c r="BI931" s="140">
        <f>IF(N931="nulová",J931,0)</f>
        <v>0</v>
      </c>
      <c r="BJ931" s="18" t="s">
        <v>81</v>
      </c>
      <c r="BK931" s="140">
        <f>ROUND(I931*H931,2)</f>
        <v>0</v>
      </c>
      <c r="BL931" s="18" t="s">
        <v>312</v>
      </c>
      <c r="BM931" s="139" t="s">
        <v>1721</v>
      </c>
    </row>
    <row r="932" spans="2:65" s="1" customFormat="1">
      <c r="B932" s="33"/>
      <c r="D932" s="141" t="s">
        <v>275</v>
      </c>
      <c r="F932" s="142" t="s">
        <v>1722</v>
      </c>
      <c r="H932" s="286"/>
      <c r="I932" s="143"/>
      <c r="J932" s="349"/>
      <c r="L932" s="33"/>
      <c r="M932" s="144"/>
      <c r="T932" s="54"/>
      <c r="AT932" s="18" t="s">
        <v>275</v>
      </c>
      <c r="AU932" s="18" t="s">
        <v>81</v>
      </c>
    </row>
    <row r="933" spans="2:65" s="12" customFormat="1">
      <c r="B933" s="145"/>
      <c r="D933" s="146" t="s">
        <v>277</v>
      </c>
      <c r="E933" s="147" t="s">
        <v>3</v>
      </c>
      <c r="F933" s="148" t="s">
        <v>1723</v>
      </c>
      <c r="H933" s="287">
        <v>132.20500000000001</v>
      </c>
      <c r="I933" s="149"/>
      <c r="J933" s="350"/>
      <c r="L933" s="145"/>
      <c r="M933" s="150"/>
      <c r="T933" s="151"/>
      <c r="AT933" s="147" t="s">
        <v>277</v>
      </c>
      <c r="AU933" s="147" t="s">
        <v>81</v>
      </c>
      <c r="AV933" s="12" t="s">
        <v>81</v>
      </c>
      <c r="AW933" s="12" t="s">
        <v>31</v>
      </c>
      <c r="AX933" s="12" t="s">
        <v>69</v>
      </c>
      <c r="AY933" s="147" t="s">
        <v>267</v>
      </c>
    </row>
    <row r="934" spans="2:65" s="12" customFormat="1">
      <c r="B934" s="145"/>
      <c r="D934" s="146" t="s">
        <v>277</v>
      </c>
      <c r="E934" s="147" t="s">
        <v>3</v>
      </c>
      <c r="F934" s="148" t="s">
        <v>1724</v>
      </c>
      <c r="H934" s="287">
        <v>13.646000000000001</v>
      </c>
      <c r="I934" s="149"/>
      <c r="J934" s="350"/>
      <c r="L934" s="145"/>
      <c r="M934" s="150"/>
      <c r="T934" s="151"/>
      <c r="AT934" s="147" t="s">
        <v>277</v>
      </c>
      <c r="AU934" s="147" t="s">
        <v>81</v>
      </c>
      <c r="AV934" s="12" t="s">
        <v>81</v>
      </c>
      <c r="AW934" s="12" t="s">
        <v>31</v>
      </c>
      <c r="AX934" s="12" t="s">
        <v>69</v>
      </c>
      <c r="AY934" s="147" t="s">
        <v>267</v>
      </c>
    </row>
    <row r="935" spans="2:65" s="13" customFormat="1">
      <c r="B935" s="152"/>
      <c r="D935" s="146" t="s">
        <v>277</v>
      </c>
      <c r="E935" s="153" t="s">
        <v>3</v>
      </c>
      <c r="F935" s="154" t="s">
        <v>285</v>
      </c>
      <c r="H935" s="288">
        <v>145.851</v>
      </c>
      <c r="I935" s="155"/>
      <c r="J935" s="351"/>
      <c r="L935" s="152"/>
      <c r="M935" s="156"/>
      <c r="T935" s="157"/>
      <c r="AT935" s="153" t="s">
        <v>277</v>
      </c>
      <c r="AU935" s="153" t="s">
        <v>81</v>
      </c>
      <c r="AV935" s="13" t="s">
        <v>88</v>
      </c>
      <c r="AW935" s="13" t="s">
        <v>31</v>
      </c>
      <c r="AX935" s="13" t="s">
        <v>76</v>
      </c>
      <c r="AY935" s="153" t="s">
        <v>267</v>
      </c>
    </row>
    <row r="936" spans="2:65" s="1" customFormat="1" ht="37.9" customHeight="1">
      <c r="B936" s="129"/>
      <c r="C936" s="130" t="s">
        <v>1725</v>
      </c>
      <c r="D936" s="130" t="s">
        <v>270</v>
      </c>
      <c r="E936" s="131" t="s">
        <v>1726</v>
      </c>
      <c r="F936" s="132" t="s">
        <v>1727</v>
      </c>
      <c r="G936" s="133" t="s">
        <v>403</v>
      </c>
      <c r="H936" s="285">
        <v>22.742999999999999</v>
      </c>
      <c r="I936" s="134"/>
      <c r="J936" s="348">
        <f>ROUND(I936*H936,2)</f>
        <v>0</v>
      </c>
      <c r="K936" s="132" t="s">
        <v>273</v>
      </c>
      <c r="L936" s="33"/>
      <c r="M936" s="135" t="s">
        <v>3</v>
      </c>
      <c r="N936" s="136" t="s">
        <v>41</v>
      </c>
      <c r="P936" s="137">
        <f>O936*H936</f>
        <v>0</v>
      </c>
      <c r="Q936" s="137">
        <v>0</v>
      </c>
      <c r="R936" s="137">
        <f>Q936*H936</f>
        <v>0</v>
      </c>
      <c r="S936" s="137">
        <v>0</v>
      </c>
      <c r="T936" s="138">
        <f>S936*H936</f>
        <v>0</v>
      </c>
      <c r="AR936" s="139" t="s">
        <v>312</v>
      </c>
      <c r="AT936" s="139" t="s">
        <v>270</v>
      </c>
      <c r="AU936" s="139" t="s">
        <v>81</v>
      </c>
      <c r="AY936" s="18" t="s">
        <v>267</v>
      </c>
      <c r="BE936" s="140">
        <f>IF(N936="základní",J936,0)</f>
        <v>0</v>
      </c>
      <c r="BF936" s="140">
        <f>IF(N936="snížená",J936,0)</f>
        <v>0</v>
      </c>
      <c r="BG936" s="140">
        <f>IF(N936="zákl. přenesená",J936,0)</f>
        <v>0</v>
      </c>
      <c r="BH936" s="140">
        <f>IF(N936="sníž. přenesená",J936,0)</f>
        <v>0</v>
      </c>
      <c r="BI936" s="140">
        <f>IF(N936="nulová",J936,0)</f>
        <v>0</v>
      </c>
      <c r="BJ936" s="18" t="s">
        <v>81</v>
      </c>
      <c r="BK936" s="140">
        <f>ROUND(I936*H936,2)</f>
        <v>0</v>
      </c>
      <c r="BL936" s="18" t="s">
        <v>312</v>
      </c>
      <c r="BM936" s="139" t="s">
        <v>1728</v>
      </c>
    </row>
    <row r="937" spans="2:65" s="1" customFormat="1">
      <c r="B937" s="33"/>
      <c r="D937" s="141" t="s">
        <v>275</v>
      </c>
      <c r="F937" s="142" t="s">
        <v>1729</v>
      </c>
      <c r="H937" s="286"/>
      <c r="I937" s="143"/>
      <c r="J937" s="349"/>
      <c r="L937" s="33"/>
      <c r="M937" s="144"/>
      <c r="T937" s="54"/>
      <c r="AT937" s="18" t="s">
        <v>275</v>
      </c>
      <c r="AU937" s="18" t="s">
        <v>81</v>
      </c>
    </row>
    <row r="938" spans="2:65" s="12" customFormat="1">
      <c r="B938" s="145"/>
      <c r="D938" s="146" t="s">
        <v>277</v>
      </c>
      <c r="E938" s="147" t="s">
        <v>3</v>
      </c>
      <c r="F938" s="148" t="s">
        <v>1730</v>
      </c>
      <c r="H938" s="287">
        <v>22.742999999999999</v>
      </c>
      <c r="I938" s="149"/>
      <c r="J938" s="350"/>
      <c r="L938" s="145"/>
      <c r="M938" s="150"/>
      <c r="T938" s="151"/>
      <c r="AT938" s="147" t="s">
        <v>277</v>
      </c>
      <c r="AU938" s="147" t="s">
        <v>81</v>
      </c>
      <c r="AV938" s="12" t="s">
        <v>81</v>
      </c>
      <c r="AW938" s="12" t="s">
        <v>31</v>
      </c>
      <c r="AX938" s="12" t="s">
        <v>76</v>
      </c>
      <c r="AY938" s="147" t="s">
        <v>267</v>
      </c>
    </row>
    <row r="939" spans="2:65" s="1" customFormat="1" ht="24.2" customHeight="1">
      <c r="B939" s="129"/>
      <c r="C939" s="165" t="s">
        <v>1731</v>
      </c>
      <c r="D939" s="165" t="s">
        <v>564</v>
      </c>
      <c r="E939" s="166" t="s">
        <v>1732</v>
      </c>
      <c r="F939" s="167" t="s">
        <v>1733</v>
      </c>
      <c r="G939" s="168" t="s">
        <v>403</v>
      </c>
      <c r="H939" s="291">
        <v>25.016999999999999</v>
      </c>
      <c r="I939" s="169"/>
      <c r="J939" s="355">
        <f>ROUND(I939*H939,2)</f>
        <v>0</v>
      </c>
      <c r="K939" s="167" t="s">
        <v>273</v>
      </c>
      <c r="L939" s="171"/>
      <c r="M939" s="172" t="s">
        <v>3</v>
      </c>
      <c r="N939" s="173" t="s">
        <v>41</v>
      </c>
      <c r="P939" s="137">
        <f>O939*H939</f>
        <v>0</v>
      </c>
      <c r="Q939" s="137">
        <v>0</v>
      </c>
      <c r="R939" s="137">
        <f>Q939*H939</f>
        <v>0</v>
      </c>
      <c r="S939" s="137">
        <v>0</v>
      </c>
      <c r="T939" s="138">
        <f>S939*H939</f>
        <v>0</v>
      </c>
      <c r="AR939" s="139" t="s">
        <v>472</v>
      </c>
      <c r="AT939" s="139" t="s">
        <v>564</v>
      </c>
      <c r="AU939" s="139" t="s">
        <v>81</v>
      </c>
      <c r="AY939" s="18" t="s">
        <v>267</v>
      </c>
      <c r="BE939" s="140">
        <f>IF(N939="základní",J939,0)</f>
        <v>0</v>
      </c>
      <c r="BF939" s="140">
        <f>IF(N939="snížená",J939,0)</f>
        <v>0</v>
      </c>
      <c r="BG939" s="140">
        <f>IF(N939="zákl. přenesená",J939,0)</f>
        <v>0</v>
      </c>
      <c r="BH939" s="140">
        <f>IF(N939="sníž. přenesená",J939,0)</f>
        <v>0</v>
      </c>
      <c r="BI939" s="140">
        <f>IF(N939="nulová",J939,0)</f>
        <v>0</v>
      </c>
      <c r="BJ939" s="18" t="s">
        <v>81</v>
      </c>
      <c r="BK939" s="140">
        <f>ROUND(I939*H939,2)</f>
        <v>0</v>
      </c>
      <c r="BL939" s="18" t="s">
        <v>312</v>
      </c>
      <c r="BM939" s="139" t="s">
        <v>1734</v>
      </c>
    </row>
    <row r="940" spans="2:65" s="12" customFormat="1">
      <c r="B940" s="145"/>
      <c r="D940" s="146" t="s">
        <v>277</v>
      </c>
      <c r="F940" s="148" t="s">
        <v>1735</v>
      </c>
      <c r="H940" s="287">
        <v>25.016999999999999</v>
      </c>
      <c r="I940" s="149"/>
      <c r="J940" s="350"/>
      <c r="L940" s="145"/>
      <c r="M940" s="150"/>
      <c r="T940" s="151"/>
      <c r="AT940" s="147" t="s">
        <v>277</v>
      </c>
      <c r="AU940" s="147" t="s">
        <v>81</v>
      </c>
      <c r="AV940" s="12" t="s">
        <v>81</v>
      </c>
      <c r="AW940" s="12" t="s">
        <v>4</v>
      </c>
      <c r="AX940" s="12" t="s">
        <v>76</v>
      </c>
      <c r="AY940" s="147" t="s">
        <v>267</v>
      </c>
    </row>
    <row r="941" spans="2:65" s="1" customFormat="1" ht="24.2" customHeight="1">
      <c r="B941" s="129"/>
      <c r="C941" s="130" t="s">
        <v>1736</v>
      </c>
      <c r="D941" s="130" t="s">
        <v>270</v>
      </c>
      <c r="E941" s="131" t="s">
        <v>1737</v>
      </c>
      <c r="F941" s="132" t="s">
        <v>1738</v>
      </c>
      <c r="G941" s="133" t="s">
        <v>102</v>
      </c>
      <c r="H941" s="285">
        <v>90.97</v>
      </c>
      <c r="I941" s="134"/>
      <c r="J941" s="348">
        <f>ROUND(I941*H941,2)</f>
        <v>0</v>
      </c>
      <c r="K941" s="132" t="s">
        <v>273</v>
      </c>
      <c r="L941" s="33"/>
      <c r="M941" s="135" t="s">
        <v>3</v>
      </c>
      <c r="N941" s="136" t="s">
        <v>41</v>
      </c>
      <c r="P941" s="137">
        <f>O941*H941</f>
        <v>0</v>
      </c>
      <c r="Q941" s="137">
        <v>0</v>
      </c>
      <c r="R941" s="137">
        <f>Q941*H941</f>
        <v>0</v>
      </c>
      <c r="S941" s="137">
        <v>3.0000000000000001E-5</v>
      </c>
      <c r="T941" s="138">
        <f>S941*H941</f>
        <v>2.7290999999999999E-3</v>
      </c>
      <c r="AR941" s="139" t="s">
        <v>312</v>
      </c>
      <c r="AT941" s="139" t="s">
        <v>270</v>
      </c>
      <c r="AU941" s="139" t="s">
        <v>81</v>
      </c>
      <c r="AY941" s="18" t="s">
        <v>267</v>
      </c>
      <c r="BE941" s="140">
        <f>IF(N941="základní",J941,0)</f>
        <v>0</v>
      </c>
      <c r="BF941" s="140">
        <f>IF(N941="snížená",J941,0)</f>
        <v>0</v>
      </c>
      <c r="BG941" s="140">
        <f>IF(N941="zákl. přenesená",J941,0)</f>
        <v>0</v>
      </c>
      <c r="BH941" s="140">
        <f>IF(N941="sníž. přenesená",J941,0)</f>
        <v>0</v>
      </c>
      <c r="BI941" s="140">
        <f>IF(N941="nulová",J941,0)</f>
        <v>0</v>
      </c>
      <c r="BJ941" s="18" t="s">
        <v>81</v>
      </c>
      <c r="BK941" s="140">
        <f>ROUND(I941*H941,2)</f>
        <v>0</v>
      </c>
      <c r="BL941" s="18" t="s">
        <v>312</v>
      </c>
      <c r="BM941" s="139" t="s">
        <v>1739</v>
      </c>
    </row>
    <row r="942" spans="2:65" s="1" customFormat="1">
      <c r="B942" s="33"/>
      <c r="D942" s="141" t="s">
        <v>275</v>
      </c>
      <c r="F942" s="142" t="s">
        <v>1740</v>
      </c>
      <c r="H942" s="286"/>
      <c r="I942" s="143"/>
      <c r="J942" s="349"/>
      <c r="L942" s="33"/>
      <c r="M942" s="144"/>
      <c r="T942" s="54"/>
      <c r="AT942" s="18" t="s">
        <v>275</v>
      </c>
      <c r="AU942" s="18" t="s">
        <v>81</v>
      </c>
    </row>
    <row r="943" spans="2:65" s="12" customFormat="1">
      <c r="B943" s="145"/>
      <c r="D943" s="146" t="s">
        <v>277</v>
      </c>
      <c r="E943" s="147" t="s">
        <v>3</v>
      </c>
      <c r="F943" s="148" t="s">
        <v>1741</v>
      </c>
      <c r="H943" s="287">
        <v>90.97</v>
      </c>
      <c r="I943" s="149"/>
      <c r="J943" s="350"/>
      <c r="L943" s="145"/>
      <c r="M943" s="150"/>
      <c r="T943" s="151"/>
      <c r="AT943" s="147" t="s">
        <v>277</v>
      </c>
      <c r="AU943" s="147" t="s">
        <v>81</v>
      </c>
      <c r="AV943" s="12" t="s">
        <v>81</v>
      </c>
      <c r="AW943" s="12" t="s">
        <v>31</v>
      </c>
      <c r="AX943" s="12" t="s">
        <v>76</v>
      </c>
      <c r="AY943" s="147" t="s">
        <v>267</v>
      </c>
    </row>
    <row r="944" spans="2:65" s="1" customFormat="1" ht="16.5" customHeight="1">
      <c r="B944" s="129"/>
      <c r="C944" s="165" t="s">
        <v>1742</v>
      </c>
      <c r="D944" s="165" t="s">
        <v>564</v>
      </c>
      <c r="E944" s="166" t="s">
        <v>1743</v>
      </c>
      <c r="F944" s="167" t="s">
        <v>1744</v>
      </c>
      <c r="G944" s="168" t="s">
        <v>102</v>
      </c>
      <c r="H944" s="291">
        <v>100.06699999999999</v>
      </c>
      <c r="I944" s="169"/>
      <c r="J944" s="355">
        <f>ROUND(I944*H944,2)</f>
        <v>0</v>
      </c>
      <c r="K944" s="167" t="s">
        <v>273</v>
      </c>
      <c r="L944" s="171"/>
      <c r="M944" s="172" t="s">
        <v>3</v>
      </c>
      <c r="N944" s="173" t="s">
        <v>41</v>
      </c>
      <c r="P944" s="137">
        <f>O944*H944</f>
        <v>0</v>
      </c>
      <c r="Q944" s="137">
        <v>1.0000000000000001E-5</v>
      </c>
      <c r="R944" s="137">
        <f>Q944*H944</f>
        <v>1.0006699999999999E-3</v>
      </c>
      <c r="S944" s="137">
        <v>0</v>
      </c>
      <c r="T944" s="138">
        <f>S944*H944</f>
        <v>0</v>
      </c>
      <c r="AR944" s="139" t="s">
        <v>472</v>
      </c>
      <c r="AT944" s="139" t="s">
        <v>564</v>
      </c>
      <c r="AU944" s="139" t="s">
        <v>81</v>
      </c>
      <c r="AY944" s="18" t="s">
        <v>267</v>
      </c>
      <c r="BE944" s="140">
        <f>IF(N944="základní",J944,0)</f>
        <v>0</v>
      </c>
      <c r="BF944" s="140">
        <f>IF(N944="snížená",J944,0)</f>
        <v>0</v>
      </c>
      <c r="BG944" s="140">
        <f>IF(N944="zákl. přenesená",J944,0)</f>
        <v>0</v>
      </c>
      <c r="BH944" s="140">
        <f>IF(N944="sníž. přenesená",J944,0)</f>
        <v>0</v>
      </c>
      <c r="BI944" s="140">
        <f>IF(N944="nulová",J944,0)</f>
        <v>0</v>
      </c>
      <c r="BJ944" s="18" t="s">
        <v>81</v>
      </c>
      <c r="BK944" s="140">
        <f>ROUND(I944*H944,2)</f>
        <v>0</v>
      </c>
      <c r="BL944" s="18" t="s">
        <v>312</v>
      </c>
      <c r="BM944" s="139" t="s">
        <v>1745</v>
      </c>
    </row>
    <row r="945" spans="2:65" s="12" customFormat="1">
      <c r="B945" s="145"/>
      <c r="D945" s="146" t="s">
        <v>277</v>
      </c>
      <c r="F945" s="148" t="s">
        <v>1746</v>
      </c>
      <c r="H945" s="287">
        <v>100.06699999999999</v>
      </c>
      <c r="I945" s="149"/>
      <c r="J945" s="350"/>
      <c r="L945" s="145"/>
      <c r="M945" s="150"/>
      <c r="T945" s="151"/>
      <c r="AT945" s="147" t="s">
        <v>277</v>
      </c>
      <c r="AU945" s="147" t="s">
        <v>81</v>
      </c>
      <c r="AV945" s="12" t="s">
        <v>81</v>
      </c>
      <c r="AW945" s="12" t="s">
        <v>4</v>
      </c>
      <c r="AX945" s="12" t="s">
        <v>76</v>
      </c>
      <c r="AY945" s="147" t="s">
        <v>267</v>
      </c>
    </row>
    <row r="946" spans="2:65" s="1" customFormat="1" ht="55.5" customHeight="1">
      <c r="B946" s="129"/>
      <c r="C946" s="130" t="s">
        <v>1747</v>
      </c>
      <c r="D946" s="130" t="s">
        <v>270</v>
      </c>
      <c r="E946" s="131" t="s">
        <v>1748</v>
      </c>
      <c r="F946" s="132" t="s">
        <v>1749</v>
      </c>
      <c r="G946" s="133" t="s">
        <v>102</v>
      </c>
      <c r="H946" s="285">
        <v>40.164999999999999</v>
      </c>
      <c r="I946" s="134"/>
      <c r="J946" s="348">
        <f>ROUND(I946*H946,2)</f>
        <v>0</v>
      </c>
      <c r="K946" s="132" t="s">
        <v>273</v>
      </c>
      <c r="L946" s="33"/>
      <c r="M946" s="135" t="s">
        <v>3</v>
      </c>
      <c r="N946" s="136" t="s">
        <v>41</v>
      </c>
      <c r="P946" s="137">
        <f>O946*H946</f>
        <v>0</v>
      </c>
      <c r="Q946" s="137">
        <v>0</v>
      </c>
      <c r="R946" s="137">
        <f>Q946*H946</f>
        <v>0</v>
      </c>
      <c r="S946" s="137">
        <v>3.0000000000000001E-5</v>
      </c>
      <c r="T946" s="138">
        <f>S946*H946</f>
        <v>1.20495E-3</v>
      </c>
      <c r="AR946" s="139" t="s">
        <v>312</v>
      </c>
      <c r="AT946" s="139" t="s">
        <v>270</v>
      </c>
      <c r="AU946" s="139" t="s">
        <v>81</v>
      </c>
      <c r="AY946" s="18" t="s">
        <v>267</v>
      </c>
      <c r="BE946" s="140">
        <f>IF(N946="základní",J946,0)</f>
        <v>0</v>
      </c>
      <c r="BF946" s="140">
        <f>IF(N946="snížená",J946,0)</f>
        <v>0</v>
      </c>
      <c r="BG946" s="140">
        <f>IF(N946="zákl. přenesená",J946,0)</f>
        <v>0</v>
      </c>
      <c r="BH946" s="140">
        <f>IF(N946="sníž. přenesená",J946,0)</f>
        <v>0</v>
      </c>
      <c r="BI946" s="140">
        <f>IF(N946="nulová",J946,0)</f>
        <v>0</v>
      </c>
      <c r="BJ946" s="18" t="s">
        <v>81</v>
      </c>
      <c r="BK946" s="140">
        <f>ROUND(I946*H946,2)</f>
        <v>0</v>
      </c>
      <c r="BL946" s="18" t="s">
        <v>312</v>
      </c>
      <c r="BM946" s="139" t="s">
        <v>1750</v>
      </c>
    </row>
    <row r="947" spans="2:65" s="1" customFormat="1">
      <c r="B947" s="33"/>
      <c r="D947" s="141" t="s">
        <v>275</v>
      </c>
      <c r="F947" s="142" t="s">
        <v>1751</v>
      </c>
      <c r="H947" s="286"/>
      <c r="I947" s="143"/>
      <c r="J947" s="349"/>
      <c r="L947" s="33"/>
      <c r="M947" s="144"/>
      <c r="T947" s="54"/>
      <c r="AT947" s="18" t="s">
        <v>275</v>
      </c>
      <c r="AU947" s="18" t="s">
        <v>81</v>
      </c>
    </row>
    <row r="948" spans="2:65" s="14" customFormat="1">
      <c r="B948" s="158"/>
      <c r="D948" s="146" t="s">
        <v>277</v>
      </c>
      <c r="E948" s="159" t="s">
        <v>3</v>
      </c>
      <c r="F948" s="160" t="s">
        <v>1752</v>
      </c>
      <c r="H948" s="290" t="s">
        <v>3</v>
      </c>
      <c r="I948" s="161"/>
      <c r="J948" s="353"/>
      <c r="L948" s="158"/>
      <c r="M948" s="162"/>
      <c r="T948" s="163"/>
      <c r="AT948" s="159" t="s">
        <v>277</v>
      </c>
      <c r="AU948" s="159" t="s">
        <v>81</v>
      </c>
      <c r="AV948" s="14" t="s">
        <v>76</v>
      </c>
      <c r="AW948" s="14" t="s">
        <v>31</v>
      </c>
      <c r="AX948" s="14" t="s">
        <v>69</v>
      </c>
      <c r="AY948" s="159" t="s">
        <v>267</v>
      </c>
    </row>
    <row r="949" spans="2:65" s="12" customFormat="1">
      <c r="B949" s="145"/>
      <c r="D949" s="146" t="s">
        <v>277</v>
      </c>
      <c r="E949" s="147" t="s">
        <v>3</v>
      </c>
      <c r="F949" s="148" t="s">
        <v>1753</v>
      </c>
      <c r="H949" s="287">
        <v>36.387999999999998</v>
      </c>
      <c r="I949" s="149"/>
      <c r="J949" s="350"/>
      <c r="L949" s="145"/>
      <c r="M949" s="150"/>
      <c r="T949" s="151"/>
      <c r="AT949" s="147" t="s">
        <v>277</v>
      </c>
      <c r="AU949" s="147" t="s">
        <v>81</v>
      </c>
      <c r="AV949" s="12" t="s">
        <v>81</v>
      </c>
      <c r="AW949" s="12" t="s">
        <v>31</v>
      </c>
      <c r="AX949" s="12" t="s">
        <v>69</v>
      </c>
      <c r="AY949" s="147" t="s">
        <v>267</v>
      </c>
    </row>
    <row r="950" spans="2:65" s="14" customFormat="1">
      <c r="B950" s="158"/>
      <c r="D950" s="146" t="s">
        <v>277</v>
      </c>
      <c r="E950" s="159" t="s">
        <v>3</v>
      </c>
      <c r="F950" s="160" t="s">
        <v>1754</v>
      </c>
      <c r="H950" s="290" t="s">
        <v>3</v>
      </c>
      <c r="I950" s="161"/>
      <c r="J950" s="353"/>
      <c r="L950" s="158"/>
      <c r="M950" s="162"/>
      <c r="T950" s="163"/>
      <c r="AT950" s="159" t="s">
        <v>277</v>
      </c>
      <c r="AU950" s="159" t="s">
        <v>81</v>
      </c>
      <c r="AV950" s="14" t="s">
        <v>76</v>
      </c>
      <c r="AW950" s="14" t="s">
        <v>31</v>
      </c>
      <c r="AX950" s="14" t="s">
        <v>69</v>
      </c>
      <c r="AY950" s="159" t="s">
        <v>267</v>
      </c>
    </row>
    <row r="951" spans="2:65" s="12" customFormat="1">
      <c r="B951" s="145"/>
      <c r="D951" s="146" t="s">
        <v>277</v>
      </c>
      <c r="E951" s="147" t="s">
        <v>3</v>
      </c>
      <c r="F951" s="148" t="s">
        <v>1755</v>
      </c>
      <c r="H951" s="287">
        <v>3.7770000000000001</v>
      </c>
      <c r="I951" s="149"/>
      <c r="J951" s="350"/>
      <c r="L951" s="145"/>
      <c r="M951" s="150"/>
      <c r="T951" s="151"/>
      <c r="AT951" s="147" t="s">
        <v>277</v>
      </c>
      <c r="AU951" s="147" t="s">
        <v>81</v>
      </c>
      <c r="AV951" s="12" t="s">
        <v>81</v>
      </c>
      <c r="AW951" s="12" t="s">
        <v>31</v>
      </c>
      <c r="AX951" s="12" t="s">
        <v>69</v>
      </c>
      <c r="AY951" s="147" t="s">
        <v>267</v>
      </c>
    </row>
    <row r="952" spans="2:65" s="13" customFormat="1">
      <c r="B952" s="152"/>
      <c r="D952" s="146" t="s">
        <v>277</v>
      </c>
      <c r="E952" s="153" t="s">
        <v>3</v>
      </c>
      <c r="F952" s="154" t="s">
        <v>285</v>
      </c>
      <c r="H952" s="288">
        <v>40.164999999999999</v>
      </c>
      <c r="I952" s="155"/>
      <c r="J952" s="351"/>
      <c r="L952" s="152"/>
      <c r="M952" s="156"/>
      <c r="T952" s="157"/>
      <c r="AT952" s="153" t="s">
        <v>277</v>
      </c>
      <c r="AU952" s="153" t="s">
        <v>81</v>
      </c>
      <c r="AV952" s="13" t="s">
        <v>88</v>
      </c>
      <c r="AW952" s="13" t="s">
        <v>31</v>
      </c>
      <c r="AX952" s="13" t="s">
        <v>76</v>
      </c>
      <c r="AY952" s="153" t="s">
        <v>267</v>
      </c>
    </row>
    <row r="953" spans="2:65" s="1" customFormat="1" ht="16.5" customHeight="1">
      <c r="B953" s="129"/>
      <c r="C953" s="165" t="s">
        <v>1756</v>
      </c>
      <c r="D953" s="165" t="s">
        <v>564</v>
      </c>
      <c r="E953" s="166" t="s">
        <v>1743</v>
      </c>
      <c r="F953" s="167" t="s">
        <v>1744</v>
      </c>
      <c r="G953" s="168" t="s">
        <v>102</v>
      </c>
      <c r="H953" s="291">
        <v>44.182000000000002</v>
      </c>
      <c r="I953" s="169"/>
      <c r="J953" s="355">
        <f>ROUND(I953*H953,2)</f>
        <v>0</v>
      </c>
      <c r="K953" s="167" t="s">
        <v>273</v>
      </c>
      <c r="L953" s="171"/>
      <c r="M953" s="172" t="s">
        <v>3</v>
      </c>
      <c r="N953" s="173" t="s">
        <v>41</v>
      </c>
      <c r="P953" s="137">
        <f>O953*H953</f>
        <v>0</v>
      </c>
      <c r="Q953" s="137">
        <v>1.0000000000000001E-5</v>
      </c>
      <c r="R953" s="137">
        <f>Q953*H953</f>
        <v>4.4182000000000005E-4</v>
      </c>
      <c r="S953" s="137">
        <v>0</v>
      </c>
      <c r="T953" s="138">
        <f>S953*H953</f>
        <v>0</v>
      </c>
      <c r="AR953" s="139" t="s">
        <v>472</v>
      </c>
      <c r="AT953" s="139" t="s">
        <v>564</v>
      </c>
      <c r="AU953" s="139" t="s">
        <v>81</v>
      </c>
      <c r="AY953" s="18" t="s">
        <v>267</v>
      </c>
      <c r="BE953" s="140">
        <f>IF(N953="základní",J953,0)</f>
        <v>0</v>
      </c>
      <c r="BF953" s="140">
        <f>IF(N953="snížená",J953,0)</f>
        <v>0</v>
      </c>
      <c r="BG953" s="140">
        <f>IF(N953="zákl. přenesená",J953,0)</f>
        <v>0</v>
      </c>
      <c r="BH953" s="140">
        <f>IF(N953="sníž. přenesená",J953,0)</f>
        <v>0</v>
      </c>
      <c r="BI953" s="140">
        <f>IF(N953="nulová",J953,0)</f>
        <v>0</v>
      </c>
      <c r="BJ953" s="18" t="s">
        <v>81</v>
      </c>
      <c r="BK953" s="140">
        <f>ROUND(I953*H953,2)</f>
        <v>0</v>
      </c>
      <c r="BL953" s="18" t="s">
        <v>312</v>
      </c>
      <c r="BM953" s="139" t="s">
        <v>1757</v>
      </c>
    </row>
    <row r="954" spans="2:65" s="12" customFormat="1">
      <c r="B954" s="145"/>
      <c r="D954" s="146" t="s">
        <v>277</v>
      </c>
      <c r="F954" s="148" t="s">
        <v>1758</v>
      </c>
      <c r="H954" s="287">
        <v>44.182000000000002</v>
      </c>
      <c r="I954" s="149"/>
      <c r="J954" s="350"/>
      <c r="L954" s="145"/>
      <c r="M954" s="150"/>
      <c r="T954" s="151"/>
      <c r="AT954" s="147" t="s">
        <v>277</v>
      </c>
      <c r="AU954" s="147" t="s">
        <v>81</v>
      </c>
      <c r="AV954" s="12" t="s">
        <v>81</v>
      </c>
      <c r="AW954" s="12" t="s">
        <v>4</v>
      </c>
      <c r="AX954" s="12" t="s">
        <v>76</v>
      </c>
      <c r="AY954" s="147" t="s">
        <v>267</v>
      </c>
    </row>
    <row r="955" spans="2:65" s="11" customFormat="1" ht="22.9" customHeight="1">
      <c r="B955" s="117"/>
      <c r="D955" s="118" t="s">
        <v>68</v>
      </c>
      <c r="E955" s="127" t="s">
        <v>1759</v>
      </c>
      <c r="F955" s="127" t="s">
        <v>1760</v>
      </c>
      <c r="H955" s="289"/>
      <c r="I955" s="120"/>
      <c r="J955" s="352">
        <f>BK955</f>
        <v>0</v>
      </c>
      <c r="L955" s="117"/>
      <c r="M955" s="122"/>
      <c r="P955" s="123">
        <f>SUM(P956:P961)</f>
        <v>0</v>
      </c>
      <c r="R955" s="123">
        <f>SUM(R956:R961)</f>
        <v>1E-3</v>
      </c>
      <c r="T955" s="124">
        <f>SUM(T956:T961)</f>
        <v>0</v>
      </c>
      <c r="AR955" s="118" t="s">
        <v>81</v>
      </c>
      <c r="AT955" s="125" t="s">
        <v>68</v>
      </c>
      <c r="AU955" s="125" t="s">
        <v>76</v>
      </c>
      <c r="AY955" s="118" t="s">
        <v>267</v>
      </c>
      <c r="BK955" s="126">
        <f>SUM(BK956:BK961)</f>
        <v>0</v>
      </c>
    </row>
    <row r="956" spans="2:65" s="1" customFormat="1" ht="33" customHeight="1">
      <c r="B956" s="129"/>
      <c r="C956" s="130" t="s">
        <v>1761</v>
      </c>
      <c r="D956" s="130" t="s">
        <v>270</v>
      </c>
      <c r="E956" s="131" t="s">
        <v>1762</v>
      </c>
      <c r="F956" s="132" t="s">
        <v>1763</v>
      </c>
      <c r="G956" s="133" t="s">
        <v>356</v>
      </c>
      <c r="H956" s="285">
        <v>1</v>
      </c>
      <c r="I956" s="134"/>
      <c r="J956" s="348">
        <f>ROUND(I956*H956,2)</f>
        <v>0</v>
      </c>
      <c r="K956" s="132" t="s">
        <v>273</v>
      </c>
      <c r="L956" s="33"/>
      <c r="M956" s="135" t="s">
        <v>3</v>
      </c>
      <c r="N956" s="136" t="s">
        <v>41</v>
      </c>
      <c r="P956" s="137">
        <f>O956*H956</f>
        <v>0</v>
      </c>
      <c r="Q956" s="137">
        <v>0</v>
      </c>
      <c r="R956" s="137">
        <f>Q956*H956</f>
        <v>0</v>
      </c>
      <c r="S956" s="137">
        <v>0</v>
      </c>
      <c r="T956" s="138">
        <f>S956*H956</f>
        <v>0</v>
      </c>
      <c r="AR956" s="139" t="s">
        <v>312</v>
      </c>
      <c r="AT956" s="139" t="s">
        <v>270</v>
      </c>
      <c r="AU956" s="139" t="s">
        <v>81</v>
      </c>
      <c r="AY956" s="18" t="s">
        <v>267</v>
      </c>
      <c r="BE956" s="140">
        <f>IF(N956="základní",J956,0)</f>
        <v>0</v>
      </c>
      <c r="BF956" s="140">
        <f>IF(N956="snížená",J956,0)</f>
        <v>0</v>
      </c>
      <c r="BG956" s="140">
        <f>IF(N956="zákl. přenesená",J956,0)</f>
        <v>0</v>
      </c>
      <c r="BH956" s="140">
        <f>IF(N956="sníž. přenesená",J956,0)</f>
        <v>0</v>
      </c>
      <c r="BI956" s="140">
        <f>IF(N956="nulová",J956,0)</f>
        <v>0</v>
      </c>
      <c r="BJ956" s="18" t="s">
        <v>81</v>
      </c>
      <c r="BK956" s="140">
        <f>ROUND(I956*H956,2)</f>
        <v>0</v>
      </c>
      <c r="BL956" s="18" t="s">
        <v>312</v>
      </c>
      <c r="BM956" s="139" t="s">
        <v>1764</v>
      </c>
    </row>
    <row r="957" spans="2:65" s="1" customFormat="1">
      <c r="B957" s="33"/>
      <c r="D957" s="141" t="s">
        <v>275</v>
      </c>
      <c r="F957" s="142" t="s">
        <v>1765</v>
      </c>
      <c r="H957" s="286"/>
      <c r="I957" s="143"/>
      <c r="J957" s="349"/>
      <c r="L957" s="33"/>
      <c r="M957" s="144"/>
      <c r="T957" s="54"/>
      <c r="AT957" s="18" t="s">
        <v>275</v>
      </c>
      <c r="AU957" s="18" t="s">
        <v>81</v>
      </c>
    </row>
    <row r="958" spans="2:65" s="1" customFormat="1" ht="24.2" customHeight="1">
      <c r="B958" s="129"/>
      <c r="C958" s="165" t="s">
        <v>1766</v>
      </c>
      <c r="D958" s="165" t="s">
        <v>564</v>
      </c>
      <c r="E958" s="166" t="s">
        <v>1767</v>
      </c>
      <c r="F958" s="167" t="s">
        <v>1768</v>
      </c>
      <c r="G958" s="168" t="s">
        <v>356</v>
      </c>
      <c r="H958" s="291">
        <v>1</v>
      </c>
      <c r="I958" s="169"/>
      <c r="J958" s="355">
        <f>ROUND(I958*H958,2)</f>
        <v>0</v>
      </c>
      <c r="K958" s="167" t="s">
        <v>273</v>
      </c>
      <c r="L958" s="171"/>
      <c r="M958" s="172" t="s">
        <v>3</v>
      </c>
      <c r="N958" s="173" t="s">
        <v>41</v>
      </c>
      <c r="P958" s="137">
        <f>O958*H958</f>
        <v>0</v>
      </c>
      <c r="Q958" s="137">
        <v>1E-3</v>
      </c>
      <c r="R958" s="137">
        <f>Q958*H958</f>
        <v>1E-3</v>
      </c>
      <c r="S958" s="137">
        <v>0</v>
      </c>
      <c r="T958" s="138">
        <f>S958*H958</f>
        <v>0</v>
      </c>
      <c r="AR958" s="139" t="s">
        <v>472</v>
      </c>
      <c r="AT958" s="139" t="s">
        <v>564</v>
      </c>
      <c r="AU958" s="139" t="s">
        <v>81</v>
      </c>
      <c r="AY958" s="18" t="s">
        <v>267</v>
      </c>
      <c r="BE958" s="140">
        <f>IF(N958="základní",J958,0)</f>
        <v>0</v>
      </c>
      <c r="BF958" s="140">
        <f>IF(N958="snížená",J958,0)</f>
        <v>0</v>
      </c>
      <c r="BG958" s="140">
        <f>IF(N958="zákl. přenesená",J958,0)</f>
        <v>0</v>
      </c>
      <c r="BH958" s="140">
        <f>IF(N958="sníž. přenesená",J958,0)</f>
        <v>0</v>
      </c>
      <c r="BI958" s="140">
        <f>IF(N958="nulová",J958,0)</f>
        <v>0</v>
      </c>
      <c r="BJ958" s="18" t="s">
        <v>81</v>
      </c>
      <c r="BK958" s="140">
        <f>ROUND(I958*H958,2)</f>
        <v>0</v>
      </c>
      <c r="BL958" s="18" t="s">
        <v>312</v>
      </c>
      <c r="BM958" s="139" t="s">
        <v>1769</v>
      </c>
    </row>
    <row r="959" spans="2:65" s="1" customFormat="1" ht="49.15" customHeight="1">
      <c r="B959" s="129"/>
      <c r="C959" s="130" t="s">
        <v>1770</v>
      </c>
      <c r="D959" s="130" t="s">
        <v>270</v>
      </c>
      <c r="E959" s="131" t="s">
        <v>1771</v>
      </c>
      <c r="F959" s="132" t="s">
        <v>1772</v>
      </c>
      <c r="G959" s="133" t="s">
        <v>481</v>
      </c>
      <c r="H959" s="285">
        <v>1E-3</v>
      </c>
      <c r="I959" s="134"/>
      <c r="J959" s="348">
        <f>ROUND(I959*H959,2)</f>
        <v>0</v>
      </c>
      <c r="K959" s="132" t="s">
        <v>273</v>
      </c>
      <c r="L959" s="33"/>
      <c r="M959" s="135" t="s">
        <v>3</v>
      </c>
      <c r="N959" s="136" t="s">
        <v>41</v>
      </c>
      <c r="P959" s="137">
        <f>O959*H959</f>
        <v>0</v>
      </c>
      <c r="Q959" s="137">
        <v>0</v>
      </c>
      <c r="R959" s="137">
        <f>Q959*H959</f>
        <v>0</v>
      </c>
      <c r="S959" s="137">
        <v>0</v>
      </c>
      <c r="T959" s="138">
        <f>S959*H959</f>
        <v>0</v>
      </c>
      <c r="AR959" s="139" t="s">
        <v>312</v>
      </c>
      <c r="AT959" s="139" t="s">
        <v>270</v>
      </c>
      <c r="AU959" s="139" t="s">
        <v>81</v>
      </c>
      <c r="AY959" s="18" t="s">
        <v>267</v>
      </c>
      <c r="BE959" s="140">
        <f>IF(N959="základní",J959,0)</f>
        <v>0</v>
      </c>
      <c r="BF959" s="140">
        <f>IF(N959="snížená",J959,0)</f>
        <v>0</v>
      </c>
      <c r="BG959" s="140">
        <f>IF(N959="zákl. přenesená",J959,0)</f>
        <v>0</v>
      </c>
      <c r="BH959" s="140">
        <f>IF(N959="sníž. přenesená",J959,0)</f>
        <v>0</v>
      </c>
      <c r="BI959" s="140">
        <f>IF(N959="nulová",J959,0)</f>
        <v>0</v>
      </c>
      <c r="BJ959" s="18" t="s">
        <v>81</v>
      </c>
      <c r="BK959" s="140">
        <f>ROUND(I959*H959,2)</f>
        <v>0</v>
      </c>
      <c r="BL959" s="18" t="s">
        <v>312</v>
      </c>
      <c r="BM959" s="139" t="s">
        <v>1773</v>
      </c>
    </row>
    <row r="960" spans="2:65" s="1" customFormat="1">
      <c r="B960" s="33"/>
      <c r="D960" s="141" t="s">
        <v>275</v>
      </c>
      <c r="F960" s="142" t="s">
        <v>1774</v>
      </c>
      <c r="H960" s="286"/>
      <c r="I960" s="143"/>
      <c r="J960" s="349"/>
      <c r="L960" s="33"/>
      <c r="M960" s="144"/>
      <c r="T960" s="54"/>
      <c r="AT960" s="18" t="s">
        <v>275</v>
      </c>
      <c r="AU960" s="18" t="s">
        <v>81</v>
      </c>
    </row>
    <row r="961" spans="2:65" s="1" customFormat="1" ht="24.2" customHeight="1">
      <c r="B961" s="129"/>
      <c r="C961" s="130" t="s">
        <v>1775</v>
      </c>
      <c r="D961" s="130" t="s">
        <v>270</v>
      </c>
      <c r="E961" s="131" t="s">
        <v>1776</v>
      </c>
      <c r="F961" s="132" t="s">
        <v>1777</v>
      </c>
      <c r="G961" s="133" t="s">
        <v>371</v>
      </c>
      <c r="H961" s="285">
        <v>4</v>
      </c>
      <c r="I961" s="134"/>
      <c r="J961" s="348">
        <f>ROUND(I961*H961,2)</f>
        <v>0</v>
      </c>
      <c r="K961" s="132" t="s">
        <v>305</v>
      </c>
      <c r="L961" s="33"/>
      <c r="M961" s="135" t="s">
        <v>3</v>
      </c>
      <c r="N961" s="136" t="s">
        <v>41</v>
      </c>
      <c r="P961" s="137">
        <f>O961*H961</f>
        <v>0</v>
      </c>
      <c r="Q961" s="137">
        <v>0</v>
      </c>
      <c r="R961" s="137">
        <f>Q961*H961</f>
        <v>0</v>
      </c>
      <c r="S961" s="137">
        <v>0</v>
      </c>
      <c r="T961" s="138">
        <f>S961*H961</f>
        <v>0</v>
      </c>
      <c r="AR961" s="139" t="s">
        <v>88</v>
      </c>
      <c r="AT961" s="139" t="s">
        <v>270</v>
      </c>
      <c r="AU961" s="139" t="s">
        <v>81</v>
      </c>
      <c r="AY961" s="18" t="s">
        <v>267</v>
      </c>
      <c r="BE961" s="140">
        <f>IF(N961="základní",J961,0)</f>
        <v>0</v>
      </c>
      <c r="BF961" s="140">
        <f>IF(N961="snížená",J961,0)</f>
        <v>0</v>
      </c>
      <c r="BG961" s="140">
        <f>IF(N961="zákl. přenesená",J961,0)</f>
        <v>0</v>
      </c>
      <c r="BH961" s="140">
        <f>IF(N961="sníž. přenesená",J961,0)</f>
        <v>0</v>
      </c>
      <c r="BI961" s="140">
        <f>IF(N961="nulová",J961,0)</f>
        <v>0</v>
      </c>
      <c r="BJ961" s="18" t="s">
        <v>81</v>
      </c>
      <c r="BK961" s="140">
        <f>ROUND(I961*H961,2)</f>
        <v>0</v>
      </c>
      <c r="BL961" s="18" t="s">
        <v>88</v>
      </c>
      <c r="BM961" s="139" t="s">
        <v>1778</v>
      </c>
    </row>
    <row r="962" spans="2:65" s="11" customFormat="1" ht="25.9" customHeight="1">
      <c r="B962" s="117"/>
      <c r="D962" s="118" t="s">
        <v>68</v>
      </c>
      <c r="E962" s="119" t="s">
        <v>1779</v>
      </c>
      <c r="F962" s="119" t="s">
        <v>1780</v>
      </c>
      <c r="H962" s="289"/>
      <c r="I962" s="120"/>
      <c r="J962" s="354">
        <f>BK962</f>
        <v>0</v>
      </c>
      <c r="L962" s="117"/>
      <c r="M962" s="122"/>
      <c r="P962" s="123">
        <f>P963</f>
        <v>0</v>
      </c>
      <c r="R962" s="123">
        <f>R963</f>
        <v>0</v>
      </c>
      <c r="T962" s="124">
        <f>T963</f>
        <v>0</v>
      </c>
      <c r="AR962" s="118" t="s">
        <v>88</v>
      </c>
      <c r="AT962" s="125" t="s">
        <v>68</v>
      </c>
      <c r="AU962" s="125" t="s">
        <v>69</v>
      </c>
      <c r="AY962" s="118" t="s">
        <v>267</v>
      </c>
      <c r="BK962" s="126">
        <f>BK963</f>
        <v>0</v>
      </c>
    </row>
    <row r="963" spans="2:65" s="1" customFormat="1" ht="21.75" customHeight="1">
      <c r="B963" s="129"/>
      <c r="C963" s="130" t="s">
        <v>1781</v>
      </c>
      <c r="D963" s="130" t="s">
        <v>270</v>
      </c>
      <c r="E963" s="131" t="s">
        <v>1782</v>
      </c>
      <c r="F963" s="132" t="s">
        <v>1783</v>
      </c>
      <c r="G963" s="133" t="s">
        <v>304</v>
      </c>
      <c r="H963" s="285">
        <v>1</v>
      </c>
      <c r="I963" s="134"/>
      <c r="J963" s="348">
        <f>ROUND(I963*H963,2)</f>
        <v>0</v>
      </c>
      <c r="K963" s="132" t="s">
        <v>3</v>
      </c>
      <c r="L963" s="33"/>
      <c r="M963" s="182" t="s">
        <v>3</v>
      </c>
      <c r="N963" s="183" t="s">
        <v>41</v>
      </c>
      <c r="O963" s="184"/>
      <c r="P963" s="185">
        <f>O963*H963</f>
        <v>0</v>
      </c>
      <c r="Q963" s="185">
        <v>0</v>
      </c>
      <c r="R963" s="185">
        <f>Q963*H963</f>
        <v>0</v>
      </c>
      <c r="S963" s="185">
        <v>0</v>
      </c>
      <c r="T963" s="186">
        <f>S963*H963</f>
        <v>0</v>
      </c>
      <c r="AR963" s="139" t="s">
        <v>88</v>
      </c>
      <c r="AT963" s="139" t="s">
        <v>270</v>
      </c>
      <c r="AU963" s="139" t="s">
        <v>76</v>
      </c>
      <c r="AY963" s="18" t="s">
        <v>267</v>
      </c>
      <c r="BE963" s="140">
        <f>IF(N963="základní",J963,0)</f>
        <v>0</v>
      </c>
      <c r="BF963" s="140">
        <f>IF(N963="snížená",J963,0)</f>
        <v>0</v>
      </c>
      <c r="BG963" s="140">
        <f>IF(N963="zákl. přenesená",J963,0)</f>
        <v>0</v>
      </c>
      <c r="BH963" s="140">
        <f>IF(N963="sníž. přenesená",J963,0)</f>
        <v>0</v>
      </c>
      <c r="BI963" s="140">
        <f>IF(N963="nulová",J963,0)</f>
        <v>0</v>
      </c>
      <c r="BJ963" s="18" t="s">
        <v>81</v>
      </c>
      <c r="BK963" s="140">
        <f>ROUND(I963*H963,2)</f>
        <v>0</v>
      </c>
      <c r="BL963" s="18" t="s">
        <v>88</v>
      </c>
      <c r="BM963" s="139" t="s">
        <v>1784</v>
      </c>
    </row>
    <row r="964" spans="2:65" s="1" customFormat="1" ht="6.95" customHeight="1">
      <c r="B964" s="42"/>
      <c r="C964" s="43"/>
      <c r="D964" s="43"/>
      <c r="E964" s="43"/>
      <c r="F964" s="43"/>
      <c r="G964" s="43"/>
      <c r="H964" s="347"/>
      <c r="I964" s="43"/>
      <c r="J964" s="357"/>
      <c r="K964" s="43"/>
      <c r="L964" s="33"/>
    </row>
  </sheetData>
  <sheetProtection algorithmName="SHA-512" hashValue="z8jI7crHRaQdOoyGI8lImH8UfIVk+W49t5YGeP1Iq4ATp/0avre2KVHMYBx1qJB36K89ocwwb6RXjJF4boaaBg==" saltValue="VXD/tgVhTr8MzaZgkBkT5Q==" spinCount="100000" sheet="1" objects="1" scenarios="1"/>
  <autoFilter ref="C146:K963" xr:uid="{00000000-0009-0000-0000-000001000000}"/>
  <mergeCells count="12">
    <mergeCell ref="E139:H139"/>
    <mergeCell ref="L2:V2"/>
    <mergeCell ref="E50:H50"/>
    <mergeCell ref="E52:H52"/>
    <mergeCell ref="E54:H54"/>
    <mergeCell ref="E135:H135"/>
    <mergeCell ref="E137:H137"/>
    <mergeCell ref="E7:H7"/>
    <mergeCell ref="E9:H9"/>
    <mergeCell ref="E11:H11"/>
    <mergeCell ref="E20:H20"/>
    <mergeCell ref="E29:H29"/>
  </mergeCells>
  <hyperlinks>
    <hyperlink ref="F151" r:id="rId1" xr:uid="{00000000-0004-0000-0100-000000000000}"/>
    <hyperlink ref="F161" r:id="rId2" xr:uid="{00000000-0004-0000-0100-000001000000}"/>
    <hyperlink ref="F166" r:id="rId3" xr:uid="{00000000-0004-0000-0100-000002000000}"/>
    <hyperlink ref="F169" r:id="rId4" xr:uid="{00000000-0004-0000-0100-000003000000}"/>
    <hyperlink ref="F173" r:id="rId5" xr:uid="{00000000-0004-0000-0100-000004000000}"/>
    <hyperlink ref="F176" r:id="rId6" xr:uid="{00000000-0004-0000-0100-000005000000}"/>
    <hyperlink ref="F179" r:id="rId7" xr:uid="{00000000-0004-0000-0100-000006000000}"/>
    <hyperlink ref="F181" r:id="rId8" xr:uid="{00000000-0004-0000-0100-000007000000}"/>
    <hyperlink ref="F183" r:id="rId9" xr:uid="{00000000-0004-0000-0100-000008000000}"/>
    <hyperlink ref="F185" r:id="rId10" xr:uid="{00000000-0004-0000-0100-000009000000}"/>
    <hyperlink ref="F188" r:id="rId11" xr:uid="{00000000-0004-0000-0100-00000A000000}"/>
    <hyperlink ref="F191" r:id="rId12" xr:uid="{00000000-0004-0000-0100-00000B000000}"/>
    <hyperlink ref="F194" r:id="rId13" xr:uid="{00000000-0004-0000-0100-00000C000000}"/>
    <hyperlink ref="F200" r:id="rId14" xr:uid="{00000000-0004-0000-0100-00000D000000}"/>
    <hyperlink ref="F204" r:id="rId15" xr:uid="{00000000-0004-0000-0100-00000E000000}"/>
    <hyperlink ref="F209" r:id="rId16" xr:uid="{00000000-0004-0000-0100-00000F000000}"/>
    <hyperlink ref="F214" r:id="rId17" xr:uid="{00000000-0004-0000-0100-000010000000}"/>
    <hyperlink ref="F221" r:id="rId18" xr:uid="{00000000-0004-0000-0100-000011000000}"/>
    <hyperlink ref="F225" r:id="rId19" xr:uid="{00000000-0004-0000-0100-000012000000}"/>
    <hyperlink ref="F228" r:id="rId20" xr:uid="{00000000-0004-0000-0100-000013000000}"/>
    <hyperlink ref="F231" r:id="rId21" xr:uid="{00000000-0004-0000-0100-000014000000}"/>
    <hyperlink ref="F237" r:id="rId22" xr:uid="{00000000-0004-0000-0100-000015000000}"/>
    <hyperlink ref="F240" r:id="rId23" xr:uid="{00000000-0004-0000-0100-000016000000}"/>
    <hyperlink ref="F243" r:id="rId24" xr:uid="{00000000-0004-0000-0100-000017000000}"/>
    <hyperlink ref="F247" r:id="rId25" xr:uid="{00000000-0004-0000-0100-000018000000}"/>
    <hyperlink ref="F260" r:id="rId26" xr:uid="{00000000-0004-0000-0100-000019000000}"/>
    <hyperlink ref="F262" r:id="rId27" xr:uid="{00000000-0004-0000-0100-00001A000000}"/>
    <hyperlink ref="F264" r:id="rId28" xr:uid="{00000000-0004-0000-0100-00001B000000}"/>
    <hyperlink ref="F267" r:id="rId29" xr:uid="{00000000-0004-0000-0100-00001C000000}"/>
    <hyperlink ref="F270" r:id="rId30" xr:uid="{00000000-0004-0000-0100-00001D000000}"/>
    <hyperlink ref="F276" r:id="rId31" xr:uid="{00000000-0004-0000-0100-00001E000000}"/>
    <hyperlink ref="F280" r:id="rId32" xr:uid="{00000000-0004-0000-0100-00001F000000}"/>
    <hyperlink ref="F282" r:id="rId33" xr:uid="{00000000-0004-0000-0100-000020000000}"/>
    <hyperlink ref="F284" r:id="rId34" xr:uid="{00000000-0004-0000-0100-000021000000}"/>
    <hyperlink ref="F289" r:id="rId35" xr:uid="{00000000-0004-0000-0100-000022000000}"/>
    <hyperlink ref="F294" r:id="rId36" xr:uid="{00000000-0004-0000-0100-000023000000}"/>
    <hyperlink ref="F300" r:id="rId37" xr:uid="{00000000-0004-0000-0100-000024000000}"/>
    <hyperlink ref="F303" r:id="rId38" xr:uid="{00000000-0004-0000-0100-000025000000}"/>
    <hyperlink ref="F309" r:id="rId39" xr:uid="{00000000-0004-0000-0100-000026000000}"/>
    <hyperlink ref="F312" r:id="rId40" xr:uid="{00000000-0004-0000-0100-000027000000}"/>
    <hyperlink ref="F314" r:id="rId41" xr:uid="{00000000-0004-0000-0100-000028000000}"/>
    <hyperlink ref="F316" r:id="rId42" xr:uid="{00000000-0004-0000-0100-000029000000}"/>
    <hyperlink ref="F320" r:id="rId43" xr:uid="{00000000-0004-0000-0100-00002A000000}"/>
    <hyperlink ref="F327" r:id="rId44" xr:uid="{00000000-0004-0000-0100-00002B000000}"/>
    <hyperlink ref="F332" r:id="rId45" xr:uid="{00000000-0004-0000-0100-00002C000000}"/>
    <hyperlink ref="F335" r:id="rId46" xr:uid="{00000000-0004-0000-0100-00002D000000}"/>
    <hyperlink ref="F338" r:id="rId47" xr:uid="{00000000-0004-0000-0100-00002E000000}"/>
    <hyperlink ref="F346" r:id="rId48" xr:uid="{00000000-0004-0000-0100-00002F000000}"/>
    <hyperlink ref="F350" r:id="rId49" xr:uid="{00000000-0004-0000-0100-000030000000}"/>
    <hyperlink ref="F355" r:id="rId50" xr:uid="{00000000-0004-0000-0100-000031000000}"/>
    <hyperlink ref="F359" r:id="rId51" xr:uid="{00000000-0004-0000-0100-000032000000}"/>
    <hyperlink ref="F365" r:id="rId52" xr:uid="{00000000-0004-0000-0100-000033000000}"/>
    <hyperlink ref="F370" r:id="rId53" xr:uid="{00000000-0004-0000-0100-000034000000}"/>
    <hyperlink ref="F374" r:id="rId54" xr:uid="{00000000-0004-0000-0100-000035000000}"/>
    <hyperlink ref="F381" r:id="rId55" xr:uid="{00000000-0004-0000-0100-000036000000}"/>
    <hyperlink ref="F391" r:id="rId56" xr:uid="{00000000-0004-0000-0100-000037000000}"/>
    <hyperlink ref="F395" r:id="rId57" xr:uid="{00000000-0004-0000-0100-000038000000}"/>
    <hyperlink ref="F398" r:id="rId58" xr:uid="{00000000-0004-0000-0100-000039000000}"/>
    <hyperlink ref="F401" r:id="rId59" xr:uid="{00000000-0004-0000-0100-00003A000000}"/>
    <hyperlink ref="F408" r:id="rId60" xr:uid="{00000000-0004-0000-0100-00003B000000}"/>
    <hyperlink ref="F412" r:id="rId61" xr:uid="{00000000-0004-0000-0100-00003C000000}"/>
    <hyperlink ref="F415" r:id="rId62" xr:uid="{00000000-0004-0000-0100-00003D000000}"/>
    <hyperlink ref="F418" r:id="rId63" xr:uid="{00000000-0004-0000-0100-00003E000000}"/>
    <hyperlink ref="F421" r:id="rId64" xr:uid="{00000000-0004-0000-0100-00003F000000}"/>
    <hyperlink ref="F425" r:id="rId65" xr:uid="{00000000-0004-0000-0100-000040000000}"/>
    <hyperlink ref="F432" r:id="rId66" xr:uid="{00000000-0004-0000-0100-000041000000}"/>
    <hyperlink ref="F448" r:id="rId67" xr:uid="{00000000-0004-0000-0100-000042000000}"/>
    <hyperlink ref="F454" r:id="rId68" xr:uid="{00000000-0004-0000-0100-000043000000}"/>
    <hyperlink ref="F462" r:id="rId69" xr:uid="{00000000-0004-0000-0100-000044000000}"/>
    <hyperlink ref="F465" r:id="rId70" xr:uid="{00000000-0004-0000-0100-000045000000}"/>
    <hyperlink ref="F469" r:id="rId71" xr:uid="{00000000-0004-0000-0100-000046000000}"/>
    <hyperlink ref="F474" r:id="rId72" xr:uid="{00000000-0004-0000-0100-000047000000}"/>
    <hyperlink ref="F479" r:id="rId73" xr:uid="{00000000-0004-0000-0100-000048000000}"/>
    <hyperlink ref="F484" r:id="rId74" xr:uid="{00000000-0004-0000-0100-000049000000}"/>
    <hyperlink ref="F486" r:id="rId75" xr:uid="{00000000-0004-0000-0100-00004A000000}"/>
    <hyperlink ref="F491" r:id="rId76" xr:uid="{00000000-0004-0000-0100-00004B000000}"/>
    <hyperlink ref="F494" r:id="rId77" xr:uid="{00000000-0004-0000-0100-00004C000000}"/>
    <hyperlink ref="F499" r:id="rId78" xr:uid="{00000000-0004-0000-0100-00004D000000}"/>
    <hyperlink ref="F503" r:id="rId79" xr:uid="{00000000-0004-0000-0100-00004E000000}"/>
    <hyperlink ref="F508" r:id="rId80" xr:uid="{00000000-0004-0000-0100-00004F000000}"/>
    <hyperlink ref="F512" r:id="rId81" xr:uid="{00000000-0004-0000-0100-000050000000}"/>
    <hyperlink ref="F516" r:id="rId82" xr:uid="{00000000-0004-0000-0100-000051000000}"/>
    <hyperlink ref="F519" r:id="rId83" xr:uid="{00000000-0004-0000-0100-000052000000}"/>
    <hyperlink ref="F525" r:id="rId84" xr:uid="{00000000-0004-0000-0100-000053000000}"/>
    <hyperlink ref="F532" r:id="rId85" xr:uid="{00000000-0004-0000-0100-000054000000}"/>
    <hyperlink ref="F536" r:id="rId86" xr:uid="{00000000-0004-0000-0100-000055000000}"/>
    <hyperlink ref="F540" r:id="rId87" xr:uid="{00000000-0004-0000-0100-000056000000}"/>
    <hyperlink ref="F543" r:id="rId88" xr:uid="{00000000-0004-0000-0100-000057000000}"/>
    <hyperlink ref="F546" r:id="rId89" xr:uid="{00000000-0004-0000-0100-000058000000}"/>
    <hyperlink ref="F549" r:id="rId90" xr:uid="{00000000-0004-0000-0100-000059000000}"/>
    <hyperlink ref="F553" r:id="rId91" xr:uid="{00000000-0004-0000-0100-00005A000000}"/>
    <hyperlink ref="F556" r:id="rId92" xr:uid="{00000000-0004-0000-0100-00005B000000}"/>
    <hyperlink ref="F559" r:id="rId93" xr:uid="{00000000-0004-0000-0100-00005C000000}"/>
    <hyperlink ref="F562" r:id="rId94" xr:uid="{00000000-0004-0000-0100-00005D000000}"/>
    <hyperlink ref="F565" r:id="rId95" xr:uid="{00000000-0004-0000-0100-00005E000000}"/>
    <hyperlink ref="F568" r:id="rId96" xr:uid="{00000000-0004-0000-0100-00005F000000}"/>
    <hyperlink ref="F571" r:id="rId97" xr:uid="{00000000-0004-0000-0100-000060000000}"/>
    <hyperlink ref="F575" r:id="rId98" xr:uid="{00000000-0004-0000-0100-000061000000}"/>
    <hyperlink ref="F579" r:id="rId99" xr:uid="{00000000-0004-0000-0100-000062000000}"/>
    <hyperlink ref="F582" r:id="rId100" xr:uid="{00000000-0004-0000-0100-000063000000}"/>
    <hyperlink ref="F585" r:id="rId101" xr:uid="{00000000-0004-0000-0100-000064000000}"/>
    <hyperlink ref="F590" r:id="rId102" xr:uid="{00000000-0004-0000-0100-000065000000}"/>
    <hyperlink ref="F594" r:id="rId103" xr:uid="{00000000-0004-0000-0100-000066000000}"/>
    <hyperlink ref="F599" r:id="rId104" xr:uid="{00000000-0004-0000-0100-000067000000}"/>
    <hyperlink ref="F603" r:id="rId105" xr:uid="{00000000-0004-0000-0100-000068000000}"/>
    <hyperlink ref="F607" r:id="rId106" xr:uid="{00000000-0004-0000-0100-000069000000}"/>
    <hyperlink ref="F610" r:id="rId107" xr:uid="{00000000-0004-0000-0100-00006A000000}"/>
    <hyperlink ref="F621" r:id="rId108" xr:uid="{00000000-0004-0000-0100-00006B000000}"/>
    <hyperlink ref="F633" r:id="rId109" xr:uid="{00000000-0004-0000-0100-00006C000000}"/>
    <hyperlink ref="F636" r:id="rId110" xr:uid="{00000000-0004-0000-0100-00006D000000}"/>
    <hyperlink ref="F639" r:id="rId111" xr:uid="{00000000-0004-0000-0100-00006E000000}"/>
    <hyperlink ref="F642" r:id="rId112" xr:uid="{00000000-0004-0000-0100-00006F000000}"/>
    <hyperlink ref="F645" r:id="rId113" xr:uid="{00000000-0004-0000-0100-000070000000}"/>
    <hyperlink ref="F648" r:id="rId114" xr:uid="{00000000-0004-0000-0100-000071000000}"/>
    <hyperlink ref="F651" r:id="rId115" xr:uid="{00000000-0004-0000-0100-000072000000}"/>
    <hyperlink ref="F654" r:id="rId116" xr:uid="{00000000-0004-0000-0100-000073000000}"/>
    <hyperlink ref="F660" r:id="rId117" xr:uid="{00000000-0004-0000-0100-000074000000}"/>
    <hyperlink ref="F664" r:id="rId118" xr:uid="{00000000-0004-0000-0100-000075000000}"/>
    <hyperlink ref="F669" r:id="rId119" xr:uid="{00000000-0004-0000-0100-000076000000}"/>
    <hyperlink ref="F672" r:id="rId120" xr:uid="{00000000-0004-0000-0100-000077000000}"/>
    <hyperlink ref="F675" r:id="rId121" xr:uid="{00000000-0004-0000-0100-000078000000}"/>
    <hyperlink ref="F678" r:id="rId122" xr:uid="{00000000-0004-0000-0100-000079000000}"/>
    <hyperlink ref="F683" r:id="rId123" xr:uid="{00000000-0004-0000-0100-00007A000000}"/>
    <hyperlink ref="F686" r:id="rId124" xr:uid="{00000000-0004-0000-0100-00007B000000}"/>
    <hyperlink ref="F694" r:id="rId125" xr:uid="{00000000-0004-0000-0100-00007C000000}"/>
    <hyperlink ref="F700" r:id="rId126" xr:uid="{00000000-0004-0000-0100-00007D000000}"/>
    <hyperlink ref="F705" r:id="rId127" xr:uid="{00000000-0004-0000-0100-00007E000000}"/>
    <hyperlink ref="F708" r:id="rId128" xr:uid="{00000000-0004-0000-0100-00007F000000}"/>
    <hyperlink ref="F720" r:id="rId129" xr:uid="{00000000-0004-0000-0100-000080000000}"/>
    <hyperlink ref="F731" r:id="rId130" xr:uid="{00000000-0004-0000-0100-000081000000}"/>
    <hyperlink ref="F734" r:id="rId131" xr:uid="{00000000-0004-0000-0100-000082000000}"/>
    <hyperlink ref="F737" r:id="rId132" xr:uid="{00000000-0004-0000-0100-000083000000}"/>
    <hyperlink ref="F739" r:id="rId133" xr:uid="{00000000-0004-0000-0100-000084000000}"/>
    <hyperlink ref="F748" r:id="rId134" xr:uid="{00000000-0004-0000-0100-000085000000}"/>
    <hyperlink ref="F751" r:id="rId135" xr:uid="{00000000-0004-0000-0100-000086000000}"/>
    <hyperlink ref="F755" r:id="rId136" xr:uid="{00000000-0004-0000-0100-000087000000}"/>
    <hyperlink ref="F762" r:id="rId137" xr:uid="{00000000-0004-0000-0100-000088000000}"/>
    <hyperlink ref="F765" r:id="rId138" xr:uid="{00000000-0004-0000-0100-000089000000}"/>
    <hyperlink ref="F769" r:id="rId139" xr:uid="{00000000-0004-0000-0100-00008A000000}"/>
    <hyperlink ref="F774" r:id="rId140" xr:uid="{00000000-0004-0000-0100-00008B000000}"/>
    <hyperlink ref="F777" r:id="rId141" xr:uid="{00000000-0004-0000-0100-00008C000000}"/>
    <hyperlink ref="F781" r:id="rId142" xr:uid="{00000000-0004-0000-0100-00008D000000}"/>
    <hyperlink ref="F785" r:id="rId143" xr:uid="{00000000-0004-0000-0100-00008E000000}"/>
    <hyperlink ref="F789" r:id="rId144" xr:uid="{00000000-0004-0000-0100-00008F000000}"/>
    <hyperlink ref="F794" r:id="rId145" xr:uid="{00000000-0004-0000-0100-000090000000}"/>
    <hyperlink ref="F804" r:id="rId146" xr:uid="{00000000-0004-0000-0100-000091000000}"/>
    <hyperlink ref="F808" r:id="rId147" xr:uid="{00000000-0004-0000-0100-000092000000}"/>
    <hyperlink ref="F811" r:id="rId148" xr:uid="{00000000-0004-0000-0100-000093000000}"/>
    <hyperlink ref="F817" r:id="rId149" xr:uid="{00000000-0004-0000-0100-000094000000}"/>
    <hyperlink ref="F823" r:id="rId150" xr:uid="{00000000-0004-0000-0100-000095000000}"/>
    <hyperlink ref="F826" r:id="rId151" xr:uid="{00000000-0004-0000-0100-000096000000}"/>
    <hyperlink ref="F830" r:id="rId152" xr:uid="{00000000-0004-0000-0100-000097000000}"/>
    <hyperlink ref="F836" r:id="rId153" xr:uid="{00000000-0004-0000-0100-000098000000}"/>
    <hyperlink ref="F842" r:id="rId154" xr:uid="{00000000-0004-0000-0100-000099000000}"/>
    <hyperlink ref="F844" r:id="rId155" xr:uid="{00000000-0004-0000-0100-00009A000000}"/>
    <hyperlink ref="F848" r:id="rId156" xr:uid="{00000000-0004-0000-0100-00009B000000}"/>
    <hyperlink ref="F851" r:id="rId157" xr:uid="{00000000-0004-0000-0100-00009C000000}"/>
    <hyperlink ref="F857" r:id="rId158" xr:uid="{00000000-0004-0000-0100-00009D000000}"/>
    <hyperlink ref="F865" r:id="rId159" xr:uid="{00000000-0004-0000-0100-00009E000000}"/>
    <hyperlink ref="F873" r:id="rId160" xr:uid="{00000000-0004-0000-0100-00009F000000}"/>
    <hyperlink ref="F876" r:id="rId161" xr:uid="{00000000-0004-0000-0100-0000A0000000}"/>
    <hyperlink ref="F878" r:id="rId162" xr:uid="{00000000-0004-0000-0100-0000A1000000}"/>
    <hyperlink ref="F880" r:id="rId163" xr:uid="{00000000-0004-0000-0100-0000A2000000}"/>
    <hyperlink ref="F884" r:id="rId164" xr:uid="{00000000-0004-0000-0100-0000A3000000}"/>
    <hyperlink ref="F891" r:id="rId165" xr:uid="{00000000-0004-0000-0100-0000A4000000}"/>
    <hyperlink ref="F894" r:id="rId166" xr:uid="{00000000-0004-0000-0100-0000A5000000}"/>
    <hyperlink ref="F897" r:id="rId167" xr:uid="{00000000-0004-0000-0100-0000A6000000}"/>
    <hyperlink ref="F901" r:id="rId168" xr:uid="{00000000-0004-0000-0100-0000A7000000}"/>
    <hyperlink ref="F906" r:id="rId169" xr:uid="{00000000-0004-0000-0100-0000A8000000}"/>
    <hyperlink ref="F912" r:id="rId170" xr:uid="{00000000-0004-0000-0100-0000A9000000}"/>
    <hyperlink ref="F915" r:id="rId171" xr:uid="{00000000-0004-0000-0100-0000AA000000}"/>
    <hyperlink ref="F918" r:id="rId172" xr:uid="{00000000-0004-0000-0100-0000AB000000}"/>
    <hyperlink ref="F928" r:id="rId173" xr:uid="{00000000-0004-0000-0100-0000AC000000}"/>
    <hyperlink ref="F930" r:id="rId174" xr:uid="{00000000-0004-0000-0100-0000AD000000}"/>
    <hyperlink ref="F932" r:id="rId175" xr:uid="{00000000-0004-0000-0100-0000AE000000}"/>
    <hyperlink ref="F937" r:id="rId176" xr:uid="{00000000-0004-0000-0100-0000AF000000}"/>
    <hyperlink ref="F942" r:id="rId177" xr:uid="{00000000-0004-0000-0100-0000B0000000}"/>
    <hyperlink ref="F947" r:id="rId178" xr:uid="{00000000-0004-0000-0100-0000B1000000}"/>
    <hyperlink ref="F957" r:id="rId179" xr:uid="{00000000-0004-0000-0100-0000B2000000}"/>
    <hyperlink ref="F960" r:id="rId180" xr:uid="{00000000-0004-0000-0100-0000B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7"/>
  <sheetViews>
    <sheetView showGridLines="0" topLeftCell="A78" workbookViewId="0">
      <selection activeCell="I96" sqref="I9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84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1785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tr">
        <f>IF('Rekapitulace stavby'!AN10="","",'Rekapitulace stavby'!AN10)</f>
        <v/>
      </c>
      <c r="L16" s="33"/>
    </row>
    <row r="17" spans="2:12" s="1" customFormat="1" ht="18" customHeight="1">
      <c r="B17" s="33"/>
      <c r="E17" s="26" t="str">
        <f>IF('Rekapitulace stavby'!E11="","",'Rekapitulace stavby'!E11)</f>
        <v xml:space="preserve"> </v>
      </c>
      <c r="I17" s="28" t="s">
        <v>27</v>
      </c>
      <c r="J17" s="26" t="str">
        <f>IF('Rekapitulace stavby'!AN11="","",'Rekapitulace stavby'!AN11)</f>
        <v/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tr">
        <f>IF('Rekapitulace stavby'!AN16="","",'Rekapitulace stavby'!AN16)</f>
        <v/>
      </c>
      <c r="L22" s="33"/>
    </row>
    <row r="23" spans="2:12" s="1" customFormat="1" ht="18" customHeight="1">
      <c r="B23" s="33"/>
      <c r="E23" s="26" t="str">
        <f>IF('Rekapitulace stavby'!E17="","",'Rekapitulace stavby'!E17)</f>
        <v xml:space="preserve"> </v>
      </c>
      <c r="I23" s="28" t="s">
        <v>27</v>
      </c>
      <c r="J23" s="26" t="str">
        <f>IF('Rekapitulace stavby'!AN17="","",'Rekapitulace stavby'!AN17)</f>
        <v/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27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ROUND(J93,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ROUND((SUM(BE93:BE156)),  2)</f>
        <v>0</v>
      </c>
      <c r="I35" s="91">
        <v>0.21</v>
      </c>
      <c r="J35" s="84">
        <f>ROUND(((SUM(BE93:BE156))*I35),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ROUND((SUM(BF93:BF156)),  2)</f>
        <v>0</v>
      </c>
      <c r="I36" s="91">
        <v>0.12</v>
      </c>
      <c r="J36" s="84">
        <f>ROUND(((SUM(BF93:BF156))*I36),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ROUND((SUM(BG93:BG156)),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ROUND((SUM(BH93:BH156)),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ROUND((SUM(BI93:BI156)),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2 - Oplocení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J93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199</v>
      </c>
      <c r="E64" s="103"/>
      <c r="F64" s="103"/>
      <c r="G64" s="103"/>
      <c r="H64" s="103"/>
      <c r="I64" s="103"/>
      <c r="J64" s="104">
        <f>J94</f>
        <v>0</v>
      </c>
      <c r="L64" s="101"/>
    </row>
    <row r="65" spans="2:12" s="9" customFormat="1" ht="19.899999999999999" customHeight="1">
      <c r="B65" s="105"/>
      <c r="D65" s="106" t="s">
        <v>200</v>
      </c>
      <c r="E65" s="107"/>
      <c r="F65" s="107"/>
      <c r="G65" s="107"/>
      <c r="H65" s="107"/>
      <c r="I65" s="107"/>
      <c r="J65" s="108">
        <f>J95</f>
        <v>0</v>
      </c>
      <c r="L65" s="105"/>
    </row>
    <row r="66" spans="2:12" s="9" customFormat="1" ht="19.899999999999999" customHeight="1">
      <c r="B66" s="105"/>
      <c r="D66" s="106" t="s">
        <v>203</v>
      </c>
      <c r="E66" s="107"/>
      <c r="F66" s="107"/>
      <c r="G66" s="107"/>
      <c r="H66" s="107"/>
      <c r="I66" s="107"/>
      <c r="J66" s="108">
        <f>J102</f>
        <v>0</v>
      </c>
      <c r="L66" s="105"/>
    </row>
    <row r="67" spans="2:12" s="9" customFormat="1" ht="19.899999999999999" customHeight="1">
      <c r="B67" s="105"/>
      <c r="D67" s="106" t="s">
        <v>207</v>
      </c>
      <c r="E67" s="107"/>
      <c r="F67" s="107"/>
      <c r="G67" s="107"/>
      <c r="H67" s="107"/>
      <c r="I67" s="107"/>
      <c r="J67" s="108">
        <f>J113</f>
        <v>0</v>
      </c>
      <c r="L67" s="105"/>
    </row>
    <row r="68" spans="2:12" s="9" customFormat="1" ht="14.85" customHeight="1">
      <c r="B68" s="105"/>
      <c r="D68" s="106" t="s">
        <v>1786</v>
      </c>
      <c r="E68" s="107"/>
      <c r="F68" s="107"/>
      <c r="G68" s="107"/>
      <c r="H68" s="107"/>
      <c r="I68" s="107"/>
      <c r="J68" s="108">
        <f>J129</f>
        <v>0</v>
      </c>
      <c r="L68" s="105"/>
    </row>
    <row r="69" spans="2:12" s="9" customFormat="1" ht="19.899999999999999" customHeight="1">
      <c r="B69" s="105"/>
      <c r="D69" s="106" t="s">
        <v>223</v>
      </c>
      <c r="E69" s="107"/>
      <c r="F69" s="107"/>
      <c r="G69" s="107"/>
      <c r="H69" s="107"/>
      <c r="I69" s="107"/>
      <c r="J69" s="108">
        <f>J132</f>
        <v>0</v>
      </c>
      <c r="L69" s="105"/>
    </row>
    <row r="70" spans="2:12" s="9" customFormat="1" ht="19.899999999999999" customHeight="1">
      <c r="B70" s="105"/>
      <c r="D70" s="106" t="s">
        <v>198</v>
      </c>
      <c r="E70" s="107"/>
      <c r="F70" s="107"/>
      <c r="G70" s="107"/>
      <c r="H70" s="107"/>
      <c r="I70" s="107"/>
      <c r="J70" s="108">
        <f>J144</f>
        <v>0</v>
      </c>
      <c r="L70" s="105"/>
    </row>
    <row r="71" spans="2:12" s="9" customFormat="1" ht="19.899999999999999" customHeight="1">
      <c r="B71" s="105"/>
      <c r="D71" s="106" t="s">
        <v>225</v>
      </c>
      <c r="E71" s="107"/>
      <c r="F71" s="107"/>
      <c r="G71" s="107"/>
      <c r="H71" s="107"/>
      <c r="I71" s="107"/>
      <c r="J71" s="108">
        <f>J154</f>
        <v>0</v>
      </c>
      <c r="L71" s="105"/>
    </row>
    <row r="72" spans="2:12" s="1" customFormat="1" ht="21.75" customHeight="1">
      <c r="B72" s="33"/>
      <c r="L72" s="33"/>
    </row>
    <row r="73" spans="2:12" s="1" customFormat="1" ht="6.95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5" customHeight="1">
      <c r="B78" s="33"/>
      <c r="C78" s="22" t="s">
        <v>252</v>
      </c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17</v>
      </c>
      <c r="L80" s="33"/>
    </row>
    <row r="81" spans="2:65" s="1" customFormat="1" ht="16.5" customHeight="1">
      <c r="B81" s="33"/>
      <c r="E81" s="336" t="str">
        <f>E7</f>
        <v>Stavební úpravy RD na Balkáně č.p. 340, Holice</v>
      </c>
      <c r="F81" s="337"/>
      <c r="G81" s="337"/>
      <c r="H81" s="337"/>
      <c r="L81" s="33"/>
    </row>
    <row r="82" spans="2:65" ht="12" customHeight="1">
      <c r="B82" s="21"/>
      <c r="C82" s="28" t="s">
        <v>120</v>
      </c>
      <c r="L82" s="21"/>
    </row>
    <row r="83" spans="2:65" s="1" customFormat="1" ht="16.5" customHeight="1">
      <c r="B83" s="33"/>
      <c r="E83" s="336" t="s">
        <v>124</v>
      </c>
      <c r="F83" s="335"/>
      <c r="G83" s="335"/>
      <c r="H83" s="335"/>
      <c r="L83" s="33"/>
    </row>
    <row r="84" spans="2:65" s="1" customFormat="1" ht="12" customHeight="1">
      <c r="B84" s="33"/>
      <c r="C84" s="28" t="s">
        <v>128</v>
      </c>
      <c r="L84" s="33"/>
    </row>
    <row r="85" spans="2:65" s="1" customFormat="1" ht="16.5" customHeight="1">
      <c r="B85" s="33"/>
      <c r="E85" s="328" t="str">
        <f>E11</f>
        <v>2 - Oplocení</v>
      </c>
      <c r="F85" s="335"/>
      <c r="G85" s="335"/>
      <c r="H85" s="335"/>
      <c r="L85" s="33"/>
    </row>
    <row r="86" spans="2:65" s="1" customFormat="1" ht="6.95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 xml:space="preserve"> </v>
      </c>
      <c r="I87" s="28" t="s">
        <v>23</v>
      </c>
      <c r="J87" s="50" t="str">
        <f>IF(J14="","",J14)</f>
        <v>31. 3. 2025</v>
      </c>
      <c r="L87" s="33"/>
    </row>
    <row r="88" spans="2:65" s="1" customFormat="1" ht="6.95" customHeight="1">
      <c r="B88" s="33"/>
      <c r="L88" s="33"/>
    </row>
    <row r="89" spans="2:65" s="1" customFormat="1" ht="15.2" customHeight="1">
      <c r="B89" s="33"/>
      <c r="C89" s="28" t="s">
        <v>25</v>
      </c>
      <c r="F89" s="26" t="str">
        <f>E17</f>
        <v xml:space="preserve"> </v>
      </c>
      <c r="I89" s="28" t="s">
        <v>30</v>
      </c>
      <c r="J89" s="31" t="str">
        <f>E23</f>
        <v xml:space="preserve"> </v>
      </c>
      <c r="L89" s="33"/>
    </row>
    <row r="90" spans="2:65" s="1" customFormat="1" ht="15.2" customHeight="1">
      <c r="B90" s="33"/>
      <c r="C90" s="28" t="s">
        <v>28</v>
      </c>
      <c r="F90" s="26" t="str">
        <f>IF(E20="","",E20)</f>
        <v>Vyplň údaj</v>
      </c>
      <c r="I90" s="28" t="s">
        <v>32</v>
      </c>
      <c r="J90" s="31" t="str">
        <f>E26</f>
        <v xml:space="preserve"> 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09"/>
      <c r="C92" s="110" t="s">
        <v>253</v>
      </c>
      <c r="D92" s="111" t="s">
        <v>54</v>
      </c>
      <c r="E92" s="111" t="s">
        <v>50</v>
      </c>
      <c r="F92" s="111" t="s">
        <v>51</v>
      </c>
      <c r="G92" s="111" t="s">
        <v>254</v>
      </c>
      <c r="H92" s="111" t="s">
        <v>255</v>
      </c>
      <c r="I92" s="111" t="s">
        <v>256</v>
      </c>
      <c r="J92" s="111" t="s">
        <v>188</v>
      </c>
      <c r="K92" s="112" t="s">
        <v>257</v>
      </c>
      <c r="L92" s="109"/>
      <c r="M92" s="57" t="s">
        <v>3</v>
      </c>
      <c r="N92" s="58" t="s">
        <v>39</v>
      </c>
      <c r="O92" s="58" t="s">
        <v>258</v>
      </c>
      <c r="P92" s="58" t="s">
        <v>259</v>
      </c>
      <c r="Q92" s="58" t="s">
        <v>260</v>
      </c>
      <c r="R92" s="58" t="s">
        <v>261</v>
      </c>
      <c r="S92" s="58" t="s">
        <v>262</v>
      </c>
      <c r="T92" s="59" t="s">
        <v>263</v>
      </c>
    </row>
    <row r="93" spans="2:65" s="1" customFormat="1" ht="22.9" customHeight="1">
      <c r="B93" s="33"/>
      <c r="C93" s="62" t="s">
        <v>264</v>
      </c>
      <c r="J93" s="113">
        <f>BK93</f>
        <v>0</v>
      </c>
      <c r="L93" s="33"/>
      <c r="M93" s="60"/>
      <c r="N93" s="51"/>
      <c r="O93" s="51"/>
      <c r="P93" s="114">
        <f>P94</f>
        <v>0</v>
      </c>
      <c r="Q93" s="51"/>
      <c r="R93" s="114">
        <f>R94</f>
        <v>6.2511964724480009</v>
      </c>
      <c r="S93" s="51"/>
      <c r="T93" s="115">
        <f>T94</f>
        <v>6.4443434000000002</v>
      </c>
      <c r="AT93" s="18" t="s">
        <v>68</v>
      </c>
      <c r="AU93" s="18" t="s">
        <v>189</v>
      </c>
      <c r="BK93" s="116">
        <f>BK94</f>
        <v>0</v>
      </c>
    </row>
    <row r="94" spans="2:65" s="11" customFormat="1" ht="25.9" customHeight="1">
      <c r="B94" s="117"/>
      <c r="D94" s="118" t="s">
        <v>68</v>
      </c>
      <c r="E94" s="119" t="s">
        <v>507</v>
      </c>
      <c r="F94" s="119" t="s">
        <v>508</v>
      </c>
      <c r="I94" s="120"/>
      <c r="J94" s="121">
        <f>BK94</f>
        <v>0</v>
      </c>
      <c r="L94" s="117"/>
      <c r="M94" s="122"/>
      <c r="P94" s="123">
        <f>P95+P102+P113+P132+P144+P154</f>
        <v>0</v>
      </c>
      <c r="R94" s="123">
        <f>R95+R102+R113+R132+R144+R154</f>
        <v>6.2511964724480009</v>
      </c>
      <c r="T94" s="124">
        <f>T95+T102+T113+T132+T144+T154</f>
        <v>6.4443434000000002</v>
      </c>
      <c r="AR94" s="118" t="s">
        <v>76</v>
      </c>
      <c r="AT94" s="125" t="s">
        <v>68</v>
      </c>
      <c r="AU94" s="125" t="s">
        <v>69</v>
      </c>
      <c r="AY94" s="118" t="s">
        <v>267</v>
      </c>
      <c r="BK94" s="126">
        <f>BK95+BK102+BK113+BK132+BK144+BK154</f>
        <v>0</v>
      </c>
    </row>
    <row r="95" spans="2:65" s="11" customFormat="1" ht="22.9" customHeight="1">
      <c r="B95" s="117"/>
      <c r="D95" s="118" t="s">
        <v>68</v>
      </c>
      <c r="E95" s="127" t="s">
        <v>76</v>
      </c>
      <c r="F95" s="127" t="s">
        <v>509</v>
      </c>
      <c r="I95" s="120"/>
      <c r="J95" s="128">
        <f>BK95</f>
        <v>0</v>
      </c>
      <c r="L95" s="117"/>
      <c r="M95" s="122"/>
      <c r="P95" s="123">
        <f>SUM(P96:P101)</f>
        <v>0</v>
      </c>
      <c r="R95" s="123">
        <f>SUM(R96:R101)</f>
        <v>0</v>
      </c>
      <c r="T95" s="124">
        <f>SUM(T96:T101)</f>
        <v>0</v>
      </c>
      <c r="AR95" s="118" t="s">
        <v>76</v>
      </c>
      <c r="AT95" s="125" t="s">
        <v>68</v>
      </c>
      <c r="AU95" s="125" t="s">
        <v>76</v>
      </c>
      <c r="AY95" s="118" t="s">
        <v>267</v>
      </c>
      <c r="BK95" s="126">
        <f>SUM(BK96:BK101)</f>
        <v>0</v>
      </c>
    </row>
    <row r="96" spans="2:65" s="1" customFormat="1" ht="44.25" customHeight="1">
      <c r="B96" s="129"/>
      <c r="C96" s="130" t="s">
        <v>76</v>
      </c>
      <c r="D96" s="130" t="s">
        <v>270</v>
      </c>
      <c r="E96" s="131" t="s">
        <v>1787</v>
      </c>
      <c r="F96" s="132" t="s">
        <v>1788</v>
      </c>
      <c r="G96" s="133" t="s">
        <v>294</v>
      </c>
      <c r="H96" s="358">
        <v>1.7370000000000001</v>
      </c>
      <c r="I96" s="134"/>
      <c r="J96" s="348">
        <f>ROUND(I96*H96,2)</f>
        <v>0</v>
      </c>
      <c r="K96" s="132" t="s">
        <v>273</v>
      </c>
      <c r="L96" s="33"/>
      <c r="M96" s="135" t="s">
        <v>3</v>
      </c>
      <c r="N96" s="136" t="s">
        <v>41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88</v>
      </c>
      <c r="AT96" s="139" t="s">
        <v>270</v>
      </c>
      <c r="AU96" s="139" t="s">
        <v>81</v>
      </c>
      <c r="AY96" s="18" t="s">
        <v>267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81</v>
      </c>
      <c r="BK96" s="140">
        <f>ROUND(I96*H96,2)</f>
        <v>0</v>
      </c>
      <c r="BL96" s="18" t="s">
        <v>88</v>
      </c>
      <c r="BM96" s="139" t="s">
        <v>1789</v>
      </c>
    </row>
    <row r="97" spans="2:65" s="1" customFormat="1">
      <c r="B97" s="33"/>
      <c r="D97" s="141" t="s">
        <v>275</v>
      </c>
      <c r="F97" s="142" t="s">
        <v>1790</v>
      </c>
      <c r="H97" s="349"/>
      <c r="I97" s="143"/>
      <c r="J97" s="349"/>
      <c r="L97" s="33"/>
      <c r="M97" s="144"/>
      <c r="T97" s="54"/>
      <c r="AT97" s="18" t="s">
        <v>275</v>
      </c>
      <c r="AU97" s="18" t="s">
        <v>81</v>
      </c>
    </row>
    <row r="98" spans="2:65" s="12" customFormat="1">
      <c r="B98" s="145"/>
      <c r="D98" s="146" t="s">
        <v>277</v>
      </c>
      <c r="E98" s="147" t="s">
        <v>3</v>
      </c>
      <c r="F98" s="148" t="s">
        <v>1791</v>
      </c>
      <c r="H98" s="359">
        <v>0.29699999999999999</v>
      </c>
      <c r="I98" s="149"/>
      <c r="J98" s="350"/>
      <c r="L98" s="145"/>
      <c r="M98" s="150"/>
      <c r="T98" s="151"/>
      <c r="AT98" s="147" t="s">
        <v>277</v>
      </c>
      <c r="AU98" s="147" t="s">
        <v>81</v>
      </c>
      <c r="AV98" s="12" t="s">
        <v>81</v>
      </c>
      <c r="AW98" s="12" t="s">
        <v>31</v>
      </c>
      <c r="AX98" s="12" t="s">
        <v>69</v>
      </c>
      <c r="AY98" s="147" t="s">
        <v>267</v>
      </c>
    </row>
    <row r="99" spans="2:65" s="14" customFormat="1">
      <c r="B99" s="158"/>
      <c r="D99" s="146" t="s">
        <v>277</v>
      </c>
      <c r="E99" s="159" t="s">
        <v>3</v>
      </c>
      <c r="F99" s="160" t="s">
        <v>1792</v>
      </c>
      <c r="H99" s="360" t="s">
        <v>3</v>
      </c>
      <c r="I99" s="161"/>
      <c r="J99" s="353"/>
      <c r="L99" s="158"/>
      <c r="M99" s="162"/>
      <c r="T99" s="163"/>
      <c r="AT99" s="159" t="s">
        <v>277</v>
      </c>
      <c r="AU99" s="159" t="s">
        <v>81</v>
      </c>
      <c r="AV99" s="14" t="s">
        <v>76</v>
      </c>
      <c r="AW99" s="14" t="s">
        <v>31</v>
      </c>
      <c r="AX99" s="14" t="s">
        <v>69</v>
      </c>
      <c r="AY99" s="159" t="s">
        <v>267</v>
      </c>
    </row>
    <row r="100" spans="2:65" s="12" customFormat="1">
      <c r="B100" s="145"/>
      <c r="D100" s="146" t="s">
        <v>277</v>
      </c>
      <c r="E100" s="147" t="s">
        <v>3</v>
      </c>
      <c r="F100" s="148" t="s">
        <v>1793</v>
      </c>
      <c r="H100" s="359">
        <v>1.44</v>
      </c>
      <c r="I100" s="149"/>
      <c r="J100" s="350"/>
      <c r="L100" s="145"/>
      <c r="M100" s="150"/>
      <c r="T100" s="151"/>
      <c r="AT100" s="147" t="s">
        <v>277</v>
      </c>
      <c r="AU100" s="147" t="s">
        <v>81</v>
      </c>
      <c r="AV100" s="12" t="s">
        <v>81</v>
      </c>
      <c r="AW100" s="12" t="s">
        <v>31</v>
      </c>
      <c r="AX100" s="12" t="s">
        <v>69</v>
      </c>
      <c r="AY100" s="147" t="s">
        <v>267</v>
      </c>
    </row>
    <row r="101" spans="2:65" s="13" customFormat="1">
      <c r="B101" s="152"/>
      <c r="D101" s="146" t="s">
        <v>277</v>
      </c>
      <c r="E101" s="153" t="s">
        <v>3</v>
      </c>
      <c r="F101" s="154" t="s">
        <v>285</v>
      </c>
      <c r="H101" s="361">
        <v>1.7369999999999999</v>
      </c>
      <c r="I101" s="155"/>
      <c r="J101" s="351"/>
      <c r="L101" s="152"/>
      <c r="M101" s="156"/>
      <c r="T101" s="157"/>
      <c r="AT101" s="153" t="s">
        <v>277</v>
      </c>
      <c r="AU101" s="153" t="s">
        <v>81</v>
      </c>
      <c r="AV101" s="13" t="s">
        <v>88</v>
      </c>
      <c r="AW101" s="13" t="s">
        <v>31</v>
      </c>
      <c r="AX101" s="13" t="s">
        <v>76</v>
      </c>
      <c r="AY101" s="153" t="s">
        <v>267</v>
      </c>
    </row>
    <row r="102" spans="2:65" s="11" customFormat="1" ht="22.9" customHeight="1">
      <c r="B102" s="117"/>
      <c r="D102" s="118" t="s">
        <v>68</v>
      </c>
      <c r="E102" s="127" t="s">
        <v>81</v>
      </c>
      <c r="F102" s="127" t="s">
        <v>549</v>
      </c>
      <c r="H102" s="362"/>
      <c r="I102" s="120"/>
      <c r="J102" s="352">
        <f>BK102</f>
        <v>0</v>
      </c>
      <c r="L102" s="117"/>
      <c r="M102" s="122"/>
      <c r="P102" s="123">
        <f>SUM(P103:P112)</f>
        <v>0</v>
      </c>
      <c r="R102" s="123">
        <f>SUM(R103:R112)</f>
        <v>3.7909064724480004</v>
      </c>
      <c r="T102" s="124">
        <f>SUM(T103:T112)</f>
        <v>0</v>
      </c>
      <c r="AR102" s="118" t="s">
        <v>76</v>
      </c>
      <c r="AT102" s="125" t="s">
        <v>68</v>
      </c>
      <c r="AU102" s="125" t="s">
        <v>76</v>
      </c>
      <c r="AY102" s="118" t="s">
        <v>267</v>
      </c>
      <c r="BK102" s="126">
        <f>SUM(BK103:BK112)</f>
        <v>0</v>
      </c>
    </row>
    <row r="103" spans="2:65" s="1" customFormat="1" ht="24.2" customHeight="1">
      <c r="B103" s="129"/>
      <c r="C103" s="130" t="s">
        <v>81</v>
      </c>
      <c r="D103" s="130" t="s">
        <v>270</v>
      </c>
      <c r="E103" s="131" t="s">
        <v>1794</v>
      </c>
      <c r="F103" s="132" t="s">
        <v>1795</v>
      </c>
      <c r="G103" s="133" t="s">
        <v>294</v>
      </c>
      <c r="H103" s="358">
        <v>1.512</v>
      </c>
      <c r="I103" s="134"/>
      <c r="J103" s="348">
        <f>ROUND(I103*H103,2)</f>
        <v>0</v>
      </c>
      <c r="K103" s="132" t="s">
        <v>273</v>
      </c>
      <c r="L103" s="33"/>
      <c r="M103" s="135" t="s">
        <v>3</v>
      </c>
      <c r="N103" s="136" t="s">
        <v>41</v>
      </c>
      <c r="P103" s="137">
        <f>O103*H103</f>
        <v>0</v>
      </c>
      <c r="Q103" s="137">
        <v>2.5018722040000001</v>
      </c>
      <c r="R103" s="137">
        <f>Q103*H103</f>
        <v>3.7828307724480004</v>
      </c>
      <c r="S103" s="137">
        <v>0</v>
      </c>
      <c r="T103" s="138">
        <f>S103*H103</f>
        <v>0</v>
      </c>
      <c r="AR103" s="139" t="s">
        <v>88</v>
      </c>
      <c r="AT103" s="139" t="s">
        <v>270</v>
      </c>
      <c r="AU103" s="139" t="s">
        <v>81</v>
      </c>
      <c r="AY103" s="18" t="s">
        <v>267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81</v>
      </c>
      <c r="BK103" s="140">
        <f>ROUND(I103*H103,2)</f>
        <v>0</v>
      </c>
      <c r="BL103" s="18" t="s">
        <v>88</v>
      </c>
      <c r="BM103" s="139" t="s">
        <v>1796</v>
      </c>
    </row>
    <row r="104" spans="2:65" s="1" customFormat="1">
      <c r="B104" s="33"/>
      <c r="D104" s="141" t="s">
        <v>275</v>
      </c>
      <c r="F104" s="142" t="s">
        <v>1797</v>
      </c>
      <c r="H104" s="349"/>
      <c r="I104" s="143"/>
      <c r="J104" s="349"/>
      <c r="L104" s="33"/>
      <c r="M104" s="144"/>
      <c r="T104" s="54"/>
      <c r="AT104" s="18" t="s">
        <v>275</v>
      </c>
      <c r="AU104" s="18" t="s">
        <v>81</v>
      </c>
    </row>
    <row r="105" spans="2:65" s="14" customFormat="1">
      <c r="B105" s="158"/>
      <c r="D105" s="146" t="s">
        <v>277</v>
      </c>
      <c r="E105" s="159" t="s">
        <v>3</v>
      </c>
      <c r="F105" s="160" t="s">
        <v>1798</v>
      </c>
      <c r="H105" s="360" t="s">
        <v>3</v>
      </c>
      <c r="I105" s="161"/>
      <c r="J105" s="353"/>
      <c r="L105" s="158"/>
      <c r="M105" s="162"/>
      <c r="T105" s="163"/>
      <c r="AT105" s="159" t="s">
        <v>277</v>
      </c>
      <c r="AU105" s="159" t="s">
        <v>81</v>
      </c>
      <c r="AV105" s="14" t="s">
        <v>76</v>
      </c>
      <c r="AW105" s="14" t="s">
        <v>31</v>
      </c>
      <c r="AX105" s="14" t="s">
        <v>69</v>
      </c>
      <c r="AY105" s="159" t="s">
        <v>267</v>
      </c>
    </row>
    <row r="106" spans="2:65" s="12" customFormat="1">
      <c r="B106" s="145"/>
      <c r="D106" s="146" t="s">
        <v>277</v>
      </c>
      <c r="E106" s="147" t="s">
        <v>3</v>
      </c>
      <c r="F106" s="148" t="s">
        <v>1793</v>
      </c>
      <c r="H106" s="359">
        <v>1.44</v>
      </c>
      <c r="I106" s="149"/>
      <c r="J106" s="350"/>
      <c r="L106" s="145"/>
      <c r="M106" s="150"/>
      <c r="T106" s="151"/>
      <c r="AT106" s="147" t="s">
        <v>277</v>
      </c>
      <c r="AU106" s="147" t="s">
        <v>81</v>
      </c>
      <c r="AV106" s="12" t="s">
        <v>81</v>
      </c>
      <c r="AW106" s="12" t="s">
        <v>31</v>
      </c>
      <c r="AX106" s="12" t="s">
        <v>76</v>
      </c>
      <c r="AY106" s="147" t="s">
        <v>267</v>
      </c>
    </row>
    <row r="107" spans="2:65" s="12" customFormat="1">
      <c r="B107" s="145"/>
      <c r="D107" s="146" t="s">
        <v>277</v>
      </c>
      <c r="F107" s="148" t="s">
        <v>1799</v>
      </c>
      <c r="H107" s="359">
        <v>1.512</v>
      </c>
      <c r="I107" s="149"/>
      <c r="J107" s="350"/>
      <c r="L107" s="145"/>
      <c r="M107" s="150"/>
      <c r="T107" s="151"/>
      <c r="AT107" s="147" t="s">
        <v>277</v>
      </c>
      <c r="AU107" s="147" t="s">
        <v>81</v>
      </c>
      <c r="AV107" s="12" t="s">
        <v>81</v>
      </c>
      <c r="AW107" s="12" t="s">
        <v>4</v>
      </c>
      <c r="AX107" s="12" t="s">
        <v>76</v>
      </c>
      <c r="AY107" s="147" t="s">
        <v>267</v>
      </c>
    </row>
    <row r="108" spans="2:65" s="1" customFormat="1" ht="16.5" customHeight="1">
      <c r="B108" s="129"/>
      <c r="C108" s="130" t="s">
        <v>85</v>
      </c>
      <c r="D108" s="130" t="s">
        <v>270</v>
      </c>
      <c r="E108" s="131" t="s">
        <v>1800</v>
      </c>
      <c r="F108" s="132" t="s">
        <v>1801</v>
      </c>
      <c r="G108" s="133" t="s">
        <v>102</v>
      </c>
      <c r="H108" s="358">
        <v>3</v>
      </c>
      <c r="I108" s="134"/>
      <c r="J108" s="348">
        <f>ROUND(I108*H108,2)</f>
        <v>0</v>
      </c>
      <c r="K108" s="132" t="s">
        <v>273</v>
      </c>
      <c r="L108" s="33"/>
      <c r="M108" s="135" t="s">
        <v>3</v>
      </c>
      <c r="N108" s="136" t="s">
        <v>41</v>
      </c>
      <c r="P108" s="137">
        <f>O108*H108</f>
        <v>0</v>
      </c>
      <c r="Q108" s="137">
        <v>2.6919000000000001E-3</v>
      </c>
      <c r="R108" s="137">
        <f>Q108*H108</f>
        <v>8.0756999999999999E-3</v>
      </c>
      <c r="S108" s="137">
        <v>0</v>
      </c>
      <c r="T108" s="138">
        <f>S108*H108</f>
        <v>0</v>
      </c>
      <c r="AR108" s="139" t="s">
        <v>88</v>
      </c>
      <c r="AT108" s="139" t="s">
        <v>270</v>
      </c>
      <c r="AU108" s="139" t="s">
        <v>81</v>
      </c>
      <c r="AY108" s="18" t="s">
        <v>267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88</v>
      </c>
      <c r="BM108" s="139" t="s">
        <v>1802</v>
      </c>
    </row>
    <row r="109" spans="2:65" s="1" customFormat="1">
      <c r="B109" s="33"/>
      <c r="D109" s="141" t="s">
        <v>275</v>
      </c>
      <c r="F109" s="142" t="s">
        <v>1803</v>
      </c>
      <c r="H109" s="349"/>
      <c r="I109" s="143"/>
      <c r="J109" s="349"/>
      <c r="L109" s="33"/>
      <c r="M109" s="144"/>
      <c r="T109" s="54"/>
      <c r="AT109" s="18" t="s">
        <v>275</v>
      </c>
      <c r="AU109" s="18" t="s">
        <v>81</v>
      </c>
    </row>
    <row r="110" spans="2:65" s="12" customFormat="1">
      <c r="B110" s="145"/>
      <c r="D110" s="146" t="s">
        <v>277</v>
      </c>
      <c r="E110" s="147" t="s">
        <v>3</v>
      </c>
      <c r="F110" s="148" t="s">
        <v>1804</v>
      </c>
      <c r="H110" s="359">
        <v>3</v>
      </c>
      <c r="I110" s="149"/>
      <c r="J110" s="350"/>
      <c r="L110" s="145"/>
      <c r="M110" s="150"/>
      <c r="T110" s="151"/>
      <c r="AT110" s="147" t="s">
        <v>277</v>
      </c>
      <c r="AU110" s="147" t="s">
        <v>81</v>
      </c>
      <c r="AV110" s="12" t="s">
        <v>81</v>
      </c>
      <c r="AW110" s="12" t="s">
        <v>31</v>
      </c>
      <c r="AX110" s="12" t="s">
        <v>76</v>
      </c>
      <c r="AY110" s="147" t="s">
        <v>267</v>
      </c>
    </row>
    <row r="111" spans="2:65" s="1" customFormat="1" ht="16.5" customHeight="1">
      <c r="B111" s="129"/>
      <c r="C111" s="130" t="s">
        <v>88</v>
      </c>
      <c r="D111" s="130" t="s">
        <v>270</v>
      </c>
      <c r="E111" s="131" t="s">
        <v>1805</v>
      </c>
      <c r="F111" s="132" t="s">
        <v>1806</v>
      </c>
      <c r="G111" s="133" t="s">
        <v>102</v>
      </c>
      <c r="H111" s="358">
        <v>3</v>
      </c>
      <c r="I111" s="134"/>
      <c r="J111" s="348">
        <f>ROUND(I111*H111,2)</f>
        <v>0</v>
      </c>
      <c r="K111" s="132" t="s">
        <v>273</v>
      </c>
      <c r="L111" s="33"/>
      <c r="M111" s="135" t="s">
        <v>3</v>
      </c>
      <c r="N111" s="136" t="s">
        <v>41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88</v>
      </c>
      <c r="AT111" s="139" t="s">
        <v>270</v>
      </c>
      <c r="AU111" s="139" t="s">
        <v>81</v>
      </c>
      <c r="AY111" s="18" t="s">
        <v>267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8" t="s">
        <v>81</v>
      </c>
      <c r="BK111" s="140">
        <f>ROUND(I111*H111,2)</f>
        <v>0</v>
      </c>
      <c r="BL111" s="18" t="s">
        <v>88</v>
      </c>
      <c r="BM111" s="139" t="s">
        <v>1807</v>
      </c>
    </row>
    <row r="112" spans="2:65" s="1" customFormat="1">
      <c r="B112" s="33"/>
      <c r="D112" s="141" t="s">
        <v>275</v>
      </c>
      <c r="F112" s="142" t="s">
        <v>1808</v>
      </c>
      <c r="H112" s="349"/>
      <c r="I112" s="143"/>
      <c r="J112" s="349"/>
      <c r="L112" s="33"/>
      <c r="M112" s="144"/>
      <c r="T112" s="54"/>
      <c r="AT112" s="18" t="s">
        <v>275</v>
      </c>
      <c r="AU112" s="18" t="s">
        <v>81</v>
      </c>
    </row>
    <row r="113" spans="2:65" s="11" customFormat="1" ht="22.9" customHeight="1">
      <c r="B113" s="117"/>
      <c r="D113" s="118" t="s">
        <v>68</v>
      </c>
      <c r="E113" s="127" t="s">
        <v>85</v>
      </c>
      <c r="F113" s="127" t="s">
        <v>632</v>
      </c>
      <c r="H113" s="362"/>
      <c r="I113" s="120"/>
      <c r="J113" s="352">
        <f>BK113</f>
        <v>0</v>
      </c>
      <c r="L113" s="117"/>
      <c r="M113" s="122"/>
      <c r="P113" s="123">
        <f>P114+SUM(P115:P129)</f>
        <v>0</v>
      </c>
      <c r="R113" s="123">
        <f>R114+SUM(R115:R129)</f>
        <v>2.4602900000000001</v>
      </c>
      <c r="T113" s="124">
        <f>T114+SUM(T115:T129)</f>
        <v>0</v>
      </c>
      <c r="AR113" s="118" t="s">
        <v>76</v>
      </c>
      <c r="AT113" s="125" t="s">
        <v>68</v>
      </c>
      <c r="AU113" s="125" t="s">
        <v>76</v>
      </c>
      <c r="AY113" s="118" t="s">
        <v>267</v>
      </c>
      <c r="BK113" s="126">
        <f>BK114+SUM(BK115:BK129)</f>
        <v>0</v>
      </c>
    </row>
    <row r="114" spans="2:65" s="1" customFormat="1" ht="44.25" customHeight="1">
      <c r="B114" s="129"/>
      <c r="C114" s="130" t="s">
        <v>91</v>
      </c>
      <c r="D114" s="130" t="s">
        <v>270</v>
      </c>
      <c r="E114" s="131" t="s">
        <v>1809</v>
      </c>
      <c r="F114" s="132" t="s">
        <v>1810</v>
      </c>
      <c r="G114" s="133" t="s">
        <v>356</v>
      </c>
      <c r="H114" s="358">
        <v>11</v>
      </c>
      <c r="I114" s="134"/>
      <c r="J114" s="348">
        <f>ROUND(I114*H114,2)</f>
        <v>0</v>
      </c>
      <c r="K114" s="132" t="s">
        <v>273</v>
      </c>
      <c r="L114" s="33"/>
      <c r="M114" s="135" t="s">
        <v>3</v>
      </c>
      <c r="N114" s="136" t="s">
        <v>41</v>
      </c>
      <c r="P114" s="137">
        <f>O114*H114</f>
        <v>0</v>
      </c>
      <c r="Q114" s="137">
        <v>0.17488999999999999</v>
      </c>
      <c r="R114" s="137">
        <f>Q114*H114</f>
        <v>1.9237899999999999</v>
      </c>
      <c r="S114" s="137">
        <v>0</v>
      </c>
      <c r="T114" s="138">
        <f>S114*H114</f>
        <v>0</v>
      </c>
      <c r="AR114" s="139" t="s">
        <v>88</v>
      </c>
      <c r="AT114" s="139" t="s">
        <v>270</v>
      </c>
      <c r="AU114" s="139" t="s">
        <v>81</v>
      </c>
      <c r="AY114" s="18" t="s">
        <v>267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81</v>
      </c>
      <c r="BK114" s="140">
        <f>ROUND(I114*H114,2)</f>
        <v>0</v>
      </c>
      <c r="BL114" s="18" t="s">
        <v>88</v>
      </c>
      <c r="BM114" s="139" t="s">
        <v>1811</v>
      </c>
    </row>
    <row r="115" spans="2:65" s="1" customFormat="1">
      <c r="B115" s="33"/>
      <c r="D115" s="141" t="s">
        <v>275</v>
      </c>
      <c r="F115" s="142" t="s">
        <v>1812</v>
      </c>
      <c r="H115" s="349"/>
      <c r="I115" s="143"/>
      <c r="J115" s="349"/>
      <c r="L115" s="33"/>
      <c r="M115" s="144"/>
      <c r="T115" s="54"/>
      <c r="AT115" s="18" t="s">
        <v>275</v>
      </c>
      <c r="AU115" s="18" t="s">
        <v>81</v>
      </c>
    </row>
    <row r="116" spans="2:65" s="12" customFormat="1">
      <c r="B116" s="145"/>
      <c r="D116" s="146" t="s">
        <v>277</v>
      </c>
      <c r="E116" s="147" t="s">
        <v>3</v>
      </c>
      <c r="F116" s="148" t="s">
        <v>336</v>
      </c>
      <c r="H116" s="359">
        <v>11</v>
      </c>
      <c r="I116" s="149"/>
      <c r="J116" s="350"/>
      <c r="L116" s="145"/>
      <c r="M116" s="150"/>
      <c r="T116" s="151"/>
      <c r="AT116" s="147" t="s">
        <v>277</v>
      </c>
      <c r="AU116" s="147" t="s">
        <v>81</v>
      </c>
      <c r="AV116" s="12" t="s">
        <v>81</v>
      </c>
      <c r="AW116" s="12" t="s">
        <v>31</v>
      </c>
      <c r="AX116" s="12" t="s">
        <v>76</v>
      </c>
      <c r="AY116" s="147" t="s">
        <v>267</v>
      </c>
    </row>
    <row r="117" spans="2:65" s="1" customFormat="1" ht="24.2" customHeight="1">
      <c r="B117" s="129"/>
      <c r="C117" s="165" t="s">
        <v>94</v>
      </c>
      <c r="D117" s="165" t="s">
        <v>564</v>
      </c>
      <c r="E117" s="166" t="s">
        <v>1813</v>
      </c>
      <c r="F117" s="167" t="s">
        <v>1814</v>
      </c>
      <c r="G117" s="168" t="s">
        <v>356</v>
      </c>
      <c r="H117" s="363">
        <v>11</v>
      </c>
      <c r="I117" s="169"/>
      <c r="J117" s="355">
        <f>ROUND(I117*H117,2)</f>
        <v>0</v>
      </c>
      <c r="K117" s="167" t="s">
        <v>273</v>
      </c>
      <c r="L117" s="171"/>
      <c r="M117" s="172" t="s">
        <v>3</v>
      </c>
      <c r="N117" s="173" t="s">
        <v>41</v>
      </c>
      <c r="P117" s="137">
        <f>O117*H117</f>
        <v>0</v>
      </c>
      <c r="Q117" s="137">
        <v>2E-3</v>
      </c>
      <c r="R117" s="137">
        <f>Q117*H117</f>
        <v>2.1999999999999999E-2</v>
      </c>
      <c r="S117" s="137">
        <v>0</v>
      </c>
      <c r="T117" s="138">
        <f>S117*H117</f>
        <v>0</v>
      </c>
      <c r="AR117" s="139" t="s">
        <v>322</v>
      </c>
      <c r="AT117" s="139" t="s">
        <v>564</v>
      </c>
      <c r="AU117" s="139" t="s">
        <v>81</v>
      </c>
      <c r="AY117" s="18" t="s">
        <v>267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81</v>
      </c>
      <c r="BK117" s="140">
        <f>ROUND(I117*H117,2)</f>
        <v>0</v>
      </c>
      <c r="BL117" s="18" t="s">
        <v>88</v>
      </c>
      <c r="BM117" s="139" t="s">
        <v>1815</v>
      </c>
    </row>
    <row r="118" spans="2:65" s="1" customFormat="1" ht="24.2" customHeight="1">
      <c r="B118" s="129"/>
      <c r="C118" s="130" t="s">
        <v>316</v>
      </c>
      <c r="D118" s="130" t="s">
        <v>270</v>
      </c>
      <c r="E118" s="131" t="s">
        <v>1816</v>
      </c>
      <c r="F118" s="132" t="s">
        <v>1817</v>
      </c>
      <c r="G118" s="133" t="s">
        <v>356</v>
      </c>
      <c r="H118" s="358">
        <v>7</v>
      </c>
      <c r="I118" s="134"/>
      <c r="J118" s="348">
        <f>ROUND(I118*H118,2)</f>
        <v>0</v>
      </c>
      <c r="K118" s="132" t="s">
        <v>273</v>
      </c>
      <c r="L118" s="33"/>
      <c r="M118" s="135" t="s">
        <v>3</v>
      </c>
      <c r="N118" s="136" t="s">
        <v>41</v>
      </c>
      <c r="P118" s="137">
        <f>O118*H118</f>
        <v>0</v>
      </c>
      <c r="Q118" s="137">
        <v>1.1999999999999999E-3</v>
      </c>
      <c r="R118" s="137">
        <f>Q118*H118</f>
        <v>8.3999999999999995E-3</v>
      </c>
      <c r="S118" s="137">
        <v>0</v>
      </c>
      <c r="T118" s="138">
        <f>S118*H118</f>
        <v>0</v>
      </c>
      <c r="AR118" s="139" t="s">
        <v>88</v>
      </c>
      <c r="AT118" s="139" t="s">
        <v>270</v>
      </c>
      <c r="AU118" s="139" t="s">
        <v>81</v>
      </c>
      <c r="AY118" s="18" t="s">
        <v>267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81</v>
      </c>
      <c r="BK118" s="140">
        <f>ROUND(I118*H118,2)</f>
        <v>0</v>
      </c>
      <c r="BL118" s="18" t="s">
        <v>88</v>
      </c>
      <c r="BM118" s="139" t="s">
        <v>1818</v>
      </c>
    </row>
    <row r="119" spans="2:65" s="1" customFormat="1">
      <c r="B119" s="33"/>
      <c r="D119" s="141" t="s">
        <v>275</v>
      </c>
      <c r="F119" s="142" t="s">
        <v>1819</v>
      </c>
      <c r="H119" s="349"/>
      <c r="I119" s="143"/>
      <c r="J119" s="349"/>
      <c r="L119" s="33"/>
      <c r="M119" s="144"/>
      <c r="T119" s="54"/>
      <c r="AT119" s="18" t="s">
        <v>275</v>
      </c>
      <c r="AU119" s="18" t="s">
        <v>81</v>
      </c>
    </row>
    <row r="120" spans="2:65" s="1" customFormat="1" ht="37.9" customHeight="1">
      <c r="B120" s="129"/>
      <c r="C120" s="165" t="s">
        <v>322</v>
      </c>
      <c r="D120" s="165" t="s">
        <v>564</v>
      </c>
      <c r="E120" s="166" t="s">
        <v>1820</v>
      </c>
      <c r="F120" s="167" t="s">
        <v>1821</v>
      </c>
      <c r="G120" s="168" t="s">
        <v>356</v>
      </c>
      <c r="H120" s="363">
        <v>7</v>
      </c>
      <c r="I120" s="169"/>
      <c r="J120" s="355">
        <f>ROUND(I120*H120,2)</f>
        <v>0</v>
      </c>
      <c r="K120" s="167" t="s">
        <v>273</v>
      </c>
      <c r="L120" s="171"/>
      <c r="M120" s="172" t="s">
        <v>3</v>
      </c>
      <c r="N120" s="173" t="s">
        <v>41</v>
      </c>
      <c r="P120" s="137">
        <f>O120*H120</f>
        <v>0</v>
      </c>
      <c r="Q120" s="137">
        <v>7.0000000000000007E-2</v>
      </c>
      <c r="R120" s="137">
        <f>Q120*H120</f>
        <v>0.49000000000000005</v>
      </c>
      <c r="S120" s="137">
        <v>0</v>
      </c>
      <c r="T120" s="138">
        <f>S120*H120</f>
        <v>0</v>
      </c>
      <c r="AR120" s="139" t="s">
        <v>322</v>
      </c>
      <c r="AT120" s="139" t="s">
        <v>564</v>
      </c>
      <c r="AU120" s="139" t="s">
        <v>81</v>
      </c>
      <c r="AY120" s="18" t="s">
        <v>267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81</v>
      </c>
      <c r="BK120" s="140">
        <f>ROUND(I120*H120,2)</f>
        <v>0</v>
      </c>
      <c r="BL120" s="18" t="s">
        <v>88</v>
      </c>
      <c r="BM120" s="139" t="s">
        <v>1822</v>
      </c>
    </row>
    <row r="121" spans="2:65" s="1" customFormat="1" ht="24.2" customHeight="1">
      <c r="B121" s="129"/>
      <c r="C121" s="165" t="s">
        <v>97</v>
      </c>
      <c r="D121" s="165" t="s">
        <v>564</v>
      </c>
      <c r="E121" s="166" t="s">
        <v>1823</v>
      </c>
      <c r="F121" s="167" t="s">
        <v>1824</v>
      </c>
      <c r="G121" s="168" t="s">
        <v>356</v>
      </c>
      <c r="H121" s="363">
        <v>4</v>
      </c>
      <c r="I121" s="169"/>
      <c r="J121" s="355">
        <f>ROUND(I121*H121,2)</f>
        <v>0</v>
      </c>
      <c r="K121" s="167" t="s">
        <v>273</v>
      </c>
      <c r="L121" s="171"/>
      <c r="M121" s="172" t="s">
        <v>3</v>
      </c>
      <c r="N121" s="173" t="s">
        <v>41</v>
      </c>
      <c r="P121" s="137">
        <f>O121*H121</f>
        <v>0</v>
      </c>
      <c r="Q121" s="137">
        <v>8.9999999999999998E-4</v>
      </c>
      <c r="R121" s="137">
        <f>Q121*H121</f>
        <v>3.5999999999999999E-3</v>
      </c>
      <c r="S121" s="137">
        <v>0</v>
      </c>
      <c r="T121" s="138">
        <f>S121*H121</f>
        <v>0</v>
      </c>
      <c r="AR121" s="139" t="s">
        <v>322</v>
      </c>
      <c r="AT121" s="139" t="s">
        <v>564</v>
      </c>
      <c r="AU121" s="139" t="s">
        <v>81</v>
      </c>
      <c r="AY121" s="18" t="s">
        <v>267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81</v>
      </c>
      <c r="BK121" s="140">
        <f>ROUND(I121*H121,2)</f>
        <v>0</v>
      </c>
      <c r="BL121" s="18" t="s">
        <v>88</v>
      </c>
      <c r="BM121" s="139" t="s">
        <v>1825</v>
      </c>
    </row>
    <row r="122" spans="2:65" s="12" customFormat="1">
      <c r="B122" s="145"/>
      <c r="D122" s="146" t="s">
        <v>277</v>
      </c>
      <c r="E122" s="147" t="s">
        <v>3</v>
      </c>
      <c r="F122" s="148" t="s">
        <v>88</v>
      </c>
      <c r="H122" s="359">
        <v>4</v>
      </c>
      <c r="I122" s="149"/>
      <c r="J122" s="350"/>
      <c r="L122" s="145"/>
      <c r="M122" s="150"/>
      <c r="T122" s="151"/>
      <c r="AT122" s="147" t="s">
        <v>277</v>
      </c>
      <c r="AU122" s="147" t="s">
        <v>81</v>
      </c>
      <c r="AV122" s="12" t="s">
        <v>81</v>
      </c>
      <c r="AW122" s="12" t="s">
        <v>31</v>
      </c>
      <c r="AX122" s="12" t="s">
        <v>76</v>
      </c>
      <c r="AY122" s="147" t="s">
        <v>267</v>
      </c>
    </row>
    <row r="123" spans="2:65" s="1" customFormat="1" ht="33" customHeight="1">
      <c r="B123" s="129"/>
      <c r="C123" s="165" t="s">
        <v>331</v>
      </c>
      <c r="D123" s="165" t="s">
        <v>564</v>
      </c>
      <c r="E123" s="166" t="s">
        <v>1826</v>
      </c>
      <c r="F123" s="167" t="s">
        <v>1827</v>
      </c>
      <c r="G123" s="168" t="s">
        <v>356</v>
      </c>
      <c r="H123" s="363">
        <v>5</v>
      </c>
      <c r="I123" s="169"/>
      <c r="J123" s="355">
        <f>ROUND(I123*H123,2)</f>
        <v>0</v>
      </c>
      <c r="K123" s="167" t="s">
        <v>273</v>
      </c>
      <c r="L123" s="171"/>
      <c r="M123" s="172" t="s">
        <v>3</v>
      </c>
      <c r="N123" s="173" t="s">
        <v>41</v>
      </c>
      <c r="P123" s="137">
        <f>O123*H123</f>
        <v>0</v>
      </c>
      <c r="Q123" s="137">
        <v>2.5000000000000001E-3</v>
      </c>
      <c r="R123" s="137">
        <f>Q123*H123</f>
        <v>1.2500000000000001E-2</v>
      </c>
      <c r="S123" s="137">
        <v>0</v>
      </c>
      <c r="T123" s="138">
        <f>S123*H123</f>
        <v>0</v>
      </c>
      <c r="AR123" s="139" t="s">
        <v>322</v>
      </c>
      <c r="AT123" s="139" t="s">
        <v>564</v>
      </c>
      <c r="AU123" s="139" t="s">
        <v>81</v>
      </c>
      <c r="AY123" s="18" t="s">
        <v>267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8" t="s">
        <v>81</v>
      </c>
      <c r="BK123" s="140">
        <f>ROUND(I123*H123,2)</f>
        <v>0</v>
      </c>
      <c r="BL123" s="18" t="s">
        <v>88</v>
      </c>
      <c r="BM123" s="139" t="s">
        <v>1828</v>
      </c>
    </row>
    <row r="124" spans="2:65" s="12" customFormat="1">
      <c r="B124" s="145"/>
      <c r="D124" s="146" t="s">
        <v>277</v>
      </c>
      <c r="E124" s="147" t="s">
        <v>3</v>
      </c>
      <c r="F124" s="148" t="s">
        <v>91</v>
      </c>
      <c r="H124" s="359">
        <v>5</v>
      </c>
      <c r="I124" s="149"/>
      <c r="J124" s="350"/>
      <c r="L124" s="145"/>
      <c r="M124" s="150"/>
      <c r="T124" s="151"/>
      <c r="AT124" s="147" t="s">
        <v>277</v>
      </c>
      <c r="AU124" s="147" t="s">
        <v>81</v>
      </c>
      <c r="AV124" s="12" t="s">
        <v>81</v>
      </c>
      <c r="AW124" s="12" t="s">
        <v>31</v>
      </c>
      <c r="AX124" s="12" t="s">
        <v>76</v>
      </c>
      <c r="AY124" s="147" t="s">
        <v>267</v>
      </c>
    </row>
    <row r="125" spans="2:65" s="1" customFormat="1" ht="24.2" customHeight="1">
      <c r="B125" s="129"/>
      <c r="C125" s="130" t="s">
        <v>336</v>
      </c>
      <c r="D125" s="130" t="s">
        <v>270</v>
      </c>
      <c r="E125" s="131" t="s">
        <v>1829</v>
      </c>
      <c r="F125" s="132" t="s">
        <v>1830</v>
      </c>
      <c r="G125" s="133" t="s">
        <v>403</v>
      </c>
      <c r="H125" s="358">
        <v>16.079999999999998</v>
      </c>
      <c r="I125" s="134"/>
      <c r="J125" s="348">
        <f>ROUND(I125*H125,2)</f>
        <v>0</v>
      </c>
      <c r="K125" s="132" t="s">
        <v>273</v>
      </c>
      <c r="L125" s="33"/>
      <c r="M125" s="135" t="s">
        <v>3</v>
      </c>
      <c r="N125" s="136" t="s">
        <v>41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88</v>
      </c>
      <c r="AT125" s="139" t="s">
        <v>270</v>
      </c>
      <c r="AU125" s="139" t="s">
        <v>81</v>
      </c>
      <c r="AY125" s="18" t="s">
        <v>267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8" t="s">
        <v>81</v>
      </c>
      <c r="BK125" s="140">
        <f>ROUND(I125*H125,2)</f>
        <v>0</v>
      </c>
      <c r="BL125" s="18" t="s">
        <v>88</v>
      </c>
      <c r="BM125" s="139" t="s">
        <v>1831</v>
      </c>
    </row>
    <row r="126" spans="2:65" s="1" customFormat="1">
      <c r="B126" s="33"/>
      <c r="D126" s="141" t="s">
        <v>275</v>
      </c>
      <c r="F126" s="142" t="s">
        <v>1832</v>
      </c>
      <c r="H126" s="349"/>
      <c r="I126" s="143"/>
      <c r="J126" s="349"/>
      <c r="L126" s="33"/>
      <c r="M126" s="144"/>
      <c r="T126" s="54"/>
      <c r="AT126" s="18" t="s">
        <v>275</v>
      </c>
      <c r="AU126" s="18" t="s">
        <v>81</v>
      </c>
    </row>
    <row r="127" spans="2:65" s="12" customFormat="1">
      <c r="B127" s="145"/>
      <c r="D127" s="146" t="s">
        <v>277</v>
      </c>
      <c r="E127" s="147" t="s">
        <v>3</v>
      </c>
      <c r="F127" s="148" t="s">
        <v>1833</v>
      </c>
      <c r="H127" s="359">
        <v>16.079999999999998</v>
      </c>
      <c r="I127" s="149"/>
      <c r="J127" s="350"/>
      <c r="L127" s="145"/>
      <c r="M127" s="150"/>
      <c r="T127" s="151"/>
      <c r="AT127" s="147" t="s">
        <v>277</v>
      </c>
      <c r="AU127" s="147" t="s">
        <v>81</v>
      </c>
      <c r="AV127" s="12" t="s">
        <v>81</v>
      </c>
      <c r="AW127" s="12" t="s">
        <v>31</v>
      </c>
      <c r="AX127" s="12" t="s">
        <v>76</v>
      </c>
      <c r="AY127" s="147" t="s">
        <v>267</v>
      </c>
    </row>
    <row r="128" spans="2:65" s="1" customFormat="1" ht="16.5" customHeight="1">
      <c r="B128" s="129"/>
      <c r="C128" s="165" t="s">
        <v>9</v>
      </c>
      <c r="D128" s="165" t="s">
        <v>564</v>
      </c>
      <c r="E128" s="166" t="s">
        <v>1411</v>
      </c>
      <c r="F128" s="167" t="s">
        <v>1834</v>
      </c>
      <c r="G128" s="168" t="s">
        <v>131</v>
      </c>
      <c r="H128" s="363">
        <v>16.079999999999998</v>
      </c>
      <c r="I128" s="169"/>
      <c r="J128" s="355">
        <f>ROUND(I128*H128,2)</f>
        <v>0</v>
      </c>
      <c r="K128" s="167" t="s">
        <v>305</v>
      </c>
      <c r="L128" s="171"/>
      <c r="M128" s="172" t="s">
        <v>3</v>
      </c>
      <c r="N128" s="173" t="s">
        <v>41</v>
      </c>
      <c r="P128" s="137">
        <f>O128*H128</f>
        <v>0</v>
      </c>
      <c r="Q128" s="137">
        <v>0</v>
      </c>
      <c r="R128" s="137">
        <f>Q128*H128</f>
        <v>0</v>
      </c>
      <c r="S128" s="137">
        <v>0</v>
      </c>
      <c r="T128" s="138">
        <f>S128*H128</f>
        <v>0</v>
      </c>
      <c r="AR128" s="139" t="s">
        <v>322</v>
      </c>
      <c r="AT128" s="139" t="s">
        <v>564</v>
      </c>
      <c r="AU128" s="139" t="s">
        <v>81</v>
      </c>
      <c r="AY128" s="18" t="s">
        <v>267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8" t="s">
        <v>81</v>
      </c>
      <c r="BK128" s="140">
        <f>ROUND(I128*H128,2)</f>
        <v>0</v>
      </c>
      <c r="BL128" s="18" t="s">
        <v>88</v>
      </c>
      <c r="BM128" s="139" t="s">
        <v>1835</v>
      </c>
    </row>
    <row r="129" spans="2:65" s="11" customFormat="1" ht="20.85" customHeight="1">
      <c r="B129" s="117"/>
      <c r="D129" s="118" t="s">
        <v>68</v>
      </c>
      <c r="E129" s="127" t="s">
        <v>484</v>
      </c>
      <c r="F129" s="127" t="s">
        <v>1836</v>
      </c>
      <c r="H129" s="362"/>
      <c r="I129" s="120"/>
      <c r="J129" s="352">
        <f>BK129</f>
        <v>0</v>
      </c>
      <c r="L129" s="117"/>
      <c r="M129" s="122"/>
      <c r="P129" s="123">
        <f>SUM(P130:P131)</f>
        <v>0</v>
      </c>
      <c r="R129" s="123">
        <f>SUM(R130:R131)</f>
        <v>0</v>
      </c>
      <c r="T129" s="124">
        <f>SUM(T130:T131)</f>
        <v>0</v>
      </c>
      <c r="AR129" s="118" t="s">
        <v>76</v>
      </c>
      <c r="AT129" s="125" t="s">
        <v>68</v>
      </c>
      <c r="AU129" s="125" t="s">
        <v>81</v>
      </c>
      <c r="AY129" s="118" t="s">
        <v>267</v>
      </c>
      <c r="BK129" s="126">
        <f>SUM(BK130:BK131)</f>
        <v>0</v>
      </c>
    </row>
    <row r="130" spans="2:65" s="1" customFormat="1" ht="24.2" customHeight="1">
      <c r="B130" s="129"/>
      <c r="C130" s="130" t="s">
        <v>347</v>
      </c>
      <c r="D130" s="130" t="s">
        <v>270</v>
      </c>
      <c r="E130" s="131" t="s">
        <v>1776</v>
      </c>
      <c r="F130" s="132" t="s">
        <v>1837</v>
      </c>
      <c r="G130" s="133" t="s">
        <v>371</v>
      </c>
      <c r="H130" s="358">
        <v>1</v>
      </c>
      <c r="I130" s="134"/>
      <c r="J130" s="348">
        <f>ROUND(I130*H130,2)</f>
        <v>0</v>
      </c>
      <c r="K130" s="132" t="s">
        <v>305</v>
      </c>
      <c r="L130" s="33"/>
      <c r="M130" s="135" t="s">
        <v>3</v>
      </c>
      <c r="N130" s="136" t="s">
        <v>41</v>
      </c>
      <c r="P130" s="137">
        <f>O130*H130</f>
        <v>0</v>
      </c>
      <c r="Q130" s="137">
        <v>0</v>
      </c>
      <c r="R130" s="137">
        <f>Q130*H130</f>
        <v>0</v>
      </c>
      <c r="S130" s="137">
        <v>0</v>
      </c>
      <c r="T130" s="138">
        <f>S130*H130</f>
        <v>0</v>
      </c>
      <c r="AR130" s="139" t="s">
        <v>88</v>
      </c>
      <c r="AT130" s="139" t="s">
        <v>270</v>
      </c>
      <c r="AU130" s="139" t="s">
        <v>85</v>
      </c>
      <c r="AY130" s="18" t="s">
        <v>267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8" t="s">
        <v>81</v>
      </c>
      <c r="BK130" s="140">
        <f>ROUND(I130*H130,2)</f>
        <v>0</v>
      </c>
      <c r="BL130" s="18" t="s">
        <v>88</v>
      </c>
      <c r="BM130" s="139" t="s">
        <v>1838</v>
      </c>
    </row>
    <row r="131" spans="2:65" s="1" customFormat="1" ht="24.2" customHeight="1">
      <c r="B131" s="129"/>
      <c r="C131" s="130" t="s">
        <v>353</v>
      </c>
      <c r="D131" s="130" t="s">
        <v>270</v>
      </c>
      <c r="E131" s="131" t="s">
        <v>1839</v>
      </c>
      <c r="F131" s="132" t="s">
        <v>1840</v>
      </c>
      <c r="G131" s="133" t="s">
        <v>371</v>
      </c>
      <c r="H131" s="358">
        <v>1</v>
      </c>
      <c r="I131" s="134"/>
      <c r="J131" s="348">
        <f>ROUND(I131*H131,2)</f>
        <v>0</v>
      </c>
      <c r="K131" s="132" t="s">
        <v>305</v>
      </c>
      <c r="L131" s="33"/>
      <c r="M131" s="135" t="s">
        <v>3</v>
      </c>
      <c r="N131" s="136" t="s">
        <v>41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88</v>
      </c>
      <c r="AT131" s="139" t="s">
        <v>270</v>
      </c>
      <c r="AU131" s="139" t="s">
        <v>85</v>
      </c>
      <c r="AY131" s="18" t="s">
        <v>267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81</v>
      </c>
      <c r="BK131" s="140">
        <f>ROUND(I131*H131,2)</f>
        <v>0</v>
      </c>
      <c r="BL131" s="18" t="s">
        <v>88</v>
      </c>
      <c r="BM131" s="139" t="s">
        <v>1841</v>
      </c>
    </row>
    <row r="132" spans="2:65" s="11" customFormat="1" ht="22.9" customHeight="1">
      <c r="B132" s="117"/>
      <c r="D132" s="118" t="s">
        <v>68</v>
      </c>
      <c r="E132" s="127" t="s">
        <v>97</v>
      </c>
      <c r="F132" s="127" t="s">
        <v>923</v>
      </c>
      <c r="H132" s="362"/>
      <c r="I132" s="120"/>
      <c r="J132" s="352">
        <f>BK132</f>
        <v>0</v>
      </c>
      <c r="L132" s="117"/>
      <c r="M132" s="122"/>
      <c r="P132" s="123">
        <f>SUM(P133:P143)</f>
        <v>0</v>
      </c>
      <c r="R132" s="123">
        <f>SUM(R133:R143)</f>
        <v>0</v>
      </c>
      <c r="T132" s="124">
        <f>SUM(T133:T143)</f>
        <v>6.4443434000000002</v>
      </c>
      <c r="AR132" s="118" t="s">
        <v>76</v>
      </c>
      <c r="AT132" s="125" t="s">
        <v>68</v>
      </c>
      <c r="AU132" s="125" t="s">
        <v>76</v>
      </c>
      <c r="AY132" s="118" t="s">
        <v>267</v>
      </c>
      <c r="BK132" s="126">
        <f>SUM(BK133:BK143)</f>
        <v>0</v>
      </c>
    </row>
    <row r="133" spans="2:65" s="1" customFormat="1" ht="24.2" customHeight="1">
      <c r="B133" s="129"/>
      <c r="C133" s="130" t="s">
        <v>362</v>
      </c>
      <c r="D133" s="130" t="s">
        <v>270</v>
      </c>
      <c r="E133" s="131" t="s">
        <v>1842</v>
      </c>
      <c r="F133" s="132" t="s">
        <v>1843</v>
      </c>
      <c r="G133" s="133" t="s">
        <v>294</v>
      </c>
      <c r="H133" s="358">
        <v>2.875</v>
      </c>
      <c r="I133" s="134"/>
      <c r="J133" s="348">
        <f>ROUND(I133*H133,2)</f>
        <v>0</v>
      </c>
      <c r="K133" s="132" t="s">
        <v>273</v>
      </c>
      <c r="L133" s="33"/>
      <c r="M133" s="135" t="s">
        <v>3</v>
      </c>
      <c r="N133" s="136" t="s">
        <v>41</v>
      </c>
      <c r="P133" s="137">
        <f>O133*H133</f>
        <v>0</v>
      </c>
      <c r="Q133" s="137">
        <v>0</v>
      </c>
      <c r="R133" s="137">
        <f>Q133*H133</f>
        <v>0</v>
      </c>
      <c r="S133" s="137">
        <v>2.2000000000000002</v>
      </c>
      <c r="T133" s="138">
        <f>S133*H133</f>
        <v>6.3250000000000002</v>
      </c>
      <c r="AR133" s="139" t="s">
        <v>88</v>
      </c>
      <c r="AT133" s="139" t="s">
        <v>270</v>
      </c>
      <c r="AU133" s="139" t="s">
        <v>81</v>
      </c>
      <c r="AY133" s="18" t="s">
        <v>267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81</v>
      </c>
      <c r="BK133" s="140">
        <f>ROUND(I133*H133,2)</f>
        <v>0</v>
      </c>
      <c r="BL133" s="18" t="s">
        <v>88</v>
      </c>
      <c r="BM133" s="139" t="s">
        <v>1844</v>
      </c>
    </row>
    <row r="134" spans="2:65" s="1" customFormat="1">
      <c r="B134" s="33"/>
      <c r="D134" s="141" t="s">
        <v>275</v>
      </c>
      <c r="F134" s="142" t="s">
        <v>1845</v>
      </c>
      <c r="H134" s="349"/>
      <c r="I134" s="143"/>
      <c r="J134" s="349"/>
      <c r="L134" s="33"/>
      <c r="M134" s="144"/>
      <c r="T134" s="54"/>
      <c r="AT134" s="18" t="s">
        <v>275</v>
      </c>
      <c r="AU134" s="18" t="s">
        <v>81</v>
      </c>
    </row>
    <row r="135" spans="2:65" s="14" customFormat="1">
      <c r="B135" s="158"/>
      <c r="D135" s="146" t="s">
        <v>277</v>
      </c>
      <c r="E135" s="159" t="s">
        <v>3</v>
      </c>
      <c r="F135" s="160" t="s">
        <v>1846</v>
      </c>
      <c r="H135" s="360" t="s">
        <v>3</v>
      </c>
      <c r="I135" s="161"/>
      <c r="J135" s="353"/>
      <c r="L135" s="158"/>
      <c r="M135" s="162"/>
      <c r="T135" s="163"/>
      <c r="AT135" s="159" t="s">
        <v>277</v>
      </c>
      <c r="AU135" s="159" t="s">
        <v>81</v>
      </c>
      <c r="AV135" s="14" t="s">
        <v>76</v>
      </c>
      <c r="AW135" s="14" t="s">
        <v>31</v>
      </c>
      <c r="AX135" s="14" t="s">
        <v>69</v>
      </c>
      <c r="AY135" s="159" t="s">
        <v>267</v>
      </c>
    </row>
    <row r="136" spans="2:65" s="12" customFormat="1">
      <c r="B136" s="145"/>
      <c r="D136" s="146" t="s">
        <v>277</v>
      </c>
      <c r="E136" s="147" t="s">
        <v>3</v>
      </c>
      <c r="F136" s="148" t="s">
        <v>1847</v>
      </c>
      <c r="H136" s="359">
        <v>2.375</v>
      </c>
      <c r="I136" s="149"/>
      <c r="J136" s="350"/>
      <c r="L136" s="145"/>
      <c r="M136" s="150"/>
      <c r="T136" s="151"/>
      <c r="AT136" s="147" t="s">
        <v>277</v>
      </c>
      <c r="AU136" s="147" t="s">
        <v>81</v>
      </c>
      <c r="AV136" s="12" t="s">
        <v>81</v>
      </c>
      <c r="AW136" s="12" t="s">
        <v>31</v>
      </c>
      <c r="AX136" s="12" t="s">
        <v>69</v>
      </c>
      <c r="AY136" s="147" t="s">
        <v>267</v>
      </c>
    </row>
    <row r="137" spans="2:65" s="12" customFormat="1">
      <c r="B137" s="145"/>
      <c r="D137" s="146" t="s">
        <v>277</v>
      </c>
      <c r="E137" s="147" t="s">
        <v>3</v>
      </c>
      <c r="F137" s="148" t="s">
        <v>1848</v>
      </c>
      <c r="H137" s="359">
        <v>0.5</v>
      </c>
      <c r="I137" s="149"/>
      <c r="J137" s="350"/>
      <c r="L137" s="145"/>
      <c r="M137" s="150"/>
      <c r="T137" s="151"/>
      <c r="AT137" s="147" t="s">
        <v>277</v>
      </c>
      <c r="AU137" s="147" t="s">
        <v>81</v>
      </c>
      <c r="AV137" s="12" t="s">
        <v>81</v>
      </c>
      <c r="AW137" s="12" t="s">
        <v>31</v>
      </c>
      <c r="AX137" s="12" t="s">
        <v>69</v>
      </c>
      <c r="AY137" s="147" t="s">
        <v>267</v>
      </c>
    </row>
    <row r="138" spans="2:65" s="13" customFormat="1">
      <c r="B138" s="152"/>
      <c r="D138" s="146" t="s">
        <v>277</v>
      </c>
      <c r="E138" s="153" t="s">
        <v>3</v>
      </c>
      <c r="F138" s="154" t="s">
        <v>285</v>
      </c>
      <c r="H138" s="361">
        <v>2.875</v>
      </c>
      <c r="I138" s="155"/>
      <c r="J138" s="351"/>
      <c r="L138" s="152"/>
      <c r="M138" s="156"/>
      <c r="T138" s="157"/>
      <c r="AT138" s="153" t="s">
        <v>277</v>
      </c>
      <c r="AU138" s="153" t="s">
        <v>81</v>
      </c>
      <c r="AV138" s="13" t="s">
        <v>88</v>
      </c>
      <c r="AW138" s="13" t="s">
        <v>31</v>
      </c>
      <c r="AX138" s="13" t="s">
        <v>76</v>
      </c>
      <c r="AY138" s="153" t="s">
        <v>267</v>
      </c>
    </row>
    <row r="139" spans="2:65" s="1" customFormat="1" ht="24.2" customHeight="1">
      <c r="B139" s="129"/>
      <c r="C139" s="130" t="s">
        <v>312</v>
      </c>
      <c r="D139" s="130" t="s">
        <v>270</v>
      </c>
      <c r="E139" s="131" t="s">
        <v>1849</v>
      </c>
      <c r="F139" s="132" t="s">
        <v>1850</v>
      </c>
      <c r="G139" s="133" t="s">
        <v>403</v>
      </c>
      <c r="H139" s="358">
        <v>15.83</v>
      </c>
      <c r="I139" s="134"/>
      <c r="J139" s="348">
        <f>ROUND(I139*H139,2)</f>
        <v>0</v>
      </c>
      <c r="K139" s="132" t="s">
        <v>273</v>
      </c>
      <c r="L139" s="33"/>
      <c r="M139" s="135" t="s">
        <v>3</v>
      </c>
      <c r="N139" s="136" t="s">
        <v>41</v>
      </c>
      <c r="P139" s="137">
        <f>O139*H139</f>
        <v>0</v>
      </c>
      <c r="Q139" s="137">
        <v>0</v>
      </c>
      <c r="R139" s="137">
        <f>Q139*H139</f>
        <v>0</v>
      </c>
      <c r="S139" s="137">
        <v>1.98E-3</v>
      </c>
      <c r="T139" s="138">
        <f>S139*H139</f>
        <v>3.13434E-2</v>
      </c>
      <c r="AR139" s="139" t="s">
        <v>88</v>
      </c>
      <c r="AT139" s="139" t="s">
        <v>270</v>
      </c>
      <c r="AU139" s="139" t="s">
        <v>81</v>
      </c>
      <c r="AY139" s="18" t="s">
        <v>267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8" t="s">
        <v>81</v>
      </c>
      <c r="BK139" s="140">
        <f>ROUND(I139*H139,2)</f>
        <v>0</v>
      </c>
      <c r="BL139" s="18" t="s">
        <v>88</v>
      </c>
      <c r="BM139" s="139" t="s">
        <v>1851</v>
      </c>
    </row>
    <row r="140" spans="2:65" s="1" customFormat="1">
      <c r="B140" s="33"/>
      <c r="D140" s="141" t="s">
        <v>275</v>
      </c>
      <c r="F140" s="142" t="s">
        <v>1852</v>
      </c>
      <c r="H140" s="349"/>
      <c r="I140" s="143"/>
      <c r="J140" s="349"/>
      <c r="L140" s="33"/>
      <c r="M140" s="144"/>
      <c r="T140" s="54"/>
      <c r="AT140" s="18" t="s">
        <v>275</v>
      </c>
      <c r="AU140" s="18" t="s">
        <v>81</v>
      </c>
    </row>
    <row r="141" spans="2:65" s="12" customFormat="1">
      <c r="B141" s="145"/>
      <c r="D141" s="146" t="s">
        <v>277</v>
      </c>
      <c r="E141" s="147" t="s">
        <v>3</v>
      </c>
      <c r="F141" s="148" t="s">
        <v>1853</v>
      </c>
      <c r="H141" s="359">
        <v>15.83</v>
      </c>
      <c r="I141" s="149"/>
      <c r="J141" s="350"/>
      <c r="L141" s="145"/>
      <c r="M141" s="150"/>
      <c r="T141" s="151"/>
      <c r="AT141" s="147" t="s">
        <v>277</v>
      </c>
      <c r="AU141" s="147" t="s">
        <v>81</v>
      </c>
      <c r="AV141" s="12" t="s">
        <v>81</v>
      </c>
      <c r="AW141" s="12" t="s">
        <v>31</v>
      </c>
      <c r="AX141" s="12" t="s">
        <v>76</v>
      </c>
      <c r="AY141" s="147" t="s">
        <v>267</v>
      </c>
    </row>
    <row r="142" spans="2:65" s="1" customFormat="1" ht="33" customHeight="1">
      <c r="B142" s="129"/>
      <c r="C142" s="130" t="s">
        <v>373</v>
      </c>
      <c r="D142" s="130" t="s">
        <v>270</v>
      </c>
      <c r="E142" s="131" t="s">
        <v>1854</v>
      </c>
      <c r="F142" s="132" t="s">
        <v>1855</v>
      </c>
      <c r="G142" s="133" t="s">
        <v>356</v>
      </c>
      <c r="H142" s="358">
        <v>11</v>
      </c>
      <c r="I142" s="134"/>
      <c r="J142" s="348">
        <f>ROUND(I142*H142,2)</f>
        <v>0</v>
      </c>
      <c r="K142" s="132" t="s">
        <v>273</v>
      </c>
      <c r="L142" s="33"/>
      <c r="M142" s="135" t="s">
        <v>3</v>
      </c>
      <c r="N142" s="136" t="s">
        <v>41</v>
      </c>
      <c r="P142" s="137">
        <f>O142*H142</f>
        <v>0</v>
      </c>
      <c r="Q142" s="137">
        <v>0</v>
      </c>
      <c r="R142" s="137">
        <f>Q142*H142</f>
        <v>0</v>
      </c>
      <c r="S142" s="137">
        <v>8.0000000000000002E-3</v>
      </c>
      <c r="T142" s="138">
        <f>S142*H142</f>
        <v>8.7999999999999995E-2</v>
      </c>
      <c r="AR142" s="139" t="s">
        <v>88</v>
      </c>
      <c r="AT142" s="139" t="s">
        <v>270</v>
      </c>
      <c r="AU142" s="139" t="s">
        <v>81</v>
      </c>
      <c r="AY142" s="18" t="s">
        <v>267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8" t="s">
        <v>81</v>
      </c>
      <c r="BK142" s="140">
        <f>ROUND(I142*H142,2)</f>
        <v>0</v>
      </c>
      <c r="BL142" s="18" t="s">
        <v>88</v>
      </c>
      <c r="BM142" s="139" t="s">
        <v>1856</v>
      </c>
    </row>
    <row r="143" spans="2:65" s="1" customFormat="1">
      <c r="B143" s="33"/>
      <c r="D143" s="141" t="s">
        <v>275</v>
      </c>
      <c r="F143" s="142" t="s">
        <v>1857</v>
      </c>
      <c r="H143" s="349"/>
      <c r="I143" s="143"/>
      <c r="J143" s="349"/>
      <c r="L143" s="33"/>
      <c r="M143" s="144"/>
      <c r="T143" s="54"/>
      <c r="AT143" s="18" t="s">
        <v>275</v>
      </c>
      <c r="AU143" s="18" t="s">
        <v>81</v>
      </c>
    </row>
    <row r="144" spans="2:65" s="11" customFormat="1" ht="22.9" customHeight="1">
      <c r="B144" s="117"/>
      <c r="D144" s="118" t="s">
        <v>68</v>
      </c>
      <c r="E144" s="127" t="s">
        <v>476</v>
      </c>
      <c r="F144" s="127" t="s">
        <v>477</v>
      </c>
      <c r="H144" s="362"/>
      <c r="I144" s="120"/>
      <c r="J144" s="352">
        <f>BK144</f>
        <v>0</v>
      </c>
      <c r="L144" s="117"/>
      <c r="M144" s="122"/>
      <c r="P144" s="123">
        <f>SUM(P145:P153)</f>
        <v>0</v>
      </c>
      <c r="R144" s="123">
        <f>SUM(R145:R153)</f>
        <v>0</v>
      </c>
      <c r="T144" s="124">
        <f>SUM(T145:T153)</f>
        <v>0</v>
      </c>
      <c r="AR144" s="118" t="s">
        <v>76</v>
      </c>
      <c r="AT144" s="125" t="s">
        <v>68</v>
      </c>
      <c r="AU144" s="125" t="s">
        <v>76</v>
      </c>
      <c r="AY144" s="118" t="s">
        <v>267</v>
      </c>
      <c r="BK144" s="126">
        <f>SUM(BK145:BK153)</f>
        <v>0</v>
      </c>
    </row>
    <row r="145" spans="2:65" s="1" customFormat="1" ht="33" customHeight="1">
      <c r="B145" s="129"/>
      <c r="C145" s="130" t="s">
        <v>379</v>
      </c>
      <c r="D145" s="130" t="s">
        <v>270</v>
      </c>
      <c r="E145" s="131" t="s">
        <v>1858</v>
      </c>
      <c r="F145" s="132" t="s">
        <v>1859</v>
      </c>
      <c r="G145" s="133" t="s">
        <v>481</v>
      </c>
      <c r="H145" s="358">
        <v>6.444</v>
      </c>
      <c r="I145" s="134"/>
      <c r="J145" s="348">
        <f>ROUND(I145*H145,2)</f>
        <v>0</v>
      </c>
      <c r="K145" s="132" t="s">
        <v>273</v>
      </c>
      <c r="L145" s="33"/>
      <c r="M145" s="135" t="s">
        <v>3</v>
      </c>
      <c r="N145" s="136" t="s">
        <v>41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88</v>
      </c>
      <c r="AT145" s="139" t="s">
        <v>270</v>
      </c>
      <c r="AU145" s="139" t="s">
        <v>81</v>
      </c>
      <c r="AY145" s="18" t="s">
        <v>267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8" t="s">
        <v>81</v>
      </c>
      <c r="BK145" s="140">
        <f>ROUND(I145*H145,2)</f>
        <v>0</v>
      </c>
      <c r="BL145" s="18" t="s">
        <v>88</v>
      </c>
      <c r="BM145" s="139" t="s">
        <v>1860</v>
      </c>
    </row>
    <row r="146" spans="2:65" s="1" customFormat="1">
      <c r="B146" s="33"/>
      <c r="D146" s="141" t="s">
        <v>275</v>
      </c>
      <c r="F146" s="142" t="s">
        <v>1861</v>
      </c>
      <c r="H146" s="349"/>
      <c r="I146" s="143"/>
      <c r="J146" s="349"/>
      <c r="L146" s="33"/>
      <c r="M146" s="144"/>
      <c r="T146" s="54"/>
      <c r="AT146" s="18" t="s">
        <v>275</v>
      </c>
      <c r="AU146" s="18" t="s">
        <v>81</v>
      </c>
    </row>
    <row r="147" spans="2:65" s="1" customFormat="1" ht="24.2" customHeight="1">
      <c r="B147" s="129"/>
      <c r="C147" s="130" t="s">
        <v>385</v>
      </c>
      <c r="D147" s="130" t="s">
        <v>270</v>
      </c>
      <c r="E147" s="131" t="s">
        <v>1862</v>
      </c>
      <c r="F147" s="132" t="s">
        <v>1863</v>
      </c>
      <c r="G147" s="133" t="s">
        <v>481</v>
      </c>
      <c r="H147" s="358">
        <v>96.66</v>
      </c>
      <c r="I147" s="134"/>
      <c r="J147" s="348">
        <f>ROUND(I147*H147,2)</f>
        <v>0</v>
      </c>
      <c r="K147" s="132" t="s">
        <v>273</v>
      </c>
      <c r="L147" s="33"/>
      <c r="M147" s="135" t="s">
        <v>3</v>
      </c>
      <c r="N147" s="136" t="s">
        <v>41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88</v>
      </c>
      <c r="AT147" s="139" t="s">
        <v>270</v>
      </c>
      <c r="AU147" s="139" t="s">
        <v>81</v>
      </c>
      <c r="AY147" s="18" t="s">
        <v>267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8" t="s">
        <v>81</v>
      </c>
      <c r="BK147" s="140">
        <f>ROUND(I147*H147,2)</f>
        <v>0</v>
      </c>
      <c r="BL147" s="18" t="s">
        <v>88</v>
      </c>
      <c r="BM147" s="139" t="s">
        <v>1864</v>
      </c>
    </row>
    <row r="148" spans="2:65" s="1" customFormat="1">
      <c r="B148" s="33"/>
      <c r="D148" s="141" t="s">
        <v>275</v>
      </c>
      <c r="F148" s="142" t="s">
        <v>1865</v>
      </c>
      <c r="H148" s="349"/>
      <c r="I148" s="143"/>
      <c r="J148" s="349"/>
      <c r="L148" s="33"/>
      <c r="M148" s="144"/>
      <c r="T148" s="54"/>
      <c r="AT148" s="18" t="s">
        <v>275</v>
      </c>
      <c r="AU148" s="18" t="s">
        <v>81</v>
      </c>
    </row>
    <row r="149" spans="2:65" s="12" customFormat="1">
      <c r="B149" s="145"/>
      <c r="D149" s="146" t="s">
        <v>277</v>
      </c>
      <c r="F149" s="148" t="s">
        <v>1866</v>
      </c>
      <c r="H149" s="359">
        <v>96.66</v>
      </c>
      <c r="I149" s="149"/>
      <c r="J149" s="350"/>
      <c r="L149" s="145"/>
      <c r="M149" s="150"/>
      <c r="T149" s="151"/>
      <c r="AT149" s="147" t="s">
        <v>277</v>
      </c>
      <c r="AU149" s="147" t="s">
        <v>81</v>
      </c>
      <c r="AV149" s="12" t="s">
        <v>81</v>
      </c>
      <c r="AW149" s="12" t="s">
        <v>4</v>
      </c>
      <c r="AX149" s="12" t="s">
        <v>76</v>
      </c>
      <c r="AY149" s="147" t="s">
        <v>267</v>
      </c>
    </row>
    <row r="150" spans="2:65" s="1" customFormat="1" ht="49.15" customHeight="1">
      <c r="B150" s="129"/>
      <c r="C150" s="130" t="s">
        <v>391</v>
      </c>
      <c r="D150" s="130" t="s">
        <v>270</v>
      </c>
      <c r="E150" s="131" t="s">
        <v>502</v>
      </c>
      <c r="F150" s="132" t="s">
        <v>503</v>
      </c>
      <c r="G150" s="133" t="s">
        <v>481</v>
      </c>
      <c r="H150" s="358">
        <v>6.32</v>
      </c>
      <c r="I150" s="134"/>
      <c r="J150" s="348">
        <f>ROUND(I150*H150,2)</f>
        <v>0</v>
      </c>
      <c r="K150" s="132" t="s">
        <v>273</v>
      </c>
      <c r="L150" s="33"/>
      <c r="M150" s="135" t="s">
        <v>3</v>
      </c>
      <c r="N150" s="136" t="s">
        <v>41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88</v>
      </c>
      <c r="AT150" s="139" t="s">
        <v>270</v>
      </c>
      <c r="AU150" s="139" t="s">
        <v>81</v>
      </c>
      <c r="AY150" s="18" t="s">
        <v>267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81</v>
      </c>
      <c r="BK150" s="140">
        <f>ROUND(I150*H150,2)</f>
        <v>0</v>
      </c>
      <c r="BL150" s="18" t="s">
        <v>88</v>
      </c>
      <c r="BM150" s="139" t="s">
        <v>1867</v>
      </c>
    </row>
    <row r="151" spans="2:65" s="1" customFormat="1">
      <c r="B151" s="33"/>
      <c r="D151" s="141" t="s">
        <v>275</v>
      </c>
      <c r="F151" s="142" t="s">
        <v>505</v>
      </c>
      <c r="H151" s="349"/>
      <c r="I151" s="143"/>
      <c r="J151" s="349"/>
      <c r="L151" s="33"/>
      <c r="M151" s="144"/>
      <c r="T151" s="54"/>
      <c r="AT151" s="18" t="s">
        <v>275</v>
      </c>
      <c r="AU151" s="18" t="s">
        <v>81</v>
      </c>
    </row>
    <row r="152" spans="2:65" s="12" customFormat="1">
      <c r="B152" s="145"/>
      <c r="D152" s="146" t="s">
        <v>277</v>
      </c>
      <c r="E152" s="147" t="s">
        <v>3</v>
      </c>
      <c r="F152" s="148" t="s">
        <v>1868</v>
      </c>
      <c r="H152" s="359">
        <v>6.32</v>
      </c>
      <c r="I152" s="149"/>
      <c r="J152" s="350"/>
      <c r="L152" s="145"/>
      <c r="M152" s="150"/>
      <c r="T152" s="151"/>
      <c r="AT152" s="147" t="s">
        <v>277</v>
      </c>
      <c r="AU152" s="147" t="s">
        <v>81</v>
      </c>
      <c r="AV152" s="12" t="s">
        <v>81</v>
      </c>
      <c r="AW152" s="12" t="s">
        <v>31</v>
      </c>
      <c r="AX152" s="12" t="s">
        <v>76</v>
      </c>
      <c r="AY152" s="147" t="s">
        <v>267</v>
      </c>
    </row>
    <row r="153" spans="2:65" s="1" customFormat="1" ht="16.5" customHeight="1">
      <c r="B153" s="129"/>
      <c r="C153" s="130" t="s">
        <v>8</v>
      </c>
      <c r="D153" s="130" t="s">
        <v>270</v>
      </c>
      <c r="E153" s="131" t="s">
        <v>1869</v>
      </c>
      <c r="F153" s="132" t="s">
        <v>1870</v>
      </c>
      <c r="G153" s="133" t="s">
        <v>481</v>
      </c>
      <c r="H153" s="358">
        <v>0.12</v>
      </c>
      <c r="I153" s="134"/>
      <c r="J153" s="348">
        <f>ROUND(I153*H153,2)</f>
        <v>0</v>
      </c>
      <c r="K153" s="132" t="s">
        <v>305</v>
      </c>
      <c r="L153" s="33"/>
      <c r="M153" s="135" t="s">
        <v>3</v>
      </c>
      <c r="N153" s="136" t="s">
        <v>41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88</v>
      </c>
      <c r="AT153" s="139" t="s">
        <v>270</v>
      </c>
      <c r="AU153" s="139" t="s">
        <v>81</v>
      </c>
      <c r="AY153" s="18" t="s">
        <v>267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8" t="s">
        <v>81</v>
      </c>
      <c r="BK153" s="140">
        <f>ROUND(I153*H153,2)</f>
        <v>0</v>
      </c>
      <c r="BL153" s="18" t="s">
        <v>88</v>
      </c>
      <c r="BM153" s="139" t="s">
        <v>1871</v>
      </c>
    </row>
    <row r="154" spans="2:65" s="11" customFormat="1" ht="22.9" customHeight="1">
      <c r="B154" s="117"/>
      <c r="D154" s="118" t="s">
        <v>68</v>
      </c>
      <c r="E154" s="127" t="s">
        <v>1017</v>
      </c>
      <c r="F154" s="127" t="s">
        <v>1018</v>
      </c>
      <c r="H154" s="362"/>
      <c r="I154" s="120"/>
      <c r="J154" s="352">
        <f>BK154</f>
        <v>0</v>
      </c>
      <c r="L154" s="117"/>
      <c r="M154" s="122"/>
      <c r="P154" s="123">
        <f>SUM(P155:P156)</f>
        <v>0</v>
      </c>
      <c r="R154" s="123">
        <f>SUM(R155:R156)</f>
        <v>0</v>
      </c>
      <c r="T154" s="124">
        <f>SUM(T155:T156)</f>
        <v>0</v>
      </c>
      <c r="AR154" s="118" t="s">
        <v>76</v>
      </c>
      <c r="AT154" s="125" t="s">
        <v>68</v>
      </c>
      <c r="AU154" s="125" t="s">
        <v>76</v>
      </c>
      <c r="AY154" s="118" t="s">
        <v>267</v>
      </c>
      <c r="BK154" s="126">
        <f>SUM(BK155:BK156)</f>
        <v>0</v>
      </c>
    </row>
    <row r="155" spans="2:65" s="1" customFormat="1" ht="55.5" customHeight="1">
      <c r="B155" s="129"/>
      <c r="C155" s="130" t="s">
        <v>409</v>
      </c>
      <c r="D155" s="130" t="s">
        <v>270</v>
      </c>
      <c r="E155" s="131" t="s">
        <v>1872</v>
      </c>
      <c r="F155" s="132" t="s">
        <v>1873</v>
      </c>
      <c r="G155" s="133" t="s">
        <v>481</v>
      </c>
      <c r="H155" s="358">
        <v>6.2510000000000003</v>
      </c>
      <c r="I155" s="134"/>
      <c r="J155" s="348">
        <f>ROUND(I155*H155,2)</f>
        <v>0</v>
      </c>
      <c r="K155" s="132" t="s">
        <v>273</v>
      </c>
      <c r="L155" s="33"/>
      <c r="M155" s="135" t="s">
        <v>3</v>
      </c>
      <c r="N155" s="136" t="s">
        <v>41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88</v>
      </c>
      <c r="AT155" s="139" t="s">
        <v>270</v>
      </c>
      <c r="AU155" s="139" t="s">
        <v>81</v>
      </c>
      <c r="AY155" s="18" t="s">
        <v>267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81</v>
      </c>
      <c r="BK155" s="140">
        <f>ROUND(I155*H155,2)</f>
        <v>0</v>
      </c>
      <c r="BL155" s="18" t="s">
        <v>88</v>
      </c>
      <c r="BM155" s="139" t="s">
        <v>1874</v>
      </c>
    </row>
    <row r="156" spans="2:65" s="1" customFormat="1">
      <c r="B156" s="33"/>
      <c r="D156" s="141" t="s">
        <v>275</v>
      </c>
      <c r="F156" s="142" t="s">
        <v>1875</v>
      </c>
      <c r="I156" s="143"/>
      <c r="L156" s="33"/>
      <c r="M156" s="187"/>
      <c r="N156" s="184"/>
      <c r="O156" s="184"/>
      <c r="P156" s="184"/>
      <c r="Q156" s="184"/>
      <c r="R156" s="184"/>
      <c r="S156" s="184"/>
      <c r="T156" s="188"/>
      <c r="AT156" s="18" t="s">
        <v>275</v>
      </c>
      <c r="AU156" s="18" t="s">
        <v>81</v>
      </c>
    </row>
    <row r="157" spans="2:65" s="1" customFormat="1" ht="6.95" customHeight="1">
      <c r="B157" s="42"/>
      <c r="C157" s="43"/>
      <c r="D157" s="43"/>
      <c r="E157" s="43"/>
      <c r="F157" s="43"/>
      <c r="G157" s="43"/>
      <c r="H157" s="43"/>
      <c r="I157" s="43"/>
      <c r="J157" s="43"/>
      <c r="K157" s="43"/>
      <c r="L157" s="33"/>
    </row>
  </sheetData>
  <autoFilter ref="C92:K156" xr:uid="{00000000-0009-0000-0000-000002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200-000000000000}"/>
    <hyperlink ref="F104" r:id="rId2" xr:uid="{00000000-0004-0000-0200-000001000000}"/>
    <hyperlink ref="F109" r:id="rId3" xr:uid="{00000000-0004-0000-0200-000002000000}"/>
    <hyperlink ref="F112" r:id="rId4" xr:uid="{00000000-0004-0000-0200-000003000000}"/>
    <hyperlink ref="F115" r:id="rId5" xr:uid="{00000000-0004-0000-0200-000004000000}"/>
    <hyperlink ref="F119" r:id="rId6" xr:uid="{00000000-0004-0000-0200-000005000000}"/>
    <hyperlink ref="F126" r:id="rId7" xr:uid="{00000000-0004-0000-0200-000006000000}"/>
    <hyperlink ref="F134" r:id="rId8" xr:uid="{00000000-0004-0000-0200-000007000000}"/>
    <hyperlink ref="F140" r:id="rId9" xr:uid="{00000000-0004-0000-0200-000008000000}"/>
    <hyperlink ref="F143" r:id="rId10" xr:uid="{00000000-0004-0000-0200-000009000000}"/>
    <hyperlink ref="F146" r:id="rId11" xr:uid="{00000000-0004-0000-0200-00000A000000}"/>
    <hyperlink ref="F148" r:id="rId12" xr:uid="{00000000-0004-0000-0200-00000B000000}"/>
    <hyperlink ref="F151" r:id="rId13" xr:uid="{00000000-0004-0000-0200-00000C000000}"/>
    <hyperlink ref="F156" r:id="rId14" xr:uid="{00000000-0004-0000-0200-00000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00"/>
  <sheetViews>
    <sheetView showGridLines="0" topLeftCell="A71" workbookViewId="0">
      <selection activeCell="H90" sqref="H9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87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1876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tr">
        <f>IF('Rekapitulace stavby'!AN10="","",'Rekapitulace stavby'!AN10)</f>
        <v/>
      </c>
      <c r="L16" s="33"/>
    </row>
    <row r="17" spans="2:12" s="1" customFormat="1" ht="18" customHeight="1">
      <c r="B17" s="33"/>
      <c r="E17" s="26" t="str">
        <f>IF('Rekapitulace stavby'!E11="","",'Rekapitulace stavby'!E11)</f>
        <v xml:space="preserve"> </v>
      </c>
      <c r="I17" s="28" t="s">
        <v>27</v>
      </c>
      <c r="J17" s="26" t="str">
        <f>IF('Rekapitulace stavby'!AN11="","",'Rekapitulace stavby'!AN11)</f>
        <v/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tr">
        <f>IF('Rekapitulace stavby'!AN16="","",'Rekapitulace stavby'!AN16)</f>
        <v/>
      </c>
      <c r="L22" s="33"/>
    </row>
    <row r="23" spans="2:12" s="1" customFormat="1" ht="18" customHeight="1">
      <c r="B23" s="33"/>
      <c r="E23" s="26" t="str">
        <f>IF('Rekapitulace stavby'!E17="","",'Rekapitulace stavby'!E17)</f>
        <v xml:space="preserve"> </v>
      </c>
      <c r="I23" s="28" t="s">
        <v>27</v>
      </c>
      <c r="J23" s="26" t="str">
        <f>IF('Rekapitulace stavby'!AN17="","",'Rekapitulace stavby'!AN17)</f>
        <v/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27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ROUND(J87,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ROUND((SUM(BE87:BE98)),  2)</f>
        <v>0</v>
      </c>
      <c r="I35" s="91">
        <v>0.21</v>
      </c>
      <c r="J35" s="84">
        <f>ROUND(((SUM(BE87:BE98))*I35),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ROUND((SUM(BF87:BF98)),  2)</f>
        <v>0</v>
      </c>
      <c r="I36" s="91">
        <v>0.12</v>
      </c>
      <c r="J36" s="84">
        <f>J32*I36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ROUND((SUM(BG87:BG98)),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ROUND((SUM(BH87:BH98)),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ROUND((SUM(BI87:BI98)),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3" spans="2:12">
      <c r="I43" t="s">
        <v>2841</v>
      </c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3 - Kuchyňská linka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J87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1877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2:12" s="9" customFormat="1" ht="19.899999999999999" customHeight="1">
      <c r="B65" s="105"/>
      <c r="D65" s="106" t="s">
        <v>1878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2:12" s="1" customFormat="1" ht="21.75" customHeight="1">
      <c r="B66" s="33"/>
      <c r="L66" s="33"/>
    </row>
    <row r="67" spans="2:12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5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5" customHeight="1">
      <c r="B72" s="33"/>
      <c r="C72" s="22" t="s">
        <v>252</v>
      </c>
      <c r="L72" s="33"/>
    </row>
    <row r="73" spans="2:12" s="1" customFormat="1" ht="6.95" customHeight="1">
      <c r="B73" s="33"/>
      <c r="L73" s="33"/>
    </row>
    <row r="74" spans="2:12" s="1" customFormat="1" ht="12" customHeight="1">
      <c r="B74" s="33"/>
      <c r="C74" s="28" t="s">
        <v>17</v>
      </c>
      <c r="L74" s="33"/>
    </row>
    <row r="75" spans="2:12" s="1" customFormat="1" ht="16.5" customHeight="1">
      <c r="B75" s="33"/>
      <c r="E75" s="336" t="str">
        <f>E7</f>
        <v>Stavební úpravy RD na Balkáně č.p. 340, Holice</v>
      </c>
      <c r="F75" s="337"/>
      <c r="G75" s="337"/>
      <c r="H75" s="337"/>
      <c r="L75" s="33"/>
    </row>
    <row r="76" spans="2:12" ht="12" customHeight="1">
      <c r="B76" s="21"/>
      <c r="C76" s="28" t="s">
        <v>120</v>
      </c>
      <c r="L76" s="21"/>
    </row>
    <row r="77" spans="2:12" s="1" customFormat="1" ht="16.5" customHeight="1">
      <c r="B77" s="33"/>
      <c r="E77" s="336" t="s">
        <v>124</v>
      </c>
      <c r="F77" s="335"/>
      <c r="G77" s="335"/>
      <c r="H77" s="335"/>
      <c r="L77" s="33"/>
    </row>
    <row r="78" spans="2:12" s="1" customFormat="1" ht="12" customHeight="1">
      <c r="B78" s="33"/>
      <c r="C78" s="28" t="s">
        <v>128</v>
      </c>
      <c r="L78" s="33"/>
    </row>
    <row r="79" spans="2:12" s="1" customFormat="1" ht="16.5" customHeight="1">
      <c r="B79" s="33"/>
      <c r="E79" s="328" t="str">
        <f>E11</f>
        <v>3 - Kuchyňská linka</v>
      </c>
      <c r="F79" s="335"/>
      <c r="G79" s="335"/>
      <c r="H79" s="335"/>
      <c r="L79" s="33"/>
    </row>
    <row r="80" spans="2:12" s="1" customFormat="1" ht="6.95" customHeight="1">
      <c r="B80" s="33"/>
      <c r="L80" s="33"/>
    </row>
    <row r="81" spans="2:65" s="1" customFormat="1" ht="12" customHeight="1">
      <c r="B81" s="33"/>
      <c r="C81" s="28" t="s">
        <v>21</v>
      </c>
      <c r="F81" s="26" t="str">
        <f>F14</f>
        <v xml:space="preserve"> </v>
      </c>
      <c r="I81" s="28" t="s">
        <v>23</v>
      </c>
      <c r="J81" s="50" t="str">
        <f>IF(J14="","",J14)</f>
        <v>31. 3. 2025</v>
      </c>
      <c r="L81" s="33"/>
    </row>
    <row r="82" spans="2:65" s="1" customFormat="1" ht="6.95" customHeight="1">
      <c r="B82" s="33"/>
      <c r="L82" s="33"/>
    </row>
    <row r="83" spans="2:65" s="1" customFormat="1" ht="15.2" customHeight="1">
      <c r="B83" s="33"/>
      <c r="C83" s="28" t="s">
        <v>25</v>
      </c>
      <c r="F83" s="26" t="str">
        <f>E17</f>
        <v xml:space="preserve"> </v>
      </c>
      <c r="I83" s="28" t="s">
        <v>30</v>
      </c>
      <c r="J83" s="31" t="str">
        <f>E23</f>
        <v xml:space="preserve"> </v>
      </c>
      <c r="L83" s="33"/>
    </row>
    <row r="84" spans="2:65" s="1" customFormat="1" ht="15.2" customHeight="1">
      <c r="B84" s="33"/>
      <c r="C84" s="28" t="s">
        <v>28</v>
      </c>
      <c r="F84" s="26" t="str">
        <f>IF(E20="","",E20)</f>
        <v>Vyplň údaj</v>
      </c>
      <c r="I84" s="28" t="s">
        <v>32</v>
      </c>
      <c r="J84" s="31" t="str">
        <f>E26</f>
        <v xml:space="preserve"> </v>
      </c>
      <c r="L84" s="33"/>
    </row>
    <row r="85" spans="2:65" s="1" customFormat="1" ht="10.35" customHeight="1">
      <c r="B85" s="33"/>
      <c r="L85" s="33"/>
    </row>
    <row r="86" spans="2:65" s="10" customFormat="1" ht="29.25" customHeight="1">
      <c r="B86" s="109"/>
      <c r="C86" s="110" t="s">
        <v>253</v>
      </c>
      <c r="D86" s="111" t="s">
        <v>54</v>
      </c>
      <c r="E86" s="111" t="s">
        <v>50</v>
      </c>
      <c r="F86" s="111" t="s">
        <v>51</v>
      </c>
      <c r="G86" s="111" t="s">
        <v>254</v>
      </c>
      <c r="H86" s="111" t="s">
        <v>255</v>
      </c>
      <c r="I86" s="111" t="s">
        <v>256</v>
      </c>
      <c r="J86" s="111" t="s">
        <v>188</v>
      </c>
      <c r="K86" s="112" t="s">
        <v>257</v>
      </c>
      <c r="L86" s="109"/>
      <c r="M86" s="57" t="s">
        <v>3</v>
      </c>
      <c r="N86" s="58" t="s">
        <v>39</v>
      </c>
      <c r="O86" s="58" t="s">
        <v>258</v>
      </c>
      <c r="P86" s="58" t="s">
        <v>259</v>
      </c>
      <c r="Q86" s="58" t="s">
        <v>260</v>
      </c>
      <c r="R86" s="58" t="s">
        <v>261</v>
      </c>
      <c r="S86" s="58" t="s">
        <v>262</v>
      </c>
      <c r="T86" s="59" t="s">
        <v>263</v>
      </c>
    </row>
    <row r="87" spans="2:65" s="1" customFormat="1" ht="22.9" customHeight="1">
      <c r="B87" s="33"/>
      <c r="C87" s="62" t="s">
        <v>264</v>
      </c>
      <c r="J87" s="113">
        <f>BK87</f>
        <v>0</v>
      </c>
      <c r="L87" s="33"/>
      <c r="M87" s="60"/>
      <c r="N87" s="51"/>
      <c r="O87" s="51"/>
      <c r="P87" s="114">
        <f>P88</f>
        <v>0</v>
      </c>
      <c r="Q87" s="51"/>
      <c r="R87" s="114">
        <f>R88</f>
        <v>0</v>
      </c>
      <c r="S87" s="51"/>
      <c r="T87" s="115">
        <f>T88</f>
        <v>0</v>
      </c>
      <c r="AT87" s="18" t="s">
        <v>68</v>
      </c>
      <c r="AU87" s="18" t="s">
        <v>189</v>
      </c>
      <c r="BK87" s="116">
        <f>BK88</f>
        <v>0</v>
      </c>
    </row>
    <row r="88" spans="2:65" s="11" customFormat="1" ht="25.9" customHeight="1">
      <c r="B88" s="117"/>
      <c r="D88" s="118" t="s">
        <v>68</v>
      </c>
      <c r="E88" s="119" t="s">
        <v>1879</v>
      </c>
      <c r="F88" s="119" t="s">
        <v>1880</v>
      </c>
      <c r="I88" s="120"/>
      <c r="J88" s="121">
        <f>BK88</f>
        <v>0</v>
      </c>
      <c r="L88" s="117"/>
      <c r="M88" s="122"/>
      <c r="P88" s="123">
        <f>P89</f>
        <v>0</v>
      </c>
      <c r="R88" s="123">
        <f>R89</f>
        <v>0</v>
      </c>
      <c r="T88" s="124">
        <f>T89</f>
        <v>0</v>
      </c>
      <c r="AR88" s="118" t="s">
        <v>88</v>
      </c>
      <c r="AT88" s="125" t="s">
        <v>68</v>
      </c>
      <c r="AU88" s="125" t="s">
        <v>69</v>
      </c>
      <c r="AY88" s="118" t="s">
        <v>267</v>
      </c>
      <c r="BK88" s="126">
        <f>BK89</f>
        <v>0</v>
      </c>
    </row>
    <row r="89" spans="2:65" s="11" customFormat="1" ht="22.9" customHeight="1">
      <c r="B89" s="117"/>
      <c r="D89" s="118" t="s">
        <v>68</v>
      </c>
      <c r="E89" s="127" t="s">
        <v>1881</v>
      </c>
      <c r="F89" s="127" t="s">
        <v>1880</v>
      </c>
      <c r="I89" s="120"/>
      <c r="J89" s="128">
        <f>BK89</f>
        <v>0</v>
      </c>
      <c r="L89" s="117"/>
      <c r="M89" s="122"/>
      <c r="P89" s="123">
        <f>SUM(P90:P98)</f>
        <v>0</v>
      </c>
      <c r="R89" s="123">
        <f>SUM(R90:R98)</f>
        <v>0</v>
      </c>
      <c r="T89" s="124">
        <f>SUM(T90:T98)</f>
        <v>0</v>
      </c>
      <c r="AR89" s="118" t="s">
        <v>88</v>
      </c>
      <c r="AT89" s="125" t="s">
        <v>68</v>
      </c>
      <c r="AU89" s="125" t="s">
        <v>76</v>
      </c>
      <c r="AY89" s="118" t="s">
        <v>267</v>
      </c>
      <c r="BK89" s="126">
        <f>SUM(BK90:BK98)</f>
        <v>0</v>
      </c>
    </row>
    <row r="90" spans="2:65" s="1" customFormat="1" ht="24.2" customHeight="1">
      <c r="B90" s="129"/>
      <c r="C90" s="130" t="s">
        <v>76</v>
      </c>
      <c r="D90" s="130" t="s">
        <v>270</v>
      </c>
      <c r="E90" s="131" t="s">
        <v>1776</v>
      </c>
      <c r="F90" s="132" t="s">
        <v>1882</v>
      </c>
      <c r="G90" s="133" t="s">
        <v>1332</v>
      </c>
      <c r="H90" s="358">
        <v>1</v>
      </c>
      <c r="I90" s="284"/>
      <c r="J90" s="348">
        <f t="shared" ref="J90:J100" si="0">ROUND(I90*H90,2)</f>
        <v>0</v>
      </c>
      <c r="K90" s="132" t="s">
        <v>305</v>
      </c>
      <c r="L90" s="33"/>
      <c r="M90" s="135" t="s">
        <v>3</v>
      </c>
      <c r="N90" s="136" t="s">
        <v>41</v>
      </c>
      <c r="P90" s="137">
        <f t="shared" ref="P90:P98" si="1">O90*H90</f>
        <v>0</v>
      </c>
      <c r="Q90" s="137">
        <v>0</v>
      </c>
      <c r="R90" s="137">
        <f t="shared" ref="R90:R98" si="2">Q90*H90</f>
        <v>0</v>
      </c>
      <c r="S90" s="137">
        <v>0</v>
      </c>
      <c r="T90" s="138">
        <f t="shared" ref="T90:T98" si="3">S90*H90</f>
        <v>0</v>
      </c>
      <c r="AR90" s="139" t="s">
        <v>1883</v>
      </c>
      <c r="AT90" s="139" t="s">
        <v>270</v>
      </c>
      <c r="AU90" s="139" t="s">
        <v>81</v>
      </c>
      <c r="AY90" s="18" t="s">
        <v>267</v>
      </c>
      <c r="BE90" s="140">
        <f t="shared" ref="BE90:BE98" si="4">IF(N90="základní",J90,0)</f>
        <v>0</v>
      </c>
      <c r="BF90" s="140">
        <f t="shared" ref="BF90:BF98" si="5">IF(N90="snížená",J90,0)</f>
        <v>0</v>
      </c>
      <c r="BG90" s="140">
        <f t="shared" ref="BG90:BG98" si="6">IF(N90="zákl. přenesená",J90,0)</f>
        <v>0</v>
      </c>
      <c r="BH90" s="140">
        <f t="shared" ref="BH90:BH98" si="7">IF(N90="sníž. přenesená",J90,0)</f>
        <v>0</v>
      </c>
      <c r="BI90" s="140">
        <f t="shared" ref="BI90:BI98" si="8">IF(N90="nulová",J90,0)</f>
        <v>0</v>
      </c>
      <c r="BJ90" s="18" t="s">
        <v>81</v>
      </c>
      <c r="BK90" s="140">
        <f t="shared" ref="BK90:BK98" si="9">ROUND(I90*H90,2)</f>
        <v>0</v>
      </c>
      <c r="BL90" s="18" t="s">
        <v>1883</v>
      </c>
      <c r="BM90" s="139" t="s">
        <v>1884</v>
      </c>
    </row>
    <row r="91" spans="2:65" s="1" customFormat="1" ht="21.75" customHeight="1">
      <c r="B91" s="129"/>
      <c r="C91" s="130" t="s">
        <v>81</v>
      </c>
      <c r="D91" s="130" t="s">
        <v>270</v>
      </c>
      <c r="E91" s="131" t="s">
        <v>270</v>
      </c>
      <c r="F91" s="132" t="s">
        <v>1885</v>
      </c>
      <c r="G91" s="133" t="s">
        <v>1332</v>
      </c>
      <c r="H91" s="358">
        <v>1</v>
      </c>
      <c r="I91" s="284"/>
      <c r="J91" s="348">
        <f t="shared" si="0"/>
        <v>0</v>
      </c>
      <c r="K91" s="132" t="s">
        <v>305</v>
      </c>
      <c r="L91" s="33"/>
      <c r="M91" s="135" t="s">
        <v>3</v>
      </c>
      <c r="N91" s="136" t="s">
        <v>41</v>
      </c>
      <c r="P91" s="137">
        <f t="shared" si="1"/>
        <v>0</v>
      </c>
      <c r="Q91" s="137">
        <v>0</v>
      </c>
      <c r="R91" s="137">
        <f t="shared" si="2"/>
        <v>0</v>
      </c>
      <c r="S91" s="137">
        <v>0</v>
      </c>
      <c r="T91" s="138">
        <f t="shared" si="3"/>
        <v>0</v>
      </c>
      <c r="AR91" s="139" t="s">
        <v>1883</v>
      </c>
      <c r="AT91" s="139" t="s">
        <v>270</v>
      </c>
      <c r="AU91" s="139" t="s">
        <v>81</v>
      </c>
      <c r="AY91" s="18" t="s">
        <v>267</v>
      </c>
      <c r="BE91" s="140">
        <f t="shared" si="4"/>
        <v>0</v>
      </c>
      <c r="BF91" s="140">
        <f t="shared" si="5"/>
        <v>0</v>
      </c>
      <c r="BG91" s="140">
        <f t="shared" si="6"/>
        <v>0</v>
      </c>
      <c r="BH91" s="140">
        <f t="shared" si="7"/>
        <v>0</v>
      </c>
      <c r="BI91" s="140">
        <f t="shared" si="8"/>
        <v>0</v>
      </c>
      <c r="BJ91" s="18" t="s">
        <v>81</v>
      </c>
      <c r="BK91" s="140">
        <f t="shared" si="9"/>
        <v>0</v>
      </c>
      <c r="BL91" s="18" t="s">
        <v>1883</v>
      </c>
      <c r="BM91" s="139" t="s">
        <v>1886</v>
      </c>
    </row>
    <row r="92" spans="2:65" s="1" customFormat="1" ht="21.75" customHeight="1">
      <c r="B92" s="129"/>
      <c r="C92" s="130" t="s">
        <v>85</v>
      </c>
      <c r="D92" s="130" t="s">
        <v>270</v>
      </c>
      <c r="E92" s="131" t="s">
        <v>2829</v>
      </c>
      <c r="F92" s="132" t="s">
        <v>1887</v>
      </c>
      <c r="G92" s="133" t="s">
        <v>371</v>
      </c>
      <c r="H92" s="358">
        <v>1</v>
      </c>
      <c r="I92" s="284"/>
      <c r="J92" s="348">
        <f t="shared" si="0"/>
        <v>0</v>
      </c>
      <c r="K92" s="132" t="s">
        <v>305</v>
      </c>
      <c r="L92" s="33"/>
      <c r="M92" s="135" t="s">
        <v>3</v>
      </c>
      <c r="N92" s="136" t="s">
        <v>41</v>
      </c>
      <c r="P92" s="137">
        <f t="shared" si="1"/>
        <v>0</v>
      </c>
      <c r="Q92" s="137">
        <v>0</v>
      </c>
      <c r="R92" s="137">
        <f t="shared" si="2"/>
        <v>0</v>
      </c>
      <c r="S92" s="137">
        <v>0</v>
      </c>
      <c r="T92" s="138">
        <f t="shared" si="3"/>
        <v>0</v>
      </c>
      <c r="AR92" s="139" t="s">
        <v>1883</v>
      </c>
      <c r="AT92" s="139" t="s">
        <v>270</v>
      </c>
      <c r="AU92" s="139" t="s">
        <v>81</v>
      </c>
      <c r="AY92" s="18" t="s">
        <v>267</v>
      </c>
      <c r="BE92" s="140">
        <f t="shared" si="4"/>
        <v>0</v>
      </c>
      <c r="BF92" s="140">
        <f t="shared" si="5"/>
        <v>0</v>
      </c>
      <c r="BG92" s="140">
        <f t="shared" si="6"/>
        <v>0</v>
      </c>
      <c r="BH92" s="140">
        <f t="shared" si="7"/>
        <v>0</v>
      </c>
      <c r="BI92" s="140">
        <f t="shared" si="8"/>
        <v>0</v>
      </c>
      <c r="BJ92" s="18" t="s">
        <v>81</v>
      </c>
      <c r="BK92" s="140">
        <f t="shared" si="9"/>
        <v>0</v>
      </c>
      <c r="BL92" s="18" t="s">
        <v>1883</v>
      </c>
      <c r="BM92" s="139" t="s">
        <v>1888</v>
      </c>
    </row>
    <row r="93" spans="2:65" s="1" customFormat="1" ht="21.75" customHeight="1">
      <c r="B93" s="129"/>
      <c r="C93" s="130" t="s">
        <v>88</v>
      </c>
      <c r="D93" s="130" t="s">
        <v>270</v>
      </c>
      <c r="E93" s="131" t="s">
        <v>2830</v>
      </c>
      <c r="F93" s="132" t="s">
        <v>1889</v>
      </c>
      <c r="G93" s="133" t="s">
        <v>371</v>
      </c>
      <c r="H93" s="358">
        <v>1</v>
      </c>
      <c r="I93" s="284"/>
      <c r="J93" s="348">
        <f t="shared" si="0"/>
        <v>0</v>
      </c>
      <c r="K93" s="132" t="s">
        <v>305</v>
      </c>
      <c r="L93" s="33"/>
      <c r="M93" s="135" t="s">
        <v>3</v>
      </c>
      <c r="N93" s="136" t="s">
        <v>41</v>
      </c>
      <c r="P93" s="137">
        <f t="shared" si="1"/>
        <v>0</v>
      </c>
      <c r="Q93" s="137">
        <v>0</v>
      </c>
      <c r="R93" s="137">
        <f t="shared" si="2"/>
        <v>0</v>
      </c>
      <c r="S93" s="137">
        <v>0</v>
      </c>
      <c r="T93" s="138">
        <f t="shared" si="3"/>
        <v>0</v>
      </c>
      <c r="AR93" s="139" t="s">
        <v>1883</v>
      </c>
      <c r="AT93" s="139" t="s">
        <v>270</v>
      </c>
      <c r="AU93" s="139" t="s">
        <v>81</v>
      </c>
      <c r="AY93" s="18" t="s">
        <v>267</v>
      </c>
      <c r="BE93" s="140">
        <f t="shared" si="4"/>
        <v>0</v>
      </c>
      <c r="BF93" s="140">
        <f t="shared" si="5"/>
        <v>0</v>
      </c>
      <c r="BG93" s="140">
        <f t="shared" si="6"/>
        <v>0</v>
      </c>
      <c r="BH93" s="140">
        <f t="shared" si="7"/>
        <v>0</v>
      </c>
      <c r="BI93" s="140">
        <f t="shared" si="8"/>
        <v>0</v>
      </c>
      <c r="BJ93" s="18" t="s">
        <v>81</v>
      </c>
      <c r="BK93" s="140">
        <f t="shared" si="9"/>
        <v>0</v>
      </c>
      <c r="BL93" s="18" t="s">
        <v>1883</v>
      </c>
      <c r="BM93" s="139" t="s">
        <v>1890</v>
      </c>
    </row>
    <row r="94" spans="2:65" s="1" customFormat="1" ht="24.2" customHeight="1">
      <c r="B94" s="129"/>
      <c r="C94" s="130" t="s">
        <v>91</v>
      </c>
      <c r="D94" s="130" t="s">
        <v>270</v>
      </c>
      <c r="E94" s="131" t="s">
        <v>2831</v>
      </c>
      <c r="F94" s="132" t="s">
        <v>1891</v>
      </c>
      <c r="G94" s="133" t="s">
        <v>371</v>
      </c>
      <c r="H94" s="358">
        <v>1</v>
      </c>
      <c r="I94" s="284"/>
      <c r="J94" s="348">
        <f t="shared" si="0"/>
        <v>0</v>
      </c>
      <c r="K94" s="132" t="s">
        <v>305</v>
      </c>
      <c r="L94" s="33"/>
      <c r="M94" s="135" t="s">
        <v>3</v>
      </c>
      <c r="N94" s="136" t="s">
        <v>41</v>
      </c>
      <c r="P94" s="137">
        <f t="shared" si="1"/>
        <v>0</v>
      </c>
      <c r="Q94" s="137">
        <v>0</v>
      </c>
      <c r="R94" s="137">
        <f t="shared" si="2"/>
        <v>0</v>
      </c>
      <c r="S94" s="137">
        <v>0</v>
      </c>
      <c r="T94" s="138">
        <f t="shared" si="3"/>
        <v>0</v>
      </c>
      <c r="AR94" s="139" t="s">
        <v>1883</v>
      </c>
      <c r="AT94" s="139" t="s">
        <v>270</v>
      </c>
      <c r="AU94" s="139" t="s">
        <v>81</v>
      </c>
      <c r="AY94" s="18" t="s">
        <v>267</v>
      </c>
      <c r="BE94" s="140">
        <f t="shared" si="4"/>
        <v>0</v>
      </c>
      <c r="BF94" s="140">
        <f t="shared" si="5"/>
        <v>0</v>
      </c>
      <c r="BG94" s="140">
        <f t="shared" si="6"/>
        <v>0</v>
      </c>
      <c r="BH94" s="140">
        <f t="shared" si="7"/>
        <v>0</v>
      </c>
      <c r="BI94" s="140">
        <f t="shared" si="8"/>
        <v>0</v>
      </c>
      <c r="BJ94" s="18" t="s">
        <v>81</v>
      </c>
      <c r="BK94" s="140">
        <f t="shared" si="9"/>
        <v>0</v>
      </c>
      <c r="BL94" s="18" t="s">
        <v>1883</v>
      </c>
      <c r="BM94" s="139" t="s">
        <v>1892</v>
      </c>
    </row>
    <row r="95" spans="2:65" s="1" customFormat="1" ht="16.5" customHeight="1">
      <c r="B95" s="129"/>
      <c r="C95" s="130" t="s">
        <v>94</v>
      </c>
      <c r="D95" s="130" t="s">
        <v>270</v>
      </c>
      <c r="E95" s="131" t="s">
        <v>2832</v>
      </c>
      <c r="F95" s="132" t="s">
        <v>1893</v>
      </c>
      <c r="G95" s="133" t="s">
        <v>371</v>
      </c>
      <c r="H95" s="358">
        <v>1</v>
      </c>
      <c r="I95" s="284"/>
      <c r="J95" s="348">
        <f t="shared" si="0"/>
        <v>0</v>
      </c>
      <c r="K95" s="132" t="s">
        <v>305</v>
      </c>
      <c r="L95" s="33"/>
      <c r="M95" s="135" t="s">
        <v>3</v>
      </c>
      <c r="N95" s="136" t="s">
        <v>41</v>
      </c>
      <c r="P95" s="137">
        <f t="shared" si="1"/>
        <v>0</v>
      </c>
      <c r="Q95" s="137">
        <v>0</v>
      </c>
      <c r="R95" s="137">
        <f t="shared" si="2"/>
        <v>0</v>
      </c>
      <c r="S95" s="137">
        <v>0</v>
      </c>
      <c r="T95" s="138">
        <f t="shared" si="3"/>
        <v>0</v>
      </c>
      <c r="AR95" s="139" t="s">
        <v>1883</v>
      </c>
      <c r="AT95" s="139" t="s">
        <v>270</v>
      </c>
      <c r="AU95" s="139" t="s">
        <v>81</v>
      </c>
      <c r="AY95" s="18" t="s">
        <v>267</v>
      </c>
      <c r="BE95" s="140">
        <f t="shared" si="4"/>
        <v>0</v>
      </c>
      <c r="BF95" s="140">
        <f t="shared" si="5"/>
        <v>0</v>
      </c>
      <c r="BG95" s="140">
        <f t="shared" si="6"/>
        <v>0</v>
      </c>
      <c r="BH95" s="140">
        <f t="shared" si="7"/>
        <v>0</v>
      </c>
      <c r="BI95" s="140">
        <f t="shared" si="8"/>
        <v>0</v>
      </c>
      <c r="BJ95" s="18" t="s">
        <v>81</v>
      </c>
      <c r="BK95" s="140">
        <f t="shared" si="9"/>
        <v>0</v>
      </c>
      <c r="BL95" s="18" t="s">
        <v>1883</v>
      </c>
      <c r="BM95" s="139" t="s">
        <v>1894</v>
      </c>
    </row>
    <row r="96" spans="2:65" s="1" customFormat="1" ht="21.75" customHeight="1">
      <c r="B96" s="129"/>
      <c r="C96" s="130" t="s">
        <v>316</v>
      </c>
      <c r="D96" s="130" t="s">
        <v>270</v>
      </c>
      <c r="E96" s="131" t="s">
        <v>2833</v>
      </c>
      <c r="F96" s="132" t="s">
        <v>1895</v>
      </c>
      <c r="G96" s="133" t="s">
        <v>371</v>
      </c>
      <c r="H96" s="358">
        <v>1</v>
      </c>
      <c r="I96" s="284"/>
      <c r="J96" s="348">
        <f t="shared" si="0"/>
        <v>0</v>
      </c>
      <c r="K96" s="132" t="s">
        <v>305</v>
      </c>
      <c r="L96" s="33"/>
      <c r="M96" s="135" t="s">
        <v>3</v>
      </c>
      <c r="N96" s="136" t="s">
        <v>41</v>
      </c>
      <c r="P96" s="137">
        <f t="shared" si="1"/>
        <v>0</v>
      </c>
      <c r="Q96" s="137">
        <v>0</v>
      </c>
      <c r="R96" s="137">
        <f t="shared" si="2"/>
        <v>0</v>
      </c>
      <c r="S96" s="137">
        <v>0</v>
      </c>
      <c r="T96" s="138">
        <f t="shared" si="3"/>
        <v>0</v>
      </c>
      <c r="AR96" s="139" t="s">
        <v>1883</v>
      </c>
      <c r="AT96" s="139" t="s">
        <v>270</v>
      </c>
      <c r="AU96" s="139" t="s">
        <v>81</v>
      </c>
      <c r="AY96" s="18" t="s">
        <v>267</v>
      </c>
      <c r="BE96" s="140">
        <f t="shared" si="4"/>
        <v>0</v>
      </c>
      <c r="BF96" s="140">
        <f t="shared" si="5"/>
        <v>0</v>
      </c>
      <c r="BG96" s="140">
        <f t="shared" si="6"/>
        <v>0</v>
      </c>
      <c r="BH96" s="140">
        <f t="shared" si="7"/>
        <v>0</v>
      </c>
      <c r="BI96" s="140">
        <f t="shared" si="8"/>
        <v>0</v>
      </c>
      <c r="BJ96" s="18" t="s">
        <v>81</v>
      </c>
      <c r="BK96" s="140">
        <f t="shared" si="9"/>
        <v>0</v>
      </c>
      <c r="BL96" s="18" t="s">
        <v>1883</v>
      </c>
      <c r="BM96" s="139" t="s">
        <v>1896</v>
      </c>
    </row>
    <row r="97" spans="2:65" s="1" customFormat="1" ht="24.2" customHeight="1">
      <c r="B97" s="129"/>
      <c r="C97" s="130" t="s">
        <v>322</v>
      </c>
      <c r="D97" s="130" t="s">
        <v>270</v>
      </c>
      <c r="E97" s="131" t="s">
        <v>2834</v>
      </c>
      <c r="F97" s="132" t="s">
        <v>1897</v>
      </c>
      <c r="G97" s="133" t="s">
        <v>371</v>
      </c>
      <c r="H97" s="358">
        <v>1</v>
      </c>
      <c r="I97" s="284"/>
      <c r="J97" s="348">
        <f t="shared" si="0"/>
        <v>0</v>
      </c>
      <c r="K97" s="132" t="s">
        <v>305</v>
      </c>
      <c r="L97" s="33"/>
      <c r="M97" s="135" t="s">
        <v>3</v>
      </c>
      <c r="N97" s="136" t="s">
        <v>41</v>
      </c>
      <c r="P97" s="137">
        <f t="shared" si="1"/>
        <v>0</v>
      </c>
      <c r="Q97" s="137">
        <v>0</v>
      </c>
      <c r="R97" s="137">
        <f t="shared" si="2"/>
        <v>0</v>
      </c>
      <c r="S97" s="137">
        <v>0</v>
      </c>
      <c r="T97" s="138">
        <f t="shared" si="3"/>
        <v>0</v>
      </c>
      <c r="AR97" s="139" t="s">
        <v>1883</v>
      </c>
      <c r="AT97" s="139" t="s">
        <v>270</v>
      </c>
      <c r="AU97" s="139" t="s">
        <v>81</v>
      </c>
      <c r="AY97" s="18" t="s">
        <v>267</v>
      </c>
      <c r="BE97" s="140">
        <f t="shared" si="4"/>
        <v>0</v>
      </c>
      <c r="BF97" s="140">
        <f t="shared" si="5"/>
        <v>0</v>
      </c>
      <c r="BG97" s="140">
        <f t="shared" si="6"/>
        <v>0</v>
      </c>
      <c r="BH97" s="140">
        <f t="shared" si="7"/>
        <v>0</v>
      </c>
      <c r="BI97" s="140">
        <f t="shared" si="8"/>
        <v>0</v>
      </c>
      <c r="BJ97" s="18" t="s">
        <v>81</v>
      </c>
      <c r="BK97" s="140">
        <f t="shared" si="9"/>
        <v>0</v>
      </c>
      <c r="BL97" s="18" t="s">
        <v>1883</v>
      </c>
      <c r="BM97" s="139" t="s">
        <v>1898</v>
      </c>
    </row>
    <row r="98" spans="2:65" s="1" customFormat="1" ht="24.2" customHeight="1">
      <c r="B98" s="129"/>
      <c r="C98" s="130">
        <v>9</v>
      </c>
      <c r="D98" s="130" t="s">
        <v>270</v>
      </c>
      <c r="E98" s="131" t="s">
        <v>2835</v>
      </c>
      <c r="F98" s="132" t="s">
        <v>2836</v>
      </c>
      <c r="G98" s="133" t="s">
        <v>371</v>
      </c>
      <c r="H98" s="358">
        <v>1</v>
      </c>
      <c r="I98" s="284"/>
      <c r="J98" s="348">
        <f t="shared" si="0"/>
        <v>0</v>
      </c>
      <c r="K98" s="132" t="s">
        <v>305</v>
      </c>
      <c r="L98" s="33"/>
      <c r="M98" s="182" t="s">
        <v>3</v>
      </c>
      <c r="N98" s="183" t="s">
        <v>41</v>
      </c>
      <c r="O98" s="184"/>
      <c r="P98" s="185">
        <f t="shared" si="1"/>
        <v>0</v>
      </c>
      <c r="Q98" s="185">
        <v>0</v>
      </c>
      <c r="R98" s="185">
        <f t="shared" si="2"/>
        <v>0</v>
      </c>
      <c r="S98" s="185">
        <v>0</v>
      </c>
      <c r="T98" s="186">
        <f t="shared" si="3"/>
        <v>0</v>
      </c>
      <c r="AR98" s="139" t="s">
        <v>1883</v>
      </c>
      <c r="AT98" s="139" t="s">
        <v>270</v>
      </c>
      <c r="AU98" s="139" t="s">
        <v>81</v>
      </c>
      <c r="AY98" s="18" t="s">
        <v>267</v>
      </c>
      <c r="BE98" s="140">
        <f t="shared" si="4"/>
        <v>0</v>
      </c>
      <c r="BF98" s="140">
        <f t="shared" si="5"/>
        <v>0</v>
      </c>
      <c r="BG98" s="140">
        <f t="shared" si="6"/>
        <v>0</v>
      </c>
      <c r="BH98" s="140">
        <f t="shared" si="7"/>
        <v>0</v>
      </c>
      <c r="BI98" s="140">
        <f t="shared" si="8"/>
        <v>0</v>
      </c>
      <c r="BJ98" s="18" t="s">
        <v>81</v>
      </c>
      <c r="BK98" s="140">
        <f t="shared" si="9"/>
        <v>0</v>
      </c>
      <c r="BL98" s="18" t="s">
        <v>1883</v>
      </c>
      <c r="BM98" s="139" t="s">
        <v>1900</v>
      </c>
    </row>
    <row r="99" spans="2:65" s="1" customFormat="1" ht="24">
      <c r="B99" s="42"/>
      <c r="C99" s="130">
        <v>10</v>
      </c>
      <c r="D99" s="130" t="s">
        <v>2837</v>
      </c>
      <c r="E99" s="131" t="s">
        <v>2838</v>
      </c>
      <c r="F99" s="132" t="s">
        <v>2839</v>
      </c>
      <c r="G99" s="133" t="s">
        <v>102</v>
      </c>
      <c r="H99" s="358">
        <v>3.64</v>
      </c>
      <c r="I99" s="284"/>
      <c r="J99" s="348">
        <f t="shared" si="0"/>
        <v>0</v>
      </c>
      <c r="K99" s="132" t="s">
        <v>305</v>
      </c>
      <c r="L99" s="33"/>
    </row>
    <row r="100" spans="2:65" ht="24">
      <c r="C100" s="130">
        <v>11</v>
      </c>
      <c r="D100" s="130" t="s">
        <v>270</v>
      </c>
      <c r="E100" s="131" t="s">
        <v>270</v>
      </c>
      <c r="F100" s="132" t="s">
        <v>1899</v>
      </c>
      <c r="G100" s="133" t="s">
        <v>371</v>
      </c>
      <c r="H100" s="358">
        <v>1</v>
      </c>
      <c r="I100" s="284"/>
      <c r="J100" s="348">
        <f t="shared" si="0"/>
        <v>0</v>
      </c>
      <c r="K100" s="132" t="s">
        <v>305</v>
      </c>
    </row>
  </sheetData>
  <autoFilter ref="C86:K98" xr:uid="{00000000-0009-0000-0000-000003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2"/>
  <sheetViews>
    <sheetView showGridLines="0" topLeftCell="A82" workbookViewId="0">
      <selection activeCell="J100" activeCellId="1" sqref="H100:H181 J100:J18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1901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3</v>
      </c>
      <c r="L16" s="33"/>
    </row>
    <row r="17" spans="2:12" s="1" customFormat="1" ht="18" customHeight="1">
      <c r="B17" s="33"/>
      <c r="E17" s="26" t="s">
        <v>22</v>
      </c>
      <c r="I17" s="28" t="s">
        <v>27</v>
      </c>
      <c r="J17" s="26" t="s">
        <v>3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">
        <v>3</v>
      </c>
      <c r="L22" s="33"/>
    </row>
    <row r="23" spans="2:12" s="1" customFormat="1" ht="18" customHeight="1">
      <c r="B23" s="33"/>
      <c r="E23" s="26" t="s">
        <v>22</v>
      </c>
      <c r="I23" s="28" t="s">
        <v>27</v>
      </c>
      <c r="J23" s="26" t="s">
        <v>3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">
        <v>3</v>
      </c>
      <c r="L25" s="33"/>
    </row>
    <row r="26" spans="2:12" s="1" customFormat="1" ht="18" customHeight="1">
      <c r="B26" s="33"/>
      <c r="E26" s="26" t="s">
        <v>22</v>
      </c>
      <c r="I26" s="28" t="s">
        <v>27</v>
      </c>
      <c r="J26" s="26" t="s">
        <v>3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ROUND(J97,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ROUND((SUM(BE97:BE181)),  2)</f>
        <v>0</v>
      </c>
      <c r="I35" s="91">
        <v>0.21</v>
      </c>
      <c r="J35" s="84">
        <f>ROUND(((SUM(BE97:BE181))*I35),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ROUND((SUM(BF97:BF181)),  2)</f>
        <v>0</v>
      </c>
      <c r="I36" s="91">
        <v>0.12</v>
      </c>
      <c r="J36" s="84">
        <f>ROUND(((SUM(BF97:BF181))*I36),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ROUND((SUM(BG97:BG181)),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ROUND((SUM(BH97:BH181)),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ROUND((SUM(BI97:BI181)),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4 - VZT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J97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199</v>
      </c>
      <c r="E64" s="103"/>
      <c r="F64" s="103"/>
      <c r="G64" s="103"/>
      <c r="H64" s="103"/>
      <c r="I64" s="103"/>
      <c r="J64" s="104">
        <f>J98</f>
        <v>0</v>
      </c>
      <c r="L64" s="101"/>
    </row>
    <row r="65" spans="2:12" s="9" customFormat="1" ht="19.899999999999999" customHeight="1">
      <c r="B65" s="105"/>
      <c r="D65" s="106" t="s">
        <v>1902</v>
      </c>
      <c r="E65" s="107"/>
      <c r="F65" s="107"/>
      <c r="G65" s="107"/>
      <c r="H65" s="107"/>
      <c r="I65" s="107"/>
      <c r="J65" s="108">
        <f>J99</f>
        <v>0</v>
      </c>
      <c r="L65" s="105"/>
    </row>
    <row r="66" spans="2:12" s="9" customFormat="1" ht="19.899999999999999" customHeight="1">
      <c r="B66" s="105"/>
      <c r="D66" s="106" t="s">
        <v>1903</v>
      </c>
      <c r="E66" s="107"/>
      <c r="F66" s="107"/>
      <c r="G66" s="107"/>
      <c r="H66" s="107"/>
      <c r="I66" s="107"/>
      <c r="J66" s="108">
        <f>J106</f>
        <v>0</v>
      </c>
      <c r="L66" s="105"/>
    </row>
    <row r="67" spans="2:12" s="9" customFormat="1" ht="19.899999999999999" customHeight="1">
      <c r="B67" s="105"/>
      <c r="D67" s="106" t="s">
        <v>225</v>
      </c>
      <c r="E67" s="107"/>
      <c r="F67" s="107"/>
      <c r="G67" s="107"/>
      <c r="H67" s="107"/>
      <c r="I67" s="107"/>
      <c r="J67" s="108">
        <f>J113</f>
        <v>0</v>
      </c>
      <c r="L67" s="105"/>
    </row>
    <row r="68" spans="2:12" s="8" customFormat="1" ht="24.95" customHeight="1">
      <c r="B68" s="101"/>
      <c r="D68" s="102" t="s">
        <v>226</v>
      </c>
      <c r="E68" s="103"/>
      <c r="F68" s="103"/>
      <c r="G68" s="103"/>
      <c r="H68" s="103"/>
      <c r="I68" s="103"/>
      <c r="J68" s="104">
        <f>J117</f>
        <v>0</v>
      </c>
      <c r="L68" s="101"/>
    </row>
    <row r="69" spans="2:12" s="9" customFormat="1" ht="19.899999999999999" customHeight="1">
      <c r="B69" s="105"/>
      <c r="D69" s="106" t="s">
        <v>1904</v>
      </c>
      <c r="E69" s="107"/>
      <c r="F69" s="107"/>
      <c r="G69" s="107"/>
      <c r="H69" s="107"/>
      <c r="I69" s="107"/>
      <c r="J69" s="108">
        <f>J118</f>
        <v>0</v>
      </c>
      <c r="L69" s="105"/>
    </row>
    <row r="70" spans="2:12" s="9" customFormat="1" ht="19.899999999999999" customHeight="1">
      <c r="B70" s="105"/>
      <c r="D70" s="106" t="s">
        <v>1905</v>
      </c>
      <c r="E70" s="107"/>
      <c r="F70" s="107"/>
      <c r="G70" s="107"/>
      <c r="H70" s="107"/>
      <c r="I70" s="107"/>
      <c r="J70" s="108">
        <f>J128</f>
        <v>0</v>
      </c>
      <c r="L70" s="105"/>
    </row>
    <row r="71" spans="2:12" s="9" customFormat="1" ht="19.899999999999999" customHeight="1">
      <c r="B71" s="105"/>
      <c r="D71" s="106" t="s">
        <v>1906</v>
      </c>
      <c r="E71" s="107"/>
      <c r="F71" s="107"/>
      <c r="G71" s="107"/>
      <c r="H71" s="107"/>
      <c r="I71" s="107"/>
      <c r="J71" s="108">
        <f>J139</f>
        <v>0</v>
      </c>
      <c r="L71" s="105"/>
    </row>
    <row r="72" spans="2:12" s="9" customFormat="1" ht="19.899999999999999" customHeight="1">
      <c r="B72" s="105"/>
      <c r="D72" s="106" t="s">
        <v>1907</v>
      </c>
      <c r="E72" s="107"/>
      <c r="F72" s="107"/>
      <c r="G72" s="107"/>
      <c r="H72" s="107"/>
      <c r="I72" s="107"/>
      <c r="J72" s="108">
        <f>J147</f>
        <v>0</v>
      </c>
      <c r="L72" s="105"/>
    </row>
    <row r="73" spans="2:12" s="9" customFormat="1" ht="19.899999999999999" customHeight="1">
      <c r="B73" s="105"/>
      <c r="D73" s="106" t="s">
        <v>1908</v>
      </c>
      <c r="E73" s="107"/>
      <c r="F73" s="107"/>
      <c r="G73" s="107"/>
      <c r="H73" s="107"/>
      <c r="I73" s="107"/>
      <c r="J73" s="108">
        <f>J153</f>
        <v>0</v>
      </c>
      <c r="L73" s="105"/>
    </row>
    <row r="74" spans="2:12" s="9" customFormat="1" ht="19.899999999999999" customHeight="1">
      <c r="B74" s="105"/>
      <c r="D74" s="106" t="s">
        <v>1909</v>
      </c>
      <c r="E74" s="107"/>
      <c r="F74" s="107"/>
      <c r="G74" s="107"/>
      <c r="H74" s="107"/>
      <c r="I74" s="107"/>
      <c r="J74" s="108">
        <f>J164</f>
        <v>0</v>
      </c>
      <c r="L74" s="105"/>
    </row>
    <row r="75" spans="2:12" s="8" customFormat="1" ht="24.95" customHeight="1">
      <c r="B75" s="101"/>
      <c r="D75" s="102" t="s">
        <v>1877</v>
      </c>
      <c r="E75" s="103"/>
      <c r="F75" s="103"/>
      <c r="G75" s="103"/>
      <c r="H75" s="103"/>
      <c r="I75" s="103"/>
      <c r="J75" s="104">
        <f>J179</f>
        <v>0</v>
      </c>
      <c r="L75" s="101"/>
    </row>
    <row r="76" spans="2:12" s="1" customFormat="1" ht="21.75" customHeight="1">
      <c r="B76" s="33"/>
      <c r="L76" s="33"/>
    </row>
    <row r="77" spans="2:12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3"/>
    </row>
    <row r="81" spans="2:20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3"/>
    </row>
    <row r="82" spans="2:20" s="1" customFormat="1" ht="24.95" customHeight="1">
      <c r="B82" s="33"/>
      <c r="C82" s="22" t="s">
        <v>252</v>
      </c>
      <c r="L82" s="33"/>
    </row>
    <row r="83" spans="2:20" s="1" customFormat="1" ht="6.95" customHeight="1">
      <c r="B83" s="33"/>
      <c r="L83" s="33"/>
    </row>
    <row r="84" spans="2:20" s="1" customFormat="1" ht="12" customHeight="1">
      <c r="B84" s="33"/>
      <c r="C84" s="28" t="s">
        <v>17</v>
      </c>
      <c r="L84" s="33"/>
    </row>
    <row r="85" spans="2:20" s="1" customFormat="1" ht="16.5" customHeight="1">
      <c r="B85" s="33"/>
      <c r="E85" s="336" t="str">
        <f>E7</f>
        <v>Stavební úpravy RD na Balkáně č.p. 340, Holice</v>
      </c>
      <c r="F85" s="337"/>
      <c r="G85" s="337"/>
      <c r="H85" s="337"/>
      <c r="L85" s="33"/>
    </row>
    <row r="86" spans="2:20" ht="12" customHeight="1">
      <c r="B86" s="21"/>
      <c r="C86" s="28" t="s">
        <v>120</v>
      </c>
      <c r="L86" s="21"/>
    </row>
    <row r="87" spans="2:20" s="1" customFormat="1" ht="16.5" customHeight="1">
      <c r="B87" s="33"/>
      <c r="E87" s="336" t="s">
        <v>124</v>
      </c>
      <c r="F87" s="335"/>
      <c r="G87" s="335"/>
      <c r="H87" s="335"/>
      <c r="L87" s="33"/>
    </row>
    <row r="88" spans="2:20" s="1" customFormat="1" ht="12" customHeight="1">
      <c r="B88" s="33"/>
      <c r="C88" s="28" t="s">
        <v>128</v>
      </c>
      <c r="L88" s="33"/>
    </row>
    <row r="89" spans="2:20" s="1" customFormat="1" ht="16.5" customHeight="1">
      <c r="B89" s="33"/>
      <c r="E89" s="328" t="str">
        <f>E11</f>
        <v>4 - VZT</v>
      </c>
      <c r="F89" s="335"/>
      <c r="G89" s="335"/>
      <c r="H89" s="335"/>
      <c r="L89" s="33"/>
    </row>
    <row r="90" spans="2:20" s="1" customFormat="1" ht="6.95" customHeight="1">
      <c r="B90" s="33"/>
      <c r="L90" s="33"/>
    </row>
    <row r="91" spans="2:20" s="1" customFormat="1" ht="12" customHeight="1">
      <c r="B91" s="33"/>
      <c r="C91" s="28" t="s">
        <v>21</v>
      </c>
      <c r="F91" s="26" t="str">
        <f>F14</f>
        <v xml:space="preserve"> </v>
      </c>
      <c r="I91" s="28" t="s">
        <v>23</v>
      </c>
      <c r="J91" s="50" t="str">
        <f>IF(J14="","",J14)</f>
        <v>31. 3. 2025</v>
      </c>
      <c r="L91" s="33"/>
    </row>
    <row r="92" spans="2:20" s="1" customFormat="1" ht="6.95" customHeight="1">
      <c r="B92" s="33"/>
      <c r="L92" s="33"/>
    </row>
    <row r="93" spans="2:20" s="1" customFormat="1" ht="15.2" customHeight="1">
      <c r="B93" s="33"/>
      <c r="C93" s="28" t="s">
        <v>25</v>
      </c>
      <c r="F93" s="26" t="str">
        <f>E17</f>
        <v xml:space="preserve"> </v>
      </c>
      <c r="I93" s="28" t="s">
        <v>30</v>
      </c>
      <c r="J93" s="31" t="str">
        <f>E23</f>
        <v xml:space="preserve"> </v>
      </c>
      <c r="L93" s="33"/>
    </row>
    <row r="94" spans="2:20" s="1" customFormat="1" ht="15.2" customHeight="1">
      <c r="B94" s="33"/>
      <c r="C94" s="28" t="s">
        <v>28</v>
      </c>
      <c r="F94" s="26" t="str">
        <f>IF(E20="","",E20)</f>
        <v>Vyplň údaj</v>
      </c>
      <c r="I94" s="28" t="s">
        <v>32</v>
      </c>
      <c r="J94" s="31" t="str">
        <f>E26</f>
        <v xml:space="preserve"> </v>
      </c>
      <c r="L94" s="33"/>
    </row>
    <row r="95" spans="2:20" s="1" customFormat="1" ht="10.35" customHeight="1">
      <c r="B95" s="33"/>
      <c r="L95" s="33"/>
    </row>
    <row r="96" spans="2:20" s="10" customFormat="1" ht="29.25" customHeight="1">
      <c r="B96" s="109"/>
      <c r="C96" s="110" t="s">
        <v>253</v>
      </c>
      <c r="D96" s="111" t="s">
        <v>54</v>
      </c>
      <c r="E96" s="111" t="s">
        <v>50</v>
      </c>
      <c r="F96" s="111" t="s">
        <v>51</v>
      </c>
      <c r="G96" s="111" t="s">
        <v>254</v>
      </c>
      <c r="H96" s="111" t="s">
        <v>255</v>
      </c>
      <c r="I96" s="111" t="s">
        <v>256</v>
      </c>
      <c r="J96" s="111" t="s">
        <v>188</v>
      </c>
      <c r="K96" s="112" t="s">
        <v>257</v>
      </c>
      <c r="L96" s="109"/>
      <c r="M96" s="57" t="s">
        <v>3</v>
      </c>
      <c r="N96" s="58" t="s">
        <v>39</v>
      </c>
      <c r="O96" s="58" t="s">
        <v>258</v>
      </c>
      <c r="P96" s="58" t="s">
        <v>259</v>
      </c>
      <c r="Q96" s="58" t="s">
        <v>260</v>
      </c>
      <c r="R96" s="58" t="s">
        <v>261</v>
      </c>
      <c r="S96" s="58" t="s">
        <v>262</v>
      </c>
      <c r="T96" s="59" t="s">
        <v>263</v>
      </c>
    </row>
    <row r="97" spans="2:65" s="1" customFormat="1" ht="22.9" customHeight="1">
      <c r="B97" s="33"/>
      <c r="C97" s="62" t="s">
        <v>264</v>
      </c>
      <c r="J97" s="113">
        <f>BK97</f>
        <v>0</v>
      </c>
      <c r="L97" s="33"/>
      <c r="M97" s="60"/>
      <c r="N97" s="51"/>
      <c r="O97" s="51"/>
      <c r="P97" s="114">
        <f>P98+P117+P179</f>
        <v>0</v>
      </c>
      <c r="Q97" s="51"/>
      <c r="R97" s="114">
        <f>R98+R117+R179</f>
        <v>0.76297000000000004</v>
      </c>
      <c r="S97" s="51"/>
      <c r="T97" s="115">
        <f>T98+T117+T179</f>
        <v>0</v>
      </c>
      <c r="AT97" s="18" t="s">
        <v>68</v>
      </c>
      <c r="AU97" s="18" t="s">
        <v>189</v>
      </c>
      <c r="BK97" s="116">
        <f>BK98+BK117+BK179</f>
        <v>0</v>
      </c>
    </row>
    <row r="98" spans="2:65" s="11" customFormat="1" ht="25.9" customHeight="1">
      <c r="B98" s="117"/>
      <c r="D98" s="118" t="s">
        <v>68</v>
      </c>
      <c r="E98" s="119" t="s">
        <v>507</v>
      </c>
      <c r="F98" s="119" t="s">
        <v>508</v>
      </c>
      <c r="I98" s="120"/>
      <c r="J98" s="121">
        <f>BK98</f>
        <v>0</v>
      </c>
      <c r="L98" s="117"/>
      <c r="M98" s="122"/>
      <c r="P98" s="123">
        <f>P99+P106+P113</f>
        <v>0</v>
      </c>
      <c r="R98" s="123">
        <f>R99+R106+R113</f>
        <v>0</v>
      </c>
      <c r="T98" s="124">
        <f>T99+T106+T113</f>
        <v>0</v>
      </c>
      <c r="AR98" s="118" t="s">
        <v>76</v>
      </c>
      <c r="AT98" s="125" t="s">
        <v>68</v>
      </c>
      <c r="AU98" s="125" t="s">
        <v>69</v>
      </c>
      <c r="AY98" s="118" t="s">
        <v>267</v>
      </c>
      <c r="BK98" s="126">
        <f>BK99+BK106+BK113</f>
        <v>0</v>
      </c>
    </row>
    <row r="99" spans="2:65" s="11" customFormat="1" ht="22.9" customHeight="1">
      <c r="B99" s="117"/>
      <c r="D99" s="118" t="s">
        <v>68</v>
      </c>
      <c r="E99" s="127" t="s">
        <v>839</v>
      </c>
      <c r="F99" s="127" t="s">
        <v>1910</v>
      </c>
      <c r="I99" s="120"/>
      <c r="J99" s="128">
        <f>BK99</f>
        <v>0</v>
      </c>
      <c r="L99" s="117"/>
      <c r="M99" s="122"/>
      <c r="P99" s="123">
        <f>SUM(P100:P105)</f>
        <v>0</v>
      </c>
      <c r="R99" s="123">
        <f>SUM(R100:R105)</f>
        <v>0</v>
      </c>
      <c r="T99" s="124">
        <f>SUM(T100:T105)</f>
        <v>0</v>
      </c>
      <c r="AR99" s="118" t="s">
        <v>76</v>
      </c>
      <c r="AT99" s="125" t="s">
        <v>68</v>
      </c>
      <c r="AU99" s="125" t="s">
        <v>76</v>
      </c>
      <c r="AY99" s="118" t="s">
        <v>267</v>
      </c>
      <c r="BK99" s="126">
        <f>SUM(BK100:BK105)</f>
        <v>0</v>
      </c>
    </row>
    <row r="100" spans="2:65" s="1" customFormat="1" ht="24.2" customHeight="1">
      <c r="B100" s="129"/>
      <c r="C100" s="130" t="s">
        <v>76</v>
      </c>
      <c r="D100" s="130" t="s">
        <v>270</v>
      </c>
      <c r="E100" s="131" t="s">
        <v>1911</v>
      </c>
      <c r="F100" s="132" t="s">
        <v>1912</v>
      </c>
      <c r="G100" s="133" t="s">
        <v>102</v>
      </c>
      <c r="H100" s="358">
        <v>3.75</v>
      </c>
      <c r="I100" s="134"/>
      <c r="J100" s="348">
        <f>ROUND(I100*H100,2)</f>
        <v>0</v>
      </c>
      <c r="K100" s="132" t="s">
        <v>273</v>
      </c>
      <c r="L100" s="33"/>
      <c r="M100" s="135" t="s">
        <v>3</v>
      </c>
      <c r="N100" s="136" t="s">
        <v>41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88</v>
      </c>
      <c r="AT100" s="139" t="s">
        <v>270</v>
      </c>
      <c r="AU100" s="139" t="s">
        <v>81</v>
      </c>
      <c r="AY100" s="18" t="s">
        <v>267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81</v>
      </c>
      <c r="BK100" s="140">
        <f>ROUND(I100*H100,2)</f>
        <v>0</v>
      </c>
      <c r="BL100" s="18" t="s">
        <v>88</v>
      </c>
      <c r="BM100" s="139" t="s">
        <v>1913</v>
      </c>
    </row>
    <row r="101" spans="2:65" s="12" customFormat="1">
      <c r="B101" s="145"/>
      <c r="D101" s="146" t="s">
        <v>277</v>
      </c>
      <c r="E101" s="147" t="s">
        <v>3</v>
      </c>
      <c r="F101" s="148" t="s">
        <v>1914</v>
      </c>
      <c r="H101" s="359">
        <v>3.75</v>
      </c>
      <c r="I101" s="149"/>
      <c r="J101" s="350"/>
      <c r="L101" s="145"/>
      <c r="M101" s="150"/>
      <c r="T101" s="151"/>
      <c r="AT101" s="147" t="s">
        <v>277</v>
      </c>
      <c r="AU101" s="147" t="s">
        <v>81</v>
      </c>
      <c r="AV101" s="12" t="s">
        <v>81</v>
      </c>
      <c r="AW101" s="12" t="s">
        <v>31</v>
      </c>
      <c r="AX101" s="12" t="s">
        <v>76</v>
      </c>
      <c r="AY101" s="147" t="s">
        <v>267</v>
      </c>
    </row>
    <row r="102" spans="2:65" s="1" customFormat="1" ht="24.2" customHeight="1">
      <c r="B102" s="129"/>
      <c r="C102" s="130" t="s">
        <v>81</v>
      </c>
      <c r="D102" s="130" t="s">
        <v>270</v>
      </c>
      <c r="E102" s="131" t="s">
        <v>1915</v>
      </c>
      <c r="F102" s="132" t="s">
        <v>1916</v>
      </c>
      <c r="G102" s="133" t="s">
        <v>102</v>
      </c>
      <c r="H102" s="358">
        <v>3.75</v>
      </c>
      <c r="I102" s="134"/>
      <c r="J102" s="348">
        <f>ROUND(I102*H102,2)</f>
        <v>0</v>
      </c>
      <c r="K102" s="132" t="s">
        <v>273</v>
      </c>
      <c r="L102" s="33"/>
      <c r="M102" s="135" t="s">
        <v>3</v>
      </c>
      <c r="N102" s="136" t="s">
        <v>41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88</v>
      </c>
      <c r="AT102" s="139" t="s">
        <v>270</v>
      </c>
      <c r="AU102" s="139" t="s">
        <v>81</v>
      </c>
      <c r="AY102" s="18" t="s">
        <v>267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81</v>
      </c>
      <c r="BK102" s="140">
        <f>ROUND(I102*H102,2)</f>
        <v>0</v>
      </c>
      <c r="BL102" s="18" t="s">
        <v>88</v>
      </c>
      <c r="BM102" s="139" t="s">
        <v>1917</v>
      </c>
    </row>
    <row r="103" spans="2:65" s="12" customFormat="1">
      <c r="B103" s="145"/>
      <c r="D103" s="146" t="s">
        <v>277</v>
      </c>
      <c r="E103" s="147" t="s">
        <v>3</v>
      </c>
      <c r="F103" s="148" t="s">
        <v>1914</v>
      </c>
      <c r="H103" s="359">
        <v>3.75</v>
      </c>
      <c r="I103" s="149"/>
      <c r="J103" s="350"/>
      <c r="L103" s="145"/>
      <c r="M103" s="150"/>
      <c r="T103" s="151"/>
      <c r="AT103" s="147" t="s">
        <v>277</v>
      </c>
      <c r="AU103" s="147" t="s">
        <v>81</v>
      </c>
      <c r="AV103" s="12" t="s">
        <v>81</v>
      </c>
      <c r="AW103" s="12" t="s">
        <v>31</v>
      </c>
      <c r="AX103" s="12" t="s">
        <v>76</v>
      </c>
      <c r="AY103" s="147" t="s">
        <v>267</v>
      </c>
    </row>
    <row r="104" spans="2:65" s="1" customFormat="1" ht="33" customHeight="1">
      <c r="B104" s="129"/>
      <c r="C104" s="130" t="s">
        <v>85</v>
      </c>
      <c r="D104" s="130" t="s">
        <v>270</v>
      </c>
      <c r="E104" s="131" t="s">
        <v>1918</v>
      </c>
      <c r="F104" s="132" t="s">
        <v>1919</v>
      </c>
      <c r="G104" s="133" t="s">
        <v>403</v>
      </c>
      <c r="H104" s="358">
        <v>25</v>
      </c>
      <c r="I104" s="134"/>
      <c r="J104" s="348">
        <f>ROUND(I104*H104,2)</f>
        <v>0</v>
      </c>
      <c r="K104" s="132" t="s">
        <v>273</v>
      </c>
      <c r="L104" s="33"/>
      <c r="M104" s="135" t="s">
        <v>3</v>
      </c>
      <c r="N104" s="136" t="s">
        <v>41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88</v>
      </c>
      <c r="AT104" s="139" t="s">
        <v>270</v>
      </c>
      <c r="AU104" s="139" t="s">
        <v>81</v>
      </c>
      <c r="AY104" s="18" t="s">
        <v>267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81</v>
      </c>
      <c r="BK104" s="140">
        <f>ROUND(I104*H104,2)</f>
        <v>0</v>
      </c>
      <c r="BL104" s="18" t="s">
        <v>88</v>
      </c>
      <c r="BM104" s="139" t="s">
        <v>1920</v>
      </c>
    </row>
    <row r="105" spans="2:65" s="12" customFormat="1">
      <c r="B105" s="145"/>
      <c r="D105" s="146" t="s">
        <v>277</v>
      </c>
      <c r="E105" s="147" t="s">
        <v>3</v>
      </c>
      <c r="F105" s="148" t="s">
        <v>429</v>
      </c>
      <c r="H105" s="359">
        <v>25</v>
      </c>
      <c r="I105" s="149"/>
      <c r="J105" s="350"/>
      <c r="L105" s="145"/>
      <c r="M105" s="150"/>
      <c r="T105" s="151"/>
      <c r="AT105" s="147" t="s">
        <v>277</v>
      </c>
      <c r="AU105" s="147" t="s">
        <v>81</v>
      </c>
      <c r="AV105" s="12" t="s">
        <v>81</v>
      </c>
      <c r="AW105" s="12" t="s">
        <v>31</v>
      </c>
      <c r="AX105" s="12" t="s">
        <v>76</v>
      </c>
      <c r="AY105" s="147" t="s">
        <v>267</v>
      </c>
    </row>
    <row r="106" spans="2:65" s="11" customFormat="1" ht="22.9" customHeight="1">
      <c r="B106" s="117"/>
      <c r="D106" s="118" t="s">
        <v>68</v>
      </c>
      <c r="E106" s="127" t="s">
        <v>1921</v>
      </c>
      <c r="F106" s="127" t="s">
        <v>1922</v>
      </c>
      <c r="H106" s="362"/>
      <c r="I106" s="120"/>
      <c r="J106" s="352">
        <f>BK106</f>
        <v>0</v>
      </c>
      <c r="L106" s="117"/>
      <c r="M106" s="122"/>
      <c r="P106" s="123">
        <f>SUM(P107:P112)</f>
        <v>0</v>
      </c>
      <c r="R106" s="123">
        <f>SUM(R107:R112)</f>
        <v>0</v>
      </c>
      <c r="T106" s="124">
        <f>SUM(T107:T112)</f>
        <v>0</v>
      </c>
      <c r="AR106" s="118" t="s">
        <v>76</v>
      </c>
      <c r="AT106" s="125" t="s">
        <v>68</v>
      </c>
      <c r="AU106" s="125" t="s">
        <v>76</v>
      </c>
      <c r="AY106" s="118" t="s">
        <v>267</v>
      </c>
      <c r="BK106" s="126">
        <f>SUM(BK107:BK112)</f>
        <v>0</v>
      </c>
    </row>
    <row r="107" spans="2:65" s="1" customFormat="1" ht="24.2" customHeight="1">
      <c r="B107" s="129"/>
      <c r="C107" s="130" t="s">
        <v>88</v>
      </c>
      <c r="D107" s="130" t="s">
        <v>270</v>
      </c>
      <c r="E107" s="131" t="s">
        <v>479</v>
      </c>
      <c r="F107" s="132" t="s">
        <v>1923</v>
      </c>
      <c r="G107" s="133" t="s">
        <v>481</v>
      </c>
      <c r="H107" s="358">
        <v>0.76300000000000001</v>
      </c>
      <c r="I107" s="134"/>
      <c r="J107" s="348">
        <f>ROUND(I107*H107,2)</f>
        <v>0</v>
      </c>
      <c r="K107" s="132" t="s">
        <v>273</v>
      </c>
      <c r="L107" s="33"/>
      <c r="M107" s="135" t="s">
        <v>3</v>
      </c>
      <c r="N107" s="136" t="s">
        <v>41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88</v>
      </c>
      <c r="AT107" s="139" t="s">
        <v>270</v>
      </c>
      <c r="AU107" s="139" t="s">
        <v>81</v>
      </c>
      <c r="AY107" s="18" t="s">
        <v>267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8" t="s">
        <v>81</v>
      </c>
      <c r="BK107" s="140">
        <f>ROUND(I107*H107,2)</f>
        <v>0</v>
      </c>
      <c r="BL107" s="18" t="s">
        <v>88</v>
      </c>
      <c r="BM107" s="139" t="s">
        <v>1924</v>
      </c>
    </row>
    <row r="108" spans="2:65" s="1" customFormat="1" ht="24.2" customHeight="1">
      <c r="B108" s="129"/>
      <c r="C108" s="130" t="s">
        <v>91</v>
      </c>
      <c r="D108" s="130" t="s">
        <v>270</v>
      </c>
      <c r="E108" s="131" t="s">
        <v>485</v>
      </c>
      <c r="F108" s="132" t="s">
        <v>1925</v>
      </c>
      <c r="G108" s="133" t="s">
        <v>481</v>
      </c>
      <c r="H108" s="358">
        <v>0.76300000000000001</v>
      </c>
      <c r="I108" s="134"/>
      <c r="J108" s="348">
        <f>ROUND(I108*H108,2)</f>
        <v>0</v>
      </c>
      <c r="K108" s="132" t="s">
        <v>273</v>
      </c>
      <c r="L108" s="33"/>
      <c r="M108" s="135" t="s">
        <v>3</v>
      </c>
      <c r="N108" s="136" t="s">
        <v>41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88</v>
      </c>
      <c r="AT108" s="139" t="s">
        <v>270</v>
      </c>
      <c r="AU108" s="139" t="s">
        <v>81</v>
      </c>
      <c r="AY108" s="18" t="s">
        <v>267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88</v>
      </c>
      <c r="BM108" s="139" t="s">
        <v>1926</v>
      </c>
    </row>
    <row r="109" spans="2:65" s="1" customFormat="1" ht="24.2" customHeight="1">
      <c r="B109" s="129"/>
      <c r="C109" s="130" t="s">
        <v>94</v>
      </c>
      <c r="D109" s="130" t="s">
        <v>270</v>
      </c>
      <c r="E109" s="131" t="s">
        <v>490</v>
      </c>
      <c r="F109" s="132" t="s">
        <v>1927</v>
      </c>
      <c r="G109" s="133" t="s">
        <v>481</v>
      </c>
      <c r="H109" s="358">
        <v>11.445</v>
      </c>
      <c r="I109" s="134"/>
      <c r="J109" s="348">
        <f>ROUND(I109*H109,2)</f>
        <v>0</v>
      </c>
      <c r="K109" s="132" t="s">
        <v>273</v>
      </c>
      <c r="L109" s="33"/>
      <c r="M109" s="135" t="s">
        <v>3</v>
      </c>
      <c r="N109" s="136" t="s">
        <v>41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88</v>
      </c>
      <c r="AT109" s="139" t="s">
        <v>270</v>
      </c>
      <c r="AU109" s="139" t="s">
        <v>81</v>
      </c>
      <c r="AY109" s="18" t="s">
        <v>267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8" t="s">
        <v>81</v>
      </c>
      <c r="BK109" s="140">
        <f>ROUND(I109*H109,2)</f>
        <v>0</v>
      </c>
      <c r="BL109" s="18" t="s">
        <v>88</v>
      </c>
      <c r="BM109" s="139" t="s">
        <v>1928</v>
      </c>
    </row>
    <row r="110" spans="2:65" s="12" customFormat="1">
      <c r="B110" s="145"/>
      <c r="D110" s="146" t="s">
        <v>277</v>
      </c>
      <c r="E110" s="147" t="s">
        <v>3</v>
      </c>
      <c r="F110" s="148" t="s">
        <v>1929</v>
      </c>
      <c r="H110" s="359">
        <v>11.445</v>
      </c>
      <c r="I110" s="149"/>
      <c r="J110" s="350"/>
      <c r="L110" s="145"/>
      <c r="M110" s="150"/>
      <c r="T110" s="151"/>
      <c r="AT110" s="147" t="s">
        <v>277</v>
      </c>
      <c r="AU110" s="147" t="s">
        <v>81</v>
      </c>
      <c r="AV110" s="12" t="s">
        <v>81</v>
      </c>
      <c r="AW110" s="12" t="s">
        <v>31</v>
      </c>
      <c r="AX110" s="12" t="s">
        <v>69</v>
      </c>
      <c r="AY110" s="147" t="s">
        <v>267</v>
      </c>
    </row>
    <row r="111" spans="2:65" s="13" customFormat="1">
      <c r="B111" s="152"/>
      <c r="D111" s="146" t="s">
        <v>277</v>
      </c>
      <c r="E111" s="153" t="s">
        <v>3</v>
      </c>
      <c r="F111" s="154" t="s">
        <v>285</v>
      </c>
      <c r="H111" s="361">
        <v>11.445</v>
      </c>
      <c r="I111" s="155"/>
      <c r="J111" s="351"/>
      <c r="L111" s="152"/>
      <c r="M111" s="156"/>
      <c r="T111" s="157"/>
      <c r="AT111" s="153" t="s">
        <v>277</v>
      </c>
      <c r="AU111" s="153" t="s">
        <v>81</v>
      </c>
      <c r="AV111" s="13" t="s">
        <v>88</v>
      </c>
      <c r="AW111" s="13" t="s">
        <v>31</v>
      </c>
      <c r="AX111" s="13" t="s">
        <v>76</v>
      </c>
      <c r="AY111" s="153" t="s">
        <v>267</v>
      </c>
    </row>
    <row r="112" spans="2:65" s="1" customFormat="1" ht="44.25" customHeight="1">
      <c r="B112" s="129"/>
      <c r="C112" s="130" t="s">
        <v>316</v>
      </c>
      <c r="D112" s="130" t="s">
        <v>270</v>
      </c>
      <c r="E112" s="131" t="s">
        <v>502</v>
      </c>
      <c r="F112" s="132" t="s">
        <v>1930</v>
      </c>
      <c r="G112" s="133" t="s">
        <v>481</v>
      </c>
      <c r="H112" s="358">
        <v>0.76300000000000001</v>
      </c>
      <c r="I112" s="134"/>
      <c r="J112" s="348">
        <f>ROUND(I112*H112,2)</f>
        <v>0</v>
      </c>
      <c r="K112" s="132" t="s">
        <v>273</v>
      </c>
      <c r="L112" s="33"/>
      <c r="M112" s="135" t="s">
        <v>3</v>
      </c>
      <c r="N112" s="136" t="s">
        <v>41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88</v>
      </c>
      <c r="AT112" s="139" t="s">
        <v>270</v>
      </c>
      <c r="AU112" s="139" t="s">
        <v>81</v>
      </c>
      <c r="AY112" s="18" t="s">
        <v>267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81</v>
      </c>
      <c r="BK112" s="140">
        <f>ROUND(I112*H112,2)</f>
        <v>0</v>
      </c>
      <c r="BL112" s="18" t="s">
        <v>88</v>
      </c>
      <c r="BM112" s="139" t="s">
        <v>1931</v>
      </c>
    </row>
    <row r="113" spans="2:65" s="11" customFormat="1" ht="22.9" customHeight="1">
      <c r="B113" s="117"/>
      <c r="D113" s="118" t="s">
        <v>68</v>
      </c>
      <c r="E113" s="127" t="s">
        <v>1017</v>
      </c>
      <c r="F113" s="127" t="s">
        <v>1018</v>
      </c>
      <c r="H113" s="362"/>
      <c r="I113" s="120"/>
      <c r="J113" s="352">
        <f>BK113</f>
        <v>0</v>
      </c>
      <c r="L113" s="117"/>
      <c r="M113" s="122"/>
      <c r="P113" s="123">
        <f>SUM(P114:P116)</f>
        <v>0</v>
      </c>
      <c r="R113" s="123">
        <f>SUM(R114:R116)</f>
        <v>0</v>
      </c>
      <c r="T113" s="124">
        <f>SUM(T114:T116)</f>
        <v>0</v>
      </c>
      <c r="AR113" s="118" t="s">
        <v>76</v>
      </c>
      <c r="AT113" s="125" t="s">
        <v>68</v>
      </c>
      <c r="AU113" s="125" t="s">
        <v>76</v>
      </c>
      <c r="AY113" s="118" t="s">
        <v>267</v>
      </c>
      <c r="BK113" s="126">
        <f>SUM(BK114:BK116)</f>
        <v>0</v>
      </c>
    </row>
    <row r="114" spans="2:65" s="1" customFormat="1" ht="16.5" customHeight="1">
      <c r="B114" s="129"/>
      <c r="C114" s="130" t="s">
        <v>322</v>
      </c>
      <c r="D114" s="130" t="s">
        <v>270</v>
      </c>
      <c r="E114" s="131" t="s">
        <v>1872</v>
      </c>
      <c r="F114" s="132" t="s">
        <v>1932</v>
      </c>
      <c r="G114" s="133" t="s">
        <v>481</v>
      </c>
      <c r="H114" s="358">
        <v>0.76300000000000001</v>
      </c>
      <c r="I114" s="134"/>
      <c r="J114" s="348">
        <f>ROUND(I114*H114,2)</f>
        <v>0</v>
      </c>
      <c r="K114" s="132" t="s">
        <v>273</v>
      </c>
      <c r="L114" s="33"/>
      <c r="M114" s="135" t="s">
        <v>3</v>
      </c>
      <c r="N114" s="136" t="s">
        <v>41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88</v>
      </c>
      <c r="AT114" s="139" t="s">
        <v>270</v>
      </c>
      <c r="AU114" s="139" t="s">
        <v>81</v>
      </c>
      <c r="AY114" s="18" t="s">
        <v>267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81</v>
      </c>
      <c r="BK114" s="140">
        <f>ROUND(I114*H114,2)</f>
        <v>0</v>
      </c>
      <c r="BL114" s="18" t="s">
        <v>88</v>
      </c>
      <c r="BM114" s="139" t="s">
        <v>1933</v>
      </c>
    </row>
    <row r="115" spans="2:65" s="1" customFormat="1" ht="21.75" customHeight="1">
      <c r="B115" s="129"/>
      <c r="C115" s="130" t="s">
        <v>97</v>
      </c>
      <c r="D115" s="130" t="s">
        <v>270</v>
      </c>
      <c r="E115" s="131" t="s">
        <v>1934</v>
      </c>
      <c r="F115" s="132" t="s">
        <v>1935</v>
      </c>
      <c r="G115" s="133" t="s">
        <v>481</v>
      </c>
      <c r="H115" s="358">
        <v>0.76300000000000001</v>
      </c>
      <c r="I115" s="134"/>
      <c r="J115" s="348">
        <f>ROUND(I115*H115,2)</f>
        <v>0</v>
      </c>
      <c r="K115" s="132" t="s">
        <v>273</v>
      </c>
      <c r="L115" s="33"/>
      <c r="M115" s="135" t="s">
        <v>3</v>
      </c>
      <c r="N115" s="136" t="s">
        <v>41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88</v>
      </c>
      <c r="AT115" s="139" t="s">
        <v>270</v>
      </c>
      <c r="AU115" s="139" t="s">
        <v>81</v>
      </c>
      <c r="AY115" s="18" t="s">
        <v>267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81</v>
      </c>
      <c r="BK115" s="140">
        <f>ROUND(I115*H115,2)</f>
        <v>0</v>
      </c>
      <c r="BL115" s="18" t="s">
        <v>88</v>
      </c>
      <c r="BM115" s="139" t="s">
        <v>1936</v>
      </c>
    </row>
    <row r="116" spans="2:65" s="1" customFormat="1" ht="21.75" customHeight="1">
      <c r="B116" s="129"/>
      <c r="C116" s="130" t="s">
        <v>331</v>
      </c>
      <c r="D116" s="130" t="s">
        <v>270</v>
      </c>
      <c r="E116" s="131" t="s">
        <v>1937</v>
      </c>
      <c r="F116" s="132" t="s">
        <v>1938</v>
      </c>
      <c r="G116" s="133" t="s">
        <v>481</v>
      </c>
      <c r="H116" s="358">
        <v>0.76300000000000001</v>
      </c>
      <c r="I116" s="134"/>
      <c r="J116" s="348">
        <f>ROUND(I116*H116,2)</f>
        <v>0</v>
      </c>
      <c r="K116" s="132" t="s">
        <v>273</v>
      </c>
      <c r="L116" s="33"/>
      <c r="M116" s="135" t="s">
        <v>3</v>
      </c>
      <c r="N116" s="136" t="s">
        <v>41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88</v>
      </c>
      <c r="AT116" s="139" t="s">
        <v>270</v>
      </c>
      <c r="AU116" s="139" t="s">
        <v>81</v>
      </c>
      <c r="AY116" s="18" t="s">
        <v>267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81</v>
      </c>
      <c r="BK116" s="140">
        <f>ROUND(I116*H116,2)</f>
        <v>0</v>
      </c>
      <c r="BL116" s="18" t="s">
        <v>88</v>
      </c>
      <c r="BM116" s="139" t="s">
        <v>1939</v>
      </c>
    </row>
    <row r="117" spans="2:65" s="11" customFormat="1" ht="25.9" customHeight="1">
      <c r="B117" s="117"/>
      <c r="D117" s="118" t="s">
        <v>68</v>
      </c>
      <c r="E117" s="119" t="s">
        <v>1024</v>
      </c>
      <c r="F117" s="119" t="s">
        <v>1025</v>
      </c>
      <c r="H117" s="362"/>
      <c r="I117" s="120"/>
      <c r="J117" s="354">
        <f>BK117</f>
        <v>0</v>
      </c>
      <c r="L117" s="117"/>
      <c r="M117" s="122"/>
      <c r="P117" s="123">
        <f>P118+P128+P139+P147+P153+P164</f>
        <v>0</v>
      </c>
      <c r="R117" s="123">
        <f>R118+R128+R139+R147+R153+R164</f>
        <v>0.76297000000000004</v>
      </c>
      <c r="T117" s="124">
        <f>T118+T128+T139+T147+T153+T164</f>
        <v>0</v>
      </c>
      <c r="AR117" s="118" t="s">
        <v>81</v>
      </c>
      <c r="AT117" s="125" t="s">
        <v>68</v>
      </c>
      <c r="AU117" s="125" t="s">
        <v>69</v>
      </c>
      <c r="AY117" s="118" t="s">
        <v>267</v>
      </c>
      <c r="BK117" s="126">
        <f>BK118+BK128+BK139+BK147+BK153+BK164</f>
        <v>0</v>
      </c>
    </row>
    <row r="118" spans="2:65" s="11" customFormat="1" ht="22.9" customHeight="1">
      <c r="B118" s="117"/>
      <c r="D118" s="118" t="s">
        <v>68</v>
      </c>
      <c r="E118" s="127" t="s">
        <v>1940</v>
      </c>
      <c r="F118" s="127" t="s">
        <v>1941</v>
      </c>
      <c r="H118" s="362"/>
      <c r="I118" s="120"/>
      <c r="J118" s="352">
        <f>BK118</f>
        <v>0</v>
      </c>
      <c r="L118" s="117"/>
      <c r="M118" s="122"/>
      <c r="P118" s="123">
        <f>SUM(P119:P127)</f>
        <v>0</v>
      </c>
      <c r="R118" s="123">
        <f>SUM(R119:R127)</f>
        <v>0.35930000000000001</v>
      </c>
      <c r="T118" s="124">
        <f>SUM(T119:T127)</f>
        <v>0</v>
      </c>
      <c r="AR118" s="118" t="s">
        <v>81</v>
      </c>
      <c r="AT118" s="125" t="s">
        <v>68</v>
      </c>
      <c r="AU118" s="125" t="s">
        <v>76</v>
      </c>
      <c r="AY118" s="118" t="s">
        <v>267</v>
      </c>
      <c r="BK118" s="126">
        <f>SUM(BK119:BK127)</f>
        <v>0</v>
      </c>
    </row>
    <row r="119" spans="2:65" s="1" customFormat="1" ht="33" customHeight="1">
      <c r="B119" s="129"/>
      <c r="C119" s="130" t="s">
        <v>336</v>
      </c>
      <c r="D119" s="130" t="s">
        <v>270</v>
      </c>
      <c r="E119" s="131" t="s">
        <v>1942</v>
      </c>
      <c r="F119" s="132" t="s">
        <v>1943</v>
      </c>
      <c r="G119" s="133" t="s">
        <v>356</v>
      </c>
      <c r="H119" s="358">
        <v>1</v>
      </c>
      <c r="I119" s="134"/>
      <c r="J119" s="348">
        <f>ROUND(I119*H119,2)</f>
        <v>0</v>
      </c>
      <c r="K119" s="132" t="s">
        <v>273</v>
      </c>
      <c r="L119" s="33"/>
      <c r="M119" s="135" t="s">
        <v>3</v>
      </c>
      <c r="N119" s="136" t="s">
        <v>41</v>
      </c>
      <c r="P119" s="137">
        <f>O119*H119</f>
        <v>0</v>
      </c>
      <c r="Q119" s="137">
        <v>2.8340000000000001E-2</v>
      </c>
      <c r="R119" s="137">
        <f>Q119*H119</f>
        <v>2.8340000000000001E-2</v>
      </c>
      <c r="S119" s="137">
        <v>0</v>
      </c>
      <c r="T119" s="138">
        <f>S119*H119</f>
        <v>0</v>
      </c>
      <c r="AR119" s="139" t="s">
        <v>312</v>
      </c>
      <c r="AT119" s="139" t="s">
        <v>270</v>
      </c>
      <c r="AU119" s="139" t="s">
        <v>81</v>
      </c>
      <c r="AY119" s="18" t="s">
        <v>267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8" t="s">
        <v>81</v>
      </c>
      <c r="BK119" s="140">
        <f>ROUND(I119*H119,2)</f>
        <v>0</v>
      </c>
      <c r="BL119" s="18" t="s">
        <v>312</v>
      </c>
      <c r="BM119" s="139" t="s">
        <v>1944</v>
      </c>
    </row>
    <row r="120" spans="2:65" s="1" customFormat="1" ht="16.5" customHeight="1">
      <c r="B120" s="129"/>
      <c r="C120" s="130" t="s">
        <v>9</v>
      </c>
      <c r="D120" s="130" t="s">
        <v>270</v>
      </c>
      <c r="E120" s="131" t="s">
        <v>1945</v>
      </c>
      <c r="F120" s="132" t="s">
        <v>1946</v>
      </c>
      <c r="G120" s="133" t="s">
        <v>311</v>
      </c>
      <c r="H120" s="358">
        <v>6</v>
      </c>
      <c r="I120" s="134"/>
      <c r="J120" s="348">
        <f>ROUND(I120*H120,2)</f>
        <v>0</v>
      </c>
      <c r="K120" s="132" t="s">
        <v>273</v>
      </c>
      <c r="L120" s="33"/>
      <c r="M120" s="135" t="s">
        <v>3</v>
      </c>
      <c r="N120" s="136" t="s">
        <v>41</v>
      </c>
      <c r="P120" s="137">
        <f>O120*H120</f>
        <v>0</v>
      </c>
      <c r="Q120" s="137">
        <v>1.14E-3</v>
      </c>
      <c r="R120" s="137">
        <f>Q120*H120</f>
        <v>6.8399999999999997E-3</v>
      </c>
      <c r="S120" s="137">
        <v>0</v>
      </c>
      <c r="T120" s="138">
        <f>S120*H120</f>
        <v>0</v>
      </c>
      <c r="AR120" s="139" t="s">
        <v>312</v>
      </c>
      <c r="AT120" s="139" t="s">
        <v>270</v>
      </c>
      <c r="AU120" s="139" t="s">
        <v>81</v>
      </c>
      <c r="AY120" s="18" t="s">
        <v>267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81</v>
      </c>
      <c r="BK120" s="140">
        <f>ROUND(I120*H120,2)</f>
        <v>0</v>
      </c>
      <c r="BL120" s="18" t="s">
        <v>312</v>
      </c>
      <c r="BM120" s="139" t="s">
        <v>1947</v>
      </c>
    </row>
    <row r="121" spans="2:65" s="1" customFormat="1" ht="21.75" customHeight="1">
      <c r="B121" s="129"/>
      <c r="C121" s="165" t="s">
        <v>347</v>
      </c>
      <c r="D121" s="165" t="s">
        <v>564</v>
      </c>
      <c r="E121" s="166" t="s">
        <v>1948</v>
      </c>
      <c r="F121" s="167" t="s">
        <v>1949</v>
      </c>
      <c r="G121" s="168" t="s">
        <v>356</v>
      </c>
      <c r="H121" s="363">
        <v>2</v>
      </c>
      <c r="I121" s="169"/>
      <c r="J121" s="355">
        <f>ROUND(I121*H121,2)</f>
        <v>0</v>
      </c>
      <c r="K121" s="167" t="s">
        <v>2840</v>
      </c>
      <c r="L121" s="171"/>
      <c r="M121" s="172" t="s">
        <v>3</v>
      </c>
      <c r="N121" s="173" t="s">
        <v>41</v>
      </c>
      <c r="P121" s="137">
        <f>O121*H121</f>
        <v>0</v>
      </c>
      <c r="Q121" s="137">
        <v>6.6E-3</v>
      </c>
      <c r="R121" s="137">
        <f>Q121*H121</f>
        <v>1.32E-2</v>
      </c>
      <c r="S121" s="137">
        <v>0</v>
      </c>
      <c r="T121" s="138">
        <f>S121*H121</f>
        <v>0</v>
      </c>
      <c r="AR121" s="139" t="s">
        <v>472</v>
      </c>
      <c r="AT121" s="139" t="s">
        <v>564</v>
      </c>
      <c r="AU121" s="139" t="s">
        <v>81</v>
      </c>
      <c r="AY121" s="18" t="s">
        <v>267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81</v>
      </c>
      <c r="BK121" s="140">
        <f>ROUND(I121*H121,2)</f>
        <v>0</v>
      </c>
      <c r="BL121" s="18" t="s">
        <v>312</v>
      </c>
      <c r="BM121" s="139" t="s">
        <v>1950</v>
      </c>
    </row>
    <row r="122" spans="2:65" s="1" customFormat="1" ht="33" customHeight="1">
      <c r="B122" s="129"/>
      <c r="C122" s="130" t="s">
        <v>353</v>
      </c>
      <c r="D122" s="130" t="s">
        <v>270</v>
      </c>
      <c r="E122" s="131" t="s">
        <v>1951</v>
      </c>
      <c r="F122" s="132" t="s">
        <v>1952</v>
      </c>
      <c r="G122" s="133" t="s">
        <v>311</v>
      </c>
      <c r="H122" s="358">
        <v>1</v>
      </c>
      <c r="I122" s="134"/>
      <c r="J122" s="348">
        <f>ROUND(I122*H122,2)</f>
        <v>0</v>
      </c>
      <c r="K122" s="132" t="s">
        <v>2840</v>
      </c>
      <c r="L122" s="33"/>
      <c r="M122" s="135" t="s">
        <v>3</v>
      </c>
      <c r="N122" s="136" t="s">
        <v>41</v>
      </c>
      <c r="P122" s="137">
        <f>O122*H122</f>
        <v>0</v>
      </c>
      <c r="Q122" s="137">
        <v>0.13320000000000001</v>
      </c>
      <c r="R122" s="137">
        <f>Q122*H122</f>
        <v>0.13320000000000001</v>
      </c>
      <c r="S122" s="137">
        <v>0</v>
      </c>
      <c r="T122" s="138">
        <f>S122*H122</f>
        <v>0</v>
      </c>
      <c r="AR122" s="139" t="s">
        <v>312</v>
      </c>
      <c r="AT122" s="139" t="s">
        <v>270</v>
      </c>
      <c r="AU122" s="139" t="s">
        <v>81</v>
      </c>
      <c r="AY122" s="18" t="s">
        <v>267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8" t="s">
        <v>81</v>
      </c>
      <c r="BK122" s="140">
        <f>ROUND(I122*H122,2)</f>
        <v>0</v>
      </c>
      <c r="BL122" s="18" t="s">
        <v>312</v>
      </c>
      <c r="BM122" s="139" t="s">
        <v>1953</v>
      </c>
    </row>
    <row r="123" spans="2:65" s="1" customFormat="1" ht="37.9" customHeight="1">
      <c r="B123" s="129"/>
      <c r="C123" s="130" t="s">
        <v>362</v>
      </c>
      <c r="D123" s="130" t="s">
        <v>270</v>
      </c>
      <c r="E123" s="131" t="s">
        <v>1954</v>
      </c>
      <c r="F123" s="132" t="s">
        <v>1955</v>
      </c>
      <c r="G123" s="133" t="s">
        <v>311</v>
      </c>
      <c r="H123" s="358">
        <v>1</v>
      </c>
      <c r="I123" s="134"/>
      <c r="J123" s="348">
        <f>ROUND(I123*H123,2)</f>
        <v>0</v>
      </c>
      <c r="K123" s="132" t="s">
        <v>2840</v>
      </c>
      <c r="L123" s="33"/>
      <c r="M123" s="135" t="s">
        <v>3</v>
      </c>
      <c r="N123" s="136" t="s">
        <v>41</v>
      </c>
      <c r="P123" s="137">
        <f>O123*H123</f>
        <v>0</v>
      </c>
      <c r="Q123" s="137">
        <v>0.17771999999999999</v>
      </c>
      <c r="R123" s="137">
        <f>Q123*H123</f>
        <v>0.17771999999999999</v>
      </c>
      <c r="S123" s="137">
        <v>0</v>
      </c>
      <c r="T123" s="138">
        <f>S123*H123</f>
        <v>0</v>
      </c>
      <c r="AR123" s="139" t="s">
        <v>312</v>
      </c>
      <c r="AT123" s="139" t="s">
        <v>270</v>
      </c>
      <c r="AU123" s="139" t="s">
        <v>81</v>
      </c>
      <c r="AY123" s="18" t="s">
        <v>267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8" t="s">
        <v>81</v>
      </c>
      <c r="BK123" s="140">
        <f>ROUND(I123*H123,2)</f>
        <v>0</v>
      </c>
      <c r="BL123" s="18" t="s">
        <v>312</v>
      </c>
      <c r="BM123" s="139" t="s">
        <v>1956</v>
      </c>
    </row>
    <row r="124" spans="2:65" s="14" customFormat="1">
      <c r="B124" s="158"/>
      <c r="D124" s="146" t="s">
        <v>277</v>
      </c>
      <c r="E124" s="159" t="s">
        <v>3</v>
      </c>
      <c r="F124" s="160" t="s">
        <v>1957</v>
      </c>
      <c r="H124" s="360" t="s">
        <v>3</v>
      </c>
      <c r="I124" s="161"/>
      <c r="J124" s="353"/>
      <c r="L124" s="158"/>
      <c r="M124" s="162"/>
      <c r="T124" s="163"/>
      <c r="AT124" s="159" t="s">
        <v>277</v>
      </c>
      <c r="AU124" s="159" t="s">
        <v>81</v>
      </c>
      <c r="AV124" s="14" t="s">
        <v>76</v>
      </c>
      <c r="AW124" s="14" t="s">
        <v>31</v>
      </c>
      <c r="AX124" s="14" t="s">
        <v>69</v>
      </c>
      <c r="AY124" s="159" t="s">
        <v>267</v>
      </c>
    </row>
    <row r="125" spans="2:65" s="12" customFormat="1">
      <c r="B125" s="145"/>
      <c r="D125" s="146" t="s">
        <v>277</v>
      </c>
      <c r="E125" s="147" t="s">
        <v>3</v>
      </c>
      <c r="F125" s="148" t="s">
        <v>76</v>
      </c>
      <c r="H125" s="359">
        <v>1</v>
      </c>
      <c r="I125" s="149"/>
      <c r="J125" s="350"/>
      <c r="L125" s="145"/>
      <c r="M125" s="150"/>
      <c r="T125" s="151"/>
      <c r="AT125" s="147" t="s">
        <v>277</v>
      </c>
      <c r="AU125" s="147" t="s">
        <v>81</v>
      </c>
      <c r="AV125" s="12" t="s">
        <v>81</v>
      </c>
      <c r="AW125" s="12" t="s">
        <v>31</v>
      </c>
      <c r="AX125" s="12" t="s">
        <v>76</v>
      </c>
      <c r="AY125" s="147" t="s">
        <v>267</v>
      </c>
    </row>
    <row r="126" spans="2:65" s="1" customFormat="1" ht="44.25" customHeight="1">
      <c r="B126" s="129"/>
      <c r="C126" s="130" t="s">
        <v>312</v>
      </c>
      <c r="D126" s="130" t="s">
        <v>270</v>
      </c>
      <c r="E126" s="131" t="s">
        <v>1958</v>
      </c>
      <c r="F126" s="132" t="s">
        <v>1959</v>
      </c>
      <c r="G126" s="133" t="s">
        <v>481</v>
      </c>
      <c r="H126" s="358">
        <v>0.35899999999999999</v>
      </c>
      <c r="I126" s="134"/>
      <c r="J126" s="348">
        <f>ROUND(I126*H126,2)</f>
        <v>0</v>
      </c>
      <c r="K126" s="132" t="s">
        <v>273</v>
      </c>
      <c r="L126" s="33"/>
      <c r="M126" s="135" t="s">
        <v>3</v>
      </c>
      <c r="N126" s="136" t="s">
        <v>41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312</v>
      </c>
      <c r="AT126" s="139" t="s">
        <v>270</v>
      </c>
      <c r="AU126" s="139" t="s">
        <v>81</v>
      </c>
      <c r="AY126" s="18" t="s">
        <v>267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81</v>
      </c>
      <c r="BK126" s="140">
        <f>ROUND(I126*H126,2)</f>
        <v>0</v>
      </c>
      <c r="BL126" s="18" t="s">
        <v>312</v>
      </c>
      <c r="BM126" s="139" t="s">
        <v>1960</v>
      </c>
    </row>
    <row r="127" spans="2:65" s="1" customFormat="1" ht="49.15" customHeight="1">
      <c r="B127" s="129"/>
      <c r="C127" s="130" t="s">
        <v>373</v>
      </c>
      <c r="D127" s="130" t="s">
        <v>270</v>
      </c>
      <c r="E127" s="131" t="s">
        <v>1961</v>
      </c>
      <c r="F127" s="132" t="s">
        <v>1962</v>
      </c>
      <c r="G127" s="133" t="s">
        <v>481</v>
      </c>
      <c r="H127" s="358">
        <v>0.35899999999999999</v>
      </c>
      <c r="I127" s="134"/>
      <c r="J127" s="348">
        <f>ROUND(I127*H127,2)</f>
        <v>0</v>
      </c>
      <c r="K127" s="132" t="s">
        <v>273</v>
      </c>
      <c r="L127" s="33"/>
      <c r="M127" s="135" t="s">
        <v>3</v>
      </c>
      <c r="N127" s="136" t="s">
        <v>41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312</v>
      </c>
      <c r="AT127" s="139" t="s">
        <v>270</v>
      </c>
      <c r="AU127" s="139" t="s">
        <v>81</v>
      </c>
      <c r="AY127" s="18" t="s">
        <v>267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8" t="s">
        <v>81</v>
      </c>
      <c r="BK127" s="140">
        <f>ROUND(I127*H127,2)</f>
        <v>0</v>
      </c>
      <c r="BL127" s="18" t="s">
        <v>312</v>
      </c>
      <c r="BM127" s="139" t="s">
        <v>1963</v>
      </c>
    </row>
    <row r="128" spans="2:65" s="11" customFormat="1" ht="22.9" customHeight="1">
      <c r="B128" s="117"/>
      <c r="D128" s="118" t="s">
        <v>68</v>
      </c>
      <c r="E128" s="127" t="s">
        <v>1964</v>
      </c>
      <c r="F128" s="127" t="s">
        <v>1965</v>
      </c>
      <c r="H128" s="362"/>
      <c r="I128" s="120"/>
      <c r="J128" s="352">
        <f>BK128</f>
        <v>0</v>
      </c>
      <c r="L128" s="117"/>
      <c r="M128" s="122"/>
      <c r="P128" s="123">
        <f>SUM(P129:P138)</f>
        <v>0</v>
      </c>
      <c r="R128" s="123">
        <f>SUM(R129:R138)</f>
        <v>0.10304000000000002</v>
      </c>
      <c r="T128" s="124">
        <f>SUM(T129:T138)</f>
        <v>0</v>
      </c>
      <c r="AR128" s="118" t="s">
        <v>81</v>
      </c>
      <c r="AT128" s="125" t="s">
        <v>68</v>
      </c>
      <c r="AU128" s="125" t="s">
        <v>76</v>
      </c>
      <c r="AY128" s="118" t="s">
        <v>267</v>
      </c>
      <c r="BK128" s="126">
        <f>SUM(BK129:BK138)</f>
        <v>0</v>
      </c>
    </row>
    <row r="129" spans="2:65" s="1" customFormat="1" ht="24.2" customHeight="1">
      <c r="B129" s="129"/>
      <c r="C129" s="130" t="s">
        <v>379</v>
      </c>
      <c r="D129" s="130" t="s">
        <v>270</v>
      </c>
      <c r="E129" s="131" t="s">
        <v>1966</v>
      </c>
      <c r="F129" s="132" t="s">
        <v>1967</v>
      </c>
      <c r="G129" s="133" t="s">
        <v>403</v>
      </c>
      <c r="H129" s="358">
        <v>42</v>
      </c>
      <c r="I129" s="134"/>
      <c r="J129" s="348">
        <f>ROUND(I129*H129,2)</f>
        <v>0</v>
      </c>
      <c r="K129" s="132" t="s">
        <v>273</v>
      </c>
      <c r="L129" s="33"/>
      <c r="M129" s="135" t="s">
        <v>3</v>
      </c>
      <c r="N129" s="136" t="s">
        <v>41</v>
      </c>
      <c r="P129" s="137">
        <f>O129*H129</f>
        <v>0</v>
      </c>
      <c r="Q129" s="137">
        <v>7.2000000000000005E-4</v>
      </c>
      <c r="R129" s="137">
        <f>Q129*H129</f>
        <v>3.0240000000000003E-2</v>
      </c>
      <c r="S129" s="137">
        <v>0</v>
      </c>
      <c r="T129" s="138">
        <f>S129*H129</f>
        <v>0</v>
      </c>
      <c r="AR129" s="139" t="s">
        <v>312</v>
      </c>
      <c r="AT129" s="139" t="s">
        <v>270</v>
      </c>
      <c r="AU129" s="139" t="s">
        <v>81</v>
      </c>
      <c r="AY129" s="18" t="s">
        <v>267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81</v>
      </c>
      <c r="BK129" s="140">
        <f>ROUND(I129*H129,2)</f>
        <v>0</v>
      </c>
      <c r="BL129" s="18" t="s">
        <v>312</v>
      </c>
      <c r="BM129" s="139" t="s">
        <v>1968</v>
      </c>
    </row>
    <row r="130" spans="2:65" s="1" customFormat="1" ht="24.2" customHeight="1">
      <c r="B130" s="129"/>
      <c r="C130" s="130" t="s">
        <v>385</v>
      </c>
      <c r="D130" s="130" t="s">
        <v>270</v>
      </c>
      <c r="E130" s="131" t="s">
        <v>1969</v>
      </c>
      <c r="F130" s="132" t="s">
        <v>1970</v>
      </c>
      <c r="G130" s="133" t="s">
        <v>403</v>
      </c>
      <c r="H130" s="358">
        <v>12</v>
      </c>
      <c r="I130" s="134"/>
      <c r="J130" s="348">
        <f>ROUND(I130*H130,2)</f>
        <v>0</v>
      </c>
      <c r="K130" s="132" t="s">
        <v>273</v>
      </c>
      <c r="L130" s="33"/>
      <c r="M130" s="135" t="s">
        <v>3</v>
      </c>
      <c r="N130" s="136" t="s">
        <v>41</v>
      </c>
      <c r="P130" s="137">
        <f>O130*H130</f>
        <v>0</v>
      </c>
      <c r="Q130" s="137">
        <v>4.8000000000000001E-4</v>
      </c>
      <c r="R130" s="137">
        <f>Q130*H130</f>
        <v>5.7600000000000004E-3</v>
      </c>
      <c r="S130" s="137">
        <v>0</v>
      </c>
      <c r="T130" s="138">
        <f>S130*H130</f>
        <v>0</v>
      </c>
      <c r="AR130" s="139" t="s">
        <v>312</v>
      </c>
      <c r="AT130" s="139" t="s">
        <v>270</v>
      </c>
      <c r="AU130" s="139" t="s">
        <v>81</v>
      </c>
      <c r="AY130" s="18" t="s">
        <v>267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8" t="s">
        <v>81</v>
      </c>
      <c r="BK130" s="140">
        <f>ROUND(I130*H130,2)</f>
        <v>0</v>
      </c>
      <c r="BL130" s="18" t="s">
        <v>312</v>
      </c>
      <c r="BM130" s="139" t="s">
        <v>1971</v>
      </c>
    </row>
    <row r="131" spans="2:65" s="1" customFormat="1" ht="24.2" customHeight="1">
      <c r="B131" s="129"/>
      <c r="C131" s="130" t="s">
        <v>391</v>
      </c>
      <c r="D131" s="130" t="s">
        <v>270</v>
      </c>
      <c r="E131" s="131" t="s">
        <v>1972</v>
      </c>
      <c r="F131" s="132" t="s">
        <v>1973</v>
      </c>
      <c r="G131" s="133" t="s">
        <v>403</v>
      </c>
      <c r="H131" s="358">
        <v>37</v>
      </c>
      <c r="I131" s="134"/>
      <c r="J131" s="348">
        <f>ROUND(I131*H131,2)</f>
        <v>0</v>
      </c>
      <c r="K131" s="132" t="s">
        <v>273</v>
      </c>
      <c r="L131" s="33"/>
      <c r="M131" s="135" t="s">
        <v>3</v>
      </c>
      <c r="N131" s="136" t="s">
        <v>41</v>
      </c>
      <c r="P131" s="137">
        <f>O131*H131</f>
        <v>0</v>
      </c>
      <c r="Q131" s="137">
        <v>1.2800000000000001E-3</v>
      </c>
      <c r="R131" s="137">
        <f>Q131*H131</f>
        <v>4.7360000000000006E-2</v>
      </c>
      <c r="S131" s="137">
        <v>0</v>
      </c>
      <c r="T131" s="138">
        <f>S131*H131</f>
        <v>0</v>
      </c>
      <c r="AR131" s="139" t="s">
        <v>312</v>
      </c>
      <c r="AT131" s="139" t="s">
        <v>270</v>
      </c>
      <c r="AU131" s="139" t="s">
        <v>81</v>
      </c>
      <c r="AY131" s="18" t="s">
        <v>267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81</v>
      </c>
      <c r="BK131" s="140">
        <f>ROUND(I131*H131,2)</f>
        <v>0</v>
      </c>
      <c r="BL131" s="18" t="s">
        <v>312</v>
      </c>
      <c r="BM131" s="139" t="s">
        <v>1974</v>
      </c>
    </row>
    <row r="132" spans="2:65" s="1" customFormat="1" ht="24.2" customHeight="1">
      <c r="B132" s="129"/>
      <c r="C132" s="130" t="s">
        <v>8</v>
      </c>
      <c r="D132" s="130" t="s">
        <v>270</v>
      </c>
      <c r="E132" s="131" t="s">
        <v>1975</v>
      </c>
      <c r="F132" s="132" t="s">
        <v>1976</v>
      </c>
      <c r="G132" s="133" t="s">
        <v>403</v>
      </c>
      <c r="H132" s="358">
        <v>91</v>
      </c>
      <c r="I132" s="134"/>
      <c r="J132" s="348">
        <f>ROUND(I132*H132,2)</f>
        <v>0</v>
      </c>
      <c r="K132" s="132" t="s">
        <v>273</v>
      </c>
      <c r="L132" s="33"/>
      <c r="M132" s="135" t="s">
        <v>3</v>
      </c>
      <c r="N132" s="136" t="s">
        <v>41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312</v>
      </c>
      <c r="AT132" s="139" t="s">
        <v>270</v>
      </c>
      <c r="AU132" s="139" t="s">
        <v>81</v>
      </c>
      <c r="AY132" s="18" t="s">
        <v>267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8" t="s">
        <v>81</v>
      </c>
      <c r="BK132" s="140">
        <f>ROUND(I132*H132,2)</f>
        <v>0</v>
      </c>
      <c r="BL132" s="18" t="s">
        <v>312</v>
      </c>
      <c r="BM132" s="139" t="s">
        <v>1977</v>
      </c>
    </row>
    <row r="133" spans="2:65" s="12" customFormat="1">
      <c r="B133" s="145"/>
      <c r="D133" s="146" t="s">
        <v>277</v>
      </c>
      <c r="E133" s="147" t="s">
        <v>3</v>
      </c>
      <c r="F133" s="148" t="s">
        <v>1978</v>
      </c>
      <c r="H133" s="359">
        <v>91</v>
      </c>
      <c r="I133" s="149"/>
      <c r="J133" s="350"/>
      <c r="L133" s="145"/>
      <c r="M133" s="150"/>
      <c r="T133" s="151"/>
      <c r="AT133" s="147" t="s">
        <v>277</v>
      </c>
      <c r="AU133" s="147" t="s">
        <v>81</v>
      </c>
      <c r="AV133" s="12" t="s">
        <v>81</v>
      </c>
      <c r="AW133" s="12" t="s">
        <v>31</v>
      </c>
      <c r="AX133" s="12" t="s">
        <v>76</v>
      </c>
      <c r="AY133" s="147" t="s">
        <v>267</v>
      </c>
    </row>
    <row r="134" spans="2:65" s="1" customFormat="1" ht="55.5" customHeight="1">
      <c r="B134" s="129"/>
      <c r="C134" s="130" t="s">
        <v>409</v>
      </c>
      <c r="D134" s="130" t="s">
        <v>270</v>
      </c>
      <c r="E134" s="131" t="s">
        <v>1979</v>
      </c>
      <c r="F134" s="132" t="s">
        <v>1980</v>
      </c>
      <c r="G134" s="133" t="s">
        <v>403</v>
      </c>
      <c r="H134" s="358">
        <v>54</v>
      </c>
      <c r="I134" s="134"/>
      <c r="J134" s="348">
        <f>ROUND(I134*H134,2)</f>
        <v>0</v>
      </c>
      <c r="K134" s="132" t="s">
        <v>273</v>
      </c>
      <c r="L134" s="33"/>
      <c r="M134" s="135" t="s">
        <v>3</v>
      </c>
      <c r="N134" s="136" t="s">
        <v>41</v>
      </c>
      <c r="P134" s="137">
        <f>O134*H134</f>
        <v>0</v>
      </c>
      <c r="Q134" s="137">
        <v>2.0000000000000001E-4</v>
      </c>
      <c r="R134" s="137">
        <f>Q134*H134</f>
        <v>1.0800000000000001E-2</v>
      </c>
      <c r="S134" s="137">
        <v>0</v>
      </c>
      <c r="T134" s="138">
        <f>S134*H134</f>
        <v>0</v>
      </c>
      <c r="AR134" s="139" t="s">
        <v>312</v>
      </c>
      <c r="AT134" s="139" t="s">
        <v>270</v>
      </c>
      <c r="AU134" s="139" t="s">
        <v>81</v>
      </c>
      <c r="AY134" s="18" t="s">
        <v>267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8" t="s">
        <v>81</v>
      </c>
      <c r="BK134" s="140">
        <f>ROUND(I134*H134,2)</f>
        <v>0</v>
      </c>
      <c r="BL134" s="18" t="s">
        <v>312</v>
      </c>
      <c r="BM134" s="139" t="s">
        <v>1981</v>
      </c>
    </row>
    <row r="135" spans="2:65" s="12" customFormat="1">
      <c r="B135" s="145"/>
      <c r="D135" s="146" t="s">
        <v>277</v>
      </c>
      <c r="E135" s="147" t="s">
        <v>3</v>
      </c>
      <c r="F135" s="148" t="s">
        <v>1982</v>
      </c>
      <c r="H135" s="359">
        <v>54</v>
      </c>
      <c r="I135" s="149"/>
      <c r="J135" s="350"/>
      <c r="L135" s="145"/>
      <c r="M135" s="150"/>
      <c r="T135" s="151"/>
      <c r="AT135" s="147" t="s">
        <v>277</v>
      </c>
      <c r="AU135" s="147" t="s">
        <v>81</v>
      </c>
      <c r="AV135" s="12" t="s">
        <v>81</v>
      </c>
      <c r="AW135" s="12" t="s">
        <v>31</v>
      </c>
      <c r="AX135" s="12" t="s">
        <v>76</v>
      </c>
      <c r="AY135" s="147" t="s">
        <v>267</v>
      </c>
    </row>
    <row r="136" spans="2:65" s="1" customFormat="1" ht="55.5" customHeight="1">
      <c r="B136" s="129"/>
      <c r="C136" s="130" t="s">
        <v>415</v>
      </c>
      <c r="D136" s="130" t="s">
        <v>270</v>
      </c>
      <c r="E136" s="131" t="s">
        <v>1983</v>
      </c>
      <c r="F136" s="132" t="s">
        <v>1984</v>
      </c>
      <c r="G136" s="133" t="s">
        <v>403</v>
      </c>
      <c r="H136" s="358">
        <v>37</v>
      </c>
      <c r="I136" s="134"/>
      <c r="J136" s="348">
        <f>ROUND(I136*H136,2)</f>
        <v>0</v>
      </c>
      <c r="K136" s="132" t="s">
        <v>273</v>
      </c>
      <c r="L136" s="33"/>
      <c r="M136" s="135" t="s">
        <v>3</v>
      </c>
      <c r="N136" s="136" t="s">
        <v>41</v>
      </c>
      <c r="P136" s="137">
        <f>O136*H136</f>
        <v>0</v>
      </c>
      <c r="Q136" s="137">
        <v>2.4000000000000001E-4</v>
      </c>
      <c r="R136" s="137">
        <f>Q136*H136</f>
        <v>8.8800000000000007E-3</v>
      </c>
      <c r="S136" s="137">
        <v>0</v>
      </c>
      <c r="T136" s="138">
        <f>S136*H136</f>
        <v>0</v>
      </c>
      <c r="AR136" s="139" t="s">
        <v>312</v>
      </c>
      <c r="AT136" s="139" t="s">
        <v>270</v>
      </c>
      <c r="AU136" s="139" t="s">
        <v>81</v>
      </c>
      <c r="AY136" s="18" t="s">
        <v>267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8" t="s">
        <v>81</v>
      </c>
      <c r="BK136" s="140">
        <f>ROUND(I136*H136,2)</f>
        <v>0</v>
      </c>
      <c r="BL136" s="18" t="s">
        <v>312</v>
      </c>
      <c r="BM136" s="139" t="s">
        <v>1985</v>
      </c>
    </row>
    <row r="137" spans="2:65" s="1" customFormat="1" ht="44.25" customHeight="1">
      <c r="B137" s="129"/>
      <c r="C137" s="130" t="s">
        <v>421</v>
      </c>
      <c r="D137" s="130" t="s">
        <v>270</v>
      </c>
      <c r="E137" s="131" t="s">
        <v>1986</v>
      </c>
      <c r="F137" s="132" t="s">
        <v>1987</v>
      </c>
      <c r="G137" s="133" t="s">
        <v>481</v>
      </c>
      <c r="H137" s="358">
        <v>0.10299999999999999</v>
      </c>
      <c r="I137" s="134"/>
      <c r="J137" s="348">
        <f>ROUND(I137*H137,2)</f>
        <v>0</v>
      </c>
      <c r="K137" s="132" t="s">
        <v>273</v>
      </c>
      <c r="L137" s="33"/>
      <c r="M137" s="135" t="s">
        <v>3</v>
      </c>
      <c r="N137" s="136" t="s">
        <v>41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312</v>
      </c>
      <c r="AT137" s="139" t="s">
        <v>270</v>
      </c>
      <c r="AU137" s="139" t="s">
        <v>81</v>
      </c>
      <c r="AY137" s="18" t="s">
        <v>267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8" t="s">
        <v>81</v>
      </c>
      <c r="BK137" s="140">
        <f>ROUND(I137*H137,2)</f>
        <v>0</v>
      </c>
      <c r="BL137" s="18" t="s">
        <v>312</v>
      </c>
      <c r="BM137" s="139" t="s">
        <v>1988</v>
      </c>
    </row>
    <row r="138" spans="2:65" s="1" customFormat="1" ht="49.15" customHeight="1">
      <c r="B138" s="129"/>
      <c r="C138" s="130" t="s">
        <v>429</v>
      </c>
      <c r="D138" s="130" t="s">
        <v>270</v>
      </c>
      <c r="E138" s="131" t="s">
        <v>1989</v>
      </c>
      <c r="F138" s="132" t="s">
        <v>1990</v>
      </c>
      <c r="G138" s="133" t="s">
        <v>481</v>
      </c>
      <c r="H138" s="358">
        <v>0.10299999999999999</v>
      </c>
      <c r="I138" s="134"/>
      <c r="J138" s="348">
        <f>ROUND(I138*H138,2)</f>
        <v>0</v>
      </c>
      <c r="K138" s="132" t="s">
        <v>273</v>
      </c>
      <c r="L138" s="33"/>
      <c r="M138" s="135" t="s">
        <v>3</v>
      </c>
      <c r="N138" s="136" t="s">
        <v>41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312</v>
      </c>
      <c r="AT138" s="139" t="s">
        <v>270</v>
      </c>
      <c r="AU138" s="139" t="s">
        <v>81</v>
      </c>
      <c r="AY138" s="18" t="s">
        <v>267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8" t="s">
        <v>81</v>
      </c>
      <c r="BK138" s="140">
        <f>ROUND(I138*H138,2)</f>
        <v>0</v>
      </c>
      <c r="BL138" s="18" t="s">
        <v>312</v>
      </c>
      <c r="BM138" s="139" t="s">
        <v>1991</v>
      </c>
    </row>
    <row r="139" spans="2:65" s="11" customFormat="1" ht="22.9" customHeight="1">
      <c r="B139" s="117"/>
      <c r="D139" s="118" t="s">
        <v>68</v>
      </c>
      <c r="E139" s="127" t="s">
        <v>1992</v>
      </c>
      <c r="F139" s="127" t="s">
        <v>1993</v>
      </c>
      <c r="H139" s="362"/>
      <c r="I139" s="120"/>
      <c r="J139" s="352">
        <f>BK139</f>
        <v>0</v>
      </c>
      <c r="L139" s="117"/>
      <c r="M139" s="122"/>
      <c r="P139" s="123">
        <f>SUM(P140:P146)</f>
        <v>0</v>
      </c>
      <c r="R139" s="123">
        <f>SUM(R140:R146)</f>
        <v>5.5700000000000003E-3</v>
      </c>
      <c r="T139" s="124">
        <f>SUM(T140:T146)</f>
        <v>0</v>
      </c>
      <c r="AR139" s="118" t="s">
        <v>81</v>
      </c>
      <c r="AT139" s="125" t="s">
        <v>68</v>
      </c>
      <c r="AU139" s="125" t="s">
        <v>76</v>
      </c>
      <c r="AY139" s="118" t="s">
        <v>267</v>
      </c>
      <c r="BK139" s="126">
        <f>SUM(BK140:BK146)</f>
        <v>0</v>
      </c>
    </row>
    <row r="140" spans="2:65" s="1" customFormat="1" ht="37.9" customHeight="1">
      <c r="B140" s="129"/>
      <c r="C140" s="130" t="s">
        <v>435</v>
      </c>
      <c r="D140" s="130" t="s">
        <v>270</v>
      </c>
      <c r="E140" s="131" t="s">
        <v>1994</v>
      </c>
      <c r="F140" s="132" t="s">
        <v>1995</v>
      </c>
      <c r="G140" s="133" t="s">
        <v>356</v>
      </c>
      <c r="H140" s="358">
        <v>1</v>
      </c>
      <c r="I140" s="134"/>
      <c r="J140" s="348">
        <f t="shared" ref="J140:J146" si="0">ROUND(I140*H140,2)</f>
        <v>0</v>
      </c>
      <c r="K140" s="132" t="s">
        <v>273</v>
      </c>
      <c r="L140" s="33"/>
      <c r="M140" s="135" t="s">
        <v>3</v>
      </c>
      <c r="N140" s="136" t="s">
        <v>41</v>
      </c>
      <c r="P140" s="137">
        <f t="shared" ref="P140:P146" si="1">O140*H140</f>
        <v>0</v>
      </c>
      <c r="Q140" s="137">
        <v>2.0000000000000001E-4</v>
      </c>
      <c r="R140" s="137">
        <f t="shared" ref="R140:R146" si="2">Q140*H140</f>
        <v>2.0000000000000001E-4</v>
      </c>
      <c r="S140" s="137">
        <v>0</v>
      </c>
      <c r="T140" s="138">
        <f t="shared" ref="T140:T146" si="3">S140*H140</f>
        <v>0</v>
      </c>
      <c r="AR140" s="139" t="s">
        <v>312</v>
      </c>
      <c r="AT140" s="139" t="s">
        <v>270</v>
      </c>
      <c r="AU140" s="139" t="s">
        <v>81</v>
      </c>
      <c r="AY140" s="18" t="s">
        <v>267</v>
      </c>
      <c r="BE140" s="140">
        <f t="shared" ref="BE140:BE146" si="4">IF(N140="základní",J140,0)</f>
        <v>0</v>
      </c>
      <c r="BF140" s="140">
        <f t="shared" ref="BF140:BF146" si="5">IF(N140="snížená",J140,0)</f>
        <v>0</v>
      </c>
      <c r="BG140" s="140">
        <f t="shared" ref="BG140:BG146" si="6">IF(N140="zákl. přenesená",J140,0)</f>
        <v>0</v>
      </c>
      <c r="BH140" s="140">
        <f t="shared" ref="BH140:BH146" si="7">IF(N140="sníž. přenesená",J140,0)</f>
        <v>0</v>
      </c>
      <c r="BI140" s="140">
        <f t="shared" ref="BI140:BI146" si="8">IF(N140="nulová",J140,0)</f>
        <v>0</v>
      </c>
      <c r="BJ140" s="18" t="s">
        <v>81</v>
      </c>
      <c r="BK140" s="140">
        <f t="shared" ref="BK140:BK146" si="9">ROUND(I140*H140,2)</f>
        <v>0</v>
      </c>
      <c r="BL140" s="18" t="s">
        <v>312</v>
      </c>
      <c r="BM140" s="139" t="s">
        <v>1996</v>
      </c>
    </row>
    <row r="141" spans="2:65" s="1" customFormat="1" ht="33" customHeight="1">
      <c r="B141" s="129"/>
      <c r="C141" s="130" t="s">
        <v>441</v>
      </c>
      <c r="D141" s="130" t="s">
        <v>270</v>
      </c>
      <c r="E141" s="131" t="s">
        <v>1997</v>
      </c>
      <c r="F141" s="132" t="s">
        <v>1998</v>
      </c>
      <c r="G141" s="133" t="s">
        <v>356</v>
      </c>
      <c r="H141" s="358">
        <v>1</v>
      </c>
      <c r="I141" s="134"/>
      <c r="J141" s="348">
        <f t="shared" si="0"/>
        <v>0</v>
      </c>
      <c r="K141" s="132" t="s">
        <v>273</v>
      </c>
      <c r="L141" s="33"/>
      <c r="M141" s="135" t="s">
        <v>3</v>
      </c>
      <c r="N141" s="136" t="s">
        <v>41</v>
      </c>
      <c r="P141" s="137">
        <f t="shared" si="1"/>
        <v>0</v>
      </c>
      <c r="Q141" s="137">
        <v>8.5999999999999998E-4</v>
      </c>
      <c r="R141" s="137">
        <f t="shared" si="2"/>
        <v>8.5999999999999998E-4</v>
      </c>
      <c r="S141" s="137">
        <v>0</v>
      </c>
      <c r="T141" s="138">
        <f t="shared" si="3"/>
        <v>0</v>
      </c>
      <c r="AR141" s="139" t="s">
        <v>312</v>
      </c>
      <c r="AT141" s="139" t="s">
        <v>270</v>
      </c>
      <c r="AU141" s="139" t="s">
        <v>81</v>
      </c>
      <c r="AY141" s="18" t="s">
        <v>267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8" t="s">
        <v>81</v>
      </c>
      <c r="BK141" s="140">
        <f t="shared" si="9"/>
        <v>0</v>
      </c>
      <c r="BL141" s="18" t="s">
        <v>312</v>
      </c>
      <c r="BM141" s="139" t="s">
        <v>1999</v>
      </c>
    </row>
    <row r="142" spans="2:65" s="1" customFormat="1" ht="24.2" customHeight="1">
      <c r="B142" s="129"/>
      <c r="C142" s="130" t="s">
        <v>449</v>
      </c>
      <c r="D142" s="130" t="s">
        <v>270</v>
      </c>
      <c r="E142" s="131" t="s">
        <v>2000</v>
      </c>
      <c r="F142" s="132" t="s">
        <v>2001</v>
      </c>
      <c r="G142" s="133" t="s">
        <v>356</v>
      </c>
      <c r="H142" s="358">
        <v>2</v>
      </c>
      <c r="I142" s="134"/>
      <c r="J142" s="348">
        <f t="shared" si="0"/>
        <v>0</v>
      </c>
      <c r="K142" s="132" t="s">
        <v>273</v>
      </c>
      <c r="L142" s="33"/>
      <c r="M142" s="135" t="s">
        <v>3</v>
      </c>
      <c r="N142" s="136" t="s">
        <v>41</v>
      </c>
      <c r="P142" s="137">
        <f t="shared" si="1"/>
        <v>0</v>
      </c>
      <c r="Q142" s="137">
        <v>2.2000000000000001E-4</v>
      </c>
      <c r="R142" s="137">
        <f t="shared" si="2"/>
        <v>4.4000000000000002E-4</v>
      </c>
      <c r="S142" s="137">
        <v>0</v>
      </c>
      <c r="T142" s="138">
        <f t="shared" si="3"/>
        <v>0</v>
      </c>
      <c r="AR142" s="139" t="s">
        <v>312</v>
      </c>
      <c r="AT142" s="139" t="s">
        <v>270</v>
      </c>
      <c r="AU142" s="139" t="s">
        <v>81</v>
      </c>
      <c r="AY142" s="18" t="s">
        <v>267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8" t="s">
        <v>81</v>
      </c>
      <c r="BK142" s="140">
        <f t="shared" si="9"/>
        <v>0</v>
      </c>
      <c r="BL142" s="18" t="s">
        <v>312</v>
      </c>
      <c r="BM142" s="139" t="s">
        <v>2002</v>
      </c>
    </row>
    <row r="143" spans="2:65" s="1" customFormat="1" ht="33" customHeight="1">
      <c r="B143" s="129"/>
      <c r="C143" s="130" t="s">
        <v>457</v>
      </c>
      <c r="D143" s="130" t="s">
        <v>270</v>
      </c>
      <c r="E143" s="131" t="s">
        <v>2003</v>
      </c>
      <c r="F143" s="132" t="s">
        <v>2004</v>
      </c>
      <c r="G143" s="133" t="s">
        <v>356</v>
      </c>
      <c r="H143" s="358">
        <v>1</v>
      </c>
      <c r="I143" s="134"/>
      <c r="J143" s="348">
        <f t="shared" si="0"/>
        <v>0</v>
      </c>
      <c r="K143" s="132" t="s">
        <v>273</v>
      </c>
      <c r="L143" s="33"/>
      <c r="M143" s="135" t="s">
        <v>3</v>
      </c>
      <c r="N143" s="136" t="s">
        <v>41</v>
      </c>
      <c r="P143" s="137">
        <f t="shared" si="1"/>
        <v>0</v>
      </c>
      <c r="Q143" s="137">
        <v>5.6999999999999998E-4</v>
      </c>
      <c r="R143" s="137">
        <f t="shared" si="2"/>
        <v>5.6999999999999998E-4</v>
      </c>
      <c r="S143" s="137">
        <v>0</v>
      </c>
      <c r="T143" s="138">
        <f t="shared" si="3"/>
        <v>0</v>
      </c>
      <c r="AR143" s="139" t="s">
        <v>312</v>
      </c>
      <c r="AT143" s="139" t="s">
        <v>270</v>
      </c>
      <c r="AU143" s="139" t="s">
        <v>81</v>
      </c>
      <c r="AY143" s="18" t="s">
        <v>267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8" t="s">
        <v>81</v>
      </c>
      <c r="BK143" s="140">
        <f t="shared" si="9"/>
        <v>0</v>
      </c>
      <c r="BL143" s="18" t="s">
        <v>312</v>
      </c>
      <c r="BM143" s="139" t="s">
        <v>2005</v>
      </c>
    </row>
    <row r="144" spans="2:65" s="1" customFormat="1" ht="24.2" customHeight="1">
      <c r="B144" s="129"/>
      <c r="C144" s="130" t="s">
        <v>462</v>
      </c>
      <c r="D144" s="130" t="s">
        <v>270</v>
      </c>
      <c r="E144" s="131" t="s">
        <v>2006</v>
      </c>
      <c r="F144" s="132" t="s">
        <v>2007</v>
      </c>
      <c r="G144" s="133" t="s">
        <v>356</v>
      </c>
      <c r="H144" s="358">
        <v>7</v>
      </c>
      <c r="I144" s="134"/>
      <c r="J144" s="348">
        <f t="shared" si="0"/>
        <v>0</v>
      </c>
      <c r="K144" s="132" t="s">
        <v>273</v>
      </c>
      <c r="L144" s="33"/>
      <c r="M144" s="135" t="s">
        <v>3</v>
      </c>
      <c r="N144" s="136" t="s">
        <v>41</v>
      </c>
      <c r="P144" s="137">
        <f t="shared" si="1"/>
        <v>0</v>
      </c>
      <c r="Q144" s="137">
        <v>5.0000000000000001E-4</v>
      </c>
      <c r="R144" s="137">
        <f t="shared" si="2"/>
        <v>3.5000000000000001E-3</v>
      </c>
      <c r="S144" s="137">
        <v>0</v>
      </c>
      <c r="T144" s="138">
        <f t="shared" si="3"/>
        <v>0</v>
      </c>
      <c r="AR144" s="139" t="s">
        <v>312</v>
      </c>
      <c r="AT144" s="139" t="s">
        <v>270</v>
      </c>
      <c r="AU144" s="139" t="s">
        <v>81</v>
      </c>
      <c r="AY144" s="18" t="s">
        <v>267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8" t="s">
        <v>81</v>
      </c>
      <c r="BK144" s="140">
        <f t="shared" si="9"/>
        <v>0</v>
      </c>
      <c r="BL144" s="18" t="s">
        <v>312</v>
      </c>
      <c r="BM144" s="139" t="s">
        <v>2008</v>
      </c>
    </row>
    <row r="145" spans="2:65" s="1" customFormat="1" ht="44.25" customHeight="1">
      <c r="B145" s="129"/>
      <c r="C145" s="130" t="s">
        <v>467</v>
      </c>
      <c r="D145" s="130" t="s">
        <v>270</v>
      </c>
      <c r="E145" s="131" t="s">
        <v>2009</v>
      </c>
      <c r="F145" s="132" t="s">
        <v>2010</v>
      </c>
      <c r="G145" s="133" t="s">
        <v>481</v>
      </c>
      <c r="H145" s="358">
        <v>6.0000000000000001E-3</v>
      </c>
      <c r="I145" s="134"/>
      <c r="J145" s="348">
        <f t="shared" si="0"/>
        <v>0</v>
      </c>
      <c r="K145" s="132" t="s">
        <v>273</v>
      </c>
      <c r="L145" s="33"/>
      <c r="M145" s="135" t="s">
        <v>3</v>
      </c>
      <c r="N145" s="136" t="s">
        <v>41</v>
      </c>
      <c r="P145" s="137">
        <f t="shared" si="1"/>
        <v>0</v>
      </c>
      <c r="Q145" s="137">
        <v>0</v>
      </c>
      <c r="R145" s="137">
        <f t="shared" si="2"/>
        <v>0</v>
      </c>
      <c r="S145" s="137">
        <v>0</v>
      </c>
      <c r="T145" s="138">
        <f t="shared" si="3"/>
        <v>0</v>
      </c>
      <c r="AR145" s="139" t="s">
        <v>312</v>
      </c>
      <c r="AT145" s="139" t="s">
        <v>270</v>
      </c>
      <c r="AU145" s="139" t="s">
        <v>81</v>
      </c>
      <c r="AY145" s="18" t="s">
        <v>267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8" t="s">
        <v>81</v>
      </c>
      <c r="BK145" s="140">
        <f t="shared" si="9"/>
        <v>0</v>
      </c>
      <c r="BL145" s="18" t="s">
        <v>312</v>
      </c>
      <c r="BM145" s="139" t="s">
        <v>2011</v>
      </c>
    </row>
    <row r="146" spans="2:65" s="1" customFormat="1" ht="49.15" customHeight="1">
      <c r="B146" s="129"/>
      <c r="C146" s="130" t="s">
        <v>472</v>
      </c>
      <c r="D146" s="130" t="s">
        <v>270</v>
      </c>
      <c r="E146" s="131" t="s">
        <v>2012</v>
      </c>
      <c r="F146" s="132" t="s">
        <v>2013</v>
      </c>
      <c r="G146" s="133" t="s">
        <v>481</v>
      </c>
      <c r="H146" s="358">
        <v>6.0000000000000001E-3</v>
      </c>
      <c r="I146" s="134"/>
      <c r="J146" s="348">
        <f t="shared" si="0"/>
        <v>0</v>
      </c>
      <c r="K146" s="132" t="s">
        <v>273</v>
      </c>
      <c r="L146" s="33"/>
      <c r="M146" s="135" t="s">
        <v>3</v>
      </c>
      <c r="N146" s="136" t="s">
        <v>41</v>
      </c>
      <c r="P146" s="137">
        <f t="shared" si="1"/>
        <v>0</v>
      </c>
      <c r="Q146" s="137">
        <v>0</v>
      </c>
      <c r="R146" s="137">
        <f t="shared" si="2"/>
        <v>0</v>
      </c>
      <c r="S146" s="137">
        <v>0</v>
      </c>
      <c r="T146" s="138">
        <f t="shared" si="3"/>
        <v>0</v>
      </c>
      <c r="AR146" s="139" t="s">
        <v>312</v>
      </c>
      <c r="AT146" s="139" t="s">
        <v>270</v>
      </c>
      <c r="AU146" s="139" t="s">
        <v>81</v>
      </c>
      <c r="AY146" s="18" t="s">
        <v>267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8" t="s">
        <v>81</v>
      </c>
      <c r="BK146" s="140">
        <f t="shared" si="9"/>
        <v>0</v>
      </c>
      <c r="BL146" s="18" t="s">
        <v>312</v>
      </c>
      <c r="BM146" s="139" t="s">
        <v>2014</v>
      </c>
    </row>
    <row r="147" spans="2:65" s="11" customFormat="1" ht="22.9" customHeight="1">
      <c r="B147" s="117"/>
      <c r="D147" s="118" t="s">
        <v>68</v>
      </c>
      <c r="E147" s="127" t="s">
        <v>2015</v>
      </c>
      <c r="F147" s="127" t="s">
        <v>2016</v>
      </c>
      <c r="H147" s="362"/>
      <c r="I147" s="120"/>
      <c r="J147" s="352">
        <f>BK147</f>
        <v>0</v>
      </c>
      <c r="L147" s="117"/>
      <c r="M147" s="122"/>
      <c r="P147" s="123">
        <f>SUM(P148:P152)</f>
        <v>0</v>
      </c>
      <c r="R147" s="123">
        <f>SUM(R148:R152)</f>
        <v>6.6500000000000004E-2</v>
      </c>
      <c r="T147" s="124">
        <f>SUM(T148:T152)</f>
        <v>0</v>
      </c>
      <c r="AR147" s="118" t="s">
        <v>81</v>
      </c>
      <c r="AT147" s="125" t="s">
        <v>68</v>
      </c>
      <c r="AU147" s="125" t="s">
        <v>76</v>
      </c>
      <c r="AY147" s="118" t="s">
        <v>267</v>
      </c>
      <c r="BK147" s="126">
        <f>SUM(BK148:BK152)</f>
        <v>0</v>
      </c>
    </row>
    <row r="148" spans="2:65" s="1" customFormat="1" ht="33" customHeight="1">
      <c r="B148" s="129"/>
      <c r="C148" s="130" t="s">
        <v>478</v>
      </c>
      <c r="D148" s="130" t="s">
        <v>270</v>
      </c>
      <c r="E148" s="131" t="s">
        <v>2017</v>
      </c>
      <c r="F148" s="132" t="s">
        <v>2018</v>
      </c>
      <c r="G148" s="133" t="s">
        <v>356</v>
      </c>
      <c r="H148" s="358">
        <v>16</v>
      </c>
      <c r="I148" s="134"/>
      <c r="J148" s="348">
        <f>ROUND(I148*H148,2)</f>
        <v>0</v>
      </c>
      <c r="K148" s="132" t="s">
        <v>273</v>
      </c>
      <c r="L148" s="33"/>
      <c r="M148" s="135" t="s">
        <v>3</v>
      </c>
      <c r="N148" s="136" t="s">
        <v>41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312</v>
      </c>
      <c r="AT148" s="139" t="s">
        <v>270</v>
      </c>
      <c r="AU148" s="139" t="s">
        <v>81</v>
      </c>
      <c r="AY148" s="18" t="s">
        <v>267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81</v>
      </c>
      <c r="BK148" s="140">
        <f>ROUND(I148*H148,2)</f>
        <v>0</v>
      </c>
      <c r="BL148" s="18" t="s">
        <v>312</v>
      </c>
      <c r="BM148" s="139" t="s">
        <v>2019</v>
      </c>
    </row>
    <row r="149" spans="2:65" s="1" customFormat="1" ht="44.25" customHeight="1">
      <c r="B149" s="129"/>
      <c r="C149" s="130" t="s">
        <v>484</v>
      </c>
      <c r="D149" s="130" t="s">
        <v>270</v>
      </c>
      <c r="E149" s="131" t="s">
        <v>2020</v>
      </c>
      <c r="F149" s="132" t="s">
        <v>2021</v>
      </c>
      <c r="G149" s="133" t="s">
        <v>356</v>
      </c>
      <c r="H149" s="358">
        <v>1</v>
      </c>
      <c r="I149" s="134"/>
      <c r="J149" s="348">
        <f>ROUND(I149*H149,2)</f>
        <v>0</v>
      </c>
      <c r="K149" s="132" t="s">
        <v>273</v>
      </c>
      <c r="L149" s="33"/>
      <c r="M149" s="135" t="s">
        <v>3</v>
      </c>
      <c r="N149" s="136" t="s">
        <v>41</v>
      </c>
      <c r="P149" s="137">
        <f>O149*H149</f>
        <v>0</v>
      </c>
      <c r="Q149" s="137">
        <v>2.7E-2</v>
      </c>
      <c r="R149" s="137">
        <f>Q149*H149</f>
        <v>2.7E-2</v>
      </c>
      <c r="S149" s="137">
        <v>0</v>
      </c>
      <c r="T149" s="138">
        <f>S149*H149</f>
        <v>0</v>
      </c>
      <c r="AR149" s="139" t="s">
        <v>312</v>
      </c>
      <c r="AT149" s="139" t="s">
        <v>270</v>
      </c>
      <c r="AU149" s="139" t="s">
        <v>81</v>
      </c>
      <c r="AY149" s="18" t="s">
        <v>267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8" t="s">
        <v>81</v>
      </c>
      <c r="BK149" s="140">
        <f>ROUND(I149*H149,2)</f>
        <v>0</v>
      </c>
      <c r="BL149" s="18" t="s">
        <v>312</v>
      </c>
      <c r="BM149" s="139" t="s">
        <v>2022</v>
      </c>
    </row>
    <row r="150" spans="2:65" s="1" customFormat="1" ht="24.2" customHeight="1">
      <c r="B150" s="129"/>
      <c r="C150" s="130" t="s">
        <v>489</v>
      </c>
      <c r="D150" s="130" t="s">
        <v>270</v>
      </c>
      <c r="E150" s="131" t="s">
        <v>2023</v>
      </c>
      <c r="F150" s="132" t="s">
        <v>2024</v>
      </c>
      <c r="G150" s="133" t="s">
        <v>356</v>
      </c>
      <c r="H150" s="358">
        <v>1</v>
      </c>
      <c r="I150" s="134"/>
      <c r="J150" s="348">
        <f>ROUND(I150*H150,2)</f>
        <v>0</v>
      </c>
      <c r="K150" s="132" t="s">
        <v>273</v>
      </c>
      <c r="L150" s="33"/>
      <c r="M150" s="135" t="s">
        <v>3</v>
      </c>
      <c r="N150" s="136" t="s">
        <v>41</v>
      </c>
      <c r="P150" s="137">
        <f>O150*H150</f>
        <v>0</v>
      </c>
      <c r="Q150" s="137">
        <v>3.95E-2</v>
      </c>
      <c r="R150" s="137">
        <f>Q150*H150</f>
        <v>3.95E-2</v>
      </c>
      <c r="S150" s="137">
        <v>0</v>
      </c>
      <c r="T150" s="138">
        <f>S150*H150</f>
        <v>0</v>
      </c>
      <c r="AR150" s="139" t="s">
        <v>312</v>
      </c>
      <c r="AT150" s="139" t="s">
        <v>270</v>
      </c>
      <c r="AU150" s="139" t="s">
        <v>81</v>
      </c>
      <c r="AY150" s="18" t="s">
        <v>267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81</v>
      </c>
      <c r="BK150" s="140">
        <f>ROUND(I150*H150,2)</f>
        <v>0</v>
      </c>
      <c r="BL150" s="18" t="s">
        <v>312</v>
      </c>
      <c r="BM150" s="139" t="s">
        <v>2025</v>
      </c>
    </row>
    <row r="151" spans="2:65" s="1" customFormat="1" ht="44.25" customHeight="1">
      <c r="B151" s="129"/>
      <c r="C151" s="130" t="s">
        <v>495</v>
      </c>
      <c r="D151" s="130" t="s">
        <v>270</v>
      </c>
      <c r="E151" s="131" t="s">
        <v>2026</v>
      </c>
      <c r="F151" s="132" t="s">
        <v>2027</v>
      </c>
      <c r="G151" s="133" t="s">
        <v>481</v>
      </c>
      <c r="H151" s="358">
        <v>6.7000000000000004E-2</v>
      </c>
      <c r="I151" s="134"/>
      <c r="J151" s="348">
        <f>ROUND(I151*H151,2)</f>
        <v>0</v>
      </c>
      <c r="K151" s="132" t="s">
        <v>273</v>
      </c>
      <c r="L151" s="33"/>
      <c r="M151" s="135" t="s">
        <v>3</v>
      </c>
      <c r="N151" s="136" t="s">
        <v>41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312</v>
      </c>
      <c r="AT151" s="139" t="s">
        <v>270</v>
      </c>
      <c r="AU151" s="139" t="s">
        <v>81</v>
      </c>
      <c r="AY151" s="18" t="s">
        <v>267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8" t="s">
        <v>81</v>
      </c>
      <c r="BK151" s="140">
        <f>ROUND(I151*H151,2)</f>
        <v>0</v>
      </c>
      <c r="BL151" s="18" t="s">
        <v>312</v>
      </c>
      <c r="BM151" s="139" t="s">
        <v>2028</v>
      </c>
    </row>
    <row r="152" spans="2:65" s="1" customFormat="1" ht="49.15" customHeight="1">
      <c r="B152" s="129"/>
      <c r="C152" s="130" t="s">
        <v>501</v>
      </c>
      <c r="D152" s="130" t="s">
        <v>270</v>
      </c>
      <c r="E152" s="131" t="s">
        <v>2029</v>
      </c>
      <c r="F152" s="132" t="s">
        <v>2030</v>
      </c>
      <c r="G152" s="133" t="s">
        <v>481</v>
      </c>
      <c r="H152" s="358">
        <v>6.7000000000000004E-2</v>
      </c>
      <c r="I152" s="134"/>
      <c r="J152" s="348">
        <f>ROUND(I152*H152,2)</f>
        <v>0</v>
      </c>
      <c r="K152" s="132" t="s">
        <v>273</v>
      </c>
      <c r="L152" s="33"/>
      <c r="M152" s="135" t="s">
        <v>3</v>
      </c>
      <c r="N152" s="136" t="s">
        <v>41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312</v>
      </c>
      <c r="AT152" s="139" t="s">
        <v>270</v>
      </c>
      <c r="AU152" s="139" t="s">
        <v>81</v>
      </c>
      <c r="AY152" s="18" t="s">
        <v>267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8" t="s">
        <v>81</v>
      </c>
      <c r="BK152" s="140">
        <f>ROUND(I152*H152,2)</f>
        <v>0</v>
      </c>
      <c r="BL152" s="18" t="s">
        <v>312</v>
      </c>
      <c r="BM152" s="139" t="s">
        <v>2031</v>
      </c>
    </row>
    <row r="153" spans="2:65" s="11" customFormat="1" ht="22.9" customHeight="1">
      <c r="B153" s="117"/>
      <c r="D153" s="118" t="s">
        <v>68</v>
      </c>
      <c r="E153" s="127" t="s">
        <v>2032</v>
      </c>
      <c r="F153" s="127" t="s">
        <v>2033</v>
      </c>
      <c r="H153" s="362"/>
      <c r="I153" s="120"/>
      <c r="J153" s="352">
        <f>BK153</f>
        <v>0</v>
      </c>
      <c r="L153" s="117"/>
      <c r="M153" s="122"/>
      <c r="P153" s="123">
        <f>SUM(P154:P163)</f>
        <v>0</v>
      </c>
      <c r="R153" s="123">
        <f>SUM(R154:R163)</f>
        <v>0.17461999999999997</v>
      </c>
      <c r="T153" s="124">
        <f>SUM(T154:T163)</f>
        <v>0</v>
      </c>
      <c r="AR153" s="118" t="s">
        <v>81</v>
      </c>
      <c r="AT153" s="125" t="s">
        <v>68</v>
      </c>
      <c r="AU153" s="125" t="s">
        <v>76</v>
      </c>
      <c r="AY153" s="118" t="s">
        <v>267</v>
      </c>
      <c r="BK153" s="126">
        <f>SUM(BK154:BK163)</f>
        <v>0</v>
      </c>
    </row>
    <row r="154" spans="2:65" s="1" customFormat="1" ht="33" customHeight="1">
      <c r="B154" s="129"/>
      <c r="C154" s="130" t="s">
        <v>511</v>
      </c>
      <c r="D154" s="130" t="s">
        <v>270</v>
      </c>
      <c r="E154" s="131" t="s">
        <v>2034</v>
      </c>
      <c r="F154" s="132" t="s">
        <v>2035</v>
      </c>
      <c r="G154" s="133" t="s">
        <v>102</v>
      </c>
      <c r="H154" s="358">
        <v>72</v>
      </c>
      <c r="I154" s="134"/>
      <c r="J154" s="348">
        <f t="shared" ref="J154:J163" si="10">ROUND(I154*H154,2)</f>
        <v>0</v>
      </c>
      <c r="K154" s="132" t="s">
        <v>273</v>
      </c>
      <c r="L154" s="33"/>
      <c r="M154" s="135" t="s">
        <v>3</v>
      </c>
      <c r="N154" s="136" t="s">
        <v>41</v>
      </c>
      <c r="P154" s="137">
        <f t="shared" ref="P154:P163" si="11">O154*H154</f>
        <v>0</v>
      </c>
      <c r="Q154" s="137">
        <v>1.2099999999999999E-3</v>
      </c>
      <c r="R154" s="137">
        <f t="shared" ref="R154:R163" si="12">Q154*H154</f>
        <v>8.7119999999999989E-2</v>
      </c>
      <c r="S154" s="137">
        <v>0</v>
      </c>
      <c r="T154" s="138">
        <f t="shared" ref="T154:T163" si="13">S154*H154</f>
        <v>0</v>
      </c>
      <c r="AR154" s="139" t="s">
        <v>312</v>
      </c>
      <c r="AT154" s="139" t="s">
        <v>270</v>
      </c>
      <c r="AU154" s="139" t="s">
        <v>81</v>
      </c>
      <c r="AY154" s="18" t="s">
        <v>267</v>
      </c>
      <c r="BE154" s="140">
        <f t="shared" ref="BE154:BE163" si="14">IF(N154="základní",J154,0)</f>
        <v>0</v>
      </c>
      <c r="BF154" s="140">
        <f t="shared" ref="BF154:BF163" si="15">IF(N154="snížená",J154,0)</f>
        <v>0</v>
      </c>
      <c r="BG154" s="140">
        <f t="shared" ref="BG154:BG163" si="16">IF(N154="zákl. přenesená",J154,0)</f>
        <v>0</v>
      </c>
      <c r="BH154" s="140">
        <f t="shared" ref="BH154:BH163" si="17">IF(N154="sníž. přenesená",J154,0)</f>
        <v>0</v>
      </c>
      <c r="BI154" s="140">
        <f t="shared" ref="BI154:BI163" si="18">IF(N154="nulová",J154,0)</f>
        <v>0</v>
      </c>
      <c r="BJ154" s="18" t="s">
        <v>81</v>
      </c>
      <c r="BK154" s="140">
        <f t="shared" ref="BK154:BK163" si="19">ROUND(I154*H154,2)</f>
        <v>0</v>
      </c>
      <c r="BL154" s="18" t="s">
        <v>312</v>
      </c>
      <c r="BM154" s="139" t="s">
        <v>2036</v>
      </c>
    </row>
    <row r="155" spans="2:65" s="1" customFormat="1" ht="49.15" customHeight="1">
      <c r="B155" s="129"/>
      <c r="C155" s="130" t="s">
        <v>518</v>
      </c>
      <c r="D155" s="130" t="s">
        <v>270</v>
      </c>
      <c r="E155" s="131" t="s">
        <v>2037</v>
      </c>
      <c r="F155" s="132" t="s">
        <v>2038</v>
      </c>
      <c r="G155" s="133" t="s">
        <v>403</v>
      </c>
      <c r="H155" s="358">
        <v>423</v>
      </c>
      <c r="I155" s="134"/>
      <c r="J155" s="348">
        <f t="shared" si="10"/>
        <v>0</v>
      </c>
      <c r="K155" s="132" t="s">
        <v>2840</v>
      </c>
      <c r="L155" s="33"/>
      <c r="M155" s="135" t="s">
        <v>3</v>
      </c>
      <c r="N155" s="136" t="s">
        <v>41</v>
      </c>
      <c r="P155" s="137">
        <f t="shared" si="11"/>
        <v>0</v>
      </c>
      <c r="Q155" s="137">
        <v>1.4999999999999999E-4</v>
      </c>
      <c r="R155" s="137">
        <f t="shared" si="12"/>
        <v>6.3449999999999993E-2</v>
      </c>
      <c r="S155" s="137">
        <v>0</v>
      </c>
      <c r="T155" s="138">
        <f t="shared" si="13"/>
        <v>0</v>
      </c>
      <c r="AR155" s="139" t="s">
        <v>312</v>
      </c>
      <c r="AT155" s="139" t="s">
        <v>270</v>
      </c>
      <c r="AU155" s="139" t="s">
        <v>81</v>
      </c>
      <c r="AY155" s="18" t="s">
        <v>267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8" t="s">
        <v>81</v>
      </c>
      <c r="BK155" s="140">
        <f t="shared" si="19"/>
        <v>0</v>
      </c>
      <c r="BL155" s="18" t="s">
        <v>312</v>
      </c>
      <c r="BM155" s="139" t="s">
        <v>2039</v>
      </c>
    </row>
    <row r="156" spans="2:65" s="1" customFormat="1" ht="24.2" customHeight="1">
      <c r="B156" s="129"/>
      <c r="C156" s="130" t="s">
        <v>523</v>
      </c>
      <c r="D156" s="130" t="s">
        <v>270</v>
      </c>
      <c r="E156" s="131" t="s">
        <v>2040</v>
      </c>
      <c r="F156" s="132" t="s">
        <v>2041</v>
      </c>
      <c r="G156" s="133" t="s">
        <v>403</v>
      </c>
      <c r="H156" s="358">
        <v>87</v>
      </c>
      <c r="I156" s="134"/>
      <c r="J156" s="348">
        <f t="shared" si="10"/>
        <v>0</v>
      </c>
      <c r="K156" s="132" t="s">
        <v>273</v>
      </c>
      <c r="L156" s="33"/>
      <c r="M156" s="135" t="s">
        <v>3</v>
      </c>
      <c r="N156" s="136" t="s">
        <v>41</v>
      </c>
      <c r="P156" s="137">
        <f t="shared" si="11"/>
        <v>0</v>
      </c>
      <c r="Q156" s="137">
        <v>6.0000000000000002E-5</v>
      </c>
      <c r="R156" s="137">
        <f t="shared" si="12"/>
        <v>5.2199999999999998E-3</v>
      </c>
      <c r="S156" s="137">
        <v>0</v>
      </c>
      <c r="T156" s="138">
        <f t="shared" si="13"/>
        <v>0</v>
      </c>
      <c r="AR156" s="139" t="s">
        <v>312</v>
      </c>
      <c r="AT156" s="139" t="s">
        <v>270</v>
      </c>
      <c r="AU156" s="139" t="s">
        <v>81</v>
      </c>
      <c r="AY156" s="18" t="s">
        <v>267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8" t="s">
        <v>81</v>
      </c>
      <c r="BK156" s="140">
        <f t="shared" si="19"/>
        <v>0</v>
      </c>
      <c r="BL156" s="18" t="s">
        <v>312</v>
      </c>
      <c r="BM156" s="139" t="s">
        <v>2042</v>
      </c>
    </row>
    <row r="157" spans="2:65" s="1" customFormat="1" ht="24.2" customHeight="1">
      <c r="B157" s="129"/>
      <c r="C157" s="130" t="s">
        <v>528</v>
      </c>
      <c r="D157" s="130" t="s">
        <v>270</v>
      </c>
      <c r="E157" s="131" t="s">
        <v>2043</v>
      </c>
      <c r="F157" s="132" t="s">
        <v>2044</v>
      </c>
      <c r="G157" s="133" t="s">
        <v>403</v>
      </c>
      <c r="H157" s="358">
        <v>21</v>
      </c>
      <c r="I157" s="134"/>
      <c r="J157" s="348">
        <f t="shared" si="10"/>
        <v>0</v>
      </c>
      <c r="K157" s="132" t="s">
        <v>273</v>
      </c>
      <c r="L157" s="33"/>
      <c r="M157" s="135" t="s">
        <v>3</v>
      </c>
      <c r="N157" s="136" t="s">
        <v>41</v>
      </c>
      <c r="P157" s="137">
        <f t="shared" si="11"/>
        <v>0</v>
      </c>
      <c r="Q157" s="137">
        <v>1E-4</v>
      </c>
      <c r="R157" s="137">
        <f t="shared" si="12"/>
        <v>2.1000000000000003E-3</v>
      </c>
      <c r="S157" s="137">
        <v>0</v>
      </c>
      <c r="T157" s="138">
        <f t="shared" si="13"/>
        <v>0</v>
      </c>
      <c r="AR157" s="139" t="s">
        <v>312</v>
      </c>
      <c r="AT157" s="139" t="s">
        <v>270</v>
      </c>
      <c r="AU157" s="139" t="s">
        <v>81</v>
      </c>
      <c r="AY157" s="18" t="s">
        <v>267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8" t="s">
        <v>81</v>
      </c>
      <c r="BK157" s="140">
        <f t="shared" si="19"/>
        <v>0</v>
      </c>
      <c r="BL157" s="18" t="s">
        <v>312</v>
      </c>
      <c r="BM157" s="139" t="s">
        <v>2045</v>
      </c>
    </row>
    <row r="158" spans="2:65" s="1" customFormat="1" ht="33" customHeight="1">
      <c r="B158" s="129"/>
      <c r="C158" s="130" t="s">
        <v>534</v>
      </c>
      <c r="D158" s="130" t="s">
        <v>270</v>
      </c>
      <c r="E158" s="131" t="s">
        <v>2046</v>
      </c>
      <c r="F158" s="132" t="s">
        <v>2047</v>
      </c>
      <c r="G158" s="133" t="s">
        <v>356</v>
      </c>
      <c r="H158" s="358">
        <v>1</v>
      </c>
      <c r="I158" s="134"/>
      <c r="J158" s="348">
        <f t="shared" si="10"/>
        <v>0</v>
      </c>
      <c r="K158" s="132" t="s">
        <v>273</v>
      </c>
      <c r="L158" s="33"/>
      <c r="M158" s="135" t="s">
        <v>3</v>
      </c>
      <c r="N158" s="136" t="s">
        <v>41</v>
      </c>
      <c r="P158" s="137">
        <f t="shared" si="11"/>
        <v>0</v>
      </c>
      <c r="Q158" s="137">
        <v>4.8999999999999998E-3</v>
      </c>
      <c r="R158" s="137">
        <f t="shared" si="12"/>
        <v>4.8999999999999998E-3</v>
      </c>
      <c r="S158" s="137">
        <v>0</v>
      </c>
      <c r="T158" s="138">
        <f t="shared" si="13"/>
        <v>0</v>
      </c>
      <c r="AR158" s="139" t="s">
        <v>312</v>
      </c>
      <c r="AT158" s="139" t="s">
        <v>270</v>
      </c>
      <c r="AU158" s="139" t="s">
        <v>81</v>
      </c>
      <c r="AY158" s="18" t="s">
        <v>267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8" t="s">
        <v>81</v>
      </c>
      <c r="BK158" s="140">
        <f t="shared" si="19"/>
        <v>0</v>
      </c>
      <c r="BL158" s="18" t="s">
        <v>312</v>
      </c>
      <c r="BM158" s="139" t="s">
        <v>2048</v>
      </c>
    </row>
    <row r="159" spans="2:65" s="1" customFormat="1" ht="33" customHeight="1">
      <c r="B159" s="129"/>
      <c r="C159" s="130" t="s">
        <v>542</v>
      </c>
      <c r="D159" s="130" t="s">
        <v>270</v>
      </c>
      <c r="E159" s="131" t="s">
        <v>2049</v>
      </c>
      <c r="F159" s="132" t="s">
        <v>2050</v>
      </c>
      <c r="G159" s="133" t="s">
        <v>356</v>
      </c>
      <c r="H159" s="358">
        <v>14</v>
      </c>
      <c r="I159" s="134"/>
      <c r="J159" s="348">
        <f t="shared" si="10"/>
        <v>0</v>
      </c>
      <c r="K159" s="132" t="s">
        <v>273</v>
      </c>
      <c r="L159" s="33"/>
      <c r="M159" s="135" t="s">
        <v>3</v>
      </c>
      <c r="N159" s="136" t="s">
        <v>41</v>
      </c>
      <c r="P159" s="137">
        <f t="shared" si="11"/>
        <v>0</v>
      </c>
      <c r="Q159" s="137">
        <v>6.9999999999999994E-5</v>
      </c>
      <c r="R159" s="137">
        <f t="shared" si="12"/>
        <v>9.7999999999999997E-4</v>
      </c>
      <c r="S159" s="137">
        <v>0</v>
      </c>
      <c r="T159" s="138">
        <f t="shared" si="13"/>
        <v>0</v>
      </c>
      <c r="AR159" s="139" t="s">
        <v>312</v>
      </c>
      <c r="AT159" s="139" t="s">
        <v>270</v>
      </c>
      <c r="AU159" s="139" t="s">
        <v>81</v>
      </c>
      <c r="AY159" s="18" t="s">
        <v>267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8" t="s">
        <v>81</v>
      </c>
      <c r="BK159" s="140">
        <f t="shared" si="19"/>
        <v>0</v>
      </c>
      <c r="BL159" s="18" t="s">
        <v>312</v>
      </c>
      <c r="BM159" s="139" t="s">
        <v>2051</v>
      </c>
    </row>
    <row r="160" spans="2:65" s="1" customFormat="1" ht="37.9" customHeight="1">
      <c r="B160" s="129"/>
      <c r="C160" s="130" t="s">
        <v>552</v>
      </c>
      <c r="D160" s="130" t="s">
        <v>270</v>
      </c>
      <c r="E160" s="131" t="s">
        <v>2052</v>
      </c>
      <c r="F160" s="132" t="s">
        <v>2053</v>
      </c>
      <c r="G160" s="133" t="s">
        <v>356</v>
      </c>
      <c r="H160" s="358">
        <v>1</v>
      </c>
      <c r="I160" s="134"/>
      <c r="J160" s="348">
        <f t="shared" si="10"/>
        <v>0</v>
      </c>
      <c r="K160" s="132" t="s">
        <v>273</v>
      </c>
      <c r="L160" s="33"/>
      <c r="M160" s="135" t="s">
        <v>3</v>
      </c>
      <c r="N160" s="136" t="s">
        <v>41</v>
      </c>
      <c r="P160" s="137">
        <f t="shared" si="11"/>
        <v>0</v>
      </c>
      <c r="Q160" s="137">
        <v>1.0699999999999999E-2</v>
      </c>
      <c r="R160" s="137">
        <f t="shared" si="12"/>
        <v>1.0699999999999999E-2</v>
      </c>
      <c r="S160" s="137">
        <v>0</v>
      </c>
      <c r="T160" s="138">
        <f t="shared" si="13"/>
        <v>0</v>
      </c>
      <c r="AR160" s="139" t="s">
        <v>312</v>
      </c>
      <c r="AT160" s="139" t="s">
        <v>270</v>
      </c>
      <c r="AU160" s="139" t="s">
        <v>81</v>
      </c>
      <c r="AY160" s="18" t="s">
        <v>267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8" t="s">
        <v>81</v>
      </c>
      <c r="BK160" s="140">
        <f t="shared" si="19"/>
        <v>0</v>
      </c>
      <c r="BL160" s="18" t="s">
        <v>312</v>
      </c>
      <c r="BM160" s="139" t="s">
        <v>2054</v>
      </c>
    </row>
    <row r="161" spans="2:65" s="1" customFormat="1" ht="24.2" customHeight="1">
      <c r="B161" s="129"/>
      <c r="C161" s="130" t="s">
        <v>558</v>
      </c>
      <c r="D161" s="130" t="s">
        <v>270</v>
      </c>
      <c r="E161" s="131" t="s">
        <v>2055</v>
      </c>
      <c r="F161" s="132" t="s">
        <v>2056</v>
      </c>
      <c r="G161" s="133" t="s">
        <v>356</v>
      </c>
      <c r="H161" s="358">
        <v>1</v>
      </c>
      <c r="I161" s="134"/>
      <c r="J161" s="348">
        <f t="shared" si="10"/>
        <v>0</v>
      </c>
      <c r="K161" s="132" t="s">
        <v>273</v>
      </c>
      <c r="L161" s="33"/>
      <c r="M161" s="135" t="s">
        <v>3</v>
      </c>
      <c r="N161" s="136" t="s">
        <v>41</v>
      </c>
      <c r="P161" s="137">
        <f t="shared" si="11"/>
        <v>0</v>
      </c>
      <c r="Q161" s="137">
        <v>1.4999999999999999E-4</v>
      </c>
      <c r="R161" s="137">
        <f t="shared" si="12"/>
        <v>1.4999999999999999E-4</v>
      </c>
      <c r="S161" s="137">
        <v>0</v>
      </c>
      <c r="T161" s="138">
        <f t="shared" si="13"/>
        <v>0</v>
      </c>
      <c r="AR161" s="139" t="s">
        <v>312</v>
      </c>
      <c r="AT161" s="139" t="s">
        <v>270</v>
      </c>
      <c r="AU161" s="139" t="s">
        <v>81</v>
      </c>
      <c r="AY161" s="18" t="s">
        <v>267</v>
      </c>
      <c r="BE161" s="140">
        <f t="shared" si="14"/>
        <v>0</v>
      </c>
      <c r="BF161" s="140">
        <f t="shared" si="15"/>
        <v>0</v>
      </c>
      <c r="BG161" s="140">
        <f t="shared" si="16"/>
        <v>0</v>
      </c>
      <c r="BH161" s="140">
        <f t="shared" si="17"/>
        <v>0</v>
      </c>
      <c r="BI161" s="140">
        <f t="shared" si="18"/>
        <v>0</v>
      </c>
      <c r="BJ161" s="18" t="s">
        <v>81</v>
      </c>
      <c r="BK161" s="140">
        <f t="shared" si="19"/>
        <v>0</v>
      </c>
      <c r="BL161" s="18" t="s">
        <v>312</v>
      </c>
      <c r="BM161" s="139" t="s">
        <v>2057</v>
      </c>
    </row>
    <row r="162" spans="2:65" s="1" customFormat="1" ht="49.15" customHeight="1">
      <c r="B162" s="129"/>
      <c r="C162" s="130" t="s">
        <v>563</v>
      </c>
      <c r="D162" s="130" t="s">
        <v>270</v>
      </c>
      <c r="E162" s="131" t="s">
        <v>2058</v>
      </c>
      <c r="F162" s="132" t="s">
        <v>2059</v>
      </c>
      <c r="G162" s="133" t="s">
        <v>481</v>
      </c>
      <c r="H162" s="358">
        <v>0.17499999999999999</v>
      </c>
      <c r="I162" s="134"/>
      <c r="J162" s="348">
        <f t="shared" si="10"/>
        <v>0</v>
      </c>
      <c r="K162" s="132" t="s">
        <v>273</v>
      </c>
      <c r="L162" s="33"/>
      <c r="M162" s="135" t="s">
        <v>3</v>
      </c>
      <c r="N162" s="136" t="s">
        <v>41</v>
      </c>
      <c r="P162" s="137">
        <f t="shared" si="11"/>
        <v>0</v>
      </c>
      <c r="Q162" s="137">
        <v>0</v>
      </c>
      <c r="R162" s="137">
        <f t="shared" si="12"/>
        <v>0</v>
      </c>
      <c r="S162" s="137">
        <v>0</v>
      </c>
      <c r="T162" s="138">
        <f t="shared" si="13"/>
        <v>0</v>
      </c>
      <c r="AR162" s="139" t="s">
        <v>312</v>
      </c>
      <c r="AT162" s="139" t="s">
        <v>270</v>
      </c>
      <c r="AU162" s="139" t="s">
        <v>81</v>
      </c>
      <c r="AY162" s="18" t="s">
        <v>267</v>
      </c>
      <c r="BE162" s="140">
        <f t="shared" si="14"/>
        <v>0</v>
      </c>
      <c r="BF162" s="140">
        <f t="shared" si="15"/>
        <v>0</v>
      </c>
      <c r="BG162" s="140">
        <f t="shared" si="16"/>
        <v>0</v>
      </c>
      <c r="BH162" s="140">
        <f t="shared" si="17"/>
        <v>0</v>
      </c>
      <c r="BI162" s="140">
        <f t="shared" si="18"/>
        <v>0</v>
      </c>
      <c r="BJ162" s="18" t="s">
        <v>81</v>
      </c>
      <c r="BK162" s="140">
        <f t="shared" si="19"/>
        <v>0</v>
      </c>
      <c r="BL162" s="18" t="s">
        <v>312</v>
      </c>
      <c r="BM162" s="139" t="s">
        <v>2060</v>
      </c>
    </row>
    <row r="163" spans="2:65" s="1" customFormat="1" ht="49.15" customHeight="1">
      <c r="B163" s="129"/>
      <c r="C163" s="130" t="s">
        <v>570</v>
      </c>
      <c r="D163" s="130" t="s">
        <v>270</v>
      </c>
      <c r="E163" s="131" t="s">
        <v>2061</v>
      </c>
      <c r="F163" s="132" t="s">
        <v>2062</v>
      </c>
      <c r="G163" s="133" t="s">
        <v>481</v>
      </c>
      <c r="H163" s="358">
        <v>0.17499999999999999</v>
      </c>
      <c r="I163" s="134"/>
      <c r="J163" s="348">
        <f t="shared" si="10"/>
        <v>0</v>
      </c>
      <c r="K163" s="132" t="s">
        <v>273</v>
      </c>
      <c r="L163" s="33"/>
      <c r="M163" s="135" t="s">
        <v>3</v>
      </c>
      <c r="N163" s="136" t="s">
        <v>41</v>
      </c>
      <c r="P163" s="137">
        <f t="shared" si="11"/>
        <v>0</v>
      </c>
      <c r="Q163" s="137">
        <v>0</v>
      </c>
      <c r="R163" s="137">
        <f t="shared" si="12"/>
        <v>0</v>
      </c>
      <c r="S163" s="137">
        <v>0</v>
      </c>
      <c r="T163" s="138">
        <f t="shared" si="13"/>
        <v>0</v>
      </c>
      <c r="AR163" s="139" t="s">
        <v>312</v>
      </c>
      <c r="AT163" s="139" t="s">
        <v>270</v>
      </c>
      <c r="AU163" s="139" t="s">
        <v>81</v>
      </c>
      <c r="AY163" s="18" t="s">
        <v>267</v>
      </c>
      <c r="BE163" s="140">
        <f t="shared" si="14"/>
        <v>0</v>
      </c>
      <c r="BF163" s="140">
        <f t="shared" si="15"/>
        <v>0</v>
      </c>
      <c r="BG163" s="140">
        <f t="shared" si="16"/>
        <v>0</v>
      </c>
      <c r="BH163" s="140">
        <f t="shared" si="17"/>
        <v>0</v>
      </c>
      <c r="BI163" s="140">
        <f t="shared" si="18"/>
        <v>0</v>
      </c>
      <c r="BJ163" s="18" t="s">
        <v>81</v>
      </c>
      <c r="BK163" s="140">
        <f t="shared" si="19"/>
        <v>0</v>
      </c>
      <c r="BL163" s="18" t="s">
        <v>312</v>
      </c>
      <c r="BM163" s="139" t="s">
        <v>2063</v>
      </c>
    </row>
    <row r="164" spans="2:65" s="11" customFormat="1" ht="22.9" customHeight="1">
      <c r="B164" s="117"/>
      <c r="D164" s="118" t="s">
        <v>68</v>
      </c>
      <c r="E164" s="127" t="s">
        <v>2064</v>
      </c>
      <c r="F164" s="127" t="s">
        <v>2065</v>
      </c>
      <c r="H164" s="362"/>
      <c r="I164" s="120"/>
      <c r="J164" s="352">
        <f>BK164</f>
        <v>0</v>
      </c>
      <c r="L164" s="117"/>
      <c r="M164" s="122"/>
      <c r="P164" s="123">
        <f>SUM(P165:P178)</f>
        <v>0</v>
      </c>
      <c r="R164" s="123">
        <f>SUM(R165:R178)</f>
        <v>5.3940000000000002E-2</v>
      </c>
      <c r="T164" s="124">
        <f>SUM(T165:T178)</f>
        <v>0</v>
      </c>
      <c r="AR164" s="118" t="s">
        <v>81</v>
      </c>
      <c r="AT164" s="125" t="s">
        <v>68</v>
      </c>
      <c r="AU164" s="125" t="s">
        <v>76</v>
      </c>
      <c r="AY164" s="118" t="s">
        <v>267</v>
      </c>
      <c r="BK164" s="126">
        <f>SUM(BK165:BK178)</f>
        <v>0</v>
      </c>
    </row>
    <row r="165" spans="2:65" s="1" customFormat="1" ht="24.2" customHeight="1">
      <c r="B165" s="129"/>
      <c r="C165" s="130" t="s">
        <v>576</v>
      </c>
      <c r="D165" s="130" t="s">
        <v>270</v>
      </c>
      <c r="E165" s="131" t="s">
        <v>2066</v>
      </c>
      <c r="F165" s="132" t="s">
        <v>2067</v>
      </c>
      <c r="G165" s="133" t="s">
        <v>356</v>
      </c>
      <c r="H165" s="358">
        <v>1</v>
      </c>
      <c r="I165" s="134"/>
      <c r="J165" s="348">
        <f t="shared" ref="J165:J171" si="20">ROUND(I165*H165,2)</f>
        <v>0</v>
      </c>
      <c r="K165" s="132" t="s">
        <v>273</v>
      </c>
      <c r="L165" s="33"/>
      <c r="M165" s="135" t="s">
        <v>3</v>
      </c>
      <c r="N165" s="136" t="s">
        <v>41</v>
      </c>
      <c r="P165" s="137">
        <f t="shared" ref="P165:P171" si="21">O165*H165</f>
        <v>0</v>
      </c>
      <c r="Q165" s="137">
        <v>0</v>
      </c>
      <c r="R165" s="137">
        <f t="shared" ref="R165:R171" si="22">Q165*H165</f>
        <v>0</v>
      </c>
      <c r="S165" s="137">
        <v>0</v>
      </c>
      <c r="T165" s="138">
        <f t="shared" ref="T165:T171" si="23">S165*H165</f>
        <v>0</v>
      </c>
      <c r="AR165" s="139" t="s">
        <v>312</v>
      </c>
      <c r="AT165" s="139" t="s">
        <v>270</v>
      </c>
      <c r="AU165" s="139" t="s">
        <v>81</v>
      </c>
      <c r="AY165" s="18" t="s">
        <v>267</v>
      </c>
      <c r="BE165" s="140">
        <f t="shared" ref="BE165:BE171" si="24">IF(N165="základní",J165,0)</f>
        <v>0</v>
      </c>
      <c r="BF165" s="140">
        <f t="shared" ref="BF165:BF171" si="25">IF(N165="snížená",J165,0)</f>
        <v>0</v>
      </c>
      <c r="BG165" s="140">
        <f t="shared" ref="BG165:BG171" si="26">IF(N165="zákl. přenesená",J165,0)</f>
        <v>0</v>
      </c>
      <c r="BH165" s="140">
        <f t="shared" ref="BH165:BH171" si="27">IF(N165="sníž. přenesená",J165,0)</f>
        <v>0</v>
      </c>
      <c r="BI165" s="140">
        <f t="shared" ref="BI165:BI171" si="28">IF(N165="nulová",J165,0)</f>
        <v>0</v>
      </c>
      <c r="BJ165" s="18" t="s">
        <v>81</v>
      </c>
      <c r="BK165" s="140">
        <f t="shared" ref="BK165:BK171" si="29">ROUND(I165*H165,2)</f>
        <v>0</v>
      </c>
      <c r="BL165" s="18" t="s">
        <v>312</v>
      </c>
      <c r="BM165" s="139" t="s">
        <v>2068</v>
      </c>
    </row>
    <row r="166" spans="2:65" s="1" customFormat="1" ht="24.2" customHeight="1">
      <c r="B166" s="129"/>
      <c r="C166" s="130" t="s">
        <v>581</v>
      </c>
      <c r="D166" s="130" t="s">
        <v>270</v>
      </c>
      <c r="E166" s="131" t="s">
        <v>2069</v>
      </c>
      <c r="F166" s="132" t="s">
        <v>2070</v>
      </c>
      <c r="G166" s="133" t="s">
        <v>356</v>
      </c>
      <c r="H166" s="358">
        <v>1</v>
      </c>
      <c r="I166" s="134"/>
      <c r="J166" s="348">
        <f t="shared" si="20"/>
        <v>0</v>
      </c>
      <c r="K166" s="132" t="s">
        <v>273</v>
      </c>
      <c r="L166" s="33"/>
      <c r="M166" s="135" t="s">
        <v>3</v>
      </c>
      <c r="N166" s="136" t="s">
        <v>41</v>
      </c>
      <c r="P166" s="137">
        <f t="shared" si="21"/>
        <v>0</v>
      </c>
      <c r="Q166" s="137">
        <v>0</v>
      </c>
      <c r="R166" s="137">
        <f t="shared" si="22"/>
        <v>0</v>
      </c>
      <c r="S166" s="137">
        <v>0</v>
      </c>
      <c r="T166" s="138">
        <f t="shared" si="23"/>
        <v>0</v>
      </c>
      <c r="AR166" s="139" t="s">
        <v>312</v>
      </c>
      <c r="AT166" s="139" t="s">
        <v>270</v>
      </c>
      <c r="AU166" s="139" t="s">
        <v>81</v>
      </c>
      <c r="AY166" s="18" t="s">
        <v>267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8" t="s">
        <v>81</v>
      </c>
      <c r="BK166" s="140">
        <f t="shared" si="29"/>
        <v>0</v>
      </c>
      <c r="BL166" s="18" t="s">
        <v>312</v>
      </c>
      <c r="BM166" s="139" t="s">
        <v>2071</v>
      </c>
    </row>
    <row r="167" spans="2:65" s="1" customFormat="1" ht="33" customHeight="1">
      <c r="B167" s="129"/>
      <c r="C167" s="165" t="s">
        <v>586</v>
      </c>
      <c r="D167" s="165" t="s">
        <v>564</v>
      </c>
      <c r="E167" s="166" t="s">
        <v>2072</v>
      </c>
      <c r="F167" s="167" t="s">
        <v>2073</v>
      </c>
      <c r="G167" s="168" t="s">
        <v>356</v>
      </c>
      <c r="H167" s="363">
        <v>2</v>
      </c>
      <c r="I167" s="169"/>
      <c r="J167" s="355">
        <f t="shared" si="20"/>
        <v>0</v>
      </c>
      <c r="K167" s="167" t="s">
        <v>2840</v>
      </c>
      <c r="L167" s="171"/>
      <c r="M167" s="172" t="s">
        <v>3</v>
      </c>
      <c r="N167" s="173" t="s">
        <v>41</v>
      </c>
      <c r="P167" s="137">
        <f t="shared" si="21"/>
        <v>0</v>
      </c>
      <c r="Q167" s="137">
        <v>4.8000000000000001E-4</v>
      </c>
      <c r="R167" s="137">
        <f t="shared" si="22"/>
        <v>9.6000000000000002E-4</v>
      </c>
      <c r="S167" s="137">
        <v>0</v>
      </c>
      <c r="T167" s="138">
        <f t="shared" si="23"/>
        <v>0</v>
      </c>
      <c r="AR167" s="139" t="s">
        <v>472</v>
      </c>
      <c r="AT167" s="139" t="s">
        <v>564</v>
      </c>
      <c r="AU167" s="139" t="s">
        <v>81</v>
      </c>
      <c r="AY167" s="18" t="s">
        <v>267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8" t="s">
        <v>81</v>
      </c>
      <c r="BK167" s="140">
        <f t="shared" si="29"/>
        <v>0</v>
      </c>
      <c r="BL167" s="18" t="s">
        <v>312</v>
      </c>
      <c r="BM167" s="139" t="s">
        <v>2074</v>
      </c>
    </row>
    <row r="168" spans="2:65" s="1" customFormat="1" ht="37.9" customHeight="1">
      <c r="B168" s="129"/>
      <c r="C168" s="130" t="s">
        <v>593</v>
      </c>
      <c r="D168" s="130" t="s">
        <v>270</v>
      </c>
      <c r="E168" s="131" t="s">
        <v>2075</v>
      </c>
      <c r="F168" s="132" t="s">
        <v>2076</v>
      </c>
      <c r="G168" s="133" t="s">
        <v>356</v>
      </c>
      <c r="H168" s="358">
        <v>2</v>
      </c>
      <c r="I168" s="134"/>
      <c r="J168" s="348">
        <f t="shared" si="20"/>
        <v>0</v>
      </c>
      <c r="K168" s="132" t="s">
        <v>273</v>
      </c>
      <c r="L168" s="33"/>
      <c r="M168" s="135" t="s">
        <v>3</v>
      </c>
      <c r="N168" s="136" t="s">
        <v>41</v>
      </c>
      <c r="P168" s="137">
        <f t="shared" si="21"/>
        <v>0</v>
      </c>
      <c r="Q168" s="137">
        <v>0</v>
      </c>
      <c r="R168" s="137">
        <f t="shared" si="22"/>
        <v>0</v>
      </c>
      <c r="S168" s="137">
        <v>0</v>
      </c>
      <c r="T168" s="138">
        <f t="shared" si="23"/>
        <v>0</v>
      </c>
      <c r="AR168" s="139" t="s">
        <v>312</v>
      </c>
      <c r="AT168" s="139" t="s">
        <v>270</v>
      </c>
      <c r="AU168" s="139" t="s">
        <v>81</v>
      </c>
      <c r="AY168" s="18" t="s">
        <v>267</v>
      </c>
      <c r="BE168" s="140">
        <f t="shared" si="24"/>
        <v>0</v>
      </c>
      <c r="BF168" s="140">
        <f t="shared" si="25"/>
        <v>0</v>
      </c>
      <c r="BG168" s="140">
        <f t="shared" si="26"/>
        <v>0</v>
      </c>
      <c r="BH168" s="140">
        <f t="shared" si="27"/>
        <v>0</v>
      </c>
      <c r="BI168" s="140">
        <f t="shared" si="28"/>
        <v>0</v>
      </c>
      <c r="BJ168" s="18" t="s">
        <v>81</v>
      </c>
      <c r="BK168" s="140">
        <f t="shared" si="29"/>
        <v>0</v>
      </c>
      <c r="BL168" s="18" t="s">
        <v>312</v>
      </c>
      <c r="BM168" s="139" t="s">
        <v>2077</v>
      </c>
    </row>
    <row r="169" spans="2:65" s="1" customFormat="1" ht="24.2" customHeight="1">
      <c r="B169" s="129"/>
      <c r="C169" s="165" t="s">
        <v>600</v>
      </c>
      <c r="D169" s="165" t="s">
        <v>564</v>
      </c>
      <c r="E169" s="166" t="s">
        <v>2078</v>
      </c>
      <c r="F169" s="167" t="s">
        <v>2079</v>
      </c>
      <c r="G169" s="168" t="s">
        <v>356</v>
      </c>
      <c r="H169" s="363">
        <v>1</v>
      </c>
      <c r="I169" s="169"/>
      <c r="J169" s="355">
        <f t="shared" si="20"/>
        <v>0</v>
      </c>
      <c r="K169" s="170" t="s">
        <v>273</v>
      </c>
      <c r="L169" s="171"/>
      <c r="M169" s="172" t="s">
        <v>3</v>
      </c>
      <c r="N169" s="173" t="s">
        <v>41</v>
      </c>
      <c r="P169" s="137">
        <f t="shared" si="21"/>
        <v>0</v>
      </c>
      <c r="Q169" s="137">
        <v>6.9999999999999999E-4</v>
      </c>
      <c r="R169" s="137">
        <f t="shared" si="22"/>
        <v>6.9999999999999999E-4</v>
      </c>
      <c r="S169" s="137">
        <v>0</v>
      </c>
      <c r="T169" s="138">
        <f t="shared" si="23"/>
        <v>0</v>
      </c>
      <c r="AR169" s="139" t="s">
        <v>472</v>
      </c>
      <c r="AT169" s="139" t="s">
        <v>564</v>
      </c>
      <c r="AU169" s="139" t="s">
        <v>81</v>
      </c>
      <c r="AY169" s="18" t="s">
        <v>267</v>
      </c>
      <c r="BE169" s="140">
        <f t="shared" si="24"/>
        <v>0</v>
      </c>
      <c r="BF169" s="140">
        <f t="shared" si="25"/>
        <v>0</v>
      </c>
      <c r="BG169" s="140">
        <f t="shared" si="26"/>
        <v>0</v>
      </c>
      <c r="BH169" s="140">
        <f t="shared" si="27"/>
        <v>0</v>
      </c>
      <c r="BI169" s="140">
        <f t="shared" si="28"/>
        <v>0</v>
      </c>
      <c r="BJ169" s="18" t="s">
        <v>81</v>
      </c>
      <c r="BK169" s="140">
        <f t="shared" si="29"/>
        <v>0</v>
      </c>
      <c r="BL169" s="18" t="s">
        <v>312</v>
      </c>
      <c r="BM169" s="139" t="s">
        <v>2080</v>
      </c>
    </row>
    <row r="170" spans="2:65" s="1" customFormat="1" ht="24.2" customHeight="1">
      <c r="B170" s="129"/>
      <c r="C170" s="165" t="s">
        <v>606</v>
      </c>
      <c r="D170" s="165" t="s">
        <v>564</v>
      </c>
      <c r="E170" s="166" t="s">
        <v>2081</v>
      </c>
      <c r="F170" s="167" t="s">
        <v>2082</v>
      </c>
      <c r="G170" s="168" t="s">
        <v>356</v>
      </c>
      <c r="H170" s="363">
        <v>1</v>
      </c>
      <c r="I170" s="169"/>
      <c r="J170" s="355">
        <f t="shared" si="20"/>
        <v>0</v>
      </c>
      <c r="K170" s="170" t="s">
        <v>273</v>
      </c>
      <c r="L170" s="171"/>
      <c r="M170" s="172" t="s">
        <v>3</v>
      </c>
      <c r="N170" s="173" t="s">
        <v>41</v>
      </c>
      <c r="P170" s="137">
        <f t="shared" si="21"/>
        <v>0</v>
      </c>
      <c r="Q170" s="137">
        <v>8.0000000000000004E-4</v>
      </c>
      <c r="R170" s="137">
        <f t="shared" si="22"/>
        <v>8.0000000000000004E-4</v>
      </c>
      <c r="S170" s="137">
        <v>0</v>
      </c>
      <c r="T170" s="138">
        <f t="shared" si="23"/>
        <v>0</v>
      </c>
      <c r="AR170" s="139" t="s">
        <v>472</v>
      </c>
      <c r="AT170" s="139" t="s">
        <v>564</v>
      </c>
      <c r="AU170" s="139" t="s">
        <v>81</v>
      </c>
      <c r="AY170" s="18" t="s">
        <v>267</v>
      </c>
      <c r="BE170" s="140">
        <f t="shared" si="24"/>
        <v>0</v>
      </c>
      <c r="BF170" s="140">
        <f t="shared" si="25"/>
        <v>0</v>
      </c>
      <c r="BG170" s="140">
        <f t="shared" si="26"/>
        <v>0</v>
      </c>
      <c r="BH170" s="140">
        <f t="shared" si="27"/>
        <v>0</v>
      </c>
      <c r="BI170" s="140">
        <f t="shared" si="28"/>
        <v>0</v>
      </c>
      <c r="BJ170" s="18" t="s">
        <v>81</v>
      </c>
      <c r="BK170" s="140">
        <f t="shared" si="29"/>
        <v>0</v>
      </c>
      <c r="BL170" s="18" t="s">
        <v>312</v>
      </c>
      <c r="BM170" s="139" t="s">
        <v>2083</v>
      </c>
    </row>
    <row r="171" spans="2:65" s="1" customFormat="1" ht="37.9" customHeight="1">
      <c r="B171" s="129"/>
      <c r="C171" s="130" t="s">
        <v>612</v>
      </c>
      <c r="D171" s="130" t="s">
        <v>270</v>
      </c>
      <c r="E171" s="131" t="s">
        <v>2084</v>
      </c>
      <c r="F171" s="132" t="s">
        <v>2085</v>
      </c>
      <c r="G171" s="133" t="s">
        <v>403</v>
      </c>
      <c r="H171" s="358">
        <v>6</v>
      </c>
      <c r="I171" s="134"/>
      <c r="J171" s="348">
        <f t="shared" si="20"/>
        <v>0</v>
      </c>
      <c r="K171" s="132" t="s">
        <v>273</v>
      </c>
      <c r="L171" s="33"/>
      <c r="M171" s="135" t="s">
        <v>3</v>
      </c>
      <c r="N171" s="136" t="s">
        <v>41</v>
      </c>
      <c r="P171" s="137">
        <f t="shared" si="21"/>
        <v>0</v>
      </c>
      <c r="Q171" s="137">
        <v>1.6800000000000001E-3</v>
      </c>
      <c r="R171" s="137">
        <f t="shared" si="22"/>
        <v>1.008E-2</v>
      </c>
      <c r="S171" s="137">
        <v>0</v>
      </c>
      <c r="T171" s="138">
        <f t="shared" si="23"/>
        <v>0</v>
      </c>
      <c r="AR171" s="139" t="s">
        <v>312</v>
      </c>
      <c r="AT171" s="139" t="s">
        <v>270</v>
      </c>
      <c r="AU171" s="139" t="s">
        <v>81</v>
      </c>
      <c r="AY171" s="18" t="s">
        <v>267</v>
      </c>
      <c r="BE171" s="140">
        <f t="shared" si="24"/>
        <v>0</v>
      </c>
      <c r="BF171" s="140">
        <f t="shared" si="25"/>
        <v>0</v>
      </c>
      <c r="BG171" s="140">
        <f t="shared" si="26"/>
        <v>0</v>
      </c>
      <c r="BH171" s="140">
        <f t="shared" si="27"/>
        <v>0</v>
      </c>
      <c r="BI171" s="140">
        <f t="shared" si="28"/>
        <v>0</v>
      </c>
      <c r="BJ171" s="18" t="s">
        <v>81</v>
      </c>
      <c r="BK171" s="140">
        <f t="shared" si="29"/>
        <v>0</v>
      </c>
      <c r="BL171" s="18" t="s">
        <v>312</v>
      </c>
      <c r="BM171" s="139" t="s">
        <v>2086</v>
      </c>
    </row>
    <row r="172" spans="2:65" s="14" customFormat="1">
      <c r="B172" s="158"/>
      <c r="D172" s="146" t="s">
        <v>277</v>
      </c>
      <c r="E172" s="159" t="s">
        <v>3</v>
      </c>
      <c r="F172" s="160" t="s">
        <v>2087</v>
      </c>
      <c r="H172" s="360" t="s">
        <v>3</v>
      </c>
      <c r="I172" s="161"/>
      <c r="J172" s="353"/>
      <c r="L172" s="158"/>
      <c r="M172" s="162"/>
      <c r="T172" s="163"/>
      <c r="AT172" s="159" t="s">
        <v>277</v>
      </c>
      <c r="AU172" s="159" t="s">
        <v>81</v>
      </c>
      <c r="AV172" s="14" t="s">
        <v>76</v>
      </c>
      <c r="AW172" s="14" t="s">
        <v>31</v>
      </c>
      <c r="AX172" s="14" t="s">
        <v>69</v>
      </c>
      <c r="AY172" s="159" t="s">
        <v>267</v>
      </c>
    </row>
    <row r="173" spans="2:65" s="12" customFormat="1">
      <c r="B173" s="145"/>
      <c r="D173" s="146" t="s">
        <v>277</v>
      </c>
      <c r="E173" s="147" t="s">
        <v>3</v>
      </c>
      <c r="F173" s="148" t="s">
        <v>94</v>
      </c>
      <c r="H173" s="359">
        <v>6</v>
      </c>
      <c r="I173" s="149"/>
      <c r="J173" s="350"/>
      <c r="L173" s="145"/>
      <c r="M173" s="150"/>
      <c r="T173" s="151"/>
      <c r="AT173" s="147" t="s">
        <v>277</v>
      </c>
      <c r="AU173" s="147" t="s">
        <v>81</v>
      </c>
      <c r="AV173" s="12" t="s">
        <v>81</v>
      </c>
      <c r="AW173" s="12" t="s">
        <v>31</v>
      </c>
      <c r="AX173" s="12" t="s">
        <v>76</v>
      </c>
      <c r="AY173" s="147" t="s">
        <v>267</v>
      </c>
    </row>
    <row r="174" spans="2:65" s="1" customFormat="1" ht="37.9" customHeight="1">
      <c r="B174" s="129"/>
      <c r="C174" s="130" t="s">
        <v>617</v>
      </c>
      <c r="D174" s="130" t="s">
        <v>270</v>
      </c>
      <c r="E174" s="131" t="s">
        <v>2088</v>
      </c>
      <c r="F174" s="132" t="s">
        <v>2089</v>
      </c>
      <c r="G174" s="133" t="s">
        <v>403</v>
      </c>
      <c r="H174" s="358">
        <v>12</v>
      </c>
      <c r="I174" s="134"/>
      <c r="J174" s="348">
        <f>ROUND(I174*H174,2)</f>
        <v>0</v>
      </c>
      <c r="K174" s="132" t="s">
        <v>273</v>
      </c>
      <c r="L174" s="33"/>
      <c r="M174" s="135" t="s">
        <v>3</v>
      </c>
      <c r="N174" s="136" t="s">
        <v>41</v>
      </c>
      <c r="P174" s="137">
        <f>O174*H174</f>
        <v>0</v>
      </c>
      <c r="Q174" s="137">
        <v>3.4499999999999999E-3</v>
      </c>
      <c r="R174" s="137">
        <f>Q174*H174</f>
        <v>4.1399999999999999E-2</v>
      </c>
      <c r="S174" s="137">
        <v>0</v>
      </c>
      <c r="T174" s="138">
        <f>S174*H174</f>
        <v>0</v>
      </c>
      <c r="AR174" s="139" t="s">
        <v>312</v>
      </c>
      <c r="AT174" s="139" t="s">
        <v>270</v>
      </c>
      <c r="AU174" s="139" t="s">
        <v>81</v>
      </c>
      <c r="AY174" s="18" t="s">
        <v>267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8" t="s">
        <v>81</v>
      </c>
      <c r="BK174" s="140">
        <f>ROUND(I174*H174,2)</f>
        <v>0</v>
      </c>
      <c r="BL174" s="18" t="s">
        <v>312</v>
      </c>
      <c r="BM174" s="139" t="s">
        <v>2090</v>
      </c>
    </row>
    <row r="175" spans="2:65" s="14" customFormat="1">
      <c r="B175" s="158"/>
      <c r="D175" s="146" t="s">
        <v>277</v>
      </c>
      <c r="E175" s="159" t="s">
        <v>3</v>
      </c>
      <c r="F175" s="160" t="s">
        <v>2087</v>
      </c>
      <c r="H175" s="360" t="s">
        <v>3</v>
      </c>
      <c r="I175" s="161"/>
      <c r="J175" s="353"/>
      <c r="L175" s="158"/>
      <c r="M175" s="162"/>
      <c r="T175" s="163"/>
      <c r="AT175" s="159" t="s">
        <v>277</v>
      </c>
      <c r="AU175" s="159" t="s">
        <v>81</v>
      </c>
      <c r="AV175" s="14" t="s">
        <v>76</v>
      </c>
      <c r="AW175" s="14" t="s">
        <v>31</v>
      </c>
      <c r="AX175" s="14" t="s">
        <v>69</v>
      </c>
      <c r="AY175" s="159" t="s">
        <v>267</v>
      </c>
    </row>
    <row r="176" spans="2:65" s="12" customFormat="1">
      <c r="B176" s="145"/>
      <c r="D176" s="146" t="s">
        <v>277</v>
      </c>
      <c r="E176" s="147" t="s">
        <v>3</v>
      </c>
      <c r="F176" s="148" t="s">
        <v>9</v>
      </c>
      <c r="H176" s="359">
        <v>12</v>
      </c>
      <c r="I176" s="149"/>
      <c r="J176" s="350"/>
      <c r="L176" s="145"/>
      <c r="M176" s="150"/>
      <c r="T176" s="151"/>
      <c r="AT176" s="147" t="s">
        <v>277</v>
      </c>
      <c r="AU176" s="147" t="s">
        <v>81</v>
      </c>
      <c r="AV176" s="12" t="s">
        <v>81</v>
      </c>
      <c r="AW176" s="12" t="s">
        <v>31</v>
      </c>
      <c r="AX176" s="12" t="s">
        <v>76</v>
      </c>
      <c r="AY176" s="147" t="s">
        <v>267</v>
      </c>
    </row>
    <row r="177" spans="2:65" s="1" customFormat="1" ht="49.15" customHeight="1">
      <c r="B177" s="129"/>
      <c r="C177" s="130" t="s">
        <v>622</v>
      </c>
      <c r="D177" s="130" t="s">
        <v>270</v>
      </c>
      <c r="E177" s="131" t="s">
        <v>2091</v>
      </c>
      <c r="F177" s="132" t="s">
        <v>2092</v>
      </c>
      <c r="G177" s="133" t="s">
        <v>481</v>
      </c>
      <c r="H177" s="358">
        <v>5.3999999999999999E-2</v>
      </c>
      <c r="I177" s="134"/>
      <c r="J177" s="348">
        <f>ROUND(I177*H177,2)</f>
        <v>0</v>
      </c>
      <c r="K177" s="132" t="s">
        <v>273</v>
      </c>
      <c r="L177" s="33"/>
      <c r="M177" s="135" t="s">
        <v>3</v>
      </c>
      <c r="N177" s="136" t="s">
        <v>41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312</v>
      </c>
      <c r="AT177" s="139" t="s">
        <v>270</v>
      </c>
      <c r="AU177" s="139" t="s">
        <v>81</v>
      </c>
      <c r="AY177" s="18" t="s">
        <v>267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8" t="s">
        <v>81</v>
      </c>
      <c r="BK177" s="140">
        <f>ROUND(I177*H177,2)</f>
        <v>0</v>
      </c>
      <c r="BL177" s="18" t="s">
        <v>312</v>
      </c>
      <c r="BM177" s="139" t="s">
        <v>2093</v>
      </c>
    </row>
    <row r="178" spans="2:65" s="1" customFormat="1" ht="49.15" customHeight="1">
      <c r="B178" s="129"/>
      <c r="C178" s="130" t="s">
        <v>627</v>
      </c>
      <c r="D178" s="130" t="s">
        <v>270</v>
      </c>
      <c r="E178" s="131" t="s">
        <v>2094</v>
      </c>
      <c r="F178" s="132" t="s">
        <v>2095</v>
      </c>
      <c r="G178" s="133" t="s">
        <v>481</v>
      </c>
      <c r="H178" s="358">
        <v>5.3999999999999999E-2</v>
      </c>
      <c r="I178" s="134"/>
      <c r="J178" s="348">
        <f>ROUND(I178*H178,2)</f>
        <v>0</v>
      </c>
      <c r="K178" s="132" t="s">
        <v>273</v>
      </c>
      <c r="L178" s="33"/>
      <c r="M178" s="135" t="s">
        <v>3</v>
      </c>
      <c r="N178" s="136" t="s">
        <v>41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312</v>
      </c>
      <c r="AT178" s="139" t="s">
        <v>270</v>
      </c>
      <c r="AU178" s="139" t="s">
        <v>81</v>
      </c>
      <c r="AY178" s="18" t="s">
        <v>267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8" t="s">
        <v>81</v>
      </c>
      <c r="BK178" s="140">
        <f>ROUND(I178*H178,2)</f>
        <v>0</v>
      </c>
      <c r="BL178" s="18" t="s">
        <v>312</v>
      </c>
      <c r="BM178" s="139" t="s">
        <v>2096</v>
      </c>
    </row>
    <row r="179" spans="2:65" s="11" customFormat="1" ht="25.9" customHeight="1">
      <c r="B179" s="117"/>
      <c r="D179" s="118" t="s">
        <v>68</v>
      </c>
      <c r="E179" s="119" t="s">
        <v>1879</v>
      </c>
      <c r="F179" s="119" t="s">
        <v>1880</v>
      </c>
      <c r="H179" s="362"/>
      <c r="I179" s="120"/>
      <c r="J179" s="354">
        <f>BK179</f>
        <v>0</v>
      </c>
      <c r="L179" s="117"/>
      <c r="M179" s="122"/>
      <c r="P179" s="123">
        <f>SUM(P180:P181)</f>
        <v>0</v>
      </c>
      <c r="R179" s="123">
        <f>SUM(R180:R181)</f>
        <v>0</v>
      </c>
      <c r="T179" s="124">
        <f>SUM(T180:T181)</f>
        <v>0</v>
      </c>
      <c r="AR179" s="118" t="s">
        <v>88</v>
      </c>
      <c r="AT179" s="125" t="s">
        <v>68</v>
      </c>
      <c r="AU179" s="125" t="s">
        <v>69</v>
      </c>
      <c r="AY179" s="118" t="s">
        <v>267</v>
      </c>
      <c r="BK179" s="126">
        <f>SUM(BK180:BK181)</f>
        <v>0</v>
      </c>
    </row>
    <row r="180" spans="2:65" s="1" customFormat="1" ht="16.5" customHeight="1">
      <c r="B180" s="129"/>
      <c r="C180" s="130" t="s">
        <v>633</v>
      </c>
      <c r="D180" s="130" t="s">
        <v>270</v>
      </c>
      <c r="E180" s="131" t="s">
        <v>2097</v>
      </c>
      <c r="F180" s="132" t="s">
        <v>2098</v>
      </c>
      <c r="G180" s="133" t="s">
        <v>2099</v>
      </c>
      <c r="H180" s="358">
        <v>1</v>
      </c>
      <c r="I180" s="134"/>
      <c r="J180" s="348">
        <f>ROUND(I180*H180,2)</f>
        <v>0</v>
      </c>
      <c r="K180" s="132" t="s">
        <v>2840</v>
      </c>
      <c r="L180" s="33"/>
      <c r="M180" s="135" t="s">
        <v>3</v>
      </c>
      <c r="N180" s="136" t="s">
        <v>41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1883</v>
      </c>
      <c r="AT180" s="139" t="s">
        <v>270</v>
      </c>
      <c r="AU180" s="139" t="s">
        <v>76</v>
      </c>
      <c r="AY180" s="18" t="s">
        <v>267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8" t="s">
        <v>81</v>
      </c>
      <c r="BK180" s="140">
        <f>ROUND(I180*H180,2)</f>
        <v>0</v>
      </c>
      <c r="BL180" s="18" t="s">
        <v>1883</v>
      </c>
      <c r="BM180" s="139" t="s">
        <v>2100</v>
      </c>
    </row>
    <row r="181" spans="2:65" s="1" customFormat="1" ht="16.5" customHeight="1">
      <c r="B181" s="129"/>
      <c r="C181" s="130" t="s">
        <v>641</v>
      </c>
      <c r="D181" s="130" t="s">
        <v>270</v>
      </c>
      <c r="E181" s="131" t="s">
        <v>2101</v>
      </c>
      <c r="F181" s="132" t="s">
        <v>2102</v>
      </c>
      <c r="G181" s="133" t="s">
        <v>2099</v>
      </c>
      <c r="H181" s="358">
        <v>1</v>
      </c>
      <c r="I181" s="134"/>
      <c r="J181" s="348">
        <f>ROUND(I181*H181,2)</f>
        <v>0</v>
      </c>
      <c r="K181" s="132" t="s">
        <v>2840</v>
      </c>
      <c r="L181" s="33"/>
      <c r="M181" s="182" t="s">
        <v>3</v>
      </c>
      <c r="N181" s="183" t="s">
        <v>41</v>
      </c>
      <c r="O181" s="184"/>
      <c r="P181" s="185">
        <f>O181*H181</f>
        <v>0</v>
      </c>
      <c r="Q181" s="185">
        <v>0</v>
      </c>
      <c r="R181" s="185">
        <f>Q181*H181</f>
        <v>0</v>
      </c>
      <c r="S181" s="185">
        <v>0</v>
      </c>
      <c r="T181" s="186">
        <f>S181*H181</f>
        <v>0</v>
      </c>
      <c r="AR181" s="139" t="s">
        <v>1883</v>
      </c>
      <c r="AT181" s="139" t="s">
        <v>270</v>
      </c>
      <c r="AU181" s="139" t="s">
        <v>76</v>
      </c>
      <c r="AY181" s="18" t="s">
        <v>267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8" t="s">
        <v>81</v>
      </c>
      <c r="BK181" s="140">
        <f>ROUND(I181*H181,2)</f>
        <v>0</v>
      </c>
      <c r="BL181" s="18" t="s">
        <v>1883</v>
      </c>
      <c r="BM181" s="139" t="s">
        <v>2103</v>
      </c>
    </row>
    <row r="182" spans="2:65" s="1" customFormat="1" ht="6.95" customHeight="1">
      <c r="B182" s="42"/>
      <c r="C182" s="43"/>
      <c r="D182" s="43"/>
      <c r="E182" s="43"/>
      <c r="F182" s="43"/>
      <c r="G182" s="43"/>
      <c r="H182" s="43"/>
      <c r="I182" s="43"/>
      <c r="J182" s="43"/>
      <c r="K182" s="43"/>
      <c r="L182" s="33"/>
    </row>
  </sheetData>
  <autoFilter ref="C96:K181" xr:uid="{00000000-0009-0000-0000-000004000000}"/>
  <mergeCells count="12">
    <mergeCell ref="E89:H89"/>
    <mergeCell ref="L2:V2"/>
    <mergeCell ref="E50:H50"/>
    <mergeCell ref="E52:H52"/>
    <mergeCell ref="E54:H54"/>
    <mergeCell ref="E85:H85"/>
    <mergeCell ref="E87:H8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7"/>
  <sheetViews>
    <sheetView showGridLines="0" topLeftCell="A41" workbookViewId="0">
      <selection activeCell="J99" sqref="J9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2104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3</v>
      </c>
      <c r="L16" s="33"/>
    </row>
    <row r="17" spans="2:12" s="1" customFormat="1" ht="18" customHeight="1">
      <c r="B17" s="33"/>
      <c r="E17" s="26" t="s">
        <v>22</v>
      </c>
      <c r="I17" s="28" t="s">
        <v>27</v>
      </c>
      <c r="J17" s="26" t="s">
        <v>3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">
        <v>3</v>
      </c>
      <c r="L22" s="33"/>
    </row>
    <row r="23" spans="2:12" s="1" customFormat="1" ht="18" customHeight="1">
      <c r="B23" s="33"/>
      <c r="E23" s="26" t="s">
        <v>22</v>
      </c>
      <c r="I23" s="28" t="s">
        <v>27</v>
      </c>
      <c r="J23" s="26" t="s">
        <v>3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">
        <v>3</v>
      </c>
      <c r="L25" s="33"/>
    </row>
    <row r="26" spans="2:12" s="1" customFormat="1" ht="18" customHeight="1">
      <c r="B26" s="33"/>
      <c r="E26" s="26" t="s">
        <v>22</v>
      </c>
      <c r="I26" s="28" t="s">
        <v>27</v>
      </c>
      <c r="J26" s="26" t="s">
        <v>3</v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ROUND(J96,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ROUND((SUM(BE96:BE166)),  2)</f>
        <v>0</v>
      </c>
      <c r="I35" s="91">
        <v>0.21</v>
      </c>
      <c r="J35" s="84">
        <f>ROUND(((SUM(BE96:BE166))*I35),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ROUND((SUM(BF96:BF166)),  2)</f>
        <v>0</v>
      </c>
      <c r="I36" s="91">
        <v>0.12</v>
      </c>
      <c r="J36" s="84">
        <f>ROUND(((SUM(BF96:BF166))*I36),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ROUND((SUM(BG96:BG166)),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ROUND((SUM(BH96:BH166)),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ROUND((SUM(BI96:BI166)),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5 - ZTI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J96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199</v>
      </c>
      <c r="E64" s="103"/>
      <c r="F64" s="103"/>
      <c r="G64" s="103"/>
      <c r="H64" s="103"/>
      <c r="I64" s="103"/>
      <c r="J64" s="104">
        <f>J97</f>
        <v>0</v>
      </c>
      <c r="L64" s="101"/>
    </row>
    <row r="65" spans="2:12" s="9" customFormat="1" ht="19.899999999999999" customHeight="1">
      <c r="B65" s="105"/>
      <c r="D65" s="106" t="s">
        <v>1902</v>
      </c>
      <c r="E65" s="107"/>
      <c r="F65" s="107"/>
      <c r="G65" s="107"/>
      <c r="H65" s="107"/>
      <c r="I65" s="107"/>
      <c r="J65" s="108">
        <f>J98</f>
        <v>0</v>
      </c>
      <c r="L65" s="105"/>
    </row>
    <row r="66" spans="2:12" s="9" customFormat="1" ht="19.899999999999999" customHeight="1">
      <c r="B66" s="105"/>
      <c r="D66" s="106" t="s">
        <v>1903</v>
      </c>
      <c r="E66" s="107"/>
      <c r="F66" s="107"/>
      <c r="G66" s="107"/>
      <c r="H66" s="107"/>
      <c r="I66" s="107"/>
      <c r="J66" s="108">
        <f>J107</f>
        <v>0</v>
      </c>
      <c r="L66" s="105"/>
    </row>
    <row r="67" spans="2:12" s="9" customFormat="1" ht="19.899999999999999" customHeight="1">
      <c r="B67" s="105"/>
      <c r="D67" s="106" t="s">
        <v>225</v>
      </c>
      <c r="E67" s="107"/>
      <c r="F67" s="107"/>
      <c r="G67" s="107"/>
      <c r="H67" s="107"/>
      <c r="I67" s="107"/>
      <c r="J67" s="108">
        <f>J114</f>
        <v>0</v>
      </c>
      <c r="L67" s="105"/>
    </row>
    <row r="68" spans="2:12" s="8" customFormat="1" ht="24.95" customHeight="1">
      <c r="B68" s="101"/>
      <c r="D68" s="102" t="s">
        <v>226</v>
      </c>
      <c r="E68" s="103"/>
      <c r="F68" s="103"/>
      <c r="G68" s="103"/>
      <c r="H68" s="103"/>
      <c r="I68" s="103"/>
      <c r="J68" s="104">
        <f>J118</f>
        <v>0</v>
      </c>
      <c r="L68" s="101"/>
    </row>
    <row r="69" spans="2:12" s="9" customFormat="1" ht="19.899999999999999" customHeight="1">
      <c r="B69" s="105"/>
      <c r="D69" s="106" t="s">
        <v>229</v>
      </c>
      <c r="E69" s="107"/>
      <c r="F69" s="107"/>
      <c r="G69" s="107"/>
      <c r="H69" s="107"/>
      <c r="I69" s="107"/>
      <c r="J69" s="108">
        <f>J119</f>
        <v>0</v>
      </c>
      <c r="L69" s="105"/>
    </row>
    <row r="70" spans="2:12" s="9" customFormat="1" ht="19.899999999999999" customHeight="1">
      <c r="B70" s="105"/>
      <c r="D70" s="106" t="s">
        <v>2105</v>
      </c>
      <c r="E70" s="107"/>
      <c r="F70" s="107"/>
      <c r="G70" s="107"/>
      <c r="H70" s="107"/>
      <c r="I70" s="107"/>
      <c r="J70" s="108">
        <f>J128</f>
        <v>0</v>
      </c>
      <c r="L70" s="105"/>
    </row>
    <row r="71" spans="2:12" s="9" customFormat="1" ht="19.899999999999999" customHeight="1">
      <c r="B71" s="105"/>
      <c r="D71" s="106" t="s">
        <v>2106</v>
      </c>
      <c r="E71" s="107"/>
      <c r="F71" s="107"/>
      <c r="G71" s="107"/>
      <c r="H71" s="107"/>
      <c r="I71" s="107"/>
      <c r="J71" s="108">
        <f>J133</f>
        <v>0</v>
      </c>
      <c r="L71" s="105"/>
    </row>
    <row r="72" spans="2:12" s="9" customFormat="1" ht="19.899999999999999" customHeight="1">
      <c r="B72" s="105"/>
      <c r="D72" s="106" t="s">
        <v>232</v>
      </c>
      <c r="E72" s="107"/>
      <c r="F72" s="107"/>
      <c r="G72" s="107"/>
      <c r="H72" s="107"/>
      <c r="I72" s="107"/>
      <c r="J72" s="108">
        <f>J141</f>
        <v>0</v>
      </c>
      <c r="L72" s="105"/>
    </row>
    <row r="73" spans="2:12" s="9" customFormat="1" ht="19.899999999999999" customHeight="1">
      <c r="B73" s="105"/>
      <c r="D73" s="106" t="s">
        <v>2107</v>
      </c>
      <c r="E73" s="107"/>
      <c r="F73" s="107"/>
      <c r="G73" s="107"/>
      <c r="H73" s="107"/>
      <c r="I73" s="107"/>
      <c r="J73" s="108">
        <f>J157</f>
        <v>0</v>
      </c>
      <c r="L73" s="105"/>
    </row>
    <row r="74" spans="2:12" s="8" customFormat="1" ht="24.95" customHeight="1">
      <c r="B74" s="101"/>
      <c r="D74" s="102" t="s">
        <v>1877</v>
      </c>
      <c r="E74" s="103"/>
      <c r="F74" s="103"/>
      <c r="G74" s="103"/>
      <c r="H74" s="103"/>
      <c r="I74" s="103"/>
      <c r="J74" s="104">
        <f>J165</f>
        <v>0</v>
      </c>
      <c r="L74" s="101"/>
    </row>
    <row r="75" spans="2:12" s="1" customFormat="1" ht="21.75" customHeight="1">
      <c r="B75" s="33"/>
      <c r="L75" s="33"/>
    </row>
    <row r="76" spans="2:12" s="1" customFormat="1" ht="6.95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33"/>
    </row>
    <row r="80" spans="2:12" s="1" customFormat="1" ht="6.95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33"/>
    </row>
    <row r="81" spans="2:63" s="1" customFormat="1" ht="24.95" customHeight="1">
      <c r="B81" s="33"/>
      <c r="C81" s="22" t="s">
        <v>252</v>
      </c>
      <c r="L81" s="33"/>
    </row>
    <row r="82" spans="2:63" s="1" customFormat="1" ht="6.95" customHeight="1">
      <c r="B82" s="33"/>
      <c r="L82" s="33"/>
    </row>
    <row r="83" spans="2:63" s="1" customFormat="1" ht="12" customHeight="1">
      <c r="B83" s="33"/>
      <c r="C83" s="28" t="s">
        <v>17</v>
      </c>
      <c r="L83" s="33"/>
    </row>
    <row r="84" spans="2:63" s="1" customFormat="1" ht="16.5" customHeight="1">
      <c r="B84" s="33"/>
      <c r="E84" s="336" t="str">
        <f>E7</f>
        <v>Stavební úpravy RD na Balkáně č.p. 340, Holice</v>
      </c>
      <c r="F84" s="337"/>
      <c r="G84" s="337"/>
      <c r="H84" s="337"/>
      <c r="L84" s="33"/>
    </row>
    <row r="85" spans="2:63" ht="12" customHeight="1">
      <c r="B85" s="21"/>
      <c r="C85" s="28" t="s">
        <v>120</v>
      </c>
      <c r="L85" s="21"/>
    </row>
    <row r="86" spans="2:63" s="1" customFormat="1" ht="16.5" customHeight="1">
      <c r="B86" s="33"/>
      <c r="E86" s="336" t="s">
        <v>124</v>
      </c>
      <c r="F86" s="335"/>
      <c r="G86" s="335"/>
      <c r="H86" s="335"/>
      <c r="L86" s="33"/>
    </row>
    <row r="87" spans="2:63" s="1" customFormat="1" ht="12" customHeight="1">
      <c r="B87" s="33"/>
      <c r="C87" s="28" t="s">
        <v>128</v>
      </c>
      <c r="L87" s="33"/>
    </row>
    <row r="88" spans="2:63" s="1" customFormat="1" ht="16.5" customHeight="1">
      <c r="B88" s="33"/>
      <c r="E88" s="328" t="str">
        <f>E11</f>
        <v>5 - ZTI</v>
      </c>
      <c r="F88" s="335"/>
      <c r="G88" s="335"/>
      <c r="H88" s="335"/>
      <c r="L88" s="33"/>
    </row>
    <row r="89" spans="2:63" s="1" customFormat="1" ht="6.95" customHeight="1">
      <c r="B89" s="33"/>
      <c r="L89" s="33"/>
    </row>
    <row r="90" spans="2:63" s="1" customFormat="1" ht="12" customHeight="1">
      <c r="B90" s="33"/>
      <c r="C90" s="28" t="s">
        <v>21</v>
      </c>
      <c r="F90" s="26" t="str">
        <f>F14</f>
        <v xml:space="preserve"> </v>
      </c>
      <c r="I90" s="28" t="s">
        <v>23</v>
      </c>
      <c r="J90" s="50" t="str">
        <f>IF(J14="","",J14)</f>
        <v>31. 3. 2025</v>
      </c>
      <c r="L90" s="33"/>
    </row>
    <row r="91" spans="2:63" s="1" customFormat="1" ht="6.95" customHeight="1">
      <c r="B91" s="33"/>
      <c r="L91" s="33"/>
    </row>
    <row r="92" spans="2:63" s="1" customFormat="1" ht="15.2" customHeight="1">
      <c r="B92" s="33"/>
      <c r="C92" s="28" t="s">
        <v>25</v>
      </c>
      <c r="F92" s="26" t="str">
        <f>E17</f>
        <v xml:space="preserve"> </v>
      </c>
      <c r="I92" s="28" t="s">
        <v>30</v>
      </c>
      <c r="J92" s="31" t="str">
        <f>E23</f>
        <v xml:space="preserve"> </v>
      </c>
      <c r="L92" s="33"/>
    </row>
    <row r="93" spans="2:63" s="1" customFormat="1" ht="15.2" customHeight="1">
      <c r="B93" s="33"/>
      <c r="C93" s="28" t="s">
        <v>28</v>
      </c>
      <c r="F93" s="26" t="str">
        <f>IF(E20="","",E20)</f>
        <v>Vyplň údaj</v>
      </c>
      <c r="I93" s="28" t="s">
        <v>32</v>
      </c>
      <c r="J93" s="31" t="str">
        <f>E26</f>
        <v xml:space="preserve"> </v>
      </c>
      <c r="L93" s="33"/>
    </row>
    <row r="94" spans="2:63" s="1" customFormat="1" ht="10.35" customHeight="1">
      <c r="B94" s="33"/>
      <c r="L94" s="33"/>
    </row>
    <row r="95" spans="2:63" s="10" customFormat="1" ht="29.25" customHeight="1">
      <c r="B95" s="109"/>
      <c r="C95" s="110" t="s">
        <v>253</v>
      </c>
      <c r="D95" s="111" t="s">
        <v>54</v>
      </c>
      <c r="E95" s="111" t="s">
        <v>50</v>
      </c>
      <c r="F95" s="111" t="s">
        <v>51</v>
      </c>
      <c r="G95" s="111" t="s">
        <v>254</v>
      </c>
      <c r="H95" s="111" t="s">
        <v>255</v>
      </c>
      <c r="I95" s="111" t="s">
        <v>256</v>
      </c>
      <c r="J95" s="111" t="s">
        <v>188</v>
      </c>
      <c r="K95" s="112" t="s">
        <v>257</v>
      </c>
      <c r="L95" s="109"/>
      <c r="M95" s="57" t="s">
        <v>3</v>
      </c>
      <c r="N95" s="58" t="s">
        <v>39</v>
      </c>
      <c r="O95" s="58" t="s">
        <v>258</v>
      </c>
      <c r="P95" s="58" t="s">
        <v>259</v>
      </c>
      <c r="Q95" s="58" t="s">
        <v>260</v>
      </c>
      <c r="R95" s="58" t="s">
        <v>261</v>
      </c>
      <c r="S95" s="58" t="s">
        <v>262</v>
      </c>
      <c r="T95" s="59" t="s">
        <v>263</v>
      </c>
    </row>
    <row r="96" spans="2:63" s="1" customFormat="1" ht="22.9" customHeight="1">
      <c r="B96" s="33"/>
      <c r="C96" s="62" t="s">
        <v>264</v>
      </c>
      <c r="J96" s="113">
        <f>BK96</f>
        <v>0</v>
      </c>
      <c r="L96" s="33"/>
      <c r="M96" s="60"/>
      <c r="N96" s="51"/>
      <c r="O96" s="51"/>
      <c r="P96" s="114">
        <f>P97+P118+P165</f>
        <v>0</v>
      </c>
      <c r="Q96" s="51"/>
      <c r="R96" s="114">
        <f>R97+R118+R165</f>
        <v>0.28576410000000002</v>
      </c>
      <c r="S96" s="51"/>
      <c r="T96" s="115">
        <f>T97+T118+T165</f>
        <v>0</v>
      </c>
      <c r="AT96" s="18" t="s">
        <v>68</v>
      </c>
      <c r="AU96" s="18" t="s">
        <v>189</v>
      </c>
      <c r="BK96" s="116">
        <f>BK97+BK118+BK165</f>
        <v>0</v>
      </c>
    </row>
    <row r="97" spans="2:65" s="11" customFormat="1" ht="25.9" customHeight="1">
      <c r="B97" s="117"/>
      <c r="D97" s="118" t="s">
        <v>68</v>
      </c>
      <c r="E97" s="119" t="s">
        <v>507</v>
      </c>
      <c r="F97" s="119" t="s">
        <v>508</v>
      </c>
      <c r="I97" s="120"/>
      <c r="J97" s="121">
        <f>BK97</f>
        <v>0</v>
      </c>
      <c r="L97" s="117"/>
      <c r="M97" s="122"/>
      <c r="P97" s="123">
        <f>P98+P107+P114</f>
        <v>0</v>
      </c>
      <c r="R97" s="123">
        <f>R98+R107+R114</f>
        <v>0</v>
      </c>
      <c r="T97" s="124">
        <f>T98+T107+T114</f>
        <v>0</v>
      </c>
      <c r="AR97" s="118" t="s">
        <v>76</v>
      </c>
      <c r="AT97" s="125" t="s">
        <v>68</v>
      </c>
      <c r="AU97" s="125" t="s">
        <v>69</v>
      </c>
      <c r="AY97" s="118" t="s">
        <v>267</v>
      </c>
      <c r="BK97" s="126">
        <f>BK98+BK107+BK114</f>
        <v>0</v>
      </c>
    </row>
    <row r="98" spans="2:65" s="11" customFormat="1" ht="22.9" customHeight="1">
      <c r="B98" s="117"/>
      <c r="D98" s="118" t="s">
        <v>68</v>
      </c>
      <c r="E98" s="127" t="s">
        <v>839</v>
      </c>
      <c r="F98" s="127" t="s">
        <v>1910</v>
      </c>
      <c r="I98" s="120"/>
      <c r="J98" s="128">
        <f>BK98</f>
        <v>0</v>
      </c>
      <c r="L98" s="117"/>
      <c r="M98" s="122"/>
      <c r="P98" s="123">
        <f>SUM(P99:P106)</f>
        <v>0</v>
      </c>
      <c r="R98" s="123">
        <f>SUM(R99:R106)</f>
        <v>0</v>
      </c>
      <c r="T98" s="124">
        <f>SUM(T99:T106)</f>
        <v>0</v>
      </c>
      <c r="AR98" s="118" t="s">
        <v>76</v>
      </c>
      <c r="AT98" s="125" t="s">
        <v>68</v>
      </c>
      <c r="AU98" s="125" t="s">
        <v>76</v>
      </c>
      <c r="AY98" s="118" t="s">
        <v>267</v>
      </c>
      <c r="BK98" s="126">
        <f>SUM(BK99:BK106)</f>
        <v>0</v>
      </c>
    </row>
    <row r="99" spans="2:65" s="1" customFormat="1" ht="24.2" customHeight="1">
      <c r="B99" s="129"/>
      <c r="C99" s="130" t="s">
        <v>76</v>
      </c>
      <c r="D99" s="130" t="s">
        <v>270</v>
      </c>
      <c r="E99" s="131" t="s">
        <v>2108</v>
      </c>
      <c r="F99" s="132" t="s">
        <v>2109</v>
      </c>
      <c r="G99" s="133" t="s">
        <v>102</v>
      </c>
      <c r="H99" s="358">
        <v>2</v>
      </c>
      <c r="I99" s="134"/>
      <c r="J99" s="348">
        <f>ROUND(I99*H99,2)</f>
        <v>0</v>
      </c>
      <c r="K99" s="132" t="s">
        <v>273</v>
      </c>
      <c r="L99" s="33"/>
      <c r="M99" s="135" t="s">
        <v>3</v>
      </c>
      <c r="N99" s="136" t="s">
        <v>41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88</v>
      </c>
      <c r="AT99" s="139" t="s">
        <v>270</v>
      </c>
      <c r="AU99" s="139" t="s">
        <v>81</v>
      </c>
      <c r="AY99" s="18" t="s">
        <v>267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8" t="s">
        <v>81</v>
      </c>
      <c r="BK99" s="140">
        <f>ROUND(I99*H99,2)</f>
        <v>0</v>
      </c>
      <c r="BL99" s="18" t="s">
        <v>88</v>
      </c>
      <c r="BM99" s="139" t="s">
        <v>2110</v>
      </c>
    </row>
    <row r="100" spans="2:65" s="12" customFormat="1" ht="12">
      <c r="B100" s="145"/>
      <c r="D100" s="146" t="s">
        <v>277</v>
      </c>
      <c r="E100" s="147" t="s">
        <v>3</v>
      </c>
      <c r="F100" s="148" t="s">
        <v>81</v>
      </c>
      <c r="H100" s="359">
        <v>2</v>
      </c>
      <c r="I100" s="149"/>
      <c r="J100" s="350"/>
      <c r="K100" s="132"/>
      <c r="L100" s="145"/>
      <c r="M100" s="150"/>
      <c r="T100" s="151"/>
      <c r="AT100" s="147" t="s">
        <v>277</v>
      </c>
      <c r="AU100" s="147" t="s">
        <v>81</v>
      </c>
      <c r="AV100" s="12" t="s">
        <v>81</v>
      </c>
      <c r="AW100" s="12" t="s">
        <v>31</v>
      </c>
      <c r="AX100" s="12" t="s">
        <v>76</v>
      </c>
      <c r="AY100" s="147" t="s">
        <v>267</v>
      </c>
    </row>
    <row r="101" spans="2:65" s="1" customFormat="1" ht="24.2" customHeight="1">
      <c r="B101" s="129"/>
      <c r="C101" s="130" t="s">
        <v>81</v>
      </c>
      <c r="D101" s="130" t="s">
        <v>270</v>
      </c>
      <c r="E101" s="131" t="s">
        <v>1911</v>
      </c>
      <c r="F101" s="132" t="s">
        <v>1912</v>
      </c>
      <c r="G101" s="133" t="s">
        <v>102</v>
      </c>
      <c r="H101" s="358">
        <v>2.1</v>
      </c>
      <c r="I101" s="134"/>
      <c r="J101" s="348">
        <f>ROUND(I101*H101,2)</f>
        <v>0</v>
      </c>
      <c r="K101" s="132" t="s">
        <v>273</v>
      </c>
      <c r="L101" s="33"/>
      <c r="M101" s="135" t="s">
        <v>3</v>
      </c>
      <c r="N101" s="136" t="s">
        <v>41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88</v>
      </c>
      <c r="AT101" s="139" t="s">
        <v>270</v>
      </c>
      <c r="AU101" s="139" t="s">
        <v>81</v>
      </c>
      <c r="AY101" s="18" t="s">
        <v>267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8" t="s">
        <v>81</v>
      </c>
      <c r="BK101" s="140">
        <f>ROUND(I101*H101,2)</f>
        <v>0</v>
      </c>
      <c r="BL101" s="18" t="s">
        <v>88</v>
      </c>
      <c r="BM101" s="139" t="s">
        <v>2111</v>
      </c>
    </row>
    <row r="102" spans="2:65" s="12" customFormat="1">
      <c r="B102" s="145"/>
      <c r="D102" s="146" t="s">
        <v>277</v>
      </c>
      <c r="E102" s="147" t="s">
        <v>3</v>
      </c>
      <c r="F102" s="148" t="s">
        <v>2112</v>
      </c>
      <c r="H102" s="359">
        <v>2.1</v>
      </c>
      <c r="I102" s="149"/>
      <c r="J102" s="350"/>
      <c r="L102" s="145"/>
      <c r="M102" s="150"/>
      <c r="T102" s="151"/>
      <c r="AT102" s="147" t="s">
        <v>277</v>
      </c>
      <c r="AU102" s="147" t="s">
        <v>81</v>
      </c>
      <c r="AV102" s="12" t="s">
        <v>81</v>
      </c>
      <c r="AW102" s="12" t="s">
        <v>31</v>
      </c>
      <c r="AX102" s="12" t="s">
        <v>76</v>
      </c>
      <c r="AY102" s="147" t="s">
        <v>267</v>
      </c>
    </row>
    <row r="103" spans="2:65" s="1" customFormat="1" ht="24.2" customHeight="1">
      <c r="B103" s="129"/>
      <c r="C103" s="130" t="s">
        <v>85</v>
      </c>
      <c r="D103" s="130" t="s">
        <v>270</v>
      </c>
      <c r="E103" s="131" t="s">
        <v>1915</v>
      </c>
      <c r="F103" s="132" t="s">
        <v>1916</v>
      </c>
      <c r="G103" s="133" t="s">
        <v>102</v>
      </c>
      <c r="H103" s="358">
        <v>2.1</v>
      </c>
      <c r="I103" s="134"/>
      <c r="J103" s="348">
        <f>ROUND(I103*H103,2)</f>
        <v>0</v>
      </c>
      <c r="K103" s="132" t="s">
        <v>273</v>
      </c>
      <c r="L103" s="33"/>
      <c r="M103" s="135" t="s">
        <v>3</v>
      </c>
      <c r="N103" s="136" t="s">
        <v>41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88</v>
      </c>
      <c r="AT103" s="139" t="s">
        <v>270</v>
      </c>
      <c r="AU103" s="139" t="s">
        <v>81</v>
      </c>
      <c r="AY103" s="18" t="s">
        <v>267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81</v>
      </c>
      <c r="BK103" s="140">
        <f>ROUND(I103*H103,2)</f>
        <v>0</v>
      </c>
      <c r="BL103" s="18" t="s">
        <v>88</v>
      </c>
      <c r="BM103" s="139" t="s">
        <v>2113</v>
      </c>
    </row>
    <row r="104" spans="2:65" s="12" customFormat="1">
      <c r="B104" s="145"/>
      <c r="D104" s="146" t="s">
        <v>277</v>
      </c>
      <c r="E104" s="147" t="s">
        <v>3</v>
      </c>
      <c r="F104" s="148" t="s">
        <v>2112</v>
      </c>
      <c r="H104" s="359">
        <v>2.1</v>
      </c>
      <c r="I104" s="149"/>
      <c r="J104" s="350"/>
      <c r="L104" s="145"/>
      <c r="M104" s="150"/>
      <c r="T104" s="151"/>
      <c r="AT104" s="147" t="s">
        <v>277</v>
      </c>
      <c r="AU104" s="147" t="s">
        <v>81</v>
      </c>
      <c r="AV104" s="12" t="s">
        <v>81</v>
      </c>
      <c r="AW104" s="12" t="s">
        <v>31</v>
      </c>
      <c r="AX104" s="12" t="s">
        <v>76</v>
      </c>
      <c r="AY104" s="147" t="s">
        <v>267</v>
      </c>
    </row>
    <row r="105" spans="2:65" s="1" customFormat="1" ht="33" customHeight="1">
      <c r="B105" s="129"/>
      <c r="C105" s="130" t="s">
        <v>88</v>
      </c>
      <c r="D105" s="130" t="s">
        <v>270</v>
      </c>
      <c r="E105" s="131" t="s">
        <v>1918</v>
      </c>
      <c r="F105" s="132" t="s">
        <v>1919</v>
      </c>
      <c r="G105" s="133" t="s">
        <v>403</v>
      </c>
      <c r="H105" s="358">
        <v>14</v>
      </c>
      <c r="I105" s="134"/>
      <c r="J105" s="348">
        <f>ROUND(I105*H105,2)</f>
        <v>0</v>
      </c>
      <c r="K105" s="132" t="s">
        <v>273</v>
      </c>
      <c r="L105" s="33"/>
      <c r="M105" s="135" t="s">
        <v>3</v>
      </c>
      <c r="N105" s="136" t="s">
        <v>41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88</v>
      </c>
      <c r="AT105" s="139" t="s">
        <v>270</v>
      </c>
      <c r="AU105" s="139" t="s">
        <v>81</v>
      </c>
      <c r="AY105" s="18" t="s">
        <v>267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8" t="s">
        <v>81</v>
      </c>
      <c r="BK105" s="140">
        <f>ROUND(I105*H105,2)</f>
        <v>0</v>
      </c>
      <c r="BL105" s="18" t="s">
        <v>88</v>
      </c>
      <c r="BM105" s="139" t="s">
        <v>2114</v>
      </c>
    </row>
    <row r="106" spans="2:65" s="12" customFormat="1">
      <c r="B106" s="145"/>
      <c r="D106" s="146" t="s">
        <v>277</v>
      </c>
      <c r="E106" s="147" t="s">
        <v>3</v>
      </c>
      <c r="F106" s="148" t="s">
        <v>353</v>
      </c>
      <c r="H106" s="359">
        <v>14</v>
      </c>
      <c r="I106" s="149"/>
      <c r="J106" s="350"/>
      <c r="L106" s="145"/>
      <c r="M106" s="150"/>
      <c r="T106" s="151"/>
      <c r="AT106" s="147" t="s">
        <v>277</v>
      </c>
      <c r="AU106" s="147" t="s">
        <v>81</v>
      </c>
      <c r="AV106" s="12" t="s">
        <v>81</v>
      </c>
      <c r="AW106" s="12" t="s">
        <v>31</v>
      </c>
      <c r="AX106" s="12" t="s">
        <v>76</v>
      </c>
      <c r="AY106" s="147" t="s">
        <v>267</v>
      </c>
    </row>
    <row r="107" spans="2:65" s="11" customFormat="1" ht="22.9" customHeight="1">
      <c r="B107" s="117"/>
      <c r="D107" s="118" t="s">
        <v>68</v>
      </c>
      <c r="E107" s="127" t="s">
        <v>1921</v>
      </c>
      <c r="F107" s="127" t="s">
        <v>1922</v>
      </c>
      <c r="H107" s="362"/>
      <c r="I107" s="120"/>
      <c r="J107" s="352">
        <f>BK107</f>
        <v>0</v>
      </c>
      <c r="L107" s="117"/>
      <c r="M107" s="122"/>
      <c r="P107" s="123">
        <f>SUM(P108:P113)</f>
        <v>0</v>
      </c>
      <c r="R107" s="123">
        <f>SUM(R108:R113)</f>
        <v>0</v>
      </c>
      <c r="T107" s="124">
        <f>SUM(T108:T113)</f>
        <v>0</v>
      </c>
      <c r="AR107" s="118" t="s">
        <v>76</v>
      </c>
      <c r="AT107" s="125" t="s">
        <v>68</v>
      </c>
      <c r="AU107" s="125" t="s">
        <v>76</v>
      </c>
      <c r="AY107" s="118" t="s">
        <v>267</v>
      </c>
      <c r="BK107" s="126">
        <f>SUM(BK108:BK113)</f>
        <v>0</v>
      </c>
    </row>
    <row r="108" spans="2:65" s="1" customFormat="1" ht="24.2" customHeight="1">
      <c r="B108" s="129"/>
      <c r="C108" s="130" t="s">
        <v>91</v>
      </c>
      <c r="D108" s="130" t="s">
        <v>270</v>
      </c>
      <c r="E108" s="131" t="s">
        <v>479</v>
      </c>
      <c r="F108" s="132" t="s">
        <v>1923</v>
      </c>
      <c r="G108" s="133" t="s">
        <v>481</v>
      </c>
      <c r="H108" s="358">
        <v>0.28599999999999998</v>
      </c>
      <c r="I108" s="134"/>
      <c r="J108" s="348">
        <f>ROUND(I108*H108,2)</f>
        <v>0</v>
      </c>
      <c r="K108" s="132" t="s">
        <v>273</v>
      </c>
      <c r="L108" s="33"/>
      <c r="M108" s="135" t="s">
        <v>3</v>
      </c>
      <c r="N108" s="136" t="s">
        <v>41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88</v>
      </c>
      <c r="AT108" s="139" t="s">
        <v>270</v>
      </c>
      <c r="AU108" s="139" t="s">
        <v>81</v>
      </c>
      <c r="AY108" s="18" t="s">
        <v>267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88</v>
      </c>
      <c r="BM108" s="139" t="s">
        <v>2115</v>
      </c>
    </row>
    <row r="109" spans="2:65" s="1" customFormat="1" ht="24.2" customHeight="1">
      <c r="B109" s="129"/>
      <c r="C109" s="130" t="s">
        <v>94</v>
      </c>
      <c r="D109" s="130" t="s">
        <v>270</v>
      </c>
      <c r="E109" s="131" t="s">
        <v>485</v>
      </c>
      <c r="F109" s="132" t="s">
        <v>1925</v>
      </c>
      <c r="G109" s="133" t="s">
        <v>481</v>
      </c>
      <c r="H109" s="358">
        <v>0.28599999999999998</v>
      </c>
      <c r="I109" s="134"/>
      <c r="J109" s="348">
        <f>ROUND(I109*H109,2)</f>
        <v>0</v>
      </c>
      <c r="K109" s="132" t="s">
        <v>273</v>
      </c>
      <c r="L109" s="33"/>
      <c r="M109" s="135" t="s">
        <v>3</v>
      </c>
      <c r="N109" s="136" t="s">
        <v>41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88</v>
      </c>
      <c r="AT109" s="139" t="s">
        <v>270</v>
      </c>
      <c r="AU109" s="139" t="s">
        <v>81</v>
      </c>
      <c r="AY109" s="18" t="s">
        <v>267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8" t="s">
        <v>81</v>
      </c>
      <c r="BK109" s="140">
        <f>ROUND(I109*H109,2)</f>
        <v>0</v>
      </c>
      <c r="BL109" s="18" t="s">
        <v>88</v>
      </c>
      <c r="BM109" s="139" t="s">
        <v>2116</v>
      </c>
    </row>
    <row r="110" spans="2:65" s="1" customFormat="1" ht="24.2" customHeight="1">
      <c r="B110" s="129"/>
      <c r="C110" s="130" t="s">
        <v>316</v>
      </c>
      <c r="D110" s="130" t="s">
        <v>270</v>
      </c>
      <c r="E110" s="131" t="s">
        <v>490</v>
      </c>
      <c r="F110" s="132" t="s">
        <v>1927</v>
      </c>
      <c r="G110" s="133" t="s">
        <v>481</v>
      </c>
      <c r="H110" s="358">
        <v>4.335</v>
      </c>
      <c r="I110" s="134"/>
      <c r="J110" s="348">
        <f>ROUND(I110*H110,2)</f>
        <v>0</v>
      </c>
      <c r="K110" s="132" t="s">
        <v>273</v>
      </c>
      <c r="L110" s="33"/>
      <c r="M110" s="135" t="s">
        <v>3</v>
      </c>
      <c r="N110" s="136" t="s">
        <v>41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88</v>
      </c>
      <c r="AT110" s="139" t="s">
        <v>270</v>
      </c>
      <c r="AU110" s="139" t="s">
        <v>81</v>
      </c>
      <c r="AY110" s="18" t="s">
        <v>267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81</v>
      </c>
      <c r="BK110" s="140">
        <f>ROUND(I110*H110,2)</f>
        <v>0</v>
      </c>
      <c r="BL110" s="18" t="s">
        <v>88</v>
      </c>
      <c r="BM110" s="139" t="s">
        <v>2117</v>
      </c>
    </row>
    <row r="111" spans="2:65" s="12" customFormat="1">
      <c r="B111" s="145"/>
      <c r="D111" s="146" t="s">
        <v>277</v>
      </c>
      <c r="E111" s="147" t="s">
        <v>3</v>
      </c>
      <c r="F111" s="148" t="s">
        <v>2118</v>
      </c>
      <c r="H111" s="359">
        <v>4.335</v>
      </c>
      <c r="I111" s="149"/>
      <c r="J111" s="350"/>
      <c r="L111" s="145"/>
      <c r="M111" s="150"/>
      <c r="T111" s="151"/>
      <c r="AT111" s="147" t="s">
        <v>277</v>
      </c>
      <c r="AU111" s="147" t="s">
        <v>81</v>
      </c>
      <c r="AV111" s="12" t="s">
        <v>81</v>
      </c>
      <c r="AW111" s="12" t="s">
        <v>31</v>
      </c>
      <c r="AX111" s="12" t="s">
        <v>69</v>
      </c>
      <c r="AY111" s="147" t="s">
        <v>267</v>
      </c>
    </row>
    <row r="112" spans="2:65" s="13" customFormat="1">
      <c r="B112" s="152"/>
      <c r="D112" s="146" t="s">
        <v>277</v>
      </c>
      <c r="E112" s="153" t="s">
        <v>3</v>
      </c>
      <c r="F112" s="154" t="s">
        <v>285</v>
      </c>
      <c r="H112" s="361">
        <v>4.335</v>
      </c>
      <c r="I112" s="155"/>
      <c r="J112" s="351"/>
      <c r="L112" s="152"/>
      <c r="M112" s="156"/>
      <c r="T112" s="157"/>
      <c r="AT112" s="153" t="s">
        <v>277</v>
      </c>
      <c r="AU112" s="153" t="s">
        <v>81</v>
      </c>
      <c r="AV112" s="13" t="s">
        <v>88</v>
      </c>
      <c r="AW112" s="13" t="s">
        <v>31</v>
      </c>
      <c r="AX112" s="13" t="s">
        <v>76</v>
      </c>
      <c r="AY112" s="153" t="s">
        <v>267</v>
      </c>
    </row>
    <row r="113" spans="2:65" s="1" customFormat="1" ht="44.25" customHeight="1">
      <c r="B113" s="129"/>
      <c r="C113" s="130" t="s">
        <v>322</v>
      </c>
      <c r="D113" s="130" t="s">
        <v>270</v>
      </c>
      <c r="E113" s="131" t="s">
        <v>502</v>
      </c>
      <c r="F113" s="132" t="s">
        <v>1930</v>
      </c>
      <c r="G113" s="133" t="s">
        <v>481</v>
      </c>
      <c r="H113" s="358">
        <v>0.28599999999999998</v>
      </c>
      <c r="I113" s="134"/>
      <c r="J113" s="348">
        <f>ROUND(I113*H113,2)</f>
        <v>0</v>
      </c>
      <c r="K113" s="132" t="s">
        <v>273</v>
      </c>
      <c r="L113" s="33"/>
      <c r="M113" s="135" t="s">
        <v>3</v>
      </c>
      <c r="N113" s="136" t="s">
        <v>41</v>
      </c>
      <c r="P113" s="137">
        <f>O113*H113</f>
        <v>0</v>
      </c>
      <c r="Q113" s="137">
        <v>0</v>
      </c>
      <c r="R113" s="137">
        <f>Q113*H113</f>
        <v>0</v>
      </c>
      <c r="S113" s="137">
        <v>0</v>
      </c>
      <c r="T113" s="138">
        <f>S113*H113</f>
        <v>0</v>
      </c>
      <c r="AR113" s="139" t="s">
        <v>88</v>
      </c>
      <c r="AT113" s="139" t="s">
        <v>270</v>
      </c>
      <c r="AU113" s="139" t="s">
        <v>81</v>
      </c>
      <c r="AY113" s="18" t="s">
        <v>267</v>
      </c>
      <c r="BE113" s="140">
        <f>IF(N113="základní",J113,0)</f>
        <v>0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8" t="s">
        <v>81</v>
      </c>
      <c r="BK113" s="140">
        <f>ROUND(I113*H113,2)</f>
        <v>0</v>
      </c>
      <c r="BL113" s="18" t="s">
        <v>88</v>
      </c>
      <c r="BM113" s="139" t="s">
        <v>2119</v>
      </c>
    </row>
    <row r="114" spans="2:65" s="11" customFormat="1" ht="22.9" customHeight="1">
      <c r="B114" s="117"/>
      <c r="D114" s="118" t="s">
        <v>68</v>
      </c>
      <c r="E114" s="127" t="s">
        <v>1017</v>
      </c>
      <c r="F114" s="127" t="s">
        <v>1018</v>
      </c>
      <c r="H114" s="362"/>
      <c r="I114" s="120"/>
      <c r="J114" s="352">
        <f>BK114</f>
        <v>0</v>
      </c>
      <c r="L114" s="117"/>
      <c r="M114" s="122"/>
      <c r="P114" s="123">
        <f>SUM(P115:P117)</f>
        <v>0</v>
      </c>
      <c r="R114" s="123">
        <f>SUM(R115:R117)</f>
        <v>0</v>
      </c>
      <c r="T114" s="124">
        <f>SUM(T115:T117)</f>
        <v>0</v>
      </c>
      <c r="AR114" s="118" t="s">
        <v>76</v>
      </c>
      <c r="AT114" s="125" t="s">
        <v>68</v>
      </c>
      <c r="AU114" s="125" t="s">
        <v>76</v>
      </c>
      <c r="AY114" s="118" t="s">
        <v>267</v>
      </c>
      <c r="BK114" s="126">
        <f>SUM(BK115:BK117)</f>
        <v>0</v>
      </c>
    </row>
    <row r="115" spans="2:65" s="1" customFormat="1" ht="16.5" customHeight="1">
      <c r="B115" s="129"/>
      <c r="C115" s="130" t="s">
        <v>97</v>
      </c>
      <c r="D115" s="130" t="s">
        <v>270</v>
      </c>
      <c r="E115" s="131" t="s">
        <v>1872</v>
      </c>
      <c r="F115" s="132" t="s">
        <v>1932</v>
      </c>
      <c r="G115" s="133" t="s">
        <v>481</v>
      </c>
      <c r="H115" s="358">
        <v>0.28599999999999998</v>
      </c>
      <c r="I115" s="134"/>
      <c r="J115" s="348">
        <f>ROUND(I115*H115,2)</f>
        <v>0</v>
      </c>
      <c r="K115" s="132" t="s">
        <v>273</v>
      </c>
      <c r="L115" s="33"/>
      <c r="M115" s="135" t="s">
        <v>3</v>
      </c>
      <c r="N115" s="136" t="s">
        <v>41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88</v>
      </c>
      <c r="AT115" s="139" t="s">
        <v>270</v>
      </c>
      <c r="AU115" s="139" t="s">
        <v>81</v>
      </c>
      <c r="AY115" s="18" t="s">
        <v>267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81</v>
      </c>
      <c r="BK115" s="140">
        <f>ROUND(I115*H115,2)</f>
        <v>0</v>
      </c>
      <c r="BL115" s="18" t="s">
        <v>88</v>
      </c>
      <c r="BM115" s="139" t="s">
        <v>2120</v>
      </c>
    </row>
    <row r="116" spans="2:65" s="1" customFormat="1" ht="21.75" customHeight="1">
      <c r="B116" s="129"/>
      <c r="C116" s="130" t="s">
        <v>331</v>
      </c>
      <c r="D116" s="130" t="s">
        <v>270</v>
      </c>
      <c r="E116" s="131" t="s">
        <v>1934</v>
      </c>
      <c r="F116" s="132" t="s">
        <v>1935</v>
      </c>
      <c r="G116" s="133" t="s">
        <v>481</v>
      </c>
      <c r="H116" s="358">
        <v>0.28599999999999998</v>
      </c>
      <c r="I116" s="134"/>
      <c r="J116" s="348">
        <f>ROUND(I116*H116,2)</f>
        <v>0</v>
      </c>
      <c r="K116" s="132" t="s">
        <v>273</v>
      </c>
      <c r="L116" s="33"/>
      <c r="M116" s="135" t="s">
        <v>3</v>
      </c>
      <c r="N116" s="136" t="s">
        <v>41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88</v>
      </c>
      <c r="AT116" s="139" t="s">
        <v>270</v>
      </c>
      <c r="AU116" s="139" t="s">
        <v>81</v>
      </c>
      <c r="AY116" s="18" t="s">
        <v>267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81</v>
      </c>
      <c r="BK116" s="140">
        <f>ROUND(I116*H116,2)</f>
        <v>0</v>
      </c>
      <c r="BL116" s="18" t="s">
        <v>88</v>
      </c>
      <c r="BM116" s="139" t="s">
        <v>2121</v>
      </c>
    </row>
    <row r="117" spans="2:65" s="1" customFormat="1" ht="21.75" customHeight="1">
      <c r="B117" s="129"/>
      <c r="C117" s="130" t="s">
        <v>336</v>
      </c>
      <c r="D117" s="130" t="s">
        <v>270</v>
      </c>
      <c r="E117" s="131" t="s">
        <v>1937</v>
      </c>
      <c r="F117" s="132" t="s">
        <v>1938</v>
      </c>
      <c r="G117" s="133" t="s">
        <v>481</v>
      </c>
      <c r="H117" s="358">
        <v>0.28599999999999998</v>
      </c>
      <c r="I117" s="134"/>
      <c r="J117" s="348">
        <f>ROUND(I117*H117,2)</f>
        <v>0</v>
      </c>
      <c r="K117" s="132" t="s">
        <v>273</v>
      </c>
      <c r="L117" s="33"/>
      <c r="M117" s="135" t="s">
        <v>3</v>
      </c>
      <c r="N117" s="136" t="s">
        <v>41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88</v>
      </c>
      <c r="AT117" s="139" t="s">
        <v>270</v>
      </c>
      <c r="AU117" s="139" t="s">
        <v>81</v>
      </c>
      <c r="AY117" s="18" t="s">
        <v>267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81</v>
      </c>
      <c r="BK117" s="140">
        <f>ROUND(I117*H117,2)</f>
        <v>0</v>
      </c>
      <c r="BL117" s="18" t="s">
        <v>88</v>
      </c>
      <c r="BM117" s="139" t="s">
        <v>2122</v>
      </c>
    </row>
    <row r="118" spans="2:65" s="11" customFormat="1" ht="25.9" customHeight="1">
      <c r="B118" s="117"/>
      <c r="D118" s="118" t="s">
        <v>68</v>
      </c>
      <c r="E118" s="119" t="s">
        <v>1024</v>
      </c>
      <c r="F118" s="119" t="s">
        <v>1025</v>
      </c>
      <c r="H118" s="362"/>
      <c r="I118" s="120"/>
      <c r="J118" s="354">
        <f>BK118</f>
        <v>0</v>
      </c>
      <c r="L118" s="117"/>
      <c r="M118" s="122"/>
      <c r="P118" s="123">
        <f>P119+P128+P133+P141+P157</f>
        <v>0</v>
      </c>
      <c r="R118" s="123">
        <f>R119+R128+R133+R141+R157</f>
        <v>0.28576410000000002</v>
      </c>
      <c r="T118" s="124">
        <f>T119+T128+T133+T141+T157</f>
        <v>0</v>
      </c>
      <c r="AR118" s="118" t="s">
        <v>81</v>
      </c>
      <c r="AT118" s="125" t="s">
        <v>68</v>
      </c>
      <c r="AU118" s="125" t="s">
        <v>69</v>
      </c>
      <c r="AY118" s="118" t="s">
        <v>267</v>
      </c>
      <c r="BK118" s="126">
        <f>BK119+BK128+BK133+BK141+BK157</f>
        <v>0</v>
      </c>
    </row>
    <row r="119" spans="2:65" s="11" customFormat="1" ht="22.9" customHeight="1">
      <c r="B119" s="117"/>
      <c r="D119" s="118" t="s">
        <v>68</v>
      </c>
      <c r="E119" s="127" t="s">
        <v>1082</v>
      </c>
      <c r="F119" s="127" t="s">
        <v>1083</v>
      </c>
      <c r="H119" s="362"/>
      <c r="I119" s="120"/>
      <c r="J119" s="352">
        <f>BK119</f>
        <v>0</v>
      </c>
      <c r="L119" s="117"/>
      <c r="M119" s="122"/>
      <c r="P119" s="123">
        <f>SUM(P120:P127)</f>
        <v>0</v>
      </c>
      <c r="R119" s="123">
        <f>SUM(R120:R127)</f>
        <v>6.4840999999999996E-3</v>
      </c>
      <c r="T119" s="124">
        <f>SUM(T120:T127)</f>
        <v>0</v>
      </c>
      <c r="AR119" s="118" t="s">
        <v>81</v>
      </c>
      <c r="AT119" s="125" t="s">
        <v>68</v>
      </c>
      <c r="AU119" s="125" t="s">
        <v>76</v>
      </c>
      <c r="AY119" s="118" t="s">
        <v>267</v>
      </c>
      <c r="BK119" s="126">
        <f>SUM(BK120:BK127)</f>
        <v>0</v>
      </c>
    </row>
    <row r="120" spans="2:65" s="1" customFormat="1" ht="55.5" customHeight="1">
      <c r="B120" s="129"/>
      <c r="C120" s="130" t="s">
        <v>9</v>
      </c>
      <c r="D120" s="130" t="s">
        <v>270</v>
      </c>
      <c r="E120" s="131" t="s">
        <v>2123</v>
      </c>
      <c r="F120" s="132" t="s">
        <v>2124</v>
      </c>
      <c r="G120" s="133" t="s">
        <v>403</v>
      </c>
      <c r="H120" s="358">
        <v>3.5</v>
      </c>
      <c r="I120" s="134"/>
      <c r="J120" s="348">
        <f>ROUND(I120*H120,2)</f>
        <v>0</v>
      </c>
      <c r="K120" s="132" t="s">
        <v>273</v>
      </c>
      <c r="L120" s="33"/>
      <c r="M120" s="135" t="s">
        <v>3</v>
      </c>
      <c r="N120" s="136" t="s">
        <v>41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312</v>
      </c>
      <c r="AT120" s="139" t="s">
        <v>270</v>
      </c>
      <c r="AU120" s="139" t="s">
        <v>81</v>
      </c>
      <c r="AY120" s="18" t="s">
        <v>267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81</v>
      </c>
      <c r="BK120" s="140">
        <f>ROUND(I120*H120,2)</f>
        <v>0</v>
      </c>
      <c r="BL120" s="18" t="s">
        <v>312</v>
      </c>
      <c r="BM120" s="139" t="s">
        <v>2125</v>
      </c>
    </row>
    <row r="121" spans="2:65" s="1" customFormat="1" ht="24.2" customHeight="1">
      <c r="B121" s="129"/>
      <c r="C121" s="165" t="s">
        <v>347</v>
      </c>
      <c r="D121" s="165" t="s">
        <v>564</v>
      </c>
      <c r="E121" s="166" t="s">
        <v>2126</v>
      </c>
      <c r="F121" s="167" t="s">
        <v>2127</v>
      </c>
      <c r="G121" s="168" t="s">
        <v>403</v>
      </c>
      <c r="H121" s="363">
        <v>3.57</v>
      </c>
      <c r="I121" s="169"/>
      <c r="J121" s="355">
        <f>ROUND(I121*H121,2)</f>
        <v>0</v>
      </c>
      <c r="K121" s="170" t="s">
        <v>273</v>
      </c>
      <c r="L121" s="171"/>
      <c r="M121" s="172" t="s">
        <v>3</v>
      </c>
      <c r="N121" s="173" t="s">
        <v>41</v>
      </c>
      <c r="P121" s="137">
        <f>O121*H121</f>
        <v>0</v>
      </c>
      <c r="Q121" s="137">
        <v>9.7999999999999997E-4</v>
      </c>
      <c r="R121" s="137">
        <f>Q121*H121</f>
        <v>3.4985999999999997E-3</v>
      </c>
      <c r="S121" s="137">
        <v>0</v>
      </c>
      <c r="T121" s="138">
        <f>S121*H121</f>
        <v>0</v>
      </c>
      <c r="AR121" s="139" t="s">
        <v>472</v>
      </c>
      <c r="AT121" s="139" t="s">
        <v>564</v>
      </c>
      <c r="AU121" s="139" t="s">
        <v>81</v>
      </c>
      <c r="AY121" s="18" t="s">
        <v>267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81</v>
      </c>
      <c r="BK121" s="140">
        <f>ROUND(I121*H121,2)</f>
        <v>0</v>
      </c>
      <c r="BL121" s="18" t="s">
        <v>312</v>
      </c>
      <c r="BM121" s="139" t="s">
        <v>2128</v>
      </c>
    </row>
    <row r="122" spans="2:65" s="12" customFormat="1">
      <c r="B122" s="145"/>
      <c r="D122" s="146" t="s">
        <v>277</v>
      </c>
      <c r="E122" s="147" t="s">
        <v>3</v>
      </c>
      <c r="F122" s="148" t="s">
        <v>2129</v>
      </c>
      <c r="H122" s="359">
        <v>3.57</v>
      </c>
      <c r="I122" s="149"/>
      <c r="J122" s="350"/>
      <c r="L122" s="145"/>
      <c r="M122" s="150"/>
      <c r="T122" s="151"/>
      <c r="AT122" s="147" t="s">
        <v>277</v>
      </c>
      <c r="AU122" s="147" t="s">
        <v>81</v>
      </c>
      <c r="AV122" s="12" t="s">
        <v>81</v>
      </c>
      <c r="AW122" s="12" t="s">
        <v>31</v>
      </c>
      <c r="AX122" s="12" t="s">
        <v>76</v>
      </c>
      <c r="AY122" s="147" t="s">
        <v>267</v>
      </c>
    </row>
    <row r="123" spans="2:65" s="1" customFormat="1" ht="66.75" customHeight="1">
      <c r="B123" s="129"/>
      <c r="C123" s="130" t="s">
        <v>353</v>
      </c>
      <c r="D123" s="130" t="s">
        <v>270</v>
      </c>
      <c r="E123" s="131" t="s">
        <v>2130</v>
      </c>
      <c r="F123" s="132" t="s">
        <v>2131</v>
      </c>
      <c r="G123" s="133" t="s">
        <v>403</v>
      </c>
      <c r="H123" s="358">
        <v>3.5</v>
      </c>
      <c r="I123" s="134"/>
      <c r="J123" s="348">
        <f>ROUND(I123*H123,2)</f>
        <v>0</v>
      </c>
      <c r="K123" s="132" t="s">
        <v>273</v>
      </c>
      <c r="L123" s="33"/>
      <c r="M123" s="135" t="s">
        <v>3</v>
      </c>
      <c r="N123" s="136" t="s">
        <v>41</v>
      </c>
      <c r="P123" s="137">
        <f>O123*H123</f>
        <v>0</v>
      </c>
      <c r="Q123" s="137">
        <v>1.9000000000000001E-4</v>
      </c>
      <c r="R123" s="137">
        <f>Q123*H123</f>
        <v>6.6500000000000001E-4</v>
      </c>
      <c r="S123" s="137">
        <v>0</v>
      </c>
      <c r="T123" s="138">
        <f>S123*H123</f>
        <v>0</v>
      </c>
      <c r="AR123" s="139" t="s">
        <v>312</v>
      </c>
      <c r="AT123" s="139" t="s">
        <v>270</v>
      </c>
      <c r="AU123" s="139" t="s">
        <v>81</v>
      </c>
      <c r="AY123" s="18" t="s">
        <v>267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8" t="s">
        <v>81</v>
      </c>
      <c r="BK123" s="140">
        <f>ROUND(I123*H123,2)</f>
        <v>0</v>
      </c>
      <c r="BL123" s="18" t="s">
        <v>312</v>
      </c>
      <c r="BM123" s="139" t="s">
        <v>2132</v>
      </c>
    </row>
    <row r="124" spans="2:65" s="1" customFormat="1" ht="24.2" customHeight="1">
      <c r="B124" s="129"/>
      <c r="C124" s="165" t="s">
        <v>362</v>
      </c>
      <c r="D124" s="165" t="s">
        <v>564</v>
      </c>
      <c r="E124" s="166" t="s">
        <v>2133</v>
      </c>
      <c r="F124" s="167" t="s">
        <v>2134</v>
      </c>
      <c r="G124" s="168" t="s">
        <v>403</v>
      </c>
      <c r="H124" s="363">
        <v>3.57</v>
      </c>
      <c r="I124" s="169"/>
      <c r="J124" s="355">
        <f>ROUND(I124*H124,2)</f>
        <v>0</v>
      </c>
      <c r="K124" s="170" t="s">
        <v>273</v>
      </c>
      <c r="L124" s="171"/>
      <c r="M124" s="172" t="s">
        <v>3</v>
      </c>
      <c r="N124" s="173" t="s">
        <v>41</v>
      </c>
      <c r="P124" s="137">
        <f>O124*H124</f>
        <v>0</v>
      </c>
      <c r="Q124" s="137">
        <v>6.4999999999999997E-4</v>
      </c>
      <c r="R124" s="137">
        <f>Q124*H124</f>
        <v>2.3204999999999996E-3</v>
      </c>
      <c r="S124" s="137">
        <v>0</v>
      </c>
      <c r="T124" s="138">
        <f>S124*H124</f>
        <v>0</v>
      </c>
      <c r="AR124" s="139" t="s">
        <v>472</v>
      </c>
      <c r="AT124" s="139" t="s">
        <v>564</v>
      </c>
      <c r="AU124" s="139" t="s">
        <v>81</v>
      </c>
      <c r="AY124" s="18" t="s">
        <v>267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8" t="s">
        <v>81</v>
      </c>
      <c r="BK124" s="140">
        <f>ROUND(I124*H124,2)</f>
        <v>0</v>
      </c>
      <c r="BL124" s="18" t="s">
        <v>312</v>
      </c>
      <c r="BM124" s="139" t="s">
        <v>2135</v>
      </c>
    </row>
    <row r="125" spans="2:65" s="12" customFormat="1">
      <c r="B125" s="145"/>
      <c r="D125" s="146" t="s">
        <v>277</v>
      </c>
      <c r="E125" s="147" t="s">
        <v>3</v>
      </c>
      <c r="F125" s="148" t="s">
        <v>2129</v>
      </c>
      <c r="H125" s="359">
        <v>3.57</v>
      </c>
      <c r="I125" s="149"/>
      <c r="J125" s="350"/>
      <c r="L125" s="145"/>
      <c r="M125" s="150"/>
      <c r="T125" s="151"/>
      <c r="AT125" s="147" t="s">
        <v>277</v>
      </c>
      <c r="AU125" s="147" t="s">
        <v>81</v>
      </c>
      <c r="AV125" s="12" t="s">
        <v>81</v>
      </c>
      <c r="AW125" s="12" t="s">
        <v>31</v>
      </c>
      <c r="AX125" s="12" t="s">
        <v>76</v>
      </c>
      <c r="AY125" s="147" t="s">
        <v>267</v>
      </c>
    </row>
    <row r="126" spans="2:65" s="1" customFormat="1" ht="49.15" customHeight="1">
      <c r="B126" s="129"/>
      <c r="C126" s="130" t="s">
        <v>312</v>
      </c>
      <c r="D126" s="130" t="s">
        <v>270</v>
      </c>
      <c r="E126" s="131" t="s">
        <v>1085</v>
      </c>
      <c r="F126" s="132" t="s">
        <v>1086</v>
      </c>
      <c r="G126" s="133" t="s">
        <v>481</v>
      </c>
      <c r="H126" s="358">
        <v>6.0000000000000001E-3</v>
      </c>
      <c r="I126" s="134"/>
      <c r="J126" s="348">
        <f>ROUND(I126*H126,2)</f>
        <v>0</v>
      </c>
      <c r="K126" s="132" t="s">
        <v>273</v>
      </c>
      <c r="L126" s="33"/>
      <c r="M126" s="135" t="s">
        <v>3</v>
      </c>
      <c r="N126" s="136" t="s">
        <v>41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312</v>
      </c>
      <c r="AT126" s="139" t="s">
        <v>270</v>
      </c>
      <c r="AU126" s="139" t="s">
        <v>81</v>
      </c>
      <c r="AY126" s="18" t="s">
        <v>267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81</v>
      </c>
      <c r="BK126" s="140">
        <f>ROUND(I126*H126,2)</f>
        <v>0</v>
      </c>
      <c r="BL126" s="18" t="s">
        <v>312</v>
      </c>
      <c r="BM126" s="139" t="s">
        <v>2136</v>
      </c>
    </row>
    <row r="127" spans="2:65" s="1" customFormat="1" ht="49.15" customHeight="1">
      <c r="B127" s="129"/>
      <c r="C127" s="130" t="s">
        <v>373</v>
      </c>
      <c r="D127" s="130" t="s">
        <v>270</v>
      </c>
      <c r="E127" s="131" t="s">
        <v>2137</v>
      </c>
      <c r="F127" s="132" t="s">
        <v>2138</v>
      </c>
      <c r="G127" s="133" t="s">
        <v>481</v>
      </c>
      <c r="H127" s="358">
        <v>6.0000000000000001E-3</v>
      </c>
      <c r="I127" s="134"/>
      <c r="J127" s="348">
        <f>ROUND(I127*H127,2)</f>
        <v>0</v>
      </c>
      <c r="K127" s="132" t="s">
        <v>273</v>
      </c>
      <c r="L127" s="33"/>
      <c r="M127" s="135" t="s">
        <v>3</v>
      </c>
      <c r="N127" s="136" t="s">
        <v>41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312</v>
      </c>
      <c r="AT127" s="139" t="s">
        <v>270</v>
      </c>
      <c r="AU127" s="139" t="s">
        <v>81</v>
      </c>
      <c r="AY127" s="18" t="s">
        <v>267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8" t="s">
        <v>81</v>
      </c>
      <c r="BK127" s="140">
        <f>ROUND(I127*H127,2)</f>
        <v>0</v>
      </c>
      <c r="BL127" s="18" t="s">
        <v>312</v>
      </c>
      <c r="BM127" s="139" t="s">
        <v>2139</v>
      </c>
    </row>
    <row r="128" spans="2:65" s="11" customFormat="1" ht="22.9" customHeight="1">
      <c r="B128" s="117"/>
      <c r="D128" s="118" t="s">
        <v>68</v>
      </c>
      <c r="E128" s="127" t="s">
        <v>2140</v>
      </c>
      <c r="F128" s="127" t="s">
        <v>2141</v>
      </c>
      <c r="H128" s="362"/>
      <c r="I128" s="120"/>
      <c r="J128" s="352">
        <f>BK128</f>
        <v>0</v>
      </c>
      <c r="L128" s="117"/>
      <c r="M128" s="122"/>
      <c r="P128" s="123">
        <f>SUM(P129:P132)</f>
        <v>0</v>
      </c>
      <c r="R128" s="123">
        <f>SUM(R129:R132)</f>
        <v>3.2000000000000002E-3</v>
      </c>
      <c r="T128" s="124">
        <f>SUM(T129:T132)</f>
        <v>0</v>
      </c>
      <c r="AR128" s="118" t="s">
        <v>81</v>
      </c>
      <c r="AT128" s="125" t="s">
        <v>68</v>
      </c>
      <c r="AU128" s="125" t="s">
        <v>76</v>
      </c>
      <c r="AY128" s="118" t="s">
        <v>267</v>
      </c>
      <c r="BK128" s="126">
        <f>SUM(BK129:BK132)</f>
        <v>0</v>
      </c>
    </row>
    <row r="129" spans="2:65" s="1" customFormat="1" ht="21.75" customHeight="1">
      <c r="B129" s="129"/>
      <c r="C129" s="130" t="s">
        <v>379</v>
      </c>
      <c r="D129" s="130" t="s">
        <v>270</v>
      </c>
      <c r="E129" s="131" t="s">
        <v>2142</v>
      </c>
      <c r="F129" s="132" t="s">
        <v>2143</v>
      </c>
      <c r="G129" s="133" t="s">
        <v>403</v>
      </c>
      <c r="H129" s="358">
        <v>8</v>
      </c>
      <c r="I129" s="134"/>
      <c r="J129" s="348">
        <f>ROUND(I129*H129,2)</f>
        <v>0</v>
      </c>
      <c r="K129" s="132" t="s">
        <v>273</v>
      </c>
      <c r="L129" s="33"/>
      <c r="M129" s="135" t="s">
        <v>3</v>
      </c>
      <c r="N129" s="136" t="s">
        <v>41</v>
      </c>
      <c r="P129" s="137">
        <f>O129*H129</f>
        <v>0</v>
      </c>
      <c r="Q129" s="137">
        <v>4.0000000000000002E-4</v>
      </c>
      <c r="R129" s="137">
        <f>Q129*H129</f>
        <v>3.2000000000000002E-3</v>
      </c>
      <c r="S129" s="137">
        <v>0</v>
      </c>
      <c r="T129" s="138">
        <f>S129*H129</f>
        <v>0</v>
      </c>
      <c r="AR129" s="139" t="s">
        <v>312</v>
      </c>
      <c r="AT129" s="139" t="s">
        <v>270</v>
      </c>
      <c r="AU129" s="139" t="s">
        <v>81</v>
      </c>
      <c r="AY129" s="18" t="s">
        <v>267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81</v>
      </c>
      <c r="BK129" s="140">
        <f>ROUND(I129*H129,2)</f>
        <v>0</v>
      </c>
      <c r="BL129" s="18" t="s">
        <v>312</v>
      </c>
      <c r="BM129" s="139" t="s">
        <v>2144</v>
      </c>
    </row>
    <row r="130" spans="2:65" s="1" customFormat="1" ht="24.2" customHeight="1">
      <c r="B130" s="129"/>
      <c r="C130" s="130" t="s">
        <v>385</v>
      </c>
      <c r="D130" s="130" t="s">
        <v>270</v>
      </c>
      <c r="E130" s="131" t="s">
        <v>2145</v>
      </c>
      <c r="F130" s="132" t="s">
        <v>2146</v>
      </c>
      <c r="G130" s="133" t="s">
        <v>403</v>
      </c>
      <c r="H130" s="358">
        <v>8</v>
      </c>
      <c r="I130" s="134"/>
      <c r="J130" s="348">
        <f>ROUND(I130*H130,2)</f>
        <v>0</v>
      </c>
      <c r="K130" s="132" t="s">
        <v>273</v>
      </c>
      <c r="L130" s="33"/>
      <c r="M130" s="135" t="s">
        <v>3</v>
      </c>
      <c r="N130" s="136" t="s">
        <v>41</v>
      </c>
      <c r="P130" s="137">
        <f>O130*H130</f>
        <v>0</v>
      </c>
      <c r="Q130" s="137">
        <v>0</v>
      </c>
      <c r="R130" s="137">
        <f>Q130*H130</f>
        <v>0</v>
      </c>
      <c r="S130" s="137">
        <v>0</v>
      </c>
      <c r="T130" s="138">
        <f>S130*H130</f>
        <v>0</v>
      </c>
      <c r="AR130" s="139" t="s">
        <v>312</v>
      </c>
      <c r="AT130" s="139" t="s">
        <v>270</v>
      </c>
      <c r="AU130" s="139" t="s">
        <v>81</v>
      </c>
      <c r="AY130" s="18" t="s">
        <v>267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8" t="s">
        <v>81</v>
      </c>
      <c r="BK130" s="140">
        <f>ROUND(I130*H130,2)</f>
        <v>0</v>
      </c>
      <c r="BL130" s="18" t="s">
        <v>312</v>
      </c>
      <c r="BM130" s="139" t="s">
        <v>2147</v>
      </c>
    </row>
    <row r="131" spans="2:65" s="1" customFormat="1" ht="49.15" customHeight="1">
      <c r="B131" s="129"/>
      <c r="C131" s="130" t="s">
        <v>391</v>
      </c>
      <c r="D131" s="130" t="s">
        <v>270</v>
      </c>
      <c r="E131" s="131" t="s">
        <v>2148</v>
      </c>
      <c r="F131" s="132" t="s">
        <v>2149</v>
      </c>
      <c r="G131" s="133" t="s">
        <v>481</v>
      </c>
      <c r="H131" s="358">
        <v>3.0000000000000001E-3</v>
      </c>
      <c r="I131" s="134"/>
      <c r="J131" s="348">
        <f>ROUND(I131*H131,2)</f>
        <v>0</v>
      </c>
      <c r="K131" s="132" t="s">
        <v>273</v>
      </c>
      <c r="L131" s="33"/>
      <c r="M131" s="135" t="s">
        <v>3</v>
      </c>
      <c r="N131" s="136" t="s">
        <v>41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312</v>
      </c>
      <c r="AT131" s="139" t="s">
        <v>270</v>
      </c>
      <c r="AU131" s="139" t="s">
        <v>81</v>
      </c>
      <c r="AY131" s="18" t="s">
        <v>267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81</v>
      </c>
      <c r="BK131" s="140">
        <f>ROUND(I131*H131,2)</f>
        <v>0</v>
      </c>
      <c r="BL131" s="18" t="s">
        <v>312</v>
      </c>
      <c r="BM131" s="139" t="s">
        <v>2150</v>
      </c>
    </row>
    <row r="132" spans="2:65" s="1" customFormat="1" ht="49.15" customHeight="1">
      <c r="B132" s="129"/>
      <c r="C132" s="130" t="s">
        <v>8</v>
      </c>
      <c r="D132" s="130" t="s">
        <v>270</v>
      </c>
      <c r="E132" s="131" t="s">
        <v>2151</v>
      </c>
      <c r="F132" s="132" t="s">
        <v>2152</v>
      </c>
      <c r="G132" s="133" t="s">
        <v>481</v>
      </c>
      <c r="H132" s="358">
        <v>3.0000000000000001E-3</v>
      </c>
      <c r="I132" s="134"/>
      <c r="J132" s="348">
        <f>ROUND(I132*H132,2)</f>
        <v>0</v>
      </c>
      <c r="K132" s="132" t="s">
        <v>273</v>
      </c>
      <c r="L132" s="33"/>
      <c r="M132" s="135" t="s">
        <v>3</v>
      </c>
      <c r="N132" s="136" t="s">
        <v>41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312</v>
      </c>
      <c r="AT132" s="139" t="s">
        <v>270</v>
      </c>
      <c r="AU132" s="139" t="s">
        <v>81</v>
      </c>
      <c r="AY132" s="18" t="s">
        <v>267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8" t="s">
        <v>81</v>
      </c>
      <c r="BK132" s="140">
        <f>ROUND(I132*H132,2)</f>
        <v>0</v>
      </c>
      <c r="BL132" s="18" t="s">
        <v>312</v>
      </c>
      <c r="BM132" s="139" t="s">
        <v>2153</v>
      </c>
    </row>
    <row r="133" spans="2:65" s="11" customFormat="1" ht="22.9" customHeight="1">
      <c r="B133" s="117"/>
      <c r="D133" s="118" t="s">
        <v>68</v>
      </c>
      <c r="E133" s="127" t="s">
        <v>2154</v>
      </c>
      <c r="F133" s="127" t="s">
        <v>2155</v>
      </c>
      <c r="H133" s="362"/>
      <c r="I133" s="120"/>
      <c r="J133" s="352">
        <f>BK133</f>
        <v>0</v>
      </c>
      <c r="K133" s="132"/>
      <c r="L133" s="117"/>
      <c r="M133" s="122"/>
      <c r="P133" s="123">
        <f>SUM(P134:P140)</f>
        <v>0</v>
      </c>
      <c r="R133" s="123">
        <f>SUM(R134:R140)</f>
        <v>1.047E-2</v>
      </c>
      <c r="T133" s="124">
        <f>SUM(T134:T140)</f>
        <v>0</v>
      </c>
      <c r="AR133" s="118" t="s">
        <v>81</v>
      </c>
      <c r="AT133" s="125" t="s">
        <v>68</v>
      </c>
      <c r="AU133" s="125" t="s">
        <v>76</v>
      </c>
      <c r="AY133" s="118" t="s">
        <v>267</v>
      </c>
      <c r="BK133" s="126">
        <f>SUM(BK134:BK140)</f>
        <v>0</v>
      </c>
    </row>
    <row r="134" spans="2:65" s="1" customFormat="1" ht="33" customHeight="1">
      <c r="B134" s="129"/>
      <c r="C134" s="130" t="s">
        <v>409</v>
      </c>
      <c r="D134" s="130" t="s">
        <v>270</v>
      </c>
      <c r="E134" s="131" t="s">
        <v>2156</v>
      </c>
      <c r="F134" s="132" t="s">
        <v>2157</v>
      </c>
      <c r="G134" s="133" t="s">
        <v>403</v>
      </c>
      <c r="H134" s="358">
        <v>7</v>
      </c>
      <c r="I134" s="134"/>
      <c r="J134" s="348">
        <f t="shared" ref="J134:J140" si="0">ROUND(I134*H134,2)</f>
        <v>0</v>
      </c>
      <c r="K134" s="132" t="s">
        <v>273</v>
      </c>
      <c r="L134" s="33"/>
      <c r="M134" s="135" t="s">
        <v>3</v>
      </c>
      <c r="N134" s="136" t="s">
        <v>41</v>
      </c>
      <c r="P134" s="137">
        <f t="shared" ref="P134:P140" si="1">O134*H134</f>
        <v>0</v>
      </c>
      <c r="Q134" s="137">
        <v>1.3799999999999999E-3</v>
      </c>
      <c r="R134" s="137">
        <f t="shared" ref="R134:R140" si="2">Q134*H134</f>
        <v>9.6600000000000002E-3</v>
      </c>
      <c r="S134" s="137">
        <v>0</v>
      </c>
      <c r="T134" s="138">
        <f t="shared" ref="T134:T140" si="3">S134*H134</f>
        <v>0</v>
      </c>
      <c r="AR134" s="139" t="s">
        <v>312</v>
      </c>
      <c r="AT134" s="139" t="s">
        <v>270</v>
      </c>
      <c r="AU134" s="139" t="s">
        <v>81</v>
      </c>
      <c r="AY134" s="18" t="s">
        <v>267</v>
      </c>
      <c r="BE134" s="140">
        <f t="shared" ref="BE134:BE140" si="4">IF(N134="základní",J134,0)</f>
        <v>0</v>
      </c>
      <c r="BF134" s="140">
        <f t="shared" ref="BF134:BF140" si="5">IF(N134="snížená",J134,0)</f>
        <v>0</v>
      </c>
      <c r="BG134" s="140">
        <f t="shared" ref="BG134:BG140" si="6">IF(N134="zákl. přenesená",J134,0)</f>
        <v>0</v>
      </c>
      <c r="BH134" s="140">
        <f t="shared" ref="BH134:BH140" si="7">IF(N134="sníž. přenesená",J134,0)</f>
        <v>0</v>
      </c>
      <c r="BI134" s="140">
        <f t="shared" ref="BI134:BI140" si="8">IF(N134="nulová",J134,0)</f>
        <v>0</v>
      </c>
      <c r="BJ134" s="18" t="s">
        <v>81</v>
      </c>
      <c r="BK134" s="140">
        <f t="shared" ref="BK134:BK140" si="9">ROUND(I134*H134,2)</f>
        <v>0</v>
      </c>
      <c r="BL134" s="18" t="s">
        <v>312</v>
      </c>
      <c r="BM134" s="139" t="s">
        <v>2158</v>
      </c>
    </row>
    <row r="135" spans="2:65" s="1" customFormat="1" ht="24.2" customHeight="1">
      <c r="B135" s="129"/>
      <c r="C135" s="130" t="s">
        <v>415</v>
      </c>
      <c r="D135" s="130" t="s">
        <v>270</v>
      </c>
      <c r="E135" s="131" t="s">
        <v>2159</v>
      </c>
      <c r="F135" s="132" t="s">
        <v>2160</v>
      </c>
      <c r="G135" s="133" t="s">
        <v>356</v>
      </c>
      <c r="H135" s="358">
        <v>1</v>
      </c>
      <c r="I135" s="134"/>
      <c r="J135" s="348">
        <f t="shared" si="0"/>
        <v>0</v>
      </c>
      <c r="K135" s="132" t="s">
        <v>273</v>
      </c>
      <c r="L135" s="33"/>
      <c r="M135" s="135" t="s">
        <v>3</v>
      </c>
      <c r="N135" s="136" t="s">
        <v>41</v>
      </c>
      <c r="P135" s="137">
        <f t="shared" si="1"/>
        <v>0</v>
      </c>
      <c r="Q135" s="137">
        <v>2.2000000000000001E-4</v>
      </c>
      <c r="R135" s="137">
        <f t="shared" si="2"/>
        <v>2.2000000000000001E-4</v>
      </c>
      <c r="S135" s="137">
        <v>0</v>
      </c>
      <c r="T135" s="138">
        <f t="shared" si="3"/>
        <v>0</v>
      </c>
      <c r="AR135" s="139" t="s">
        <v>312</v>
      </c>
      <c r="AT135" s="139" t="s">
        <v>270</v>
      </c>
      <c r="AU135" s="139" t="s">
        <v>81</v>
      </c>
      <c r="AY135" s="18" t="s">
        <v>267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8" t="s">
        <v>81</v>
      </c>
      <c r="BK135" s="140">
        <f t="shared" si="9"/>
        <v>0</v>
      </c>
      <c r="BL135" s="18" t="s">
        <v>312</v>
      </c>
      <c r="BM135" s="139" t="s">
        <v>2161</v>
      </c>
    </row>
    <row r="136" spans="2:65" s="1" customFormat="1" ht="21.75" customHeight="1">
      <c r="B136" s="129"/>
      <c r="C136" s="165" t="s">
        <v>421</v>
      </c>
      <c r="D136" s="165" t="s">
        <v>564</v>
      </c>
      <c r="E136" s="166" t="s">
        <v>2162</v>
      </c>
      <c r="F136" s="167" t="s">
        <v>2163</v>
      </c>
      <c r="G136" s="168" t="s">
        <v>356</v>
      </c>
      <c r="H136" s="363">
        <v>1</v>
      </c>
      <c r="I136" s="169"/>
      <c r="J136" s="355">
        <f t="shared" si="0"/>
        <v>0</v>
      </c>
      <c r="K136" s="132" t="s">
        <v>273</v>
      </c>
      <c r="L136" s="171"/>
      <c r="M136" s="172" t="s">
        <v>3</v>
      </c>
      <c r="N136" s="173" t="s">
        <v>41</v>
      </c>
      <c r="P136" s="137">
        <f t="shared" si="1"/>
        <v>0</v>
      </c>
      <c r="Q136" s="137">
        <v>3.8000000000000002E-4</v>
      </c>
      <c r="R136" s="137">
        <f t="shared" si="2"/>
        <v>3.8000000000000002E-4</v>
      </c>
      <c r="S136" s="137">
        <v>0</v>
      </c>
      <c r="T136" s="138">
        <f t="shared" si="3"/>
        <v>0</v>
      </c>
      <c r="AR136" s="139" t="s">
        <v>472</v>
      </c>
      <c r="AT136" s="139" t="s">
        <v>564</v>
      </c>
      <c r="AU136" s="139" t="s">
        <v>81</v>
      </c>
      <c r="AY136" s="18" t="s">
        <v>267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8" t="s">
        <v>81</v>
      </c>
      <c r="BK136" s="140">
        <f t="shared" si="9"/>
        <v>0</v>
      </c>
      <c r="BL136" s="18" t="s">
        <v>312</v>
      </c>
      <c r="BM136" s="139" t="s">
        <v>2164</v>
      </c>
    </row>
    <row r="137" spans="2:65" s="1" customFormat="1" ht="33" customHeight="1">
      <c r="B137" s="129"/>
      <c r="C137" s="130" t="s">
        <v>429</v>
      </c>
      <c r="D137" s="130" t="s">
        <v>270</v>
      </c>
      <c r="E137" s="131" t="s">
        <v>2165</v>
      </c>
      <c r="F137" s="132" t="s">
        <v>2166</v>
      </c>
      <c r="G137" s="133" t="s">
        <v>403</v>
      </c>
      <c r="H137" s="358">
        <v>7</v>
      </c>
      <c r="I137" s="134"/>
      <c r="J137" s="348">
        <f t="shared" si="0"/>
        <v>0</v>
      </c>
      <c r="K137" s="132" t="s">
        <v>273</v>
      </c>
      <c r="L137" s="33"/>
      <c r="M137" s="135" t="s">
        <v>3</v>
      </c>
      <c r="N137" s="136" t="s">
        <v>41</v>
      </c>
      <c r="P137" s="137">
        <f t="shared" si="1"/>
        <v>0</v>
      </c>
      <c r="Q137" s="137">
        <v>1.0000000000000001E-5</v>
      </c>
      <c r="R137" s="137">
        <f t="shared" si="2"/>
        <v>7.0000000000000007E-5</v>
      </c>
      <c r="S137" s="137">
        <v>0</v>
      </c>
      <c r="T137" s="138">
        <f t="shared" si="3"/>
        <v>0</v>
      </c>
      <c r="AR137" s="139" t="s">
        <v>312</v>
      </c>
      <c r="AT137" s="139" t="s">
        <v>270</v>
      </c>
      <c r="AU137" s="139" t="s">
        <v>81</v>
      </c>
      <c r="AY137" s="18" t="s">
        <v>267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8" t="s">
        <v>81</v>
      </c>
      <c r="BK137" s="140">
        <f t="shared" si="9"/>
        <v>0</v>
      </c>
      <c r="BL137" s="18" t="s">
        <v>312</v>
      </c>
      <c r="BM137" s="139" t="s">
        <v>2167</v>
      </c>
    </row>
    <row r="138" spans="2:65" s="1" customFormat="1" ht="37.9" customHeight="1">
      <c r="B138" s="129"/>
      <c r="C138" s="130" t="s">
        <v>435</v>
      </c>
      <c r="D138" s="130" t="s">
        <v>270</v>
      </c>
      <c r="E138" s="131" t="s">
        <v>2168</v>
      </c>
      <c r="F138" s="132" t="s">
        <v>2169</v>
      </c>
      <c r="G138" s="133" t="s">
        <v>403</v>
      </c>
      <c r="H138" s="358">
        <v>7</v>
      </c>
      <c r="I138" s="134"/>
      <c r="J138" s="348">
        <f t="shared" si="0"/>
        <v>0</v>
      </c>
      <c r="K138" s="132" t="s">
        <v>273</v>
      </c>
      <c r="L138" s="33"/>
      <c r="M138" s="135" t="s">
        <v>3</v>
      </c>
      <c r="N138" s="136" t="s">
        <v>41</v>
      </c>
      <c r="P138" s="137">
        <f t="shared" si="1"/>
        <v>0</v>
      </c>
      <c r="Q138" s="137">
        <v>2.0000000000000002E-5</v>
      </c>
      <c r="R138" s="137">
        <f t="shared" si="2"/>
        <v>1.4000000000000001E-4</v>
      </c>
      <c r="S138" s="137">
        <v>0</v>
      </c>
      <c r="T138" s="138">
        <f t="shared" si="3"/>
        <v>0</v>
      </c>
      <c r="AR138" s="139" t="s">
        <v>312</v>
      </c>
      <c r="AT138" s="139" t="s">
        <v>270</v>
      </c>
      <c r="AU138" s="139" t="s">
        <v>81</v>
      </c>
      <c r="AY138" s="18" t="s">
        <v>267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8" t="s">
        <v>81</v>
      </c>
      <c r="BK138" s="140">
        <f t="shared" si="9"/>
        <v>0</v>
      </c>
      <c r="BL138" s="18" t="s">
        <v>312</v>
      </c>
      <c r="BM138" s="139" t="s">
        <v>2170</v>
      </c>
    </row>
    <row r="139" spans="2:65" s="1" customFormat="1" ht="44.25" customHeight="1">
      <c r="B139" s="129"/>
      <c r="C139" s="130" t="s">
        <v>441</v>
      </c>
      <c r="D139" s="130" t="s">
        <v>270</v>
      </c>
      <c r="E139" s="131" t="s">
        <v>2171</v>
      </c>
      <c r="F139" s="132" t="s">
        <v>2172</v>
      </c>
      <c r="G139" s="133" t="s">
        <v>481</v>
      </c>
      <c r="H139" s="358">
        <v>0.01</v>
      </c>
      <c r="I139" s="134"/>
      <c r="J139" s="348">
        <f t="shared" si="0"/>
        <v>0</v>
      </c>
      <c r="K139" s="132" t="s">
        <v>273</v>
      </c>
      <c r="L139" s="33"/>
      <c r="M139" s="135" t="s">
        <v>3</v>
      </c>
      <c r="N139" s="136" t="s">
        <v>41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312</v>
      </c>
      <c r="AT139" s="139" t="s">
        <v>270</v>
      </c>
      <c r="AU139" s="139" t="s">
        <v>81</v>
      </c>
      <c r="AY139" s="18" t="s">
        <v>267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8" t="s">
        <v>81</v>
      </c>
      <c r="BK139" s="140">
        <f t="shared" si="9"/>
        <v>0</v>
      </c>
      <c r="BL139" s="18" t="s">
        <v>312</v>
      </c>
      <c r="BM139" s="139" t="s">
        <v>2173</v>
      </c>
    </row>
    <row r="140" spans="2:65" s="1" customFormat="1" ht="49.15" customHeight="1">
      <c r="B140" s="129"/>
      <c r="C140" s="130" t="s">
        <v>449</v>
      </c>
      <c r="D140" s="130" t="s">
        <v>270</v>
      </c>
      <c r="E140" s="131" t="s">
        <v>2174</v>
      </c>
      <c r="F140" s="132" t="s">
        <v>2175</v>
      </c>
      <c r="G140" s="133" t="s">
        <v>481</v>
      </c>
      <c r="H140" s="358">
        <v>0.01</v>
      </c>
      <c r="I140" s="134"/>
      <c r="J140" s="348">
        <f t="shared" si="0"/>
        <v>0</v>
      </c>
      <c r="K140" s="132" t="s">
        <v>273</v>
      </c>
      <c r="L140" s="33"/>
      <c r="M140" s="135" t="s">
        <v>3</v>
      </c>
      <c r="N140" s="136" t="s">
        <v>41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312</v>
      </c>
      <c r="AT140" s="139" t="s">
        <v>270</v>
      </c>
      <c r="AU140" s="139" t="s">
        <v>81</v>
      </c>
      <c r="AY140" s="18" t="s">
        <v>267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8" t="s">
        <v>81</v>
      </c>
      <c r="BK140" s="140">
        <f t="shared" si="9"/>
        <v>0</v>
      </c>
      <c r="BL140" s="18" t="s">
        <v>312</v>
      </c>
      <c r="BM140" s="139" t="s">
        <v>2176</v>
      </c>
    </row>
    <row r="141" spans="2:65" s="11" customFormat="1" ht="22.9" customHeight="1">
      <c r="B141" s="117"/>
      <c r="D141" s="118" t="s">
        <v>68</v>
      </c>
      <c r="E141" s="127" t="s">
        <v>1123</v>
      </c>
      <c r="F141" s="127" t="s">
        <v>1124</v>
      </c>
      <c r="H141" s="362"/>
      <c r="I141" s="120"/>
      <c r="J141" s="352">
        <f>BK141</f>
        <v>0</v>
      </c>
      <c r="L141" s="117"/>
      <c r="M141" s="122"/>
      <c r="P141" s="123">
        <f>SUM(P142:P156)</f>
        <v>0</v>
      </c>
      <c r="R141" s="123">
        <f>SUM(R142:R156)</f>
        <v>0.24491000000000002</v>
      </c>
      <c r="T141" s="124">
        <f>SUM(T142:T156)</f>
        <v>0</v>
      </c>
      <c r="AR141" s="118" t="s">
        <v>81</v>
      </c>
      <c r="AT141" s="125" t="s">
        <v>68</v>
      </c>
      <c r="AU141" s="125" t="s">
        <v>76</v>
      </c>
      <c r="AY141" s="118" t="s">
        <v>267</v>
      </c>
      <c r="BK141" s="126">
        <f>SUM(BK142:BK156)</f>
        <v>0</v>
      </c>
    </row>
    <row r="142" spans="2:65" s="1" customFormat="1" ht="33" customHeight="1">
      <c r="B142" s="129"/>
      <c r="C142" s="130" t="s">
        <v>457</v>
      </c>
      <c r="D142" s="130" t="s">
        <v>270</v>
      </c>
      <c r="E142" s="131" t="s">
        <v>2177</v>
      </c>
      <c r="F142" s="132" t="s">
        <v>2178</v>
      </c>
      <c r="G142" s="133" t="s">
        <v>311</v>
      </c>
      <c r="H142" s="358">
        <v>2</v>
      </c>
      <c r="I142" s="134"/>
      <c r="J142" s="348">
        <f t="shared" ref="J142:J156" si="10">ROUND(I142*H142,2)</f>
        <v>0</v>
      </c>
      <c r="K142" s="132" t="s">
        <v>273</v>
      </c>
      <c r="L142" s="33"/>
      <c r="M142" s="135" t="s">
        <v>3</v>
      </c>
      <c r="N142" s="136" t="s">
        <v>41</v>
      </c>
      <c r="P142" s="137">
        <f t="shared" ref="P142:P156" si="11">O142*H142</f>
        <v>0</v>
      </c>
      <c r="Q142" s="137">
        <v>1.7469999999999999E-2</v>
      </c>
      <c r="R142" s="137">
        <f t="shared" ref="R142:R156" si="12">Q142*H142</f>
        <v>3.4939999999999999E-2</v>
      </c>
      <c r="S142" s="137">
        <v>0</v>
      </c>
      <c r="T142" s="138">
        <f t="shared" ref="T142:T156" si="13">S142*H142</f>
        <v>0</v>
      </c>
      <c r="AR142" s="139" t="s">
        <v>312</v>
      </c>
      <c r="AT142" s="139" t="s">
        <v>270</v>
      </c>
      <c r="AU142" s="139" t="s">
        <v>81</v>
      </c>
      <c r="AY142" s="18" t="s">
        <v>267</v>
      </c>
      <c r="BE142" s="140">
        <f t="shared" ref="BE142:BE156" si="14">IF(N142="základní",J142,0)</f>
        <v>0</v>
      </c>
      <c r="BF142" s="140">
        <f t="shared" ref="BF142:BF156" si="15">IF(N142="snížená",J142,0)</f>
        <v>0</v>
      </c>
      <c r="BG142" s="140">
        <f t="shared" ref="BG142:BG156" si="16">IF(N142="zákl. přenesená",J142,0)</f>
        <v>0</v>
      </c>
      <c r="BH142" s="140">
        <f t="shared" ref="BH142:BH156" si="17">IF(N142="sníž. přenesená",J142,0)</f>
        <v>0</v>
      </c>
      <c r="BI142" s="140">
        <f t="shared" ref="BI142:BI156" si="18">IF(N142="nulová",J142,0)</f>
        <v>0</v>
      </c>
      <c r="BJ142" s="18" t="s">
        <v>81</v>
      </c>
      <c r="BK142" s="140">
        <f t="shared" ref="BK142:BK156" si="19">ROUND(I142*H142,2)</f>
        <v>0</v>
      </c>
      <c r="BL142" s="18" t="s">
        <v>312</v>
      </c>
      <c r="BM142" s="139" t="s">
        <v>2179</v>
      </c>
    </row>
    <row r="143" spans="2:65" s="1" customFormat="1" ht="37.9" customHeight="1">
      <c r="B143" s="129"/>
      <c r="C143" s="130" t="s">
        <v>462</v>
      </c>
      <c r="D143" s="130" t="s">
        <v>270</v>
      </c>
      <c r="E143" s="131" t="s">
        <v>2180</v>
      </c>
      <c r="F143" s="132" t="s">
        <v>2181</v>
      </c>
      <c r="G143" s="133" t="s">
        <v>311</v>
      </c>
      <c r="H143" s="358">
        <v>2</v>
      </c>
      <c r="I143" s="134"/>
      <c r="J143" s="348">
        <f t="shared" si="10"/>
        <v>0</v>
      </c>
      <c r="K143" s="132" t="s">
        <v>273</v>
      </c>
      <c r="L143" s="33"/>
      <c r="M143" s="135" t="s">
        <v>3</v>
      </c>
      <c r="N143" s="136" t="s">
        <v>41</v>
      </c>
      <c r="P143" s="137">
        <f t="shared" si="11"/>
        <v>0</v>
      </c>
      <c r="Q143" s="137">
        <v>1.6969999999999999E-2</v>
      </c>
      <c r="R143" s="137">
        <f t="shared" si="12"/>
        <v>3.3939999999999998E-2</v>
      </c>
      <c r="S143" s="137">
        <v>0</v>
      </c>
      <c r="T143" s="138">
        <f t="shared" si="13"/>
        <v>0</v>
      </c>
      <c r="AR143" s="139" t="s">
        <v>312</v>
      </c>
      <c r="AT143" s="139" t="s">
        <v>270</v>
      </c>
      <c r="AU143" s="139" t="s">
        <v>81</v>
      </c>
      <c r="AY143" s="18" t="s">
        <v>267</v>
      </c>
      <c r="BE143" s="140">
        <f t="shared" si="14"/>
        <v>0</v>
      </c>
      <c r="BF143" s="140">
        <f t="shared" si="15"/>
        <v>0</v>
      </c>
      <c r="BG143" s="140">
        <f t="shared" si="16"/>
        <v>0</v>
      </c>
      <c r="BH143" s="140">
        <f t="shared" si="17"/>
        <v>0</v>
      </c>
      <c r="BI143" s="140">
        <f t="shared" si="18"/>
        <v>0</v>
      </c>
      <c r="BJ143" s="18" t="s">
        <v>81</v>
      </c>
      <c r="BK143" s="140">
        <f t="shared" si="19"/>
        <v>0</v>
      </c>
      <c r="BL143" s="18" t="s">
        <v>312</v>
      </c>
      <c r="BM143" s="139" t="s">
        <v>2182</v>
      </c>
    </row>
    <row r="144" spans="2:65" s="1" customFormat="1" ht="37.9" customHeight="1">
      <c r="B144" s="129"/>
      <c r="C144" s="130" t="s">
        <v>467</v>
      </c>
      <c r="D144" s="130" t="s">
        <v>270</v>
      </c>
      <c r="E144" s="131" t="s">
        <v>2183</v>
      </c>
      <c r="F144" s="132" t="s">
        <v>2184</v>
      </c>
      <c r="G144" s="133" t="s">
        <v>311</v>
      </c>
      <c r="H144" s="358">
        <v>1</v>
      </c>
      <c r="I144" s="134"/>
      <c r="J144" s="348">
        <f t="shared" si="10"/>
        <v>0</v>
      </c>
      <c r="K144" s="132" t="s">
        <v>273</v>
      </c>
      <c r="L144" s="33"/>
      <c r="M144" s="135" t="s">
        <v>3</v>
      </c>
      <c r="N144" s="136" t="s">
        <v>41</v>
      </c>
      <c r="P144" s="137">
        <f t="shared" si="11"/>
        <v>0</v>
      </c>
      <c r="Q144" s="137">
        <v>3.2000000000000001E-2</v>
      </c>
      <c r="R144" s="137">
        <f t="shared" si="12"/>
        <v>3.2000000000000001E-2</v>
      </c>
      <c r="S144" s="137">
        <v>0</v>
      </c>
      <c r="T144" s="138">
        <f t="shared" si="13"/>
        <v>0</v>
      </c>
      <c r="AR144" s="139" t="s">
        <v>312</v>
      </c>
      <c r="AT144" s="139" t="s">
        <v>270</v>
      </c>
      <c r="AU144" s="139" t="s">
        <v>81</v>
      </c>
      <c r="AY144" s="18" t="s">
        <v>267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8" t="s">
        <v>81</v>
      </c>
      <c r="BK144" s="140">
        <f t="shared" si="19"/>
        <v>0</v>
      </c>
      <c r="BL144" s="18" t="s">
        <v>312</v>
      </c>
      <c r="BM144" s="139" t="s">
        <v>2185</v>
      </c>
    </row>
    <row r="145" spans="2:65" s="1" customFormat="1" ht="21.75" customHeight="1">
      <c r="B145" s="129"/>
      <c r="C145" s="130" t="s">
        <v>472</v>
      </c>
      <c r="D145" s="130" t="s">
        <v>270</v>
      </c>
      <c r="E145" s="131" t="s">
        <v>2186</v>
      </c>
      <c r="F145" s="132" t="s">
        <v>2187</v>
      </c>
      <c r="G145" s="133" t="s">
        <v>311</v>
      </c>
      <c r="H145" s="358">
        <v>1</v>
      </c>
      <c r="I145" s="134"/>
      <c r="J145" s="348">
        <f t="shared" si="10"/>
        <v>0</v>
      </c>
      <c r="K145" s="132" t="s">
        <v>273</v>
      </c>
      <c r="L145" s="33"/>
      <c r="M145" s="135" t="s">
        <v>3</v>
      </c>
      <c r="N145" s="136" t="s">
        <v>41</v>
      </c>
      <c r="P145" s="137">
        <f t="shared" si="11"/>
        <v>0</v>
      </c>
      <c r="Q145" s="137">
        <v>1.274E-2</v>
      </c>
      <c r="R145" s="137">
        <f t="shared" si="12"/>
        <v>1.274E-2</v>
      </c>
      <c r="S145" s="137">
        <v>0</v>
      </c>
      <c r="T145" s="138">
        <f t="shared" si="13"/>
        <v>0</v>
      </c>
      <c r="AR145" s="139" t="s">
        <v>312</v>
      </c>
      <c r="AT145" s="139" t="s">
        <v>270</v>
      </c>
      <c r="AU145" s="139" t="s">
        <v>81</v>
      </c>
      <c r="AY145" s="18" t="s">
        <v>267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8" t="s">
        <v>81</v>
      </c>
      <c r="BK145" s="140">
        <f t="shared" si="19"/>
        <v>0</v>
      </c>
      <c r="BL145" s="18" t="s">
        <v>312</v>
      </c>
      <c r="BM145" s="139" t="s">
        <v>2188</v>
      </c>
    </row>
    <row r="146" spans="2:65" s="1" customFormat="1" ht="24.2" customHeight="1">
      <c r="B146" s="129"/>
      <c r="C146" s="130" t="s">
        <v>478</v>
      </c>
      <c r="D146" s="130" t="s">
        <v>270</v>
      </c>
      <c r="E146" s="131" t="s">
        <v>2189</v>
      </c>
      <c r="F146" s="132" t="s">
        <v>2190</v>
      </c>
      <c r="G146" s="133" t="s">
        <v>311</v>
      </c>
      <c r="H146" s="358">
        <v>1</v>
      </c>
      <c r="I146" s="134"/>
      <c r="J146" s="348">
        <f t="shared" si="10"/>
        <v>0</v>
      </c>
      <c r="K146" s="132" t="s">
        <v>273</v>
      </c>
      <c r="L146" s="33"/>
      <c r="M146" s="135" t="s">
        <v>3</v>
      </c>
      <c r="N146" s="136" t="s">
        <v>41</v>
      </c>
      <c r="P146" s="137">
        <f t="shared" si="11"/>
        <v>0</v>
      </c>
      <c r="Q146" s="137">
        <v>1.7430000000000001E-2</v>
      </c>
      <c r="R146" s="137">
        <f t="shared" si="12"/>
        <v>1.7430000000000001E-2</v>
      </c>
      <c r="S146" s="137">
        <v>0</v>
      </c>
      <c r="T146" s="138">
        <f t="shared" si="13"/>
        <v>0</v>
      </c>
      <c r="AR146" s="139" t="s">
        <v>312</v>
      </c>
      <c r="AT146" s="139" t="s">
        <v>270</v>
      </c>
      <c r="AU146" s="139" t="s">
        <v>81</v>
      </c>
      <c r="AY146" s="18" t="s">
        <v>267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8" t="s">
        <v>81</v>
      </c>
      <c r="BK146" s="140">
        <f t="shared" si="19"/>
        <v>0</v>
      </c>
      <c r="BL146" s="18" t="s">
        <v>312</v>
      </c>
      <c r="BM146" s="139" t="s">
        <v>2191</v>
      </c>
    </row>
    <row r="147" spans="2:65" s="1" customFormat="1" ht="55.5" customHeight="1">
      <c r="B147" s="129"/>
      <c r="C147" s="130" t="s">
        <v>484</v>
      </c>
      <c r="D147" s="130" t="s">
        <v>270</v>
      </c>
      <c r="E147" s="131" t="s">
        <v>2192</v>
      </c>
      <c r="F147" s="132" t="s">
        <v>2193</v>
      </c>
      <c r="G147" s="133" t="s">
        <v>311</v>
      </c>
      <c r="H147" s="358">
        <v>1</v>
      </c>
      <c r="I147" s="134"/>
      <c r="J147" s="348">
        <f t="shared" si="10"/>
        <v>0</v>
      </c>
      <c r="K147" s="132" t="s">
        <v>273</v>
      </c>
      <c r="L147" s="33"/>
      <c r="M147" s="135" t="s">
        <v>3</v>
      </c>
      <c r="N147" s="136" t="s">
        <v>41</v>
      </c>
      <c r="P147" s="137">
        <f t="shared" si="11"/>
        <v>0</v>
      </c>
      <c r="Q147" s="137">
        <v>3.3419999999999998E-2</v>
      </c>
      <c r="R147" s="137">
        <f t="shared" si="12"/>
        <v>3.3419999999999998E-2</v>
      </c>
      <c r="S147" s="137">
        <v>0</v>
      </c>
      <c r="T147" s="138">
        <f t="shared" si="13"/>
        <v>0</v>
      </c>
      <c r="AR147" s="139" t="s">
        <v>312</v>
      </c>
      <c r="AT147" s="139" t="s">
        <v>270</v>
      </c>
      <c r="AU147" s="139" t="s">
        <v>81</v>
      </c>
      <c r="AY147" s="18" t="s">
        <v>267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8" t="s">
        <v>81</v>
      </c>
      <c r="BK147" s="140">
        <f t="shared" si="19"/>
        <v>0</v>
      </c>
      <c r="BL147" s="18" t="s">
        <v>312</v>
      </c>
      <c r="BM147" s="139" t="s">
        <v>2194</v>
      </c>
    </row>
    <row r="148" spans="2:65" s="1" customFormat="1" ht="49.15" customHeight="1">
      <c r="B148" s="129"/>
      <c r="C148" s="130" t="s">
        <v>489</v>
      </c>
      <c r="D148" s="130" t="s">
        <v>270</v>
      </c>
      <c r="E148" s="131" t="s">
        <v>2195</v>
      </c>
      <c r="F148" s="132" t="s">
        <v>2196</v>
      </c>
      <c r="G148" s="133" t="s">
        <v>311</v>
      </c>
      <c r="H148" s="358">
        <v>1</v>
      </c>
      <c r="I148" s="134"/>
      <c r="J148" s="348">
        <f t="shared" si="10"/>
        <v>0</v>
      </c>
      <c r="K148" s="132" t="s">
        <v>273</v>
      </c>
      <c r="L148" s="33"/>
      <c r="M148" s="135" t="s">
        <v>3</v>
      </c>
      <c r="N148" s="136" t="s">
        <v>41</v>
      </c>
      <c r="P148" s="137">
        <f t="shared" si="11"/>
        <v>0</v>
      </c>
      <c r="Q148" s="137">
        <v>6.6220000000000001E-2</v>
      </c>
      <c r="R148" s="137">
        <f t="shared" si="12"/>
        <v>6.6220000000000001E-2</v>
      </c>
      <c r="S148" s="137">
        <v>0</v>
      </c>
      <c r="T148" s="138">
        <f t="shared" si="13"/>
        <v>0</v>
      </c>
      <c r="AR148" s="139" t="s">
        <v>312</v>
      </c>
      <c r="AT148" s="139" t="s">
        <v>270</v>
      </c>
      <c r="AU148" s="139" t="s">
        <v>81</v>
      </c>
      <c r="AY148" s="18" t="s">
        <v>267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8" t="s">
        <v>81</v>
      </c>
      <c r="BK148" s="140">
        <f t="shared" si="19"/>
        <v>0</v>
      </c>
      <c r="BL148" s="18" t="s">
        <v>312</v>
      </c>
      <c r="BM148" s="139" t="s">
        <v>2197</v>
      </c>
    </row>
    <row r="149" spans="2:65" s="1" customFormat="1" ht="24.2" customHeight="1">
      <c r="B149" s="129"/>
      <c r="C149" s="130" t="s">
        <v>495</v>
      </c>
      <c r="D149" s="130" t="s">
        <v>270</v>
      </c>
      <c r="E149" s="131" t="s">
        <v>2198</v>
      </c>
      <c r="F149" s="132" t="s">
        <v>2199</v>
      </c>
      <c r="G149" s="133" t="s">
        <v>311</v>
      </c>
      <c r="H149" s="358">
        <v>10</v>
      </c>
      <c r="I149" s="134"/>
      <c r="J149" s="348">
        <f t="shared" si="10"/>
        <v>0</v>
      </c>
      <c r="K149" s="132" t="s">
        <v>273</v>
      </c>
      <c r="L149" s="33"/>
      <c r="M149" s="135" t="s">
        <v>3</v>
      </c>
      <c r="N149" s="136" t="s">
        <v>41</v>
      </c>
      <c r="P149" s="137">
        <f t="shared" si="11"/>
        <v>0</v>
      </c>
      <c r="Q149" s="137">
        <v>2.4000000000000001E-4</v>
      </c>
      <c r="R149" s="137">
        <f t="shared" si="12"/>
        <v>2.4000000000000002E-3</v>
      </c>
      <c r="S149" s="137">
        <v>0</v>
      </c>
      <c r="T149" s="138">
        <f t="shared" si="13"/>
        <v>0</v>
      </c>
      <c r="AR149" s="139" t="s">
        <v>312</v>
      </c>
      <c r="AT149" s="139" t="s">
        <v>270</v>
      </c>
      <c r="AU149" s="139" t="s">
        <v>81</v>
      </c>
      <c r="AY149" s="18" t="s">
        <v>267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8" t="s">
        <v>81</v>
      </c>
      <c r="BK149" s="140">
        <f t="shared" si="19"/>
        <v>0</v>
      </c>
      <c r="BL149" s="18" t="s">
        <v>312</v>
      </c>
      <c r="BM149" s="139" t="s">
        <v>2200</v>
      </c>
    </row>
    <row r="150" spans="2:65" s="1" customFormat="1" ht="21.75" customHeight="1">
      <c r="B150" s="129"/>
      <c r="C150" s="130" t="s">
        <v>501</v>
      </c>
      <c r="D150" s="130" t="s">
        <v>270</v>
      </c>
      <c r="E150" s="131" t="s">
        <v>2201</v>
      </c>
      <c r="F150" s="132" t="s">
        <v>2202</v>
      </c>
      <c r="G150" s="133" t="s">
        <v>311</v>
      </c>
      <c r="H150" s="358">
        <v>2</v>
      </c>
      <c r="I150" s="134"/>
      <c r="J150" s="348">
        <f t="shared" si="10"/>
        <v>0</v>
      </c>
      <c r="K150" s="132" t="s">
        <v>273</v>
      </c>
      <c r="L150" s="33"/>
      <c r="M150" s="135" t="s">
        <v>3</v>
      </c>
      <c r="N150" s="136" t="s">
        <v>41</v>
      </c>
      <c r="P150" s="137">
        <f t="shared" si="11"/>
        <v>0</v>
      </c>
      <c r="Q150" s="137">
        <v>1.8E-3</v>
      </c>
      <c r="R150" s="137">
        <f t="shared" si="12"/>
        <v>3.5999999999999999E-3</v>
      </c>
      <c r="S150" s="137">
        <v>0</v>
      </c>
      <c r="T150" s="138">
        <f t="shared" si="13"/>
        <v>0</v>
      </c>
      <c r="AR150" s="139" t="s">
        <v>312</v>
      </c>
      <c r="AT150" s="139" t="s">
        <v>270</v>
      </c>
      <c r="AU150" s="139" t="s">
        <v>81</v>
      </c>
      <c r="AY150" s="18" t="s">
        <v>267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8" t="s">
        <v>81</v>
      </c>
      <c r="BK150" s="140">
        <f t="shared" si="19"/>
        <v>0</v>
      </c>
      <c r="BL150" s="18" t="s">
        <v>312</v>
      </c>
      <c r="BM150" s="139" t="s">
        <v>2203</v>
      </c>
    </row>
    <row r="151" spans="2:65" s="1" customFormat="1" ht="24.2" customHeight="1">
      <c r="B151" s="129"/>
      <c r="C151" s="130" t="s">
        <v>511</v>
      </c>
      <c r="D151" s="130" t="s">
        <v>270</v>
      </c>
      <c r="E151" s="131" t="s">
        <v>2204</v>
      </c>
      <c r="F151" s="132" t="s">
        <v>2205</v>
      </c>
      <c r="G151" s="133" t="s">
        <v>311</v>
      </c>
      <c r="H151" s="358">
        <v>1</v>
      </c>
      <c r="I151" s="134"/>
      <c r="J151" s="348">
        <f t="shared" si="10"/>
        <v>0</v>
      </c>
      <c r="K151" s="132" t="s">
        <v>273</v>
      </c>
      <c r="L151" s="33"/>
      <c r="M151" s="135" t="s">
        <v>3</v>
      </c>
      <c r="N151" s="136" t="s">
        <v>41</v>
      </c>
      <c r="P151" s="137">
        <f t="shared" si="11"/>
        <v>0</v>
      </c>
      <c r="Q151" s="137">
        <v>1.9599999999999999E-3</v>
      </c>
      <c r="R151" s="137">
        <f t="shared" si="12"/>
        <v>1.9599999999999999E-3</v>
      </c>
      <c r="S151" s="137">
        <v>0</v>
      </c>
      <c r="T151" s="138">
        <f t="shared" si="13"/>
        <v>0</v>
      </c>
      <c r="AR151" s="139" t="s">
        <v>312</v>
      </c>
      <c r="AT151" s="139" t="s">
        <v>270</v>
      </c>
      <c r="AU151" s="139" t="s">
        <v>81</v>
      </c>
      <c r="AY151" s="18" t="s">
        <v>267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8" t="s">
        <v>81</v>
      </c>
      <c r="BK151" s="140">
        <f t="shared" si="19"/>
        <v>0</v>
      </c>
      <c r="BL151" s="18" t="s">
        <v>312</v>
      </c>
      <c r="BM151" s="139" t="s">
        <v>2206</v>
      </c>
    </row>
    <row r="152" spans="2:65" s="1" customFormat="1" ht="16.5" customHeight="1">
      <c r="B152" s="129"/>
      <c r="C152" s="130" t="s">
        <v>518</v>
      </c>
      <c r="D152" s="130" t="s">
        <v>270</v>
      </c>
      <c r="E152" s="131" t="s">
        <v>2207</v>
      </c>
      <c r="F152" s="132" t="s">
        <v>2208</v>
      </c>
      <c r="G152" s="133" t="s">
        <v>311</v>
      </c>
      <c r="H152" s="358">
        <v>2</v>
      </c>
      <c r="I152" s="134"/>
      <c r="J152" s="348">
        <f t="shared" si="10"/>
        <v>0</v>
      </c>
      <c r="K152" s="132" t="s">
        <v>273</v>
      </c>
      <c r="L152" s="33"/>
      <c r="M152" s="135" t="s">
        <v>3</v>
      </c>
      <c r="N152" s="136" t="s">
        <v>41</v>
      </c>
      <c r="P152" s="137">
        <f t="shared" si="11"/>
        <v>0</v>
      </c>
      <c r="Q152" s="137">
        <v>2.14E-3</v>
      </c>
      <c r="R152" s="137">
        <f t="shared" si="12"/>
        <v>4.28E-3</v>
      </c>
      <c r="S152" s="137">
        <v>0</v>
      </c>
      <c r="T152" s="138">
        <f t="shared" si="13"/>
        <v>0</v>
      </c>
      <c r="AR152" s="139" t="s">
        <v>312</v>
      </c>
      <c r="AT152" s="139" t="s">
        <v>270</v>
      </c>
      <c r="AU152" s="139" t="s">
        <v>81</v>
      </c>
      <c r="AY152" s="18" t="s">
        <v>267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8" t="s">
        <v>81</v>
      </c>
      <c r="BK152" s="140">
        <f t="shared" si="19"/>
        <v>0</v>
      </c>
      <c r="BL152" s="18" t="s">
        <v>312</v>
      </c>
      <c r="BM152" s="139" t="s">
        <v>2209</v>
      </c>
    </row>
    <row r="153" spans="2:65" s="1" customFormat="1" ht="24.2" customHeight="1">
      <c r="B153" s="129"/>
      <c r="C153" s="130" t="s">
        <v>523</v>
      </c>
      <c r="D153" s="130" t="s">
        <v>270</v>
      </c>
      <c r="E153" s="131" t="s">
        <v>2210</v>
      </c>
      <c r="F153" s="132" t="s">
        <v>2211</v>
      </c>
      <c r="G153" s="133" t="s">
        <v>356</v>
      </c>
      <c r="H153" s="358">
        <v>2</v>
      </c>
      <c r="I153" s="134"/>
      <c r="J153" s="348">
        <f t="shared" si="10"/>
        <v>0</v>
      </c>
      <c r="K153" s="132" t="s">
        <v>273</v>
      </c>
      <c r="L153" s="33"/>
      <c r="M153" s="135" t="s">
        <v>3</v>
      </c>
      <c r="N153" s="136" t="s">
        <v>41</v>
      </c>
      <c r="P153" s="137">
        <f t="shared" si="11"/>
        <v>0</v>
      </c>
      <c r="Q153" s="137">
        <v>2.4000000000000001E-4</v>
      </c>
      <c r="R153" s="137">
        <f t="shared" si="12"/>
        <v>4.8000000000000001E-4</v>
      </c>
      <c r="S153" s="137">
        <v>0</v>
      </c>
      <c r="T153" s="138">
        <f t="shared" si="13"/>
        <v>0</v>
      </c>
      <c r="AR153" s="139" t="s">
        <v>312</v>
      </c>
      <c r="AT153" s="139" t="s">
        <v>270</v>
      </c>
      <c r="AU153" s="139" t="s">
        <v>81</v>
      </c>
      <c r="AY153" s="18" t="s">
        <v>267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8" t="s">
        <v>81</v>
      </c>
      <c r="BK153" s="140">
        <f t="shared" si="19"/>
        <v>0</v>
      </c>
      <c r="BL153" s="18" t="s">
        <v>312</v>
      </c>
      <c r="BM153" s="139" t="s">
        <v>2212</v>
      </c>
    </row>
    <row r="154" spans="2:65" s="1" customFormat="1" ht="37.9" customHeight="1">
      <c r="B154" s="129"/>
      <c r="C154" s="130" t="s">
        <v>528</v>
      </c>
      <c r="D154" s="130" t="s">
        <v>270</v>
      </c>
      <c r="E154" s="131" t="s">
        <v>2213</v>
      </c>
      <c r="F154" s="132" t="s">
        <v>2214</v>
      </c>
      <c r="G154" s="133" t="s">
        <v>356</v>
      </c>
      <c r="H154" s="358">
        <v>2</v>
      </c>
      <c r="I154" s="134"/>
      <c r="J154" s="348">
        <f t="shared" si="10"/>
        <v>0</v>
      </c>
      <c r="K154" s="132" t="s">
        <v>273</v>
      </c>
      <c r="L154" s="33"/>
      <c r="M154" s="135" t="s">
        <v>3</v>
      </c>
      <c r="N154" s="136" t="s">
        <v>41</v>
      </c>
      <c r="P154" s="137">
        <f t="shared" si="11"/>
        <v>0</v>
      </c>
      <c r="Q154" s="137">
        <v>7.5000000000000002E-4</v>
      </c>
      <c r="R154" s="137">
        <f t="shared" si="12"/>
        <v>1.5E-3</v>
      </c>
      <c r="S154" s="137">
        <v>0</v>
      </c>
      <c r="T154" s="138">
        <f t="shared" si="13"/>
        <v>0</v>
      </c>
      <c r="AR154" s="139" t="s">
        <v>312</v>
      </c>
      <c r="AT154" s="139" t="s">
        <v>270</v>
      </c>
      <c r="AU154" s="139" t="s">
        <v>81</v>
      </c>
      <c r="AY154" s="18" t="s">
        <v>267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8" t="s">
        <v>81</v>
      </c>
      <c r="BK154" s="140">
        <f t="shared" si="19"/>
        <v>0</v>
      </c>
      <c r="BL154" s="18" t="s">
        <v>312</v>
      </c>
      <c r="BM154" s="139" t="s">
        <v>2215</v>
      </c>
    </row>
    <row r="155" spans="2:65" s="1" customFormat="1" ht="49.15" customHeight="1">
      <c r="B155" s="129"/>
      <c r="C155" s="130" t="s">
        <v>534</v>
      </c>
      <c r="D155" s="130" t="s">
        <v>270</v>
      </c>
      <c r="E155" s="131" t="s">
        <v>1162</v>
      </c>
      <c r="F155" s="132" t="s">
        <v>1163</v>
      </c>
      <c r="G155" s="133" t="s">
        <v>481</v>
      </c>
      <c r="H155" s="358">
        <v>0.245</v>
      </c>
      <c r="I155" s="134"/>
      <c r="J155" s="348">
        <f t="shared" si="10"/>
        <v>0</v>
      </c>
      <c r="K155" s="132" t="s">
        <v>273</v>
      </c>
      <c r="L155" s="33"/>
      <c r="M155" s="135" t="s">
        <v>3</v>
      </c>
      <c r="N155" s="136" t="s">
        <v>41</v>
      </c>
      <c r="P155" s="137">
        <f t="shared" si="11"/>
        <v>0</v>
      </c>
      <c r="Q155" s="137">
        <v>0</v>
      </c>
      <c r="R155" s="137">
        <f t="shared" si="12"/>
        <v>0</v>
      </c>
      <c r="S155" s="137">
        <v>0</v>
      </c>
      <c r="T155" s="138">
        <f t="shared" si="13"/>
        <v>0</v>
      </c>
      <c r="AR155" s="139" t="s">
        <v>312</v>
      </c>
      <c r="AT155" s="139" t="s">
        <v>270</v>
      </c>
      <c r="AU155" s="139" t="s">
        <v>81</v>
      </c>
      <c r="AY155" s="18" t="s">
        <v>267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8" t="s">
        <v>81</v>
      </c>
      <c r="BK155" s="140">
        <f t="shared" si="19"/>
        <v>0</v>
      </c>
      <c r="BL155" s="18" t="s">
        <v>312</v>
      </c>
      <c r="BM155" s="139" t="s">
        <v>2216</v>
      </c>
    </row>
    <row r="156" spans="2:65" s="1" customFormat="1" ht="49.15" customHeight="1">
      <c r="B156" s="129"/>
      <c r="C156" s="130" t="s">
        <v>542</v>
      </c>
      <c r="D156" s="130" t="s">
        <v>270</v>
      </c>
      <c r="E156" s="131" t="s">
        <v>2217</v>
      </c>
      <c r="F156" s="132" t="s">
        <v>2218</v>
      </c>
      <c r="G156" s="133" t="s">
        <v>481</v>
      </c>
      <c r="H156" s="358">
        <v>0.245</v>
      </c>
      <c r="I156" s="134"/>
      <c r="J156" s="348">
        <f t="shared" si="10"/>
        <v>0</v>
      </c>
      <c r="K156" s="132" t="s">
        <v>273</v>
      </c>
      <c r="L156" s="33"/>
      <c r="M156" s="135" t="s">
        <v>3</v>
      </c>
      <c r="N156" s="136" t="s">
        <v>41</v>
      </c>
      <c r="P156" s="137">
        <f t="shared" si="11"/>
        <v>0</v>
      </c>
      <c r="Q156" s="137">
        <v>0</v>
      </c>
      <c r="R156" s="137">
        <f t="shared" si="12"/>
        <v>0</v>
      </c>
      <c r="S156" s="137">
        <v>0</v>
      </c>
      <c r="T156" s="138">
        <f t="shared" si="13"/>
        <v>0</v>
      </c>
      <c r="AR156" s="139" t="s">
        <v>312</v>
      </c>
      <c r="AT156" s="139" t="s">
        <v>270</v>
      </c>
      <c r="AU156" s="139" t="s">
        <v>81</v>
      </c>
      <c r="AY156" s="18" t="s">
        <v>267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8" t="s">
        <v>81</v>
      </c>
      <c r="BK156" s="140">
        <f t="shared" si="19"/>
        <v>0</v>
      </c>
      <c r="BL156" s="18" t="s">
        <v>312</v>
      </c>
      <c r="BM156" s="139" t="s">
        <v>2219</v>
      </c>
    </row>
    <row r="157" spans="2:65" s="11" customFormat="1" ht="22.9" customHeight="1">
      <c r="B157" s="117"/>
      <c r="D157" s="118" t="s">
        <v>68</v>
      </c>
      <c r="E157" s="127" t="s">
        <v>2220</v>
      </c>
      <c r="F157" s="127" t="s">
        <v>2221</v>
      </c>
      <c r="H157" s="362"/>
      <c r="I157" s="120"/>
      <c r="J157" s="352">
        <f>BK157</f>
        <v>0</v>
      </c>
      <c r="L157" s="117"/>
      <c r="M157" s="122"/>
      <c r="P157" s="123">
        <f>SUM(P158:P164)</f>
        <v>0</v>
      </c>
      <c r="R157" s="123">
        <f>SUM(R158:R164)</f>
        <v>2.0700000000000003E-2</v>
      </c>
      <c r="T157" s="124">
        <f>SUM(T158:T164)</f>
        <v>0</v>
      </c>
      <c r="AR157" s="118" t="s">
        <v>81</v>
      </c>
      <c r="AT157" s="125" t="s">
        <v>68</v>
      </c>
      <c r="AU157" s="125" t="s">
        <v>76</v>
      </c>
      <c r="AY157" s="118" t="s">
        <v>267</v>
      </c>
      <c r="BK157" s="126">
        <f>SUM(BK158:BK164)</f>
        <v>0</v>
      </c>
    </row>
    <row r="158" spans="2:65" s="1" customFormat="1" ht="37.9" customHeight="1">
      <c r="B158" s="129"/>
      <c r="C158" s="130" t="s">
        <v>552</v>
      </c>
      <c r="D158" s="130" t="s">
        <v>270</v>
      </c>
      <c r="E158" s="131" t="s">
        <v>2222</v>
      </c>
      <c r="F158" s="132" t="s">
        <v>2223</v>
      </c>
      <c r="G158" s="133" t="s">
        <v>311</v>
      </c>
      <c r="H158" s="358">
        <v>2</v>
      </c>
      <c r="I158" s="134"/>
      <c r="J158" s="348">
        <f t="shared" ref="J158:J164" si="20">ROUND(I158*H158,2)</f>
        <v>0</v>
      </c>
      <c r="K158" s="132" t="s">
        <v>273</v>
      </c>
      <c r="L158" s="33"/>
      <c r="M158" s="135" t="s">
        <v>3</v>
      </c>
      <c r="N158" s="136" t="s">
        <v>41</v>
      </c>
      <c r="P158" s="137">
        <f t="shared" ref="P158:P164" si="21">O158*H158</f>
        <v>0</v>
      </c>
      <c r="Q158" s="137">
        <v>9.1999999999999998E-3</v>
      </c>
      <c r="R158" s="137">
        <f t="shared" ref="R158:R164" si="22">Q158*H158</f>
        <v>1.84E-2</v>
      </c>
      <c r="S158" s="137">
        <v>0</v>
      </c>
      <c r="T158" s="138">
        <f t="shared" ref="T158:T164" si="23">S158*H158</f>
        <v>0</v>
      </c>
      <c r="AR158" s="139" t="s">
        <v>312</v>
      </c>
      <c r="AT158" s="139" t="s">
        <v>270</v>
      </c>
      <c r="AU158" s="139" t="s">
        <v>81</v>
      </c>
      <c r="AY158" s="18" t="s">
        <v>267</v>
      </c>
      <c r="BE158" s="140">
        <f t="shared" ref="BE158:BE164" si="24">IF(N158="základní",J158,0)</f>
        <v>0</v>
      </c>
      <c r="BF158" s="140">
        <f t="shared" ref="BF158:BF164" si="25">IF(N158="snížená",J158,0)</f>
        <v>0</v>
      </c>
      <c r="BG158" s="140">
        <f t="shared" ref="BG158:BG164" si="26">IF(N158="zákl. přenesená",J158,0)</f>
        <v>0</v>
      </c>
      <c r="BH158" s="140">
        <f t="shared" ref="BH158:BH164" si="27">IF(N158="sníž. přenesená",J158,0)</f>
        <v>0</v>
      </c>
      <c r="BI158" s="140">
        <f t="shared" ref="BI158:BI164" si="28">IF(N158="nulová",J158,0)</f>
        <v>0</v>
      </c>
      <c r="BJ158" s="18" t="s">
        <v>81</v>
      </c>
      <c r="BK158" s="140">
        <f t="shared" ref="BK158:BK164" si="29">ROUND(I158*H158,2)</f>
        <v>0</v>
      </c>
      <c r="BL158" s="18" t="s">
        <v>312</v>
      </c>
      <c r="BM158" s="139" t="s">
        <v>2224</v>
      </c>
    </row>
    <row r="159" spans="2:65" s="1" customFormat="1" ht="24.2" customHeight="1">
      <c r="B159" s="129"/>
      <c r="C159" s="130" t="s">
        <v>558</v>
      </c>
      <c r="D159" s="130" t="s">
        <v>270</v>
      </c>
      <c r="E159" s="131" t="s">
        <v>2225</v>
      </c>
      <c r="F159" s="132" t="s">
        <v>2226</v>
      </c>
      <c r="G159" s="133" t="s">
        <v>311</v>
      </c>
      <c r="H159" s="358">
        <v>2</v>
      </c>
      <c r="I159" s="134"/>
      <c r="J159" s="348">
        <f t="shared" si="20"/>
        <v>0</v>
      </c>
      <c r="K159" s="132" t="s">
        <v>273</v>
      </c>
      <c r="L159" s="33"/>
      <c r="M159" s="135" t="s">
        <v>3</v>
      </c>
      <c r="N159" s="136" t="s">
        <v>41</v>
      </c>
      <c r="P159" s="137">
        <f t="shared" si="21"/>
        <v>0</v>
      </c>
      <c r="Q159" s="137">
        <v>1.4999999999999999E-4</v>
      </c>
      <c r="R159" s="137">
        <f t="shared" si="22"/>
        <v>2.9999999999999997E-4</v>
      </c>
      <c r="S159" s="137">
        <v>0</v>
      </c>
      <c r="T159" s="138">
        <f t="shared" si="23"/>
        <v>0</v>
      </c>
      <c r="AR159" s="139" t="s">
        <v>312</v>
      </c>
      <c r="AT159" s="139" t="s">
        <v>270</v>
      </c>
      <c r="AU159" s="139" t="s">
        <v>81</v>
      </c>
      <c r="AY159" s="18" t="s">
        <v>267</v>
      </c>
      <c r="BE159" s="140">
        <f t="shared" si="24"/>
        <v>0</v>
      </c>
      <c r="BF159" s="140">
        <f t="shared" si="25"/>
        <v>0</v>
      </c>
      <c r="BG159" s="140">
        <f t="shared" si="26"/>
        <v>0</v>
      </c>
      <c r="BH159" s="140">
        <f t="shared" si="27"/>
        <v>0</v>
      </c>
      <c r="BI159" s="140">
        <f t="shared" si="28"/>
        <v>0</v>
      </c>
      <c r="BJ159" s="18" t="s">
        <v>81</v>
      </c>
      <c r="BK159" s="140">
        <f t="shared" si="29"/>
        <v>0</v>
      </c>
      <c r="BL159" s="18" t="s">
        <v>312</v>
      </c>
      <c r="BM159" s="139" t="s">
        <v>2227</v>
      </c>
    </row>
    <row r="160" spans="2:65" s="1" customFormat="1" ht="24.2" customHeight="1">
      <c r="B160" s="129"/>
      <c r="C160" s="130" t="s">
        <v>563</v>
      </c>
      <c r="D160" s="130" t="s">
        <v>270</v>
      </c>
      <c r="E160" s="131" t="s">
        <v>2228</v>
      </c>
      <c r="F160" s="132" t="s">
        <v>2229</v>
      </c>
      <c r="G160" s="133" t="s">
        <v>311</v>
      </c>
      <c r="H160" s="358">
        <v>2</v>
      </c>
      <c r="I160" s="134"/>
      <c r="J160" s="348">
        <f t="shared" si="20"/>
        <v>0</v>
      </c>
      <c r="K160" s="132" t="s">
        <v>273</v>
      </c>
      <c r="L160" s="33"/>
      <c r="M160" s="135" t="s">
        <v>3</v>
      </c>
      <c r="N160" s="136" t="s">
        <v>41</v>
      </c>
      <c r="P160" s="137">
        <f t="shared" si="21"/>
        <v>0</v>
      </c>
      <c r="Q160" s="137">
        <v>5.0000000000000001E-4</v>
      </c>
      <c r="R160" s="137">
        <f t="shared" si="22"/>
        <v>1E-3</v>
      </c>
      <c r="S160" s="137">
        <v>0</v>
      </c>
      <c r="T160" s="138">
        <f t="shared" si="23"/>
        <v>0</v>
      </c>
      <c r="AR160" s="139" t="s">
        <v>312</v>
      </c>
      <c r="AT160" s="139" t="s">
        <v>270</v>
      </c>
      <c r="AU160" s="139" t="s">
        <v>81</v>
      </c>
      <c r="AY160" s="18" t="s">
        <v>267</v>
      </c>
      <c r="BE160" s="140">
        <f t="shared" si="24"/>
        <v>0</v>
      </c>
      <c r="BF160" s="140">
        <f t="shared" si="25"/>
        <v>0</v>
      </c>
      <c r="BG160" s="140">
        <f t="shared" si="26"/>
        <v>0</v>
      </c>
      <c r="BH160" s="140">
        <f t="shared" si="27"/>
        <v>0</v>
      </c>
      <c r="BI160" s="140">
        <f t="shared" si="28"/>
        <v>0</v>
      </c>
      <c r="BJ160" s="18" t="s">
        <v>81</v>
      </c>
      <c r="BK160" s="140">
        <f t="shared" si="29"/>
        <v>0</v>
      </c>
      <c r="BL160" s="18" t="s">
        <v>312</v>
      </c>
      <c r="BM160" s="139" t="s">
        <v>2230</v>
      </c>
    </row>
    <row r="161" spans="2:65" s="1" customFormat="1" ht="24.2" customHeight="1">
      <c r="B161" s="129"/>
      <c r="C161" s="130" t="s">
        <v>570</v>
      </c>
      <c r="D161" s="130" t="s">
        <v>270</v>
      </c>
      <c r="E161" s="131" t="s">
        <v>2231</v>
      </c>
      <c r="F161" s="132" t="s">
        <v>2232</v>
      </c>
      <c r="G161" s="133" t="s">
        <v>311</v>
      </c>
      <c r="H161" s="358">
        <v>2</v>
      </c>
      <c r="I161" s="134"/>
      <c r="J161" s="348">
        <f t="shared" si="20"/>
        <v>0</v>
      </c>
      <c r="K161" s="132" t="s">
        <v>273</v>
      </c>
      <c r="L161" s="33"/>
      <c r="M161" s="135" t="s">
        <v>3</v>
      </c>
      <c r="N161" s="136" t="s">
        <v>41</v>
      </c>
      <c r="P161" s="137">
        <f t="shared" si="21"/>
        <v>0</v>
      </c>
      <c r="Q161" s="137">
        <v>0</v>
      </c>
      <c r="R161" s="137">
        <f t="shared" si="22"/>
        <v>0</v>
      </c>
      <c r="S161" s="137">
        <v>0</v>
      </c>
      <c r="T161" s="138">
        <f t="shared" si="23"/>
        <v>0</v>
      </c>
      <c r="AR161" s="139" t="s">
        <v>312</v>
      </c>
      <c r="AT161" s="139" t="s">
        <v>270</v>
      </c>
      <c r="AU161" s="139" t="s">
        <v>81</v>
      </c>
      <c r="AY161" s="18" t="s">
        <v>267</v>
      </c>
      <c r="BE161" s="140">
        <f t="shared" si="24"/>
        <v>0</v>
      </c>
      <c r="BF161" s="140">
        <f t="shared" si="25"/>
        <v>0</v>
      </c>
      <c r="BG161" s="140">
        <f t="shared" si="26"/>
        <v>0</v>
      </c>
      <c r="BH161" s="140">
        <f t="shared" si="27"/>
        <v>0</v>
      </c>
      <c r="BI161" s="140">
        <f t="shared" si="28"/>
        <v>0</v>
      </c>
      <c r="BJ161" s="18" t="s">
        <v>81</v>
      </c>
      <c r="BK161" s="140">
        <f t="shared" si="29"/>
        <v>0</v>
      </c>
      <c r="BL161" s="18" t="s">
        <v>312</v>
      </c>
      <c r="BM161" s="139" t="s">
        <v>2233</v>
      </c>
    </row>
    <row r="162" spans="2:65" s="1" customFormat="1" ht="24.2" customHeight="1">
      <c r="B162" s="129"/>
      <c r="C162" s="165" t="s">
        <v>576</v>
      </c>
      <c r="D162" s="165" t="s">
        <v>564</v>
      </c>
      <c r="E162" s="166" t="s">
        <v>2234</v>
      </c>
      <c r="F162" s="167" t="s">
        <v>2235</v>
      </c>
      <c r="G162" s="168" t="s">
        <v>356</v>
      </c>
      <c r="H162" s="363">
        <v>2</v>
      </c>
      <c r="I162" s="169"/>
      <c r="J162" s="355">
        <f t="shared" si="20"/>
        <v>0</v>
      </c>
      <c r="K162" s="170" t="s">
        <v>273</v>
      </c>
      <c r="L162" s="171"/>
      <c r="M162" s="172" t="s">
        <v>3</v>
      </c>
      <c r="N162" s="173" t="s">
        <v>41</v>
      </c>
      <c r="P162" s="137">
        <f t="shared" si="21"/>
        <v>0</v>
      </c>
      <c r="Q162" s="137">
        <v>5.0000000000000001E-4</v>
      </c>
      <c r="R162" s="137">
        <f t="shared" si="22"/>
        <v>1E-3</v>
      </c>
      <c r="S162" s="137">
        <v>0</v>
      </c>
      <c r="T162" s="138">
        <f t="shared" si="23"/>
        <v>0</v>
      </c>
      <c r="AR162" s="139" t="s">
        <v>472</v>
      </c>
      <c r="AT162" s="139" t="s">
        <v>564</v>
      </c>
      <c r="AU162" s="139" t="s">
        <v>81</v>
      </c>
      <c r="AY162" s="18" t="s">
        <v>267</v>
      </c>
      <c r="BE162" s="140">
        <f t="shared" si="24"/>
        <v>0</v>
      </c>
      <c r="BF162" s="140">
        <f t="shared" si="25"/>
        <v>0</v>
      </c>
      <c r="BG162" s="140">
        <f t="shared" si="26"/>
        <v>0</v>
      </c>
      <c r="BH162" s="140">
        <f t="shared" si="27"/>
        <v>0</v>
      </c>
      <c r="BI162" s="140">
        <f t="shared" si="28"/>
        <v>0</v>
      </c>
      <c r="BJ162" s="18" t="s">
        <v>81</v>
      </c>
      <c r="BK162" s="140">
        <f t="shared" si="29"/>
        <v>0</v>
      </c>
      <c r="BL162" s="18" t="s">
        <v>312</v>
      </c>
      <c r="BM162" s="139" t="s">
        <v>2236</v>
      </c>
    </row>
    <row r="163" spans="2:65" s="1" customFormat="1" ht="49.15" customHeight="1">
      <c r="B163" s="129"/>
      <c r="C163" s="130" t="s">
        <v>581</v>
      </c>
      <c r="D163" s="130" t="s">
        <v>270</v>
      </c>
      <c r="E163" s="131" t="s">
        <v>2237</v>
      </c>
      <c r="F163" s="132" t="s">
        <v>2238</v>
      </c>
      <c r="G163" s="133" t="s">
        <v>481</v>
      </c>
      <c r="H163" s="358">
        <v>2.1000000000000001E-2</v>
      </c>
      <c r="I163" s="134"/>
      <c r="J163" s="348">
        <f t="shared" si="20"/>
        <v>0</v>
      </c>
      <c r="K163" s="132" t="s">
        <v>273</v>
      </c>
      <c r="L163" s="33"/>
      <c r="M163" s="135" t="s">
        <v>3</v>
      </c>
      <c r="N163" s="136" t="s">
        <v>41</v>
      </c>
      <c r="P163" s="137">
        <f t="shared" si="21"/>
        <v>0</v>
      </c>
      <c r="Q163" s="137">
        <v>0</v>
      </c>
      <c r="R163" s="137">
        <f t="shared" si="22"/>
        <v>0</v>
      </c>
      <c r="S163" s="137">
        <v>0</v>
      </c>
      <c r="T163" s="138">
        <f t="shared" si="23"/>
        <v>0</v>
      </c>
      <c r="AR163" s="139" t="s">
        <v>312</v>
      </c>
      <c r="AT163" s="139" t="s">
        <v>270</v>
      </c>
      <c r="AU163" s="139" t="s">
        <v>81</v>
      </c>
      <c r="AY163" s="18" t="s">
        <v>267</v>
      </c>
      <c r="BE163" s="140">
        <f t="shared" si="24"/>
        <v>0</v>
      </c>
      <c r="BF163" s="140">
        <f t="shared" si="25"/>
        <v>0</v>
      </c>
      <c r="BG163" s="140">
        <f t="shared" si="26"/>
        <v>0</v>
      </c>
      <c r="BH163" s="140">
        <f t="shared" si="27"/>
        <v>0</v>
      </c>
      <c r="BI163" s="140">
        <f t="shared" si="28"/>
        <v>0</v>
      </c>
      <c r="BJ163" s="18" t="s">
        <v>81</v>
      </c>
      <c r="BK163" s="140">
        <f t="shared" si="29"/>
        <v>0</v>
      </c>
      <c r="BL163" s="18" t="s">
        <v>312</v>
      </c>
      <c r="BM163" s="139" t="s">
        <v>2239</v>
      </c>
    </row>
    <row r="164" spans="2:65" s="1" customFormat="1" ht="49.15" customHeight="1">
      <c r="B164" s="129"/>
      <c r="C164" s="130" t="s">
        <v>586</v>
      </c>
      <c r="D164" s="130" t="s">
        <v>270</v>
      </c>
      <c r="E164" s="131" t="s">
        <v>2240</v>
      </c>
      <c r="F164" s="132" t="s">
        <v>2241</v>
      </c>
      <c r="G164" s="133" t="s">
        <v>481</v>
      </c>
      <c r="H164" s="358">
        <v>2.1000000000000001E-2</v>
      </c>
      <c r="I164" s="134"/>
      <c r="J164" s="348">
        <f t="shared" si="20"/>
        <v>0</v>
      </c>
      <c r="K164" s="132" t="s">
        <v>273</v>
      </c>
      <c r="L164" s="33"/>
      <c r="M164" s="135" t="s">
        <v>3</v>
      </c>
      <c r="N164" s="136" t="s">
        <v>41</v>
      </c>
      <c r="P164" s="137">
        <f t="shared" si="21"/>
        <v>0</v>
      </c>
      <c r="Q164" s="137">
        <v>0</v>
      </c>
      <c r="R164" s="137">
        <f t="shared" si="22"/>
        <v>0</v>
      </c>
      <c r="S164" s="137">
        <v>0</v>
      </c>
      <c r="T164" s="138">
        <f t="shared" si="23"/>
        <v>0</v>
      </c>
      <c r="AR164" s="139" t="s">
        <v>312</v>
      </c>
      <c r="AT164" s="139" t="s">
        <v>270</v>
      </c>
      <c r="AU164" s="139" t="s">
        <v>81</v>
      </c>
      <c r="AY164" s="18" t="s">
        <v>267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8" t="s">
        <v>81</v>
      </c>
      <c r="BK164" s="140">
        <f t="shared" si="29"/>
        <v>0</v>
      </c>
      <c r="BL164" s="18" t="s">
        <v>312</v>
      </c>
      <c r="BM164" s="139" t="s">
        <v>2242</v>
      </c>
    </row>
    <row r="165" spans="2:65" s="11" customFormat="1" ht="25.9" customHeight="1">
      <c r="B165" s="117"/>
      <c r="D165" s="118" t="s">
        <v>68</v>
      </c>
      <c r="E165" s="119" t="s">
        <v>1879</v>
      </c>
      <c r="F165" s="119" t="s">
        <v>1880</v>
      </c>
      <c r="H165" s="362"/>
      <c r="I165" s="120"/>
      <c r="J165" s="354">
        <f>BK165</f>
        <v>0</v>
      </c>
      <c r="L165" s="117"/>
      <c r="M165" s="122"/>
      <c r="P165" s="123">
        <f>P166</f>
        <v>0</v>
      </c>
      <c r="R165" s="123">
        <f>R166</f>
        <v>0</v>
      </c>
      <c r="T165" s="124">
        <f>T166</f>
        <v>0</v>
      </c>
      <c r="AR165" s="118" t="s">
        <v>88</v>
      </c>
      <c r="AT165" s="125" t="s">
        <v>68</v>
      </c>
      <c r="AU165" s="125" t="s">
        <v>69</v>
      </c>
      <c r="AY165" s="118" t="s">
        <v>267</v>
      </c>
      <c r="BK165" s="126">
        <f>BK166</f>
        <v>0</v>
      </c>
    </row>
    <row r="166" spans="2:65" s="1" customFormat="1" ht="16.5" customHeight="1">
      <c r="B166" s="129"/>
      <c r="C166" s="130" t="s">
        <v>593</v>
      </c>
      <c r="D166" s="130" t="s">
        <v>270</v>
      </c>
      <c r="E166" s="131" t="s">
        <v>2097</v>
      </c>
      <c r="F166" s="132" t="s">
        <v>2102</v>
      </c>
      <c r="G166" s="133" t="s">
        <v>2099</v>
      </c>
      <c r="H166" s="358">
        <v>1</v>
      </c>
      <c r="I166" s="134"/>
      <c r="J166" s="348">
        <f>ROUND(I166*H166,2)</f>
        <v>0</v>
      </c>
      <c r="K166" s="132" t="s">
        <v>2840</v>
      </c>
      <c r="L166" s="33"/>
      <c r="M166" s="182" t="s">
        <v>3</v>
      </c>
      <c r="N166" s="183" t="s">
        <v>41</v>
      </c>
      <c r="O166" s="184"/>
      <c r="P166" s="185">
        <f>O166*H166</f>
        <v>0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AR166" s="139" t="s">
        <v>1883</v>
      </c>
      <c r="AT166" s="139" t="s">
        <v>270</v>
      </c>
      <c r="AU166" s="139" t="s">
        <v>76</v>
      </c>
      <c r="AY166" s="18" t="s">
        <v>267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8" t="s">
        <v>81</v>
      </c>
      <c r="BK166" s="140">
        <f>ROUND(I166*H166,2)</f>
        <v>0</v>
      </c>
      <c r="BL166" s="18" t="s">
        <v>1883</v>
      </c>
      <c r="BM166" s="139" t="s">
        <v>2243</v>
      </c>
    </row>
    <row r="167" spans="2:65" s="1" customFormat="1" ht="6.95" customHeight="1"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33"/>
    </row>
  </sheetData>
  <autoFilter ref="C95:K166" xr:uid="{00000000-0009-0000-0000-000005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3"/>
  <sheetViews>
    <sheetView showGridLines="0" topLeftCell="A81" workbookViewId="0">
      <selection activeCell="H99" sqref="H9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2244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tr">
        <f>IF('Rekapitulace stavby'!AN10="","",'Rekapitulace stavby'!AN10)</f>
        <v/>
      </c>
      <c r="L16" s="33"/>
    </row>
    <row r="17" spans="2:12" s="1" customFormat="1" ht="18" customHeight="1">
      <c r="B17" s="33"/>
      <c r="E17" s="26" t="str">
        <f>IF('Rekapitulace stavby'!E11="","",'Rekapitulace stavby'!E11)</f>
        <v xml:space="preserve"> </v>
      </c>
      <c r="I17" s="28" t="s">
        <v>27</v>
      </c>
      <c r="J17" s="26" t="str">
        <f>IF('Rekapitulace stavby'!AN11="","",'Rekapitulace stavby'!AN11)</f>
        <v/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tr">
        <f>IF('Rekapitulace stavby'!AN16="","",'Rekapitulace stavby'!AN16)</f>
        <v/>
      </c>
      <c r="L22" s="33"/>
    </row>
    <row r="23" spans="2:12" s="1" customFormat="1" ht="18" customHeight="1">
      <c r="B23" s="33"/>
      <c r="E23" s="26" t="str">
        <f>IF('Rekapitulace stavby'!E17="","",'Rekapitulace stavby'!E17)</f>
        <v xml:space="preserve"> </v>
      </c>
      <c r="I23" s="28" t="s">
        <v>27</v>
      </c>
      <c r="J23" s="26" t="str">
        <f>IF('Rekapitulace stavby'!AN17="","",'Rekapitulace stavby'!AN17)</f>
        <v/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27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2245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ROUND(J96,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ROUND((SUM(BE96:BE212)),  2)</f>
        <v>0</v>
      </c>
      <c r="I35" s="91">
        <v>0.21</v>
      </c>
      <c r="J35" s="84">
        <f>ROUND(((SUM(BE96:BE212))*I35),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ROUND((SUM(BF96:BF212)),  2)</f>
        <v>0</v>
      </c>
      <c r="I36" s="91">
        <v>0.12</v>
      </c>
      <c r="J36" s="84">
        <f>ROUND(((SUM(BF96:BF212))*I36),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ROUND((SUM(BG96:BG212)),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ROUND((SUM(BH96:BH212)),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ROUND((SUM(BI96:BI212)),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6 - Elektroinstalace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J96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199</v>
      </c>
      <c r="E64" s="103"/>
      <c r="F64" s="103"/>
      <c r="G64" s="103"/>
      <c r="H64" s="103"/>
      <c r="I64" s="103"/>
      <c r="J64" s="104">
        <f>J97</f>
        <v>0</v>
      </c>
      <c r="L64" s="101"/>
    </row>
    <row r="65" spans="2:12" s="9" customFormat="1" ht="19.899999999999999" customHeight="1">
      <c r="B65" s="105"/>
      <c r="D65" s="106" t="s">
        <v>1902</v>
      </c>
      <c r="E65" s="107"/>
      <c r="F65" s="107"/>
      <c r="G65" s="107"/>
      <c r="H65" s="107"/>
      <c r="I65" s="107"/>
      <c r="J65" s="108">
        <f>J98</f>
        <v>0</v>
      </c>
      <c r="L65" s="105"/>
    </row>
    <row r="66" spans="2:12" s="9" customFormat="1" ht="14.85" customHeight="1">
      <c r="B66" s="105"/>
      <c r="D66" s="106" t="s">
        <v>2246</v>
      </c>
      <c r="E66" s="107"/>
      <c r="F66" s="107"/>
      <c r="G66" s="107"/>
      <c r="H66" s="107"/>
      <c r="I66" s="107"/>
      <c r="J66" s="108">
        <f>J116</f>
        <v>0</v>
      </c>
      <c r="L66" s="105"/>
    </row>
    <row r="67" spans="2:12" s="8" customFormat="1" ht="24.95" customHeight="1">
      <c r="B67" s="101"/>
      <c r="D67" s="102" t="s">
        <v>2247</v>
      </c>
      <c r="E67" s="103"/>
      <c r="F67" s="103"/>
      <c r="G67" s="103"/>
      <c r="H67" s="103"/>
      <c r="I67" s="103"/>
      <c r="J67" s="104">
        <f>J127</f>
        <v>0</v>
      </c>
      <c r="L67" s="101"/>
    </row>
    <row r="68" spans="2:12" s="9" customFormat="1" ht="19.899999999999999" customHeight="1">
      <c r="B68" s="105"/>
      <c r="D68" s="106" t="s">
        <v>2248</v>
      </c>
      <c r="E68" s="107"/>
      <c r="F68" s="107"/>
      <c r="G68" s="107"/>
      <c r="H68" s="107"/>
      <c r="I68" s="107"/>
      <c r="J68" s="108">
        <f>J128</f>
        <v>0</v>
      </c>
      <c r="L68" s="105"/>
    </row>
    <row r="69" spans="2:12" s="9" customFormat="1" ht="14.85" customHeight="1">
      <c r="B69" s="105"/>
      <c r="D69" s="106" t="s">
        <v>2249</v>
      </c>
      <c r="E69" s="107"/>
      <c r="F69" s="107"/>
      <c r="G69" s="107"/>
      <c r="H69" s="107"/>
      <c r="I69" s="107"/>
      <c r="J69" s="108">
        <f>J135</f>
        <v>0</v>
      </c>
      <c r="L69" s="105"/>
    </row>
    <row r="70" spans="2:12" s="9" customFormat="1" ht="14.85" customHeight="1">
      <c r="B70" s="105"/>
      <c r="D70" s="106" t="s">
        <v>2250</v>
      </c>
      <c r="E70" s="107"/>
      <c r="F70" s="107"/>
      <c r="G70" s="107"/>
      <c r="H70" s="107"/>
      <c r="I70" s="107"/>
      <c r="J70" s="108">
        <f>J139</f>
        <v>0</v>
      </c>
      <c r="L70" s="105"/>
    </row>
    <row r="71" spans="2:12" s="9" customFormat="1" ht="14.85" customHeight="1">
      <c r="B71" s="105"/>
      <c r="D71" s="106" t="s">
        <v>2251</v>
      </c>
      <c r="E71" s="107"/>
      <c r="F71" s="107"/>
      <c r="G71" s="107"/>
      <c r="H71" s="107"/>
      <c r="I71" s="107"/>
      <c r="J71" s="108">
        <f>J152</f>
        <v>0</v>
      </c>
      <c r="L71" s="105"/>
    </row>
    <row r="72" spans="2:12" s="9" customFormat="1" ht="14.85" customHeight="1">
      <c r="B72" s="105"/>
      <c r="D72" s="106" t="s">
        <v>2252</v>
      </c>
      <c r="E72" s="107"/>
      <c r="F72" s="107"/>
      <c r="G72" s="107"/>
      <c r="H72" s="107"/>
      <c r="I72" s="107"/>
      <c r="J72" s="108">
        <f>J177</f>
        <v>0</v>
      </c>
      <c r="L72" s="105"/>
    </row>
    <row r="73" spans="2:12" s="9" customFormat="1" ht="14.85" customHeight="1">
      <c r="B73" s="105"/>
      <c r="D73" s="106" t="s">
        <v>2253</v>
      </c>
      <c r="E73" s="107"/>
      <c r="F73" s="107"/>
      <c r="G73" s="107"/>
      <c r="H73" s="107"/>
      <c r="I73" s="107"/>
      <c r="J73" s="108">
        <f>J197</f>
        <v>0</v>
      </c>
      <c r="L73" s="105"/>
    </row>
    <row r="74" spans="2:12" s="9" customFormat="1" ht="14.85" customHeight="1">
      <c r="B74" s="105"/>
      <c r="D74" s="106" t="s">
        <v>2254</v>
      </c>
      <c r="E74" s="107"/>
      <c r="F74" s="107"/>
      <c r="G74" s="107"/>
      <c r="H74" s="107"/>
      <c r="I74" s="107"/>
      <c r="J74" s="108">
        <f>J199</f>
        <v>0</v>
      </c>
      <c r="L74" s="105"/>
    </row>
    <row r="75" spans="2:12" s="1" customFormat="1" ht="21.75" customHeight="1">
      <c r="B75" s="33"/>
      <c r="L75" s="33"/>
    </row>
    <row r="76" spans="2:12" s="1" customFormat="1" ht="6.95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33"/>
    </row>
    <row r="80" spans="2:12" s="1" customFormat="1" ht="6.95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33"/>
    </row>
    <row r="81" spans="2:63" s="1" customFormat="1" ht="24.95" customHeight="1">
      <c r="B81" s="33"/>
      <c r="C81" s="22" t="s">
        <v>252</v>
      </c>
      <c r="L81" s="33"/>
    </row>
    <row r="82" spans="2:63" s="1" customFormat="1" ht="6.95" customHeight="1">
      <c r="B82" s="33"/>
      <c r="L82" s="33"/>
    </row>
    <row r="83" spans="2:63" s="1" customFormat="1" ht="12" customHeight="1">
      <c r="B83" s="33"/>
      <c r="C83" s="28" t="s">
        <v>17</v>
      </c>
      <c r="L83" s="33"/>
    </row>
    <row r="84" spans="2:63" s="1" customFormat="1" ht="16.5" customHeight="1">
      <c r="B84" s="33"/>
      <c r="E84" s="336" t="str">
        <f>E7</f>
        <v>Stavební úpravy RD na Balkáně č.p. 340, Holice</v>
      </c>
      <c r="F84" s="337"/>
      <c r="G84" s="337"/>
      <c r="H84" s="337"/>
      <c r="L84" s="33"/>
    </row>
    <row r="85" spans="2:63" ht="12" customHeight="1">
      <c r="B85" s="21"/>
      <c r="C85" s="28" t="s">
        <v>120</v>
      </c>
      <c r="L85" s="21"/>
    </row>
    <row r="86" spans="2:63" s="1" customFormat="1" ht="16.5" customHeight="1">
      <c r="B86" s="33"/>
      <c r="E86" s="336" t="s">
        <v>124</v>
      </c>
      <c r="F86" s="335"/>
      <c r="G86" s="335"/>
      <c r="H86" s="335"/>
      <c r="L86" s="33"/>
    </row>
    <row r="87" spans="2:63" s="1" customFormat="1" ht="12" customHeight="1">
      <c r="B87" s="33"/>
      <c r="C87" s="28" t="s">
        <v>128</v>
      </c>
      <c r="L87" s="33"/>
    </row>
    <row r="88" spans="2:63" s="1" customFormat="1" ht="16.5" customHeight="1">
      <c r="B88" s="33"/>
      <c r="E88" s="328" t="str">
        <f>E11</f>
        <v>6 - Elektroinstalace</v>
      </c>
      <c r="F88" s="335"/>
      <c r="G88" s="335"/>
      <c r="H88" s="335"/>
      <c r="L88" s="33"/>
    </row>
    <row r="89" spans="2:63" s="1" customFormat="1" ht="6.95" customHeight="1">
      <c r="B89" s="33"/>
      <c r="L89" s="33"/>
    </row>
    <row r="90" spans="2:63" s="1" customFormat="1" ht="12" customHeight="1">
      <c r="B90" s="33"/>
      <c r="C90" s="28" t="s">
        <v>21</v>
      </c>
      <c r="F90" s="26" t="str">
        <f>F14</f>
        <v xml:space="preserve"> </v>
      </c>
      <c r="I90" s="28" t="s">
        <v>23</v>
      </c>
      <c r="J90" s="50" t="str">
        <f>IF(J14="","",J14)</f>
        <v>31. 3. 2025</v>
      </c>
      <c r="L90" s="33"/>
    </row>
    <row r="91" spans="2:63" s="1" customFormat="1" ht="6.95" customHeight="1">
      <c r="B91" s="33"/>
      <c r="L91" s="33"/>
    </row>
    <row r="92" spans="2:63" s="1" customFormat="1" ht="15.2" customHeight="1">
      <c r="B92" s="33"/>
      <c r="C92" s="28" t="s">
        <v>25</v>
      </c>
      <c r="F92" s="26" t="str">
        <f>E17</f>
        <v xml:space="preserve"> </v>
      </c>
      <c r="I92" s="28" t="s">
        <v>30</v>
      </c>
      <c r="J92" s="31" t="str">
        <f>E23</f>
        <v xml:space="preserve"> </v>
      </c>
      <c r="L92" s="33"/>
    </row>
    <row r="93" spans="2:63" s="1" customFormat="1" ht="15.2" customHeight="1">
      <c r="B93" s="33"/>
      <c r="C93" s="28" t="s">
        <v>28</v>
      </c>
      <c r="F93" s="26" t="str">
        <f>IF(E20="","",E20)</f>
        <v>Vyplň údaj</v>
      </c>
      <c r="I93" s="28" t="s">
        <v>32</v>
      </c>
      <c r="J93" s="31" t="str">
        <f>E26</f>
        <v xml:space="preserve"> </v>
      </c>
      <c r="L93" s="33"/>
    </row>
    <row r="94" spans="2:63" s="1" customFormat="1" ht="10.35" customHeight="1">
      <c r="B94" s="33"/>
      <c r="L94" s="33"/>
    </row>
    <row r="95" spans="2:63" s="10" customFormat="1" ht="29.25" customHeight="1">
      <c r="B95" s="109"/>
      <c r="C95" s="110" t="s">
        <v>253</v>
      </c>
      <c r="D95" s="111" t="s">
        <v>54</v>
      </c>
      <c r="E95" s="111" t="s">
        <v>50</v>
      </c>
      <c r="F95" s="111" t="s">
        <v>51</v>
      </c>
      <c r="G95" s="111" t="s">
        <v>254</v>
      </c>
      <c r="H95" s="111" t="s">
        <v>255</v>
      </c>
      <c r="I95" s="111" t="s">
        <v>256</v>
      </c>
      <c r="J95" s="111" t="s">
        <v>188</v>
      </c>
      <c r="K95" s="112" t="s">
        <v>257</v>
      </c>
      <c r="L95" s="109"/>
      <c r="M95" s="57" t="s">
        <v>3</v>
      </c>
      <c r="N95" s="58" t="s">
        <v>39</v>
      </c>
      <c r="O95" s="58" t="s">
        <v>258</v>
      </c>
      <c r="P95" s="58" t="s">
        <v>259</v>
      </c>
      <c r="Q95" s="58" t="s">
        <v>260</v>
      </c>
      <c r="R95" s="58" t="s">
        <v>261</v>
      </c>
      <c r="S95" s="58" t="s">
        <v>262</v>
      </c>
      <c r="T95" s="59" t="s">
        <v>263</v>
      </c>
    </row>
    <row r="96" spans="2:63" s="1" customFormat="1" ht="22.9" customHeight="1">
      <c r="B96" s="33"/>
      <c r="C96" s="62" t="s">
        <v>264</v>
      </c>
      <c r="J96" s="113">
        <f>BK96</f>
        <v>0</v>
      </c>
      <c r="L96" s="33"/>
      <c r="M96" s="60"/>
      <c r="N96" s="51"/>
      <c r="O96" s="51"/>
      <c r="P96" s="114">
        <f>P97+P127</f>
        <v>0</v>
      </c>
      <c r="Q96" s="51"/>
      <c r="R96" s="114">
        <f>R97+R127</f>
        <v>0.33966200000000002</v>
      </c>
      <c r="S96" s="51"/>
      <c r="T96" s="115">
        <f>T97+T127</f>
        <v>0.26705999999999996</v>
      </c>
      <c r="AT96" s="18" t="s">
        <v>68</v>
      </c>
      <c r="AU96" s="18" t="s">
        <v>189</v>
      </c>
      <c r="BK96" s="116">
        <f>BK97+BK127</f>
        <v>0</v>
      </c>
    </row>
    <row r="97" spans="2:65" s="11" customFormat="1" ht="25.9" customHeight="1">
      <c r="B97" s="117"/>
      <c r="D97" s="118" t="s">
        <v>68</v>
      </c>
      <c r="E97" s="119" t="s">
        <v>507</v>
      </c>
      <c r="F97" s="119" t="s">
        <v>508</v>
      </c>
      <c r="I97" s="120"/>
      <c r="J97" s="121">
        <f>BK97</f>
        <v>0</v>
      </c>
      <c r="L97" s="117"/>
      <c r="M97" s="122"/>
      <c r="P97" s="123">
        <f>P98</f>
        <v>0</v>
      </c>
      <c r="R97" s="123">
        <f>R98</f>
        <v>0.21467199999999997</v>
      </c>
      <c r="T97" s="124">
        <f>T98</f>
        <v>0.26705999999999996</v>
      </c>
      <c r="AR97" s="118" t="s">
        <v>76</v>
      </c>
      <c r="AT97" s="125" t="s">
        <v>68</v>
      </c>
      <c r="AU97" s="125" t="s">
        <v>69</v>
      </c>
      <c r="AY97" s="118" t="s">
        <v>267</v>
      </c>
      <c r="BK97" s="126">
        <f>BK98</f>
        <v>0</v>
      </c>
    </row>
    <row r="98" spans="2:65" s="11" customFormat="1" ht="22.9" customHeight="1">
      <c r="B98" s="117"/>
      <c r="D98" s="118" t="s">
        <v>68</v>
      </c>
      <c r="E98" s="127" t="s">
        <v>839</v>
      </c>
      <c r="F98" s="127" t="s">
        <v>1910</v>
      </c>
      <c r="I98" s="120"/>
      <c r="J98" s="128">
        <f>BK98</f>
        <v>0</v>
      </c>
      <c r="L98" s="117"/>
      <c r="M98" s="122"/>
      <c r="P98" s="123">
        <f>P99+SUM(P100:P116)</f>
        <v>0</v>
      </c>
      <c r="R98" s="123">
        <f>R99+SUM(R100:R116)</f>
        <v>0.21467199999999997</v>
      </c>
      <c r="T98" s="124">
        <f>T99+SUM(T100:T116)</f>
        <v>0.26705999999999996</v>
      </c>
      <c r="AR98" s="118" t="s">
        <v>76</v>
      </c>
      <c r="AT98" s="125" t="s">
        <v>68</v>
      </c>
      <c r="AU98" s="125" t="s">
        <v>76</v>
      </c>
      <c r="AY98" s="118" t="s">
        <v>267</v>
      </c>
      <c r="BK98" s="126">
        <f>BK99+SUM(BK100:BK116)</f>
        <v>0</v>
      </c>
    </row>
    <row r="99" spans="2:65" s="1" customFormat="1" ht="24.2" customHeight="1">
      <c r="B99" s="129"/>
      <c r="C99" s="130" t="s">
        <v>76</v>
      </c>
      <c r="D99" s="130" t="s">
        <v>270</v>
      </c>
      <c r="E99" s="131" t="s">
        <v>1911</v>
      </c>
      <c r="F99" s="132" t="s">
        <v>2255</v>
      </c>
      <c r="G99" s="133" t="s">
        <v>102</v>
      </c>
      <c r="H99" s="285">
        <v>5</v>
      </c>
      <c r="I99" s="134"/>
      <c r="J99" s="364">
        <f>ROUND(I99*H99,2)</f>
        <v>0</v>
      </c>
      <c r="K99" s="132" t="s">
        <v>273</v>
      </c>
      <c r="L99" s="33"/>
      <c r="M99" s="135" t="s">
        <v>3</v>
      </c>
      <c r="N99" s="136" t="s">
        <v>41</v>
      </c>
      <c r="P99" s="137">
        <f>O99*H99</f>
        <v>0</v>
      </c>
      <c r="Q99" s="137">
        <v>3.8899999999999997E-2</v>
      </c>
      <c r="R99" s="137">
        <f>Q99*H99</f>
        <v>0.19449999999999998</v>
      </c>
      <c r="S99" s="137">
        <v>0</v>
      </c>
      <c r="T99" s="138">
        <f>S99*H99</f>
        <v>0</v>
      </c>
      <c r="AR99" s="139" t="s">
        <v>88</v>
      </c>
      <c r="AT99" s="139" t="s">
        <v>270</v>
      </c>
      <c r="AU99" s="139" t="s">
        <v>81</v>
      </c>
      <c r="AY99" s="18" t="s">
        <v>267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8" t="s">
        <v>81</v>
      </c>
      <c r="BK99" s="140">
        <f>ROUND(I99*H99,2)</f>
        <v>0</v>
      </c>
      <c r="BL99" s="18" t="s">
        <v>88</v>
      </c>
      <c r="BM99" s="139" t="s">
        <v>2256</v>
      </c>
    </row>
    <row r="100" spans="2:65" s="1" customFormat="1">
      <c r="B100" s="33"/>
      <c r="D100" s="141" t="s">
        <v>275</v>
      </c>
      <c r="F100" s="142" t="s">
        <v>2257</v>
      </c>
      <c r="H100" s="286"/>
      <c r="I100" s="143"/>
      <c r="J100" s="286"/>
      <c r="L100" s="33"/>
      <c r="M100" s="144"/>
      <c r="T100" s="54"/>
      <c r="AT100" s="18" t="s">
        <v>275</v>
      </c>
      <c r="AU100" s="18" t="s">
        <v>81</v>
      </c>
    </row>
    <row r="101" spans="2:65" s="12" customFormat="1">
      <c r="B101" s="145"/>
      <c r="D101" s="146" t="s">
        <v>277</v>
      </c>
      <c r="E101" s="147" t="s">
        <v>3</v>
      </c>
      <c r="F101" s="148" t="s">
        <v>2258</v>
      </c>
      <c r="H101" s="287">
        <v>1.5</v>
      </c>
      <c r="I101" s="149"/>
      <c r="J101" s="365"/>
      <c r="L101" s="145"/>
      <c r="M101" s="150"/>
      <c r="T101" s="151"/>
      <c r="AT101" s="147" t="s">
        <v>277</v>
      </c>
      <c r="AU101" s="147" t="s">
        <v>81</v>
      </c>
      <c r="AV101" s="12" t="s">
        <v>81</v>
      </c>
      <c r="AW101" s="12" t="s">
        <v>31</v>
      </c>
      <c r="AX101" s="12" t="s">
        <v>69</v>
      </c>
      <c r="AY101" s="147" t="s">
        <v>267</v>
      </c>
    </row>
    <row r="102" spans="2:65" s="12" customFormat="1">
      <c r="B102" s="145"/>
      <c r="D102" s="146" t="s">
        <v>277</v>
      </c>
      <c r="E102" s="147" t="s">
        <v>3</v>
      </c>
      <c r="F102" s="148" t="s">
        <v>2259</v>
      </c>
      <c r="H102" s="287">
        <v>3.5</v>
      </c>
      <c r="I102" s="149"/>
      <c r="J102" s="365"/>
      <c r="L102" s="145"/>
      <c r="M102" s="150"/>
      <c r="T102" s="151"/>
      <c r="AT102" s="147" t="s">
        <v>277</v>
      </c>
      <c r="AU102" s="147" t="s">
        <v>81</v>
      </c>
      <c r="AV102" s="12" t="s">
        <v>81</v>
      </c>
      <c r="AW102" s="12" t="s">
        <v>31</v>
      </c>
      <c r="AX102" s="12" t="s">
        <v>69</v>
      </c>
      <c r="AY102" s="147" t="s">
        <v>267</v>
      </c>
    </row>
    <row r="103" spans="2:65" s="13" customFormat="1">
      <c r="B103" s="152"/>
      <c r="D103" s="146" t="s">
        <v>277</v>
      </c>
      <c r="E103" s="153" t="s">
        <v>3</v>
      </c>
      <c r="F103" s="154" t="s">
        <v>285</v>
      </c>
      <c r="H103" s="288">
        <v>5</v>
      </c>
      <c r="I103" s="155"/>
      <c r="J103" s="366"/>
      <c r="L103" s="152"/>
      <c r="M103" s="156"/>
      <c r="T103" s="157"/>
      <c r="AT103" s="153" t="s">
        <v>277</v>
      </c>
      <c r="AU103" s="153" t="s">
        <v>81</v>
      </c>
      <c r="AV103" s="13" t="s">
        <v>88</v>
      </c>
      <c r="AW103" s="13" t="s">
        <v>31</v>
      </c>
      <c r="AX103" s="13" t="s">
        <v>76</v>
      </c>
      <c r="AY103" s="153" t="s">
        <v>267</v>
      </c>
    </row>
    <row r="104" spans="2:65" s="1" customFormat="1" ht="24.2" customHeight="1">
      <c r="B104" s="129"/>
      <c r="C104" s="130" t="s">
        <v>81</v>
      </c>
      <c r="D104" s="130" t="s">
        <v>270</v>
      </c>
      <c r="E104" s="131" t="s">
        <v>2260</v>
      </c>
      <c r="F104" s="132" t="s">
        <v>2261</v>
      </c>
      <c r="G104" s="133" t="s">
        <v>356</v>
      </c>
      <c r="H104" s="285">
        <v>71</v>
      </c>
      <c r="I104" s="134"/>
      <c r="J104" s="364">
        <f>ROUND(I104*H104,2)</f>
        <v>0</v>
      </c>
      <c r="K104" s="132" t="s">
        <v>273</v>
      </c>
      <c r="L104" s="33"/>
      <c r="M104" s="135" t="s">
        <v>3</v>
      </c>
      <c r="N104" s="136" t="s">
        <v>41</v>
      </c>
      <c r="P104" s="137">
        <f>O104*H104</f>
        <v>0</v>
      </c>
      <c r="Q104" s="137">
        <v>0</v>
      </c>
      <c r="R104" s="137">
        <f>Q104*H104</f>
        <v>0</v>
      </c>
      <c r="S104" s="137">
        <v>8.5999999999999998E-4</v>
      </c>
      <c r="T104" s="138">
        <f>S104*H104</f>
        <v>6.1059999999999996E-2</v>
      </c>
      <c r="AR104" s="139" t="s">
        <v>88</v>
      </c>
      <c r="AT104" s="139" t="s">
        <v>270</v>
      </c>
      <c r="AU104" s="139" t="s">
        <v>81</v>
      </c>
      <c r="AY104" s="18" t="s">
        <v>267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81</v>
      </c>
      <c r="BK104" s="140">
        <f>ROUND(I104*H104,2)</f>
        <v>0</v>
      </c>
      <c r="BL104" s="18" t="s">
        <v>88</v>
      </c>
      <c r="BM104" s="139" t="s">
        <v>2262</v>
      </c>
    </row>
    <row r="105" spans="2:65" s="1" customFormat="1">
      <c r="B105" s="33"/>
      <c r="D105" s="141" t="s">
        <v>275</v>
      </c>
      <c r="F105" s="142" t="s">
        <v>2263</v>
      </c>
      <c r="H105" s="286"/>
      <c r="I105" s="143"/>
      <c r="J105" s="286"/>
      <c r="L105" s="33"/>
      <c r="M105" s="144"/>
      <c r="T105" s="54"/>
      <c r="AT105" s="18" t="s">
        <v>275</v>
      </c>
      <c r="AU105" s="18" t="s">
        <v>81</v>
      </c>
    </row>
    <row r="106" spans="2:65" s="1" customFormat="1" ht="37.9" customHeight="1">
      <c r="B106" s="129"/>
      <c r="C106" s="130" t="s">
        <v>85</v>
      </c>
      <c r="D106" s="130" t="s">
        <v>270</v>
      </c>
      <c r="E106" s="131" t="s">
        <v>2264</v>
      </c>
      <c r="F106" s="132" t="s">
        <v>2265</v>
      </c>
      <c r="G106" s="133" t="s">
        <v>403</v>
      </c>
      <c r="H106" s="285">
        <v>50</v>
      </c>
      <c r="I106" s="134"/>
      <c r="J106" s="364">
        <f>ROUND(I106*H106,2)</f>
        <v>0</v>
      </c>
      <c r="K106" s="132" t="s">
        <v>273</v>
      </c>
      <c r="L106" s="33"/>
      <c r="M106" s="135" t="s">
        <v>3</v>
      </c>
      <c r="N106" s="136" t="s">
        <v>41</v>
      </c>
      <c r="P106" s="137">
        <f>O106*H106</f>
        <v>0</v>
      </c>
      <c r="Q106" s="137">
        <v>0</v>
      </c>
      <c r="R106" s="137">
        <f>Q106*H106</f>
        <v>0</v>
      </c>
      <c r="S106" s="137">
        <v>1E-3</v>
      </c>
      <c r="T106" s="138">
        <f>S106*H106</f>
        <v>0.05</v>
      </c>
      <c r="AR106" s="139" t="s">
        <v>88</v>
      </c>
      <c r="AT106" s="139" t="s">
        <v>270</v>
      </c>
      <c r="AU106" s="139" t="s">
        <v>81</v>
      </c>
      <c r="AY106" s="18" t="s">
        <v>267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81</v>
      </c>
      <c r="BK106" s="140">
        <f>ROUND(I106*H106,2)</f>
        <v>0</v>
      </c>
      <c r="BL106" s="18" t="s">
        <v>88</v>
      </c>
      <c r="BM106" s="139" t="s">
        <v>2266</v>
      </c>
    </row>
    <row r="107" spans="2:65" s="1" customFormat="1">
      <c r="B107" s="33"/>
      <c r="D107" s="141" t="s">
        <v>275</v>
      </c>
      <c r="F107" s="142" t="s">
        <v>2267</v>
      </c>
      <c r="H107" s="286"/>
      <c r="I107" s="143"/>
      <c r="J107" s="286"/>
      <c r="L107" s="33"/>
      <c r="M107" s="144"/>
      <c r="T107" s="54"/>
      <c r="AT107" s="18" t="s">
        <v>275</v>
      </c>
      <c r="AU107" s="18" t="s">
        <v>81</v>
      </c>
    </row>
    <row r="108" spans="2:65" s="1" customFormat="1" ht="37.9" customHeight="1">
      <c r="B108" s="129"/>
      <c r="C108" s="130" t="s">
        <v>88</v>
      </c>
      <c r="D108" s="130" t="s">
        <v>270</v>
      </c>
      <c r="E108" s="131" t="s">
        <v>2268</v>
      </c>
      <c r="F108" s="132" t="s">
        <v>2269</v>
      </c>
      <c r="G108" s="133" t="s">
        <v>403</v>
      </c>
      <c r="H108" s="285">
        <v>50</v>
      </c>
      <c r="I108" s="134"/>
      <c r="J108" s="364">
        <f>ROUND(I108*H108,2)</f>
        <v>0</v>
      </c>
      <c r="K108" s="132" t="s">
        <v>273</v>
      </c>
      <c r="L108" s="33"/>
      <c r="M108" s="135" t="s">
        <v>3</v>
      </c>
      <c r="N108" s="136" t="s">
        <v>41</v>
      </c>
      <c r="P108" s="137">
        <f>O108*H108</f>
        <v>0</v>
      </c>
      <c r="Q108" s="137">
        <v>0</v>
      </c>
      <c r="R108" s="137">
        <f>Q108*H108</f>
        <v>0</v>
      </c>
      <c r="S108" s="137">
        <v>3.0000000000000001E-3</v>
      </c>
      <c r="T108" s="138">
        <f>S108*H108</f>
        <v>0.15</v>
      </c>
      <c r="AR108" s="139" t="s">
        <v>88</v>
      </c>
      <c r="AT108" s="139" t="s">
        <v>270</v>
      </c>
      <c r="AU108" s="139" t="s">
        <v>81</v>
      </c>
      <c r="AY108" s="18" t="s">
        <v>267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88</v>
      </c>
      <c r="BM108" s="139" t="s">
        <v>2270</v>
      </c>
    </row>
    <row r="109" spans="2:65" s="1" customFormat="1">
      <c r="B109" s="33"/>
      <c r="D109" s="141" t="s">
        <v>275</v>
      </c>
      <c r="F109" s="142" t="s">
        <v>2271</v>
      </c>
      <c r="H109" s="286"/>
      <c r="I109" s="143"/>
      <c r="J109" s="286"/>
      <c r="L109" s="33"/>
      <c r="M109" s="144"/>
      <c r="T109" s="54"/>
      <c r="AT109" s="18" t="s">
        <v>275</v>
      </c>
      <c r="AU109" s="18" t="s">
        <v>81</v>
      </c>
    </row>
    <row r="110" spans="2:65" s="1" customFormat="1" ht="24.2" customHeight="1">
      <c r="B110" s="129"/>
      <c r="C110" s="130" t="s">
        <v>91</v>
      </c>
      <c r="D110" s="130" t="s">
        <v>270</v>
      </c>
      <c r="E110" s="131" t="s">
        <v>2272</v>
      </c>
      <c r="F110" s="132" t="s">
        <v>2273</v>
      </c>
      <c r="G110" s="133" t="s">
        <v>403</v>
      </c>
      <c r="H110" s="285">
        <v>2</v>
      </c>
      <c r="I110" s="134"/>
      <c r="J110" s="364">
        <f>ROUND(I110*H110,2)</f>
        <v>0</v>
      </c>
      <c r="K110" s="132" t="s">
        <v>273</v>
      </c>
      <c r="L110" s="33"/>
      <c r="M110" s="135" t="s">
        <v>3</v>
      </c>
      <c r="N110" s="136" t="s">
        <v>41</v>
      </c>
      <c r="P110" s="137">
        <f>O110*H110</f>
        <v>0</v>
      </c>
      <c r="Q110" s="137">
        <v>8.6000000000000003E-5</v>
      </c>
      <c r="R110" s="137">
        <f>Q110*H110</f>
        <v>1.7200000000000001E-4</v>
      </c>
      <c r="S110" s="137">
        <v>3.0000000000000001E-3</v>
      </c>
      <c r="T110" s="138">
        <f>S110*H110</f>
        <v>6.0000000000000001E-3</v>
      </c>
      <c r="AR110" s="139" t="s">
        <v>88</v>
      </c>
      <c r="AT110" s="139" t="s">
        <v>270</v>
      </c>
      <c r="AU110" s="139" t="s">
        <v>81</v>
      </c>
      <c r="AY110" s="18" t="s">
        <v>267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81</v>
      </c>
      <c r="BK110" s="140">
        <f>ROUND(I110*H110,2)</f>
        <v>0</v>
      </c>
      <c r="BL110" s="18" t="s">
        <v>88</v>
      </c>
      <c r="BM110" s="139" t="s">
        <v>2274</v>
      </c>
    </row>
    <row r="111" spans="2:65" s="1" customFormat="1">
      <c r="B111" s="33"/>
      <c r="D111" s="141" t="s">
        <v>275</v>
      </c>
      <c r="F111" s="142" t="s">
        <v>2275</v>
      </c>
      <c r="H111" s="286"/>
      <c r="I111" s="143"/>
      <c r="J111" s="286"/>
      <c r="L111" s="33"/>
      <c r="M111" s="144"/>
      <c r="T111" s="54"/>
      <c r="AT111" s="18" t="s">
        <v>275</v>
      </c>
      <c r="AU111" s="18" t="s">
        <v>81</v>
      </c>
    </row>
    <row r="112" spans="2:65" s="1" customFormat="1" ht="24.2" customHeight="1">
      <c r="B112" s="129"/>
      <c r="C112" s="130" t="s">
        <v>94</v>
      </c>
      <c r="D112" s="130" t="s">
        <v>270</v>
      </c>
      <c r="E112" s="131" t="s">
        <v>363</v>
      </c>
      <c r="F112" s="132" t="s">
        <v>364</v>
      </c>
      <c r="G112" s="133" t="s">
        <v>365</v>
      </c>
      <c r="H112" s="285">
        <v>5</v>
      </c>
      <c r="I112" s="134"/>
      <c r="J112" s="364">
        <f>ROUND(I112*H112,2)</f>
        <v>0</v>
      </c>
      <c r="K112" s="132" t="s">
        <v>273</v>
      </c>
      <c r="L112" s="33"/>
      <c r="M112" s="135" t="s">
        <v>3</v>
      </c>
      <c r="N112" s="136" t="s">
        <v>41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88</v>
      </c>
      <c r="AT112" s="139" t="s">
        <v>270</v>
      </c>
      <c r="AU112" s="139" t="s">
        <v>81</v>
      </c>
      <c r="AY112" s="18" t="s">
        <v>267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81</v>
      </c>
      <c r="BK112" s="140">
        <f>ROUND(I112*H112,2)</f>
        <v>0</v>
      </c>
      <c r="BL112" s="18" t="s">
        <v>88</v>
      </c>
      <c r="BM112" s="139" t="s">
        <v>2276</v>
      </c>
    </row>
    <row r="113" spans="2:65" s="1" customFormat="1">
      <c r="B113" s="33"/>
      <c r="D113" s="141" t="s">
        <v>275</v>
      </c>
      <c r="F113" s="142" t="s">
        <v>367</v>
      </c>
      <c r="H113" s="286"/>
      <c r="I113" s="143"/>
      <c r="J113" s="286"/>
      <c r="L113" s="33"/>
      <c r="M113" s="144"/>
      <c r="T113" s="54"/>
      <c r="AT113" s="18" t="s">
        <v>275</v>
      </c>
      <c r="AU113" s="18" t="s">
        <v>81</v>
      </c>
    </row>
    <row r="114" spans="2:65" s="12" customFormat="1">
      <c r="B114" s="145"/>
      <c r="D114" s="146" t="s">
        <v>277</v>
      </c>
      <c r="E114" s="147" t="s">
        <v>3</v>
      </c>
      <c r="F114" s="148" t="s">
        <v>2277</v>
      </c>
      <c r="H114" s="287">
        <v>5</v>
      </c>
      <c r="I114" s="149"/>
      <c r="J114" s="365"/>
      <c r="L114" s="145"/>
      <c r="M114" s="150"/>
      <c r="T114" s="151"/>
      <c r="AT114" s="147" t="s">
        <v>277</v>
      </c>
      <c r="AU114" s="147" t="s">
        <v>81</v>
      </c>
      <c r="AV114" s="12" t="s">
        <v>81</v>
      </c>
      <c r="AW114" s="12" t="s">
        <v>31</v>
      </c>
      <c r="AX114" s="12" t="s">
        <v>76</v>
      </c>
      <c r="AY114" s="147" t="s">
        <v>267</v>
      </c>
    </row>
    <row r="115" spans="2:65" s="1" customFormat="1" ht="16.5" customHeight="1">
      <c r="B115" s="129"/>
      <c r="C115" s="165" t="s">
        <v>316</v>
      </c>
      <c r="D115" s="165" t="s">
        <v>564</v>
      </c>
      <c r="E115" s="166" t="s">
        <v>2278</v>
      </c>
      <c r="F115" s="167" t="s">
        <v>2279</v>
      </c>
      <c r="G115" s="168" t="s">
        <v>481</v>
      </c>
      <c r="H115" s="291">
        <v>0.02</v>
      </c>
      <c r="I115" s="169"/>
      <c r="J115" s="367">
        <f>ROUND(I115*H115,2)</f>
        <v>0</v>
      </c>
      <c r="K115" s="167" t="s">
        <v>273</v>
      </c>
      <c r="L115" s="171"/>
      <c r="M115" s="172" t="s">
        <v>3</v>
      </c>
      <c r="N115" s="173" t="s">
        <v>41</v>
      </c>
      <c r="P115" s="137">
        <f>O115*H115</f>
        <v>0</v>
      </c>
      <c r="Q115" s="137">
        <v>1</v>
      </c>
      <c r="R115" s="137">
        <f>Q115*H115</f>
        <v>0.02</v>
      </c>
      <c r="S115" s="137">
        <v>0</v>
      </c>
      <c r="T115" s="138">
        <f>S115*H115</f>
        <v>0</v>
      </c>
      <c r="AR115" s="139" t="s">
        <v>322</v>
      </c>
      <c r="AT115" s="139" t="s">
        <v>564</v>
      </c>
      <c r="AU115" s="139" t="s">
        <v>81</v>
      </c>
      <c r="AY115" s="18" t="s">
        <v>267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81</v>
      </c>
      <c r="BK115" s="140">
        <f>ROUND(I115*H115,2)</f>
        <v>0</v>
      </c>
      <c r="BL115" s="18" t="s">
        <v>88</v>
      </c>
      <c r="BM115" s="139" t="s">
        <v>2280</v>
      </c>
    </row>
    <row r="116" spans="2:65" s="11" customFormat="1" ht="20.85" customHeight="1">
      <c r="B116" s="117"/>
      <c r="D116" s="118" t="s">
        <v>68</v>
      </c>
      <c r="E116" s="127" t="s">
        <v>1921</v>
      </c>
      <c r="F116" s="127" t="s">
        <v>1922</v>
      </c>
      <c r="H116" s="289"/>
      <c r="I116" s="120"/>
      <c r="J116" s="368">
        <f>BK116</f>
        <v>0</v>
      </c>
      <c r="L116" s="117"/>
      <c r="M116" s="122"/>
      <c r="P116" s="123">
        <f>SUM(P117:P126)</f>
        <v>0</v>
      </c>
      <c r="R116" s="123">
        <f>SUM(R117:R126)</f>
        <v>0</v>
      </c>
      <c r="T116" s="124">
        <f>SUM(T117:T126)</f>
        <v>0</v>
      </c>
      <c r="AR116" s="118" t="s">
        <v>76</v>
      </c>
      <c r="AT116" s="125" t="s">
        <v>68</v>
      </c>
      <c r="AU116" s="125" t="s">
        <v>81</v>
      </c>
      <c r="AY116" s="118" t="s">
        <v>267</v>
      </c>
      <c r="BK116" s="126">
        <f>SUM(BK117:BK126)</f>
        <v>0</v>
      </c>
    </row>
    <row r="117" spans="2:65" s="1" customFormat="1" ht="37.9" customHeight="1">
      <c r="B117" s="129"/>
      <c r="C117" s="130" t="s">
        <v>322</v>
      </c>
      <c r="D117" s="130" t="s">
        <v>270</v>
      </c>
      <c r="E117" s="131" t="s">
        <v>2281</v>
      </c>
      <c r="F117" s="132" t="s">
        <v>2282</v>
      </c>
      <c r="G117" s="133" t="s">
        <v>481</v>
      </c>
      <c r="H117" s="285">
        <v>0.26700000000000002</v>
      </c>
      <c r="I117" s="134"/>
      <c r="J117" s="364">
        <f>ROUND(I117*H117,2)</f>
        <v>0</v>
      </c>
      <c r="K117" s="132" t="s">
        <v>273</v>
      </c>
      <c r="L117" s="33"/>
      <c r="M117" s="135" t="s">
        <v>3</v>
      </c>
      <c r="N117" s="136" t="s">
        <v>41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88</v>
      </c>
      <c r="AT117" s="139" t="s">
        <v>270</v>
      </c>
      <c r="AU117" s="139" t="s">
        <v>85</v>
      </c>
      <c r="AY117" s="18" t="s">
        <v>267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81</v>
      </c>
      <c r="BK117" s="140">
        <f>ROUND(I117*H117,2)</f>
        <v>0</v>
      </c>
      <c r="BL117" s="18" t="s">
        <v>88</v>
      </c>
      <c r="BM117" s="139" t="s">
        <v>2283</v>
      </c>
    </row>
    <row r="118" spans="2:65" s="1" customFormat="1">
      <c r="B118" s="33"/>
      <c r="D118" s="141" t="s">
        <v>275</v>
      </c>
      <c r="F118" s="142" t="s">
        <v>2284</v>
      </c>
      <c r="H118" s="286"/>
      <c r="I118" s="143"/>
      <c r="J118" s="286"/>
      <c r="L118" s="33"/>
      <c r="M118" s="144"/>
      <c r="T118" s="54"/>
      <c r="AT118" s="18" t="s">
        <v>275</v>
      </c>
      <c r="AU118" s="18" t="s">
        <v>85</v>
      </c>
    </row>
    <row r="119" spans="2:65" s="1" customFormat="1" ht="33" customHeight="1">
      <c r="B119" s="129"/>
      <c r="C119" s="130" t="s">
        <v>97</v>
      </c>
      <c r="D119" s="130" t="s">
        <v>270</v>
      </c>
      <c r="E119" s="131" t="s">
        <v>485</v>
      </c>
      <c r="F119" s="132" t="s">
        <v>486</v>
      </c>
      <c r="G119" s="133" t="s">
        <v>481</v>
      </c>
      <c r="H119" s="285">
        <v>0.26700000000000002</v>
      </c>
      <c r="I119" s="134"/>
      <c r="J119" s="364">
        <f>ROUND(I119*H119,2)</f>
        <v>0</v>
      </c>
      <c r="K119" s="132" t="s">
        <v>273</v>
      </c>
      <c r="L119" s="33"/>
      <c r="M119" s="135" t="s">
        <v>3</v>
      </c>
      <c r="N119" s="136" t="s">
        <v>41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88</v>
      </c>
      <c r="AT119" s="139" t="s">
        <v>270</v>
      </c>
      <c r="AU119" s="139" t="s">
        <v>85</v>
      </c>
      <c r="AY119" s="18" t="s">
        <v>267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8" t="s">
        <v>81</v>
      </c>
      <c r="BK119" s="140">
        <f>ROUND(I119*H119,2)</f>
        <v>0</v>
      </c>
      <c r="BL119" s="18" t="s">
        <v>88</v>
      </c>
      <c r="BM119" s="139" t="s">
        <v>2285</v>
      </c>
    </row>
    <row r="120" spans="2:65" s="1" customFormat="1">
      <c r="B120" s="33"/>
      <c r="D120" s="141" t="s">
        <v>275</v>
      </c>
      <c r="F120" s="142" t="s">
        <v>488</v>
      </c>
      <c r="H120" s="286"/>
      <c r="I120" s="143"/>
      <c r="J120" s="286"/>
      <c r="L120" s="33"/>
      <c r="M120" s="144"/>
      <c r="T120" s="54"/>
      <c r="AT120" s="18" t="s">
        <v>275</v>
      </c>
      <c r="AU120" s="18" t="s">
        <v>85</v>
      </c>
    </row>
    <row r="121" spans="2:65" s="1" customFormat="1" ht="44.25" customHeight="1">
      <c r="B121" s="129"/>
      <c r="C121" s="130" t="s">
        <v>331</v>
      </c>
      <c r="D121" s="130" t="s">
        <v>270</v>
      </c>
      <c r="E121" s="131" t="s">
        <v>490</v>
      </c>
      <c r="F121" s="132" t="s">
        <v>2286</v>
      </c>
      <c r="G121" s="133" t="s">
        <v>481</v>
      </c>
      <c r="H121" s="285">
        <v>4.0049999999999999</v>
      </c>
      <c r="I121" s="134"/>
      <c r="J121" s="364">
        <f>ROUND(I121*H121,2)</f>
        <v>0</v>
      </c>
      <c r="K121" s="132" t="s">
        <v>273</v>
      </c>
      <c r="L121" s="33"/>
      <c r="M121" s="135" t="s">
        <v>3</v>
      </c>
      <c r="N121" s="136" t="s">
        <v>41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88</v>
      </c>
      <c r="AT121" s="139" t="s">
        <v>270</v>
      </c>
      <c r="AU121" s="139" t="s">
        <v>85</v>
      </c>
      <c r="AY121" s="18" t="s">
        <v>267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81</v>
      </c>
      <c r="BK121" s="140">
        <f>ROUND(I121*H121,2)</f>
        <v>0</v>
      </c>
      <c r="BL121" s="18" t="s">
        <v>88</v>
      </c>
      <c r="BM121" s="139" t="s">
        <v>2287</v>
      </c>
    </row>
    <row r="122" spans="2:65" s="1" customFormat="1">
      <c r="B122" s="33"/>
      <c r="D122" s="141" t="s">
        <v>275</v>
      </c>
      <c r="F122" s="142" t="s">
        <v>493</v>
      </c>
      <c r="H122" s="286"/>
      <c r="I122" s="143"/>
      <c r="J122" s="286"/>
      <c r="L122" s="33"/>
      <c r="M122" s="144"/>
      <c r="T122" s="54"/>
      <c r="AT122" s="18" t="s">
        <v>275</v>
      </c>
      <c r="AU122" s="18" t="s">
        <v>85</v>
      </c>
    </row>
    <row r="123" spans="2:65" s="1" customFormat="1" ht="19.5">
      <c r="B123" s="33"/>
      <c r="D123" s="146" t="s">
        <v>539</v>
      </c>
      <c r="F123" s="164" t="s">
        <v>2288</v>
      </c>
      <c r="H123" s="286"/>
      <c r="I123" s="143"/>
      <c r="J123" s="286"/>
      <c r="L123" s="33"/>
      <c r="M123" s="144"/>
      <c r="T123" s="54"/>
      <c r="AT123" s="18" t="s">
        <v>539</v>
      </c>
      <c r="AU123" s="18" t="s">
        <v>85</v>
      </c>
    </row>
    <row r="124" spans="2:65" s="12" customFormat="1">
      <c r="B124" s="145"/>
      <c r="D124" s="146" t="s">
        <v>277</v>
      </c>
      <c r="F124" s="148" t="s">
        <v>2289</v>
      </c>
      <c r="H124" s="287">
        <v>4.0049999999999999</v>
      </c>
      <c r="I124" s="149"/>
      <c r="J124" s="365"/>
      <c r="L124" s="145"/>
      <c r="M124" s="150"/>
      <c r="T124" s="151"/>
      <c r="AT124" s="147" t="s">
        <v>277</v>
      </c>
      <c r="AU124" s="147" t="s">
        <v>85</v>
      </c>
      <c r="AV124" s="12" t="s">
        <v>81</v>
      </c>
      <c r="AW124" s="12" t="s">
        <v>4</v>
      </c>
      <c r="AX124" s="12" t="s">
        <v>76</v>
      </c>
      <c r="AY124" s="147" t="s">
        <v>267</v>
      </c>
    </row>
    <row r="125" spans="2:65" s="1" customFormat="1" ht="49.15" customHeight="1">
      <c r="B125" s="129"/>
      <c r="C125" s="130" t="s">
        <v>336</v>
      </c>
      <c r="D125" s="130" t="s">
        <v>270</v>
      </c>
      <c r="E125" s="131" t="s">
        <v>502</v>
      </c>
      <c r="F125" s="132" t="s">
        <v>503</v>
      </c>
      <c r="G125" s="133" t="s">
        <v>481</v>
      </c>
      <c r="H125" s="285">
        <v>0.26700000000000002</v>
      </c>
      <c r="I125" s="134"/>
      <c r="J125" s="364">
        <f>ROUND(I125*H125,2)</f>
        <v>0</v>
      </c>
      <c r="K125" s="132" t="s">
        <v>273</v>
      </c>
      <c r="L125" s="33"/>
      <c r="M125" s="135" t="s">
        <v>3</v>
      </c>
      <c r="N125" s="136" t="s">
        <v>41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88</v>
      </c>
      <c r="AT125" s="139" t="s">
        <v>270</v>
      </c>
      <c r="AU125" s="139" t="s">
        <v>85</v>
      </c>
      <c r="AY125" s="18" t="s">
        <v>267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8" t="s">
        <v>81</v>
      </c>
      <c r="BK125" s="140">
        <f>ROUND(I125*H125,2)</f>
        <v>0</v>
      </c>
      <c r="BL125" s="18" t="s">
        <v>88</v>
      </c>
      <c r="BM125" s="139" t="s">
        <v>2290</v>
      </c>
    </row>
    <row r="126" spans="2:65" s="1" customFormat="1">
      <c r="B126" s="33"/>
      <c r="D126" s="141" t="s">
        <v>275</v>
      </c>
      <c r="F126" s="142" t="s">
        <v>505</v>
      </c>
      <c r="H126" s="286"/>
      <c r="I126" s="143"/>
      <c r="J126" s="286"/>
      <c r="L126" s="33"/>
      <c r="M126" s="144"/>
      <c r="T126" s="54"/>
      <c r="AT126" s="18" t="s">
        <v>275</v>
      </c>
      <c r="AU126" s="18" t="s">
        <v>85</v>
      </c>
    </row>
    <row r="127" spans="2:65" s="11" customFormat="1" ht="25.9" customHeight="1">
      <c r="B127" s="117"/>
      <c r="D127" s="118" t="s">
        <v>68</v>
      </c>
      <c r="E127" s="119" t="s">
        <v>564</v>
      </c>
      <c r="F127" s="119" t="s">
        <v>2291</v>
      </c>
      <c r="H127" s="289"/>
      <c r="I127" s="120"/>
      <c r="J127" s="369">
        <f>BK127</f>
        <v>0</v>
      </c>
      <c r="L127" s="117"/>
      <c r="M127" s="122"/>
      <c r="P127" s="123">
        <f>P128</f>
        <v>0</v>
      </c>
      <c r="R127" s="123">
        <f>R128</f>
        <v>0.12499000000000002</v>
      </c>
      <c r="T127" s="124">
        <f>T128</f>
        <v>0</v>
      </c>
      <c r="AR127" s="118" t="s">
        <v>85</v>
      </c>
      <c r="AT127" s="125" t="s">
        <v>68</v>
      </c>
      <c r="AU127" s="125" t="s">
        <v>69</v>
      </c>
      <c r="AY127" s="118" t="s">
        <v>267</v>
      </c>
      <c r="BK127" s="126">
        <f>BK128</f>
        <v>0</v>
      </c>
    </row>
    <row r="128" spans="2:65" s="11" customFormat="1" ht="22.9" customHeight="1">
      <c r="B128" s="117"/>
      <c r="D128" s="118" t="s">
        <v>68</v>
      </c>
      <c r="E128" s="127" t="s">
        <v>2292</v>
      </c>
      <c r="F128" s="127" t="s">
        <v>2293</v>
      </c>
      <c r="H128" s="289"/>
      <c r="I128" s="120"/>
      <c r="J128" s="368">
        <f>BK128</f>
        <v>0</v>
      </c>
      <c r="L128" s="117"/>
      <c r="M128" s="122"/>
      <c r="P128" s="123">
        <f>P129+SUM(P130:P135)+P139+P152+P177+P197+P199</f>
        <v>0</v>
      </c>
      <c r="R128" s="123">
        <f>R129+SUM(R130:R135)+R139+R152+R177+R197+R199</f>
        <v>0.12499000000000002</v>
      </c>
      <c r="T128" s="124">
        <f>T129+SUM(T130:T135)+T139+T152+T177+T197+T199</f>
        <v>0</v>
      </c>
      <c r="AR128" s="118" t="s">
        <v>85</v>
      </c>
      <c r="AT128" s="125" t="s">
        <v>68</v>
      </c>
      <c r="AU128" s="125" t="s">
        <v>76</v>
      </c>
      <c r="AY128" s="118" t="s">
        <v>267</v>
      </c>
      <c r="BK128" s="126">
        <f>BK129+SUM(BK130:BK135)+BK139+BK152+BK177+BK197+BK199</f>
        <v>0</v>
      </c>
    </row>
    <row r="129" spans="2:65" s="1" customFormat="1" ht="44.25" customHeight="1">
      <c r="B129" s="129"/>
      <c r="C129" s="130" t="s">
        <v>9</v>
      </c>
      <c r="D129" s="130" t="s">
        <v>270</v>
      </c>
      <c r="E129" s="131" t="s">
        <v>2294</v>
      </c>
      <c r="F129" s="132" t="s">
        <v>2295</v>
      </c>
      <c r="G129" s="133" t="s">
        <v>356</v>
      </c>
      <c r="H129" s="285">
        <v>1</v>
      </c>
      <c r="I129" s="134"/>
      <c r="J129" s="364">
        <f>ROUND(I129*H129,2)</f>
        <v>0</v>
      </c>
      <c r="K129" s="132" t="s">
        <v>273</v>
      </c>
      <c r="L129" s="33"/>
      <c r="M129" s="135" t="s">
        <v>3</v>
      </c>
      <c r="N129" s="136" t="s">
        <v>41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312</v>
      </c>
      <c r="AT129" s="139" t="s">
        <v>270</v>
      </c>
      <c r="AU129" s="139" t="s">
        <v>81</v>
      </c>
      <c r="AY129" s="18" t="s">
        <v>267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81</v>
      </c>
      <c r="BK129" s="140">
        <f>ROUND(I129*H129,2)</f>
        <v>0</v>
      </c>
      <c r="BL129" s="18" t="s">
        <v>312</v>
      </c>
      <c r="BM129" s="139" t="s">
        <v>2296</v>
      </c>
    </row>
    <row r="130" spans="2:65" s="1" customFormat="1">
      <c r="B130" s="33"/>
      <c r="D130" s="141" t="s">
        <v>275</v>
      </c>
      <c r="F130" s="142" t="s">
        <v>2297</v>
      </c>
      <c r="H130" s="286"/>
      <c r="I130" s="143"/>
      <c r="J130" s="286"/>
      <c r="L130" s="33"/>
      <c r="M130" s="144"/>
      <c r="T130" s="54"/>
      <c r="AT130" s="18" t="s">
        <v>275</v>
      </c>
      <c r="AU130" s="18" t="s">
        <v>81</v>
      </c>
    </row>
    <row r="131" spans="2:65" s="1" customFormat="1" ht="49.15" customHeight="1">
      <c r="B131" s="129"/>
      <c r="C131" s="130" t="s">
        <v>347</v>
      </c>
      <c r="D131" s="130" t="s">
        <v>270</v>
      </c>
      <c r="E131" s="131" t="s">
        <v>2298</v>
      </c>
      <c r="F131" s="132" t="s">
        <v>2299</v>
      </c>
      <c r="G131" s="133" t="s">
        <v>481</v>
      </c>
      <c r="H131" s="285">
        <v>0.34</v>
      </c>
      <c r="I131" s="134"/>
      <c r="J131" s="364">
        <f>ROUND(I131*H131,2)</f>
        <v>0</v>
      </c>
      <c r="K131" s="132" t="s">
        <v>273</v>
      </c>
      <c r="L131" s="33"/>
      <c r="M131" s="135" t="s">
        <v>3</v>
      </c>
      <c r="N131" s="136" t="s">
        <v>41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312</v>
      </c>
      <c r="AT131" s="139" t="s">
        <v>270</v>
      </c>
      <c r="AU131" s="139" t="s">
        <v>81</v>
      </c>
      <c r="AY131" s="18" t="s">
        <v>267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81</v>
      </c>
      <c r="BK131" s="140">
        <f>ROUND(I131*H131,2)</f>
        <v>0</v>
      </c>
      <c r="BL131" s="18" t="s">
        <v>312</v>
      </c>
      <c r="BM131" s="139" t="s">
        <v>2300</v>
      </c>
    </row>
    <row r="132" spans="2:65" s="1" customFormat="1">
      <c r="B132" s="33"/>
      <c r="D132" s="141" t="s">
        <v>275</v>
      </c>
      <c r="F132" s="142" t="s">
        <v>2301</v>
      </c>
      <c r="H132" s="286"/>
      <c r="I132" s="143"/>
      <c r="J132" s="286"/>
      <c r="L132" s="33"/>
      <c r="M132" s="144"/>
      <c r="T132" s="54"/>
      <c r="AT132" s="18" t="s">
        <v>275</v>
      </c>
      <c r="AU132" s="18" t="s">
        <v>81</v>
      </c>
    </row>
    <row r="133" spans="2:65" s="1" customFormat="1" ht="16.5" customHeight="1">
      <c r="B133" s="129"/>
      <c r="C133" s="130" t="s">
        <v>353</v>
      </c>
      <c r="D133" s="130" t="s">
        <v>270</v>
      </c>
      <c r="E133" s="131" t="s">
        <v>2302</v>
      </c>
      <c r="F133" s="132" t="s">
        <v>2303</v>
      </c>
      <c r="G133" s="133" t="s">
        <v>304</v>
      </c>
      <c r="H133" s="285">
        <v>1</v>
      </c>
      <c r="I133" s="134"/>
      <c r="J133" s="364">
        <f>ROUND(I133*H133,2)</f>
        <v>0</v>
      </c>
      <c r="K133" s="132" t="s">
        <v>305</v>
      </c>
      <c r="L133" s="33"/>
      <c r="M133" s="135" t="s">
        <v>3</v>
      </c>
      <c r="N133" s="136" t="s">
        <v>41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312</v>
      </c>
      <c r="AT133" s="139" t="s">
        <v>270</v>
      </c>
      <c r="AU133" s="139" t="s">
        <v>81</v>
      </c>
      <c r="AY133" s="18" t="s">
        <v>267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81</v>
      </c>
      <c r="BK133" s="140">
        <f>ROUND(I133*H133,2)</f>
        <v>0</v>
      </c>
      <c r="BL133" s="18" t="s">
        <v>312</v>
      </c>
      <c r="BM133" s="139" t="s">
        <v>2304</v>
      </c>
    </row>
    <row r="134" spans="2:65" s="1" customFormat="1" ht="16.5" customHeight="1">
      <c r="B134" s="129"/>
      <c r="C134" s="130" t="s">
        <v>362</v>
      </c>
      <c r="D134" s="130" t="s">
        <v>270</v>
      </c>
      <c r="E134" s="131" t="s">
        <v>2305</v>
      </c>
      <c r="F134" s="132" t="s">
        <v>2306</v>
      </c>
      <c r="G134" s="133" t="s">
        <v>371</v>
      </c>
      <c r="H134" s="285">
        <v>1</v>
      </c>
      <c r="I134" s="134"/>
      <c r="J134" s="364">
        <f>ROUND(I134*H134,2)</f>
        <v>0</v>
      </c>
      <c r="K134" s="132" t="s">
        <v>305</v>
      </c>
      <c r="L134" s="33"/>
      <c r="M134" s="135" t="s">
        <v>3</v>
      </c>
      <c r="N134" s="136" t="s">
        <v>41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312</v>
      </c>
      <c r="AT134" s="139" t="s">
        <v>270</v>
      </c>
      <c r="AU134" s="139" t="s">
        <v>81</v>
      </c>
      <c r="AY134" s="18" t="s">
        <v>267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8" t="s">
        <v>81</v>
      </c>
      <c r="BK134" s="140">
        <f>ROUND(I134*H134,2)</f>
        <v>0</v>
      </c>
      <c r="BL134" s="18" t="s">
        <v>312</v>
      </c>
      <c r="BM134" s="139" t="s">
        <v>2307</v>
      </c>
    </row>
    <row r="135" spans="2:65" s="11" customFormat="1" ht="20.85" customHeight="1">
      <c r="B135" s="117"/>
      <c r="D135" s="118" t="s">
        <v>68</v>
      </c>
      <c r="E135" s="127" t="s">
        <v>1493</v>
      </c>
      <c r="F135" s="127" t="s">
        <v>2308</v>
      </c>
      <c r="H135" s="289"/>
      <c r="I135" s="120"/>
      <c r="J135" s="368">
        <f>BK135</f>
        <v>0</v>
      </c>
      <c r="L135" s="117"/>
      <c r="M135" s="122"/>
      <c r="P135" s="123">
        <f>SUM(P136:P138)</f>
        <v>0</v>
      </c>
      <c r="R135" s="123">
        <f>SUM(R136:R138)</f>
        <v>2.8800000000000002E-3</v>
      </c>
      <c r="T135" s="124">
        <f>SUM(T136:T138)</f>
        <v>0</v>
      </c>
      <c r="AR135" s="118" t="s">
        <v>85</v>
      </c>
      <c r="AT135" s="125" t="s">
        <v>68</v>
      </c>
      <c r="AU135" s="125" t="s">
        <v>81</v>
      </c>
      <c r="AY135" s="118" t="s">
        <v>267</v>
      </c>
      <c r="BK135" s="126">
        <f>SUM(BK136:BK138)</f>
        <v>0</v>
      </c>
    </row>
    <row r="136" spans="2:65" s="1" customFormat="1" ht="21.75" customHeight="1">
      <c r="B136" s="129"/>
      <c r="C136" s="130" t="s">
        <v>312</v>
      </c>
      <c r="D136" s="130" t="s">
        <v>270</v>
      </c>
      <c r="E136" s="131" t="s">
        <v>2309</v>
      </c>
      <c r="F136" s="132" t="s">
        <v>2310</v>
      </c>
      <c r="G136" s="133" t="s">
        <v>356</v>
      </c>
      <c r="H136" s="285">
        <v>72</v>
      </c>
      <c r="I136" s="134"/>
      <c r="J136" s="364">
        <f>ROUND(I136*H136,2)</f>
        <v>0</v>
      </c>
      <c r="K136" s="132" t="s">
        <v>273</v>
      </c>
      <c r="L136" s="33"/>
      <c r="M136" s="135" t="s">
        <v>3</v>
      </c>
      <c r="N136" s="136" t="s">
        <v>41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312</v>
      </c>
      <c r="AT136" s="139" t="s">
        <v>270</v>
      </c>
      <c r="AU136" s="139" t="s">
        <v>85</v>
      </c>
      <c r="AY136" s="18" t="s">
        <v>267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8" t="s">
        <v>81</v>
      </c>
      <c r="BK136" s="140">
        <f>ROUND(I136*H136,2)</f>
        <v>0</v>
      </c>
      <c r="BL136" s="18" t="s">
        <v>312</v>
      </c>
      <c r="BM136" s="139" t="s">
        <v>2311</v>
      </c>
    </row>
    <row r="137" spans="2:65" s="1" customFormat="1">
      <c r="B137" s="33"/>
      <c r="D137" s="141" t="s">
        <v>275</v>
      </c>
      <c r="F137" s="142" t="s">
        <v>2312</v>
      </c>
      <c r="H137" s="286"/>
      <c r="I137" s="143"/>
      <c r="J137" s="286"/>
      <c r="L137" s="33"/>
      <c r="M137" s="144"/>
      <c r="T137" s="54"/>
      <c r="AT137" s="18" t="s">
        <v>275</v>
      </c>
      <c r="AU137" s="18" t="s">
        <v>85</v>
      </c>
    </row>
    <row r="138" spans="2:65" s="1" customFormat="1" ht="21.75" customHeight="1">
      <c r="B138" s="129"/>
      <c r="C138" s="165" t="s">
        <v>373</v>
      </c>
      <c r="D138" s="165" t="s">
        <v>564</v>
      </c>
      <c r="E138" s="166" t="s">
        <v>2313</v>
      </c>
      <c r="F138" s="167" t="s">
        <v>2314</v>
      </c>
      <c r="G138" s="168" t="s">
        <v>356</v>
      </c>
      <c r="H138" s="291">
        <v>72</v>
      </c>
      <c r="I138" s="169"/>
      <c r="J138" s="367">
        <f>ROUND(I138*H138,2)</f>
        <v>0</v>
      </c>
      <c r="K138" s="167" t="s">
        <v>273</v>
      </c>
      <c r="L138" s="171"/>
      <c r="M138" s="172" t="s">
        <v>3</v>
      </c>
      <c r="N138" s="173" t="s">
        <v>41</v>
      </c>
      <c r="P138" s="137">
        <f>O138*H138</f>
        <v>0</v>
      </c>
      <c r="Q138" s="137">
        <v>4.0000000000000003E-5</v>
      </c>
      <c r="R138" s="137">
        <f>Q138*H138</f>
        <v>2.8800000000000002E-3</v>
      </c>
      <c r="S138" s="137">
        <v>0</v>
      </c>
      <c r="T138" s="138">
        <f>S138*H138</f>
        <v>0</v>
      </c>
      <c r="AR138" s="139" t="s">
        <v>472</v>
      </c>
      <c r="AT138" s="139" t="s">
        <v>564</v>
      </c>
      <c r="AU138" s="139" t="s">
        <v>85</v>
      </c>
      <c r="AY138" s="18" t="s">
        <v>267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8" t="s">
        <v>81</v>
      </c>
      <c r="BK138" s="140">
        <f>ROUND(I138*H138,2)</f>
        <v>0</v>
      </c>
      <c r="BL138" s="18" t="s">
        <v>312</v>
      </c>
      <c r="BM138" s="139" t="s">
        <v>2315</v>
      </c>
    </row>
    <row r="139" spans="2:65" s="11" customFormat="1" ht="20.85" customHeight="1">
      <c r="B139" s="117"/>
      <c r="D139" s="118" t="s">
        <v>68</v>
      </c>
      <c r="E139" s="127" t="s">
        <v>1498</v>
      </c>
      <c r="F139" s="127" t="s">
        <v>2316</v>
      </c>
      <c r="H139" s="289"/>
      <c r="I139" s="120"/>
      <c r="J139" s="368">
        <f>BK139</f>
        <v>0</v>
      </c>
      <c r="L139" s="117"/>
      <c r="M139" s="122"/>
      <c r="P139" s="123">
        <f>SUM(P140:P151)</f>
        <v>0</v>
      </c>
      <c r="R139" s="123">
        <f>SUM(R140:R151)</f>
        <v>3.4600000000000004E-3</v>
      </c>
      <c r="T139" s="124">
        <f>SUM(T140:T151)</f>
        <v>0</v>
      </c>
      <c r="AR139" s="118" t="s">
        <v>85</v>
      </c>
      <c r="AT139" s="125" t="s">
        <v>68</v>
      </c>
      <c r="AU139" s="125" t="s">
        <v>81</v>
      </c>
      <c r="AY139" s="118" t="s">
        <v>267</v>
      </c>
      <c r="BK139" s="126">
        <f>SUM(BK140:BK151)</f>
        <v>0</v>
      </c>
    </row>
    <row r="140" spans="2:65" s="1" customFormat="1" ht="37.9" customHeight="1">
      <c r="B140" s="129"/>
      <c r="C140" s="130" t="s">
        <v>379</v>
      </c>
      <c r="D140" s="130" t="s">
        <v>270</v>
      </c>
      <c r="E140" s="131" t="s">
        <v>2317</v>
      </c>
      <c r="F140" s="132" t="s">
        <v>2318</v>
      </c>
      <c r="G140" s="133" t="s">
        <v>356</v>
      </c>
      <c r="H140" s="285">
        <v>1</v>
      </c>
      <c r="I140" s="134"/>
      <c r="J140" s="364">
        <f>ROUND(I140*H140,2)</f>
        <v>0</v>
      </c>
      <c r="K140" s="132" t="s">
        <v>273</v>
      </c>
      <c r="L140" s="33"/>
      <c r="M140" s="135" t="s">
        <v>3</v>
      </c>
      <c r="N140" s="136" t="s">
        <v>41</v>
      </c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AR140" s="139" t="s">
        <v>312</v>
      </c>
      <c r="AT140" s="139" t="s">
        <v>270</v>
      </c>
      <c r="AU140" s="139" t="s">
        <v>85</v>
      </c>
      <c r="AY140" s="18" t="s">
        <v>267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8" t="s">
        <v>81</v>
      </c>
      <c r="BK140" s="140">
        <f>ROUND(I140*H140,2)</f>
        <v>0</v>
      </c>
      <c r="BL140" s="18" t="s">
        <v>312</v>
      </c>
      <c r="BM140" s="139" t="s">
        <v>2319</v>
      </c>
    </row>
    <row r="141" spans="2:65" s="1" customFormat="1">
      <c r="B141" s="33"/>
      <c r="D141" s="141" t="s">
        <v>275</v>
      </c>
      <c r="F141" s="142" t="s">
        <v>2320</v>
      </c>
      <c r="H141" s="286"/>
      <c r="I141" s="143"/>
      <c r="J141" s="286"/>
      <c r="L141" s="33"/>
      <c r="M141" s="144"/>
      <c r="T141" s="54"/>
      <c r="AT141" s="18" t="s">
        <v>275</v>
      </c>
      <c r="AU141" s="18" t="s">
        <v>85</v>
      </c>
    </row>
    <row r="142" spans="2:65" s="1" customFormat="1" ht="33" customHeight="1">
      <c r="B142" s="129"/>
      <c r="C142" s="165" t="s">
        <v>385</v>
      </c>
      <c r="D142" s="165" t="s">
        <v>564</v>
      </c>
      <c r="E142" s="166" t="s">
        <v>2321</v>
      </c>
      <c r="F142" s="167" t="s">
        <v>2322</v>
      </c>
      <c r="G142" s="168" t="s">
        <v>356</v>
      </c>
      <c r="H142" s="291">
        <v>1</v>
      </c>
      <c r="I142" s="169"/>
      <c r="J142" s="367">
        <f>ROUND(I142*H142,2)</f>
        <v>0</v>
      </c>
      <c r="K142" s="167" t="s">
        <v>273</v>
      </c>
      <c r="L142" s="171"/>
      <c r="M142" s="172" t="s">
        <v>3</v>
      </c>
      <c r="N142" s="173" t="s">
        <v>41</v>
      </c>
      <c r="P142" s="137">
        <f>O142*H142</f>
        <v>0</v>
      </c>
      <c r="Q142" s="137">
        <v>1E-4</v>
      </c>
      <c r="R142" s="137">
        <f>Q142*H142</f>
        <v>1E-4</v>
      </c>
      <c r="S142" s="137">
        <v>0</v>
      </c>
      <c r="T142" s="138">
        <f>S142*H142</f>
        <v>0</v>
      </c>
      <c r="AR142" s="139" t="s">
        <v>472</v>
      </c>
      <c r="AT142" s="139" t="s">
        <v>564</v>
      </c>
      <c r="AU142" s="139" t="s">
        <v>85</v>
      </c>
      <c r="AY142" s="18" t="s">
        <v>267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8" t="s">
        <v>81</v>
      </c>
      <c r="BK142" s="140">
        <f>ROUND(I142*H142,2)</f>
        <v>0</v>
      </c>
      <c r="BL142" s="18" t="s">
        <v>312</v>
      </c>
      <c r="BM142" s="139" t="s">
        <v>2323</v>
      </c>
    </row>
    <row r="143" spans="2:65" s="1" customFormat="1" ht="24.2" customHeight="1">
      <c r="B143" s="129"/>
      <c r="C143" s="130" t="s">
        <v>391</v>
      </c>
      <c r="D143" s="130" t="s">
        <v>270</v>
      </c>
      <c r="E143" s="131" t="s">
        <v>2324</v>
      </c>
      <c r="F143" s="132" t="s">
        <v>2325</v>
      </c>
      <c r="G143" s="133" t="s">
        <v>356</v>
      </c>
      <c r="H143" s="285">
        <v>40</v>
      </c>
      <c r="I143" s="134"/>
      <c r="J143" s="364">
        <f>ROUND(I143*H143,2)</f>
        <v>0</v>
      </c>
      <c r="K143" s="132" t="s">
        <v>273</v>
      </c>
      <c r="L143" s="33"/>
      <c r="M143" s="135" t="s">
        <v>3</v>
      </c>
      <c r="N143" s="136" t="s">
        <v>41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312</v>
      </c>
      <c r="AT143" s="139" t="s">
        <v>270</v>
      </c>
      <c r="AU143" s="139" t="s">
        <v>85</v>
      </c>
      <c r="AY143" s="18" t="s">
        <v>267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8" t="s">
        <v>81</v>
      </c>
      <c r="BK143" s="140">
        <f>ROUND(I143*H143,2)</f>
        <v>0</v>
      </c>
      <c r="BL143" s="18" t="s">
        <v>312</v>
      </c>
      <c r="BM143" s="139" t="s">
        <v>2326</v>
      </c>
    </row>
    <row r="144" spans="2:65" s="1" customFormat="1">
      <c r="B144" s="33"/>
      <c r="D144" s="141" t="s">
        <v>275</v>
      </c>
      <c r="F144" s="142" t="s">
        <v>2327</v>
      </c>
      <c r="H144" s="286"/>
      <c r="I144" s="143"/>
      <c r="J144" s="286"/>
      <c r="L144" s="33"/>
      <c r="M144" s="144"/>
      <c r="T144" s="54"/>
      <c r="AT144" s="18" t="s">
        <v>275</v>
      </c>
      <c r="AU144" s="18" t="s">
        <v>85</v>
      </c>
    </row>
    <row r="145" spans="2:65" s="1" customFormat="1" ht="16.5" customHeight="1">
      <c r="B145" s="129"/>
      <c r="C145" s="165" t="s">
        <v>8</v>
      </c>
      <c r="D145" s="165" t="s">
        <v>564</v>
      </c>
      <c r="E145" s="166" t="s">
        <v>2328</v>
      </c>
      <c r="F145" s="167" t="s">
        <v>2329</v>
      </c>
      <c r="G145" s="168" t="s">
        <v>356</v>
      </c>
      <c r="H145" s="291">
        <v>40</v>
      </c>
      <c r="I145" s="169"/>
      <c r="J145" s="367">
        <f>ROUND(I145*H145,2)</f>
        <v>0</v>
      </c>
      <c r="K145" s="167" t="s">
        <v>273</v>
      </c>
      <c r="L145" s="171"/>
      <c r="M145" s="172" t="s">
        <v>3</v>
      </c>
      <c r="N145" s="173" t="s">
        <v>41</v>
      </c>
      <c r="P145" s="137">
        <f>O145*H145</f>
        <v>0</v>
      </c>
      <c r="Q145" s="137">
        <v>1.0000000000000001E-5</v>
      </c>
      <c r="R145" s="137">
        <f>Q145*H145</f>
        <v>4.0000000000000002E-4</v>
      </c>
      <c r="S145" s="137">
        <v>0</v>
      </c>
      <c r="T145" s="138">
        <f>S145*H145</f>
        <v>0</v>
      </c>
      <c r="AR145" s="139" t="s">
        <v>472</v>
      </c>
      <c r="AT145" s="139" t="s">
        <v>564</v>
      </c>
      <c r="AU145" s="139" t="s">
        <v>85</v>
      </c>
      <c r="AY145" s="18" t="s">
        <v>267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8" t="s">
        <v>81</v>
      </c>
      <c r="BK145" s="140">
        <f>ROUND(I145*H145,2)</f>
        <v>0</v>
      </c>
      <c r="BL145" s="18" t="s">
        <v>312</v>
      </c>
      <c r="BM145" s="139" t="s">
        <v>2330</v>
      </c>
    </row>
    <row r="146" spans="2:65" s="1" customFormat="1" ht="24.2" customHeight="1">
      <c r="B146" s="129"/>
      <c r="C146" s="165" t="s">
        <v>409</v>
      </c>
      <c r="D146" s="165" t="s">
        <v>564</v>
      </c>
      <c r="E146" s="166" t="s">
        <v>2331</v>
      </c>
      <c r="F146" s="167" t="s">
        <v>2332</v>
      </c>
      <c r="G146" s="168" t="s">
        <v>356</v>
      </c>
      <c r="H146" s="291">
        <v>40</v>
      </c>
      <c r="I146" s="169"/>
      <c r="J146" s="367">
        <f>ROUND(I146*H146,2)</f>
        <v>0</v>
      </c>
      <c r="K146" s="167" t="s">
        <v>273</v>
      </c>
      <c r="L146" s="171"/>
      <c r="M146" s="172" t="s">
        <v>3</v>
      </c>
      <c r="N146" s="173" t="s">
        <v>41</v>
      </c>
      <c r="P146" s="137">
        <f>O146*H146</f>
        <v>0</v>
      </c>
      <c r="Q146" s="137">
        <v>6.0000000000000002E-5</v>
      </c>
      <c r="R146" s="137">
        <f>Q146*H146</f>
        <v>2.4000000000000002E-3</v>
      </c>
      <c r="S146" s="137">
        <v>0</v>
      </c>
      <c r="T146" s="138">
        <f>S146*H146</f>
        <v>0</v>
      </c>
      <c r="AR146" s="139" t="s">
        <v>472</v>
      </c>
      <c r="AT146" s="139" t="s">
        <v>564</v>
      </c>
      <c r="AU146" s="139" t="s">
        <v>85</v>
      </c>
      <c r="AY146" s="18" t="s">
        <v>267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8" t="s">
        <v>81</v>
      </c>
      <c r="BK146" s="140">
        <f>ROUND(I146*H146,2)</f>
        <v>0</v>
      </c>
      <c r="BL146" s="18" t="s">
        <v>312</v>
      </c>
      <c r="BM146" s="139" t="s">
        <v>2333</v>
      </c>
    </row>
    <row r="147" spans="2:65" s="1" customFormat="1" ht="49.15" customHeight="1">
      <c r="B147" s="129"/>
      <c r="C147" s="130" t="s">
        <v>415</v>
      </c>
      <c r="D147" s="130" t="s">
        <v>270</v>
      </c>
      <c r="E147" s="131" t="s">
        <v>2334</v>
      </c>
      <c r="F147" s="132" t="s">
        <v>2335</v>
      </c>
      <c r="G147" s="133" t="s">
        <v>356</v>
      </c>
      <c r="H147" s="285">
        <v>7</v>
      </c>
      <c r="I147" s="134"/>
      <c r="J147" s="364">
        <f>ROUND(I147*H147,2)</f>
        <v>0</v>
      </c>
      <c r="K147" s="132" t="s">
        <v>273</v>
      </c>
      <c r="L147" s="33"/>
      <c r="M147" s="135" t="s">
        <v>3</v>
      </c>
      <c r="N147" s="136" t="s">
        <v>41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312</v>
      </c>
      <c r="AT147" s="139" t="s">
        <v>270</v>
      </c>
      <c r="AU147" s="139" t="s">
        <v>85</v>
      </c>
      <c r="AY147" s="18" t="s">
        <v>267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8" t="s">
        <v>81</v>
      </c>
      <c r="BK147" s="140">
        <f>ROUND(I147*H147,2)</f>
        <v>0</v>
      </c>
      <c r="BL147" s="18" t="s">
        <v>312</v>
      </c>
      <c r="BM147" s="139" t="s">
        <v>2336</v>
      </c>
    </row>
    <row r="148" spans="2:65" s="1" customFormat="1">
      <c r="B148" s="33"/>
      <c r="D148" s="141" t="s">
        <v>275</v>
      </c>
      <c r="F148" s="142" t="s">
        <v>2337</v>
      </c>
      <c r="H148" s="286"/>
      <c r="I148" s="143"/>
      <c r="J148" s="286"/>
      <c r="L148" s="33"/>
      <c r="M148" s="144"/>
      <c r="T148" s="54"/>
      <c r="AT148" s="18" t="s">
        <v>275</v>
      </c>
      <c r="AU148" s="18" t="s">
        <v>85</v>
      </c>
    </row>
    <row r="149" spans="2:65" s="1" customFormat="1" ht="37.9" customHeight="1">
      <c r="B149" s="129"/>
      <c r="C149" s="165" t="s">
        <v>421</v>
      </c>
      <c r="D149" s="165" t="s">
        <v>564</v>
      </c>
      <c r="E149" s="166" t="s">
        <v>2338</v>
      </c>
      <c r="F149" s="167" t="s">
        <v>2339</v>
      </c>
      <c r="G149" s="168" t="s">
        <v>356</v>
      </c>
      <c r="H149" s="291">
        <v>7</v>
      </c>
      <c r="I149" s="169"/>
      <c r="J149" s="367">
        <f>ROUND(I149*H149,2)</f>
        <v>0</v>
      </c>
      <c r="K149" s="167" t="s">
        <v>273</v>
      </c>
      <c r="L149" s="171"/>
      <c r="M149" s="172" t="s">
        <v>3</v>
      </c>
      <c r="N149" s="173" t="s">
        <v>41</v>
      </c>
      <c r="P149" s="137">
        <f>O149*H149</f>
        <v>0</v>
      </c>
      <c r="Q149" s="137">
        <v>6.9999999999999994E-5</v>
      </c>
      <c r="R149" s="137">
        <f>Q149*H149</f>
        <v>4.8999999999999998E-4</v>
      </c>
      <c r="S149" s="137">
        <v>0</v>
      </c>
      <c r="T149" s="138">
        <f>S149*H149</f>
        <v>0</v>
      </c>
      <c r="AR149" s="139" t="s">
        <v>472</v>
      </c>
      <c r="AT149" s="139" t="s">
        <v>564</v>
      </c>
      <c r="AU149" s="139" t="s">
        <v>85</v>
      </c>
      <c r="AY149" s="18" t="s">
        <v>267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8" t="s">
        <v>81</v>
      </c>
      <c r="BK149" s="140">
        <f>ROUND(I149*H149,2)</f>
        <v>0</v>
      </c>
      <c r="BL149" s="18" t="s">
        <v>312</v>
      </c>
      <c r="BM149" s="139" t="s">
        <v>2340</v>
      </c>
    </row>
    <row r="150" spans="2:65" s="1" customFormat="1" ht="16.5" customHeight="1">
      <c r="B150" s="129"/>
      <c r="C150" s="165" t="s">
        <v>429</v>
      </c>
      <c r="D150" s="165" t="s">
        <v>564</v>
      </c>
      <c r="E150" s="166" t="s">
        <v>2328</v>
      </c>
      <c r="F150" s="167" t="s">
        <v>2329</v>
      </c>
      <c r="G150" s="168" t="s">
        <v>356</v>
      </c>
      <c r="H150" s="291">
        <v>7</v>
      </c>
      <c r="I150" s="169"/>
      <c r="J150" s="367">
        <f>ROUND(I150*H150,2)</f>
        <v>0</v>
      </c>
      <c r="K150" s="167" t="s">
        <v>273</v>
      </c>
      <c r="L150" s="171"/>
      <c r="M150" s="172" t="s">
        <v>3</v>
      </c>
      <c r="N150" s="173" t="s">
        <v>41</v>
      </c>
      <c r="P150" s="137">
        <f>O150*H150</f>
        <v>0</v>
      </c>
      <c r="Q150" s="137">
        <v>1.0000000000000001E-5</v>
      </c>
      <c r="R150" s="137">
        <f>Q150*H150</f>
        <v>7.0000000000000007E-5</v>
      </c>
      <c r="S150" s="137">
        <v>0</v>
      </c>
      <c r="T150" s="138">
        <f>S150*H150</f>
        <v>0</v>
      </c>
      <c r="AR150" s="139" t="s">
        <v>472</v>
      </c>
      <c r="AT150" s="139" t="s">
        <v>564</v>
      </c>
      <c r="AU150" s="139" t="s">
        <v>85</v>
      </c>
      <c r="AY150" s="18" t="s">
        <v>267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81</v>
      </c>
      <c r="BK150" s="140">
        <f>ROUND(I150*H150,2)</f>
        <v>0</v>
      </c>
      <c r="BL150" s="18" t="s">
        <v>312</v>
      </c>
      <c r="BM150" s="139" t="s">
        <v>2341</v>
      </c>
    </row>
    <row r="151" spans="2:65" s="1" customFormat="1" ht="24.95" customHeight="1">
      <c r="B151" s="129"/>
      <c r="C151" s="130" t="s">
        <v>435</v>
      </c>
      <c r="D151" s="130" t="s">
        <v>270</v>
      </c>
      <c r="E151" s="131" t="s">
        <v>2342</v>
      </c>
      <c r="F151" s="132" t="s">
        <v>2343</v>
      </c>
      <c r="G151" s="133" t="s">
        <v>371</v>
      </c>
      <c r="H151" s="285">
        <v>1</v>
      </c>
      <c r="I151" s="134"/>
      <c r="J151" s="364">
        <f>ROUND(I151*H151,2)</f>
        <v>0</v>
      </c>
      <c r="K151" s="132" t="s">
        <v>305</v>
      </c>
      <c r="L151" s="33"/>
      <c r="M151" s="135" t="s">
        <v>3</v>
      </c>
      <c r="N151" s="136" t="s">
        <v>41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312</v>
      </c>
      <c r="AT151" s="139" t="s">
        <v>270</v>
      </c>
      <c r="AU151" s="139" t="s">
        <v>85</v>
      </c>
      <c r="AY151" s="18" t="s">
        <v>267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8" t="s">
        <v>81</v>
      </c>
      <c r="BK151" s="140">
        <f>ROUND(I151*H151,2)</f>
        <v>0</v>
      </c>
      <c r="BL151" s="18" t="s">
        <v>312</v>
      </c>
      <c r="BM151" s="139" t="s">
        <v>2344</v>
      </c>
    </row>
    <row r="152" spans="2:65" s="11" customFormat="1" ht="20.85" customHeight="1">
      <c r="B152" s="117"/>
      <c r="D152" s="118" t="s">
        <v>68</v>
      </c>
      <c r="E152" s="127" t="s">
        <v>1502</v>
      </c>
      <c r="F152" s="127" t="s">
        <v>2345</v>
      </c>
      <c r="H152" s="289"/>
      <c r="I152" s="120"/>
      <c r="J152" s="368">
        <f>BK152</f>
        <v>0</v>
      </c>
      <c r="L152" s="117"/>
      <c r="M152" s="122"/>
      <c r="P152" s="123">
        <f>SUM(P153:P176)</f>
        <v>0</v>
      </c>
      <c r="R152" s="123">
        <f>SUM(R153:R176)</f>
        <v>1.8600000000000003E-3</v>
      </c>
      <c r="T152" s="124">
        <f>SUM(T153:T176)</f>
        <v>0</v>
      </c>
      <c r="AR152" s="118" t="s">
        <v>85</v>
      </c>
      <c r="AT152" s="125" t="s">
        <v>68</v>
      </c>
      <c r="AU152" s="125" t="s">
        <v>81</v>
      </c>
      <c r="AY152" s="118" t="s">
        <v>267</v>
      </c>
      <c r="BK152" s="126">
        <f>SUM(BK153:BK176)</f>
        <v>0</v>
      </c>
    </row>
    <row r="153" spans="2:65" s="1" customFormat="1" ht="49.15" customHeight="1">
      <c r="B153" s="129"/>
      <c r="C153" s="130" t="s">
        <v>441</v>
      </c>
      <c r="D153" s="130" t="s">
        <v>270</v>
      </c>
      <c r="E153" s="131" t="s">
        <v>2346</v>
      </c>
      <c r="F153" s="132" t="s">
        <v>2347</v>
      </c>
      <c r="G153" s="133" t="s">
        <v>356</v>
      </c>
      <c r="H153" s="285">
        <v>1</v>
      </c>
      <c r="I153" s="134"/>
      <c r="J153" s="364">
        <f>ROUND(I153*H153,2)</f>
        <v>0</v>
      </c>
      <c r="K153" s="132" t="s">
        <v>273</v>
      </c>
      <c r="L153" s="33"/>
      <c r="M153" s="135" t="s">
        <v>3</v>
      </c>
      <c r="N153" s="136" t="s">
        <v>41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312</v>
      </c>
      <c r="AT153" s="139" t="s">
        <v>270</v>
      </c>
      <c r="AU153" s="139" t="s">
        <v>85</v>
      </c>
      <c r="AY153" s="18" t="s">
        <v>267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8" t="s">
        <v>81</v>
      </c>
      <c r="BK153" s="140">
        <f>ROUND(I153*H153,2)</f>
        <v>0</v>
      </c>
      <c r="BL153" s="18" t="s">
        <v>312</v>
      </c>
      <c r="BM153" s="139" t="s">
        <v>2348</v>
      </c>
    </row>
    <row r="154" spans="2:65" s="1" customFormat="1">
      <c r="B154" s="33"/>
      <c r="D154" s="141" t="s">
        <v>275</v>
      </c>
      <c r="F154" s="142" t="s">
        <v>2349</v>
      </c>
      <c r="H154" s="286"/>
      <c r="I154" s="143"/>
      <c r="J154" s="286"/>
      <c r="L154" s="33"/>
      <c r="M154" s="144"/>
      <c r="T154" s="54"/>
      <c r="AT154" s="18" t="s">
        <v>275</v>
      </c>
      <c r="AU154" s="18" t="s">
        <v>85</v>
      </c>
    </row>
    <row r="155" spans="2:65" s="1" customFormat="1" ht="24.2" customHeight="1">
      <c r="B155" s="129"/>
      <c r="C155" s="165" t="s">
        <v>449</v>
      </c>
      <c r="D155" s="165" t="s">
        <v>564</v>
      </c>
      <c r="E155" s="166" t="s">
        <v>2350</v>
      </c>
      <c r="F155" s="167" t="s">
        <v>2351</v>
      </c>
      <c r="G155" s="168" t="s">
        <v>356</v>
      </c>
      <c r="H155" s="291">
        <v>1</v>
      </c>
      <c r="I155" s="169"/>
      <c r="J155" s="367">
        <f>ROUND(I155*H155,2)</f>
        <v>0</v>
      </c>
      <c r="K155" s="167" t="s">
        <v>273</v>
      </c>
      <c r="L155" s="171"/>
      <c r="M155" s="172" t="s">
        <v>3</v>
      </c>
      <c r="N155" s="173" t="s">
        <v>41</v>
      </c>
      <c r="P155" s="137">
        <f>O155*H155</f>
        <v>0</v>
      </c>
      <c r="Q155" s="137">
        <v>8.0000000000000007E-5</v>
      </c>
      <c r="R155" s="137">
        <f>Q155*H155</f>
        <v>8.0000000000000007E-5</v>
      </c>
      <c r="S155" s="137">
        <v>0</v>
      </c>
      <c r="T155" s="138">
        <f>S155*H155</f>
        <v>0</v>
      </c>
      <c r="AR155" s="139" t="s">
        <v>472</v>
      </c>
      <c r="AT155" s="139" t="s">
        <v>564</v>
      </c>
      <c r="AU155" s="139" t="s">
        <v>85</v>
      </c>
      <c r="AY155" s="18" t="s">
        <v>267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81</v>
      </c>
      <c r="BK155" s="140">
        <f>ROUND(I155*H155,2)</f>
        <v>0</v>
      </c>
      <c r="BL155" s="18" t="s">
        <v>312</v>
      </c>
      <c r="BM155" s="139" t="s">
        <v>2352</v>
      </c>
    </row>
    <row r="156" spans="2:65" s="1" customFormat="1" ht="21.75" customHeight="1">
      <c r="B156" s="129"/>
      <c r="C156" s="165" t="s">
        <v>457</v>
      </c>
      <c r="D156" s="165" t="s">
        <v>564</v>
      </c>
      <c r="E156" s="166" t="s">
        <v>2353</v>
      </c>
      <c r="F156" s="167" t="s">
        <v>2354</v>
      </c>
      <c r="G156" s="168" t="s">
        <v>356</v>
      </c>
      <c r="H156" s="291">
        <v>1</v>
      </c>
      <c r="I156" s="169"/>
      <c r="J156" s="367">
        <f>ROUND(I156*H156,2)</f>
        <v>0</v>
      </c>
      <c r="K156" s="167" t="s">
        <v>273</v>
      </c>
      <c r="L156" s="171"/>
      <c r="M156" s="172" t="s">
        <v>3</v>
      </c>
      <c r="N156" s="173" t="s">
        <v>41</v>
      </c>
      <c r="P156" s="137">
        <f>O156*H156</f>
        <v>0</v>
      </c>
      <c r="Q156" s="137">
        <v>2.0000000000000002E-5</v>
      </c>
      <c r="R156" s="137">
        <f>Q156*H156</f>
        <v>2.0000000000000002E-5</v>
      </c>
      <c r="S156" s="137">
        <v>0</v>
      </c>
      <c r="T156" s="138">
        <f>S156*H156</f>
        <v>0</v>
      </c>
      <c r="AR156" s="139" t="s">
        <v>472</v>
      </c>
      <c r="AT156" s="139" t="s">
        <v>564</v>
      </c>
      <c r="AU156" s="139" t="s">
        <v>85</v>
      </c>
      <c r="AY156" s="18" t="s">
        <v>267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8" t="s">
        <v>81</v>
      </c>
      <c r="BK156" s="140">
        <f>ROUND(I156*H156,2)</f>
        <v>0</v>
      </c>
      <c r="BL156" s="18" t="s">
        <v>312</v>
      </c>
      <c r="BM156" s="139" t="s">
        <v>2355</v>
      </c>
    </row>
    <row r="157" spans="2:65" s="1" customFormat="1" ht="24.2" customHeight="1">
      <c r="B157" s="129"/>
      <c r="C157" s="130" t="s">
        <v>462</v>
      </c>
      <c r="D157" s="130" t="s">
        <v>270</v>
      </c>
      <c r="E157" s="131" t="s">
        <v>2356</v>
      </c>
      <c r="F157" s="132" t="s">
        <v>2357</v>
      </c>
      <c r="G157" s="133" t="s">
        <v>356</v>
      </c>
      <c r="H157" s="285">
        <v>9</v>
      </c>
      <c r="I157" s="134"/>
      <c r="J157" s="364">
        <f>ROUND(I157*H157,2)</f>
        <v>0</v>
      </c>
      <c r="K157" s="132" t="s">
        <v>273</v>
      </c>
      <c r="L157" s="33"/>
      <c r="M157" s="135" t="s">
        <v>3</v>
      </c>
      <c r="N157" s="136" t="s">
        <v>41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312</v>
      </c>
      <c r="AT157" s="139" t="s">
        <v>270</v>
      </c>
      <c r="AU157" s="139" t="s">
        <v>85</v>
      </c>
      <c r="AY157" s="18" t="s">
        <v>267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8" t="s">
        <v>81</v>
      </c>
      <c r="BK157" s="140">
        <f>ROUND(I157*H157,2)</f>
        <v>0</v>
      </c>
      <c r="BL157" s="18" t="s">
        <v>312</v>
      </c>
      <c r="BM157" s="139" t="s">
        <v>2358</v>
      </c>
    </row>
    <row r="158" spans="2:65" s="1" customFormat="1">
      <c r="B158" s="33"/>
      <c r="D158" s="141" t="s">
        <v>275</v>
      </c>
      <c r="F158" s="142" t="s">
        <v>2359</v>
      </c>
      <c r="H158" s="286"/>
      <c r="I158" s="143"/>
      <c r="J158" s="286"/>
      <c r="L158" s="33"/>
      <c r="M158" s="144"/>
      <c r="T158" s="54"/>
      <c r="AT158" s="18" t="s">
        <v>275</v>
      </c>
      <c r="AU158" s="18" t="s">
        <v>85</v>
      </c>
    </row>
    <row r="159" spans="2:65" s="1" customFormat="1" ht="24.2" customHeight="1">
      <c r="B159" s="129"/>
      <c r="C159" s="165" t="s">
        <v>467</v>
      </c>
      <c r="D159" s="165" t="s">
        <v>564</v>
      </c>
      <c r="E159" s="166" t="s">
        <v>2360</v>
      </c>
      <c r="F159" s="167" t="s">
        <v>2361</v>
      </c>
      <c r="G159" s="168" t="s">
        <v>356</v>
      </c>
      <c r="H159" s="291">
        <v>9</v>
      </c>
      <c r="I159" s="169"/>
      <c r="J159" s="367">
        <f>ROUND(I159*H159,2)</f>
        <v>0</v>
      </c>
      <c r="K159" s="167" t="s">
        <v>273</v>
      </c>
      <c r="L159" s="171"/>
      <c r="M159" s="172" t="s">
        <v>3</v>
      </c>
      <c r="N159" s="173" t="s">
        <v>41</v>
      </c>
      <c r="P159" s="137">
        <f>O159*H159</f>
        <v>0</v>
      </c>
      <c r="Q159" s="137">
        <v>4.0000000000000003E-5</v>
      </c>
      <c r="R159" s="137">
        <f>Q159*H159</f>
        <v>3.6000000000000002E-4</v>
      </c>
      <c r="S159" s="137">
        <v>0</v>
      </c>
      <c r="T159" s="138">
        <f>S159*H159</f>
        <v>0</v>
      </c>
      <c r="AR159" s="139" t="s">
        <v>472</v>
      </c>
      <c r="AT159" s="139" t="s">
        <v>564</v>
      </c>
      <c r="AU159" s="139" t="s">
        <v>85</v>
      </c>
      <c r="AY159" s="18" t="s">
        <v>267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81</v>
      </c>
      <c r="BK159" s="140">
        <f>ROUND(I159*H159,2)</f>
        <v>0</v>
      </c>
      <c r="BL159" s="18" t="s">
        <v>312</v>
      </c>
      <c r="BM159" s="139" t="s">
        <v>2362</v>
      </c>
    </row>
    <row r="160" spans="2:65" s="1" customFormat="1" ht="16.5" customHeight="1">
      <c r="B160" s="129"/>
      <c r="C160" s="165" t="s">
        <v>472</v>
      </c>
      <c r="D160" s="165" t="s">
        <v>564</v>
      </c>
      <c r="E160" s="166" t="s">
        <v>2363</v>
      </c>
      <c r="F160" s="167" t="s">
        <v>2364</v>
      </c>
      <c r="G160" s="168" t="s">
        <v>356</v>
      </c>
      <c r="H160" s="291">
        <v>9</v>
      </c>
      <c r="I160" s="169"/>
      <c r="J160" s="367">
        <f>ROUND(I160*H160,2)</f>
        <v>0</v>
      </c>
      <c r="K160" s="167" t="s">
        <v>273</v>
      </c>
      <c r="L160" s="171"/>
      <c r="M160" s="172" t="s">
        <v>3</v>
      </c>
      <c r="N160" s="173" t="s">
        <v>41</v>
      </c>
      <c r="P160" s="137">
        <f>O160*H160</f>
        <v>0</v>
      </c>
      <c r="Q160" s="137">
        <v>3.0000000000000001E-5</v>
      </c>
      <c r="R160" s="137">
        <f>Q160*H160</f>
        <v>2.7E-4</v>
      </c>
      <c r="S160" s="137">
        <v>0</v>
      </c>
      <c r="T160" s="138">
        <f>S160*H160</f>
        <v>0</v>
      </c>
      <c r="AR160" s="139" t="s">
        <v>472</v>
      </c>
      <c r="AT160" s="139" t="s">
        <v>564</v>
      </c>
      <c r="AU160" s="139" t="s">
        <v>85</v>
      </c>
      <c r="AY160" s="18" t="s">
        <v>267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8" t="s">
        <v>81</v>
      </c>
      <c r="BK160" s="140">
        <f>ROUND(I160*H160,2)</f>
        <v>0</v>
      </c>
      <c r="BL160" s="18" t="s">
        <v>312</v>
      </c>
      <c r="BM160" s="139" t="s">
        <v>2365</v>
      </c>
    </row>
    <row r="161" spans="2:65" s="1" customFormat="1" ht="16.5" customHeight="1">
      <c r="B161" s="129"/>
      <c r="C161" s="165" t="s">
        <v>478</v>
      </c>
      <c r="D161" s="165" t="s">
        <v>564</v>
      </c>
      <c r="E161" s="166" t="s">
        <v>2328</v>
      </c>
      <c r="F161" s="167" t="s">
        <v>2329</v>
      </c>
      <c r="G161" s="168" t="s">
        <v>356</v>
      </c>
      <c r="H161" s="291">
        <v>9</v>
      </c>
      <c r="I161" s="169"/>
      <c r="J161" s="367">
        <f>ROUND(I161*H161,2)</f>
        <v>0</v>
      </c>
      <c r="K161" s="167" t="s">
        <v>273</v>
      </c>
      <c r="L161" s="171"/>
      <c r="M161" s="172" t="s">
        <v>3</v>
      </c>
      <c r="N161" s="173" t="s">
        <v>41</v>
      </c>
      <c r="P161" s="137">
        <f>O161*H161</f>
        <v>0</v>
      </c>
      <c r="Q161" s="137">
        <v>1.0000000000000001E-5</v>
      </c>
      <c r="R161" s="137">
        <f>Q161*H161</f>
        <v>9.0000000000000006E-5</v>
      </c>
      <c r="S161" s="137">
        <v>0</v>
      </c>
      <c r="T161" s="138">
        <f>S161*H161</f>
        <v>0</v>
      </c>
      <c r="AR161" s="139" t="s">
        <v>472</v>
      </c>
      <c r="AT161" s="139" t="s">
        <v>564</v>
      </c>
      <c r="AU161" s="139" t="s">
        <v>85</v>
      </c>
      <c r="AY161" s="18" t="s">
        <v>267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8" t="s">
        <v>81</v>
      </c>
      <c r="BK161" s="140">
        <f>ROUND(I161*H161,2)</f>
        <v>0</v>
      </c>
      <c r="BL161" s="18" t="s">
        <v>312</v>
      </c>
      <c r="BM161" s="139" t="s">
        <v>2366</v>
      </c>
    </row>
    <row r="162" spans="2:65" s="1" customFormat="1" ht="24.2" customHeight="1">
      <c r="B162" s="129"/>
      <c r="C162" s="130" t="s">
        <v>484</v>
      </c>
      <c r="D162" s="130" t="s">
        <v>270</v>
      </c>
      <c r="E162" s="131" t="s">
        <v>2367</v>
      </c>
      <c r="F162" s="132" t="s">
        <v>2368</v>
      </c>
      <c r="G162" s="133" t="s">
        <v>356</v>
      </c>
      <c r="H162" s="285">
        <v>10</v>
      </c>
      <c r="I162" s="134"/>
      <c r="J162" s="364">
        <f>ROUND(I162*H162,2)</f>
        <v>0</v>
      </c>
      <c r="K162" s="132" t="s">
        <v>273</v>
      </c>
      <c r="L162" s="33"/>
      <c r="M162" s="135" t="s">
        <v>3</v>
      </c>
      <c r="N162" s="136" t="s">
        <v>41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312</v>
      </c>
      <c r="AT162" s="139" t="s">
        <v>270</v>
      </c>
      <c r="AU162" s="139" t="s">
        <v>85</v>
      </c>
      <c r="AY162" s="18" t="s">
        <v>267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8" t="s">
        <v>81</v>
      </c>
      <c r="BK162" s="140">
        <f>ROUND(I162*H162,2)</f>
        <v>0</v>
      </c>
      <c r="BL162" s="18" t="s">
        <v>312</v>
      </c>
      <c r="BM162" s="139" t="s">
        <v>2369</v>
      </c>
    </row>
    <row r="163" spans="2:65" s="1" customFormat="1">
      <c r="B163" s="33"/>
      <c r="D163" s="141" t="s">
        <v>275</v>
      </c>
      <c r="F163" s="142" t="s">
        <v>2370</v>
      </c>
      <c r="H163" s="286"/>
      <c r="I163" s="143"/>
      <c r="J163" s="286"/>
      <c r="L163" s="33"/>
      <c r="M163" s="144"/>
      <c r="T163" s="54"/>
      <c r="AT163" s="18" t="s">
        <v>275</v>
      </c>
      <c r="AU163" s="18" t="s">
        <v>85</v>
      </c>
    </row>
    <row r="164" spans="2:65" s="1" customFormat="1" ht="24.2" customHeight="1">
      <c r="B164" s="129"/>
      <c r="C164" s="165" t="s">
        <v>489</v>
      </c>
      <c r="D164" s="165" t="s">
        <v>564</v>
      </c>
      <c r="E164" s="166" t="s">
        <v>2371</v>
      </c>
      <c r="F164" s="167" t="s">
        <v>2372</v>
      </c>
      <c r="G164" s="168" t="s">
        <v>356</v>
      </c>
      <c r="H164" s="291">
        <v>10</v>
      </c>
      <c r="I164" s="169"/>
      <c r="J164" s="367">
        <f>ROUND(I164*H164,2)</f>
        <v>0</v>
      </c>
      <c r="K164" s="167" t="s">
        <v>273</v>
      </c>
      <c r="L164" s="171"/>
      <c r="M164" s="172" t="s">
        <v>3</v>
      </c>
      <c r="N164" s="173" t="s">
        <v>41</v>
      </c>
      <c r="P164" s="137">
        <f>O164*H164</f>
        <v>0</v>
      </c>
      <c r="Q164" s="137">
        <v>4.0000000000000003E-5</v>
      </c>
      <c r="R164" s="137">
        <f>Q164*H164</f>
        <v>4.0000000000000002E-4</v>
      </c>
      <c r="S164" s="137">
        <v>0</v>
      </c>
      <c r="T164" s="138">
        <f>S164*H164</f>
        <v>0</v>
      </c>
      <c r="AR164" s="139" t="s">
        <v>472</v>
      </c>
      <c r="AT164" s="139" t="s">
        <v>564</v>
      </c>
      <c r="AU164" s="139" t="s">
        <v>85</v>
      </c>
      <c r="AY164" s="18" t="s">
        <v>267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8" t="s">
        <v>81</v>
      </c>
      <c r="BK164" s="140">
        <f>ROUND(I164*H164,2)</f>
        <v>0</v>
      </c>
      <c r="BL164" s="18" t="s">
        <v>312</v>
      </c>
      <c r="BM164" s="139" t="s">
        <v>2373</v>
      </c>
    </row>
    <row r="165" spans="2:65" s="1" customFormat="1" ht="16.5" customHeight="1">
      <c r="B165" s="129"/>
      <c r="C165" s="165" t="s">
        <v>495</v>
      </c>
      <c r="D165" s="165" t="s">
        <v>564</v>
      </c>
      <c r="E165" s="166" t="s">
        <v>2363</v>
      </c>
      <c r="F165" s="167" t="s">
        <v>2364</v>
      </c>
      <c r="G165" s="168" t="s">
        <v>356</v>
      </c>
      <c r="H165" s="291">
        <v>10</v>
      </c>
      <c r="I165" s="169"/>
      <c r="J165" s="367">
        <f>ROUND(I165*H165,2)</f>
        <v>0</v>
      </c>
      <c r="K165" s="167" t="s">
        <v>273</v>
      </c>
      <c r="L165" s="171"/>
      <c r="M165" s="172" t="s">
        <v>3</v>
      </c>
      <c r="N165" s="173" t="s">
        <v>41</v>
      </c>
      <c r="P165" s="137">
        <f>O165*H165</f>
        <v>0</v>
      </c>
      <c r="Q165" s="137">
        <v>3.0000000000000001E-5</v>
      </c>
      <c r="R165" s="137">
        <f>Q165*H165</f>
        <v>3.0000000000000003E-4</v>
      </c>
      <c r="S165" s="137">
        <v>0</v>
      </c>
      <c r="T165" s="138">
        <f>S165*H165</f>
        <v>0</v>
      </c>
      <c r="AR165" s="139" t="s">
        <v>472</v>
      </c>
      <c r="AT165" s="139" t="s">
        <v>564</v>
      </c>
      <c r="AU165" s="139" t="s">
        <v>85</v>
      </c>
      <c r="AY165" s="18" t="s">
        <v>267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8" t="s">
        <v>81</v>
      </c>
      <c r="BK165" s="140">
        <f>ROUND(I165*H165,2)</f>
        <v>0</v>
      </c>
      <c r="BL165" s="18" t="s">
        <v>312</v>
      </c>
      <c r="BM165" s="139" t="s">
        <v>2374</v>
      </c>
    </row>
    <row r="166" spans="2:65" s="1" customFormat="1" ht="16.5" customHeight="1">
      <c r="B166" s="129"/>
      <c r="C166" s="165" t="s">
        <v>501</v>
      </c>
      <c r="D166" s="165" t="s">
        <v>564</v>
      </c>
      <c r="E166" s="166" t="s">
        <v>2328</v>
      </c>
      <c r="F166" s="167" t="s">
        <v>2329</v>
      </c>
      <c r="G166" s="168" t="s">
        <v>356</v>
      </c>
      <c r="H166" s="291">
        <v>10</v>
      </c>
      <c r="I166" s="169"/>
      <c r="J166" s="367">
        <f>ROUND(I166*H166,2)</f>
        <v>0</v>
      </c>
      <c r="K166" s="167" t="s">
        <v>273</v>
      </c>
      <c r="L166" s="171"/>
      <c r="M166" s="172" t="s">
        <v>3</v>
      </c>
      <c r="N166" s="173" t="s">
        <v>41</v>
      </c>
      <c r="P166" s="137">
        <f>O166*H166</f>
        <v>0</v>
      </c>
      <c r="Q166" s="137">
        <v>1.0000000000000001E-5</v>
      </c>
      <c r="R166" s="137">
        <f>Q166*H166</f>
        <v>1E-4</v>
      </c>
      <c r="S166" s="137">
        <v>0</v>
      </c>
      <c r="T166" s="138">
        <f>S166*H166</f>
        <v>0</v>
      </c>
      <c r="AR166" s="139" t="s">
        <v>472</v>
      </c>
      <c r="AT166" s="139" t="s">
        <v>564</v>
      </c>
      <c r="AU166" s="139" t="s">
        <v>85</v>
      </c>
      <c r="AY166" s="18" t="s">
        <v>267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8" t="s">
        <v>81</v>
      </c>
      <c r="BK166" s="140">
        <f>ROUND(I166*H166,2)</f>
        <v>0</v>
      </c>
      <c r="BL166" s="18" t="s">
        <v>312</v>
      </c>
      <c r="BM166" s="139" t="s">
        <v>2375</v>
      </c>
    </row>
    <row r="167" spans="2:65" s="1" customFormat="1" ht="49.15" customHeight="1">
      <c r="B167" s="129"/>
      <c r="C167" s="130" t="s">
        <v>511</v>
      </c>
      <c r="D167" s="130" t="s">
        <v>270</v>
      </c>
      <c r="E167" s="131" t="s">
        <v>2376</v>
      </c>
      <c r="F167" s="132" t="s">
        <v>2377</v>
      </c>
      <c r="G167" s="133" t="s">
        <v>356</v>
      </c>
      <c r="H167" s="285">
        <v>1</v>
      </c>
      <c r="I167" s="134"/>
      <c r="J167" s="364">
        <f>ROUND(I167*H167,2)</f>
        <v>0</v>
      </c>
      <c r="K167" s="132" t="s">
        <v>273</v>
      </c>
      <c r="L167" s="33"/>
      <c r="M167" s="135" t="s">
        <v>3</v>
      </c>
      <c r="N167" s="136" t="s">
        <v>41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312</v>
      </c>
      <c r="AT167" s="139" t="s">
        <v>270</v>
      </c>
      <c r="AU167" s="139" t="s">
        <v>85</v>
      </c>
      <c r="AY167" s="18" t="s">
        <v>267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8" t="s">
        <v>81</v>
      </c>
      <c r="BK167" s="140">
        <f>ROUND(I167*H167,2)</f>
        <v>0</v>
      </c>
      <c r="BL167" s="18" t="s">
        <v>312</v>
      </c>
      <c r="BM167" s="139" t="s">
        <v>2378</v>
      </c>
    </row>
    <row r="168" spans="2:65" s="1" customFormat="1">
      <c r="B168" s="33"/>
      <c r="D168" s="141" t="s">
        <v>275</v>
      </c>
      <c r="F168" s="142" t="s">
        <v>2379</v>
      </c>
      <c r="H168" s="286"/>
      <c r="I168" s="143"/>
      <c r="J168" s="286"/>
      <c r="L168" s="33"/>
      <c r="M168" s="144"/>
      <c r="T168" s="54"/>
      <c r="AT168" s="18" t="s">
        <v>275</v>
      </c>
      <c r="AU168" s="18" t="s">
        <v>85</v>
      </c>
    </row>
    <row r="169" spans="2:65" s="1" customFormat="1" ht="24.2" customHeight="1">
      <c r="B169" s="129"/>
      <c r="C169" s="165" t="s">
        <v>518</v>
      </c>
      <c r="D169" s="165" t="s">
        <v>564</v>
      </c>
      <c r="E169" s="166" t="s">
        <v>2380</v>
      </c>
      <c r="F169" s="167" t="s">
        <v>2381</v>
      </c>
      <c r="G169" s="168" t="s">
        <v>356</v>
      </c>
      <c r="H169" s="291">
        <v>1</v>
      </c>
      <c r="I169" s="169"/>
      <c r="J169" s="367">
        <f>ROUND(I169*H169,2)</f>
        <v>0</v>
      </c>
      <c r="K169" s="167" t="s">
        <v>273</v>
      </c>
      <c r="L169" s="171"/>
      <c r="M169" s="172" t="s">
        <v>3</v>
      </c>
      <c r="N169" s="173" t="s">
        <v>41</v>
      </c>
      <c r="P169" s="137">
        <f>O169*H169</f>
        <v>0</v>
      </c>
      <c r="Q169" s="137">
        <v>4.0000000000000003E-5</v>
      </c>
      <c r="R169" s="137">
        <f>Q169*H169</f>
        <v>4.0000000000000003E-5</v>
      </c>
      <c r="S169" s="137">
        <v>0</v>
      </c>
      <c r="T169" s="138">
        <f>S169*H169</f>
        <v>0</v>
      </c>
      <c r="AR169" s="139" t="s">
        <v>472</v>
      </c>
      <c r="AT169" s="139" t="s">
        <v>564</v>
      </c>
      <c r="AU169" s="139" t="s">
        <v>85</v>
      </c>
      <c r="AY169" s="18" t="s">
        <v>267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8" t="s">
        <v>81</v>
      </c>
      <c r="BK169" s="140">
        <f>ROUND(I169*H169,2)</f>
        <v>0</v>
      </c>
      <c r="BL169" s="18" t="s">
        <v>312</v>
      </c>
      <c r="BM169" s="139" t="s">
        <v>2382</v>
      </c>
    </row>
    <row r="170" spans="2:65" s="1" customFormat="1" ht="16.5" customHeight="1">
      <c r="B170" s="129"/>
      <c r="C170" s="165" t="s">
        <v>523</v>
      </c>
      <c r="D170" s="165" t="s">
        <v>564</v>
      </c>
      <c r="E170" s="166" t="s">
        <v>2383</v>
      </c>
      <c r="F170" s="167" t="s">
        <v>2384</v>
      </c>
      <c r="G170" s="168" t="s">
        <v>356</v>
      </c>
      <c r="H170" s="291">
        <v>1</v>
      </c>
      <c r="I170" s="169"/>
      <c r="J170" s="367">
        <f>ROUND(I170*H170,2)</f>
        <v>0</v>
      </c>
      <c r="K170" s="167" t="s">
        <v>273</v>
      </c>
      <c r="L170" s="171"/>
      <c r="M170" s="172" t="s">
        <v>3</v>
      </c>
      <c r="N170" s="173" t="s">
        <v>41</v>
      </c>
      <c r="P170" s="137">
        <f>O170*H170</f>
        <v>0</v>
      </c>
      <c r="Q170" s="137">
        <v>3.0000000000000001E-5</v>
      </c>
      <c r="R170" s="137">
        <f>Q170*H170</f>
        <v>3.0000000000000001E-5</v>
      </c>
      <c r="S170" s="137">
        <v>0</v>
      </c>
      <c r="T170" s="138">
        <f>S170*H170</f>
        <v>0</v>
      </c>
      <c r="AR170" s="139" t="s">
        <v>472</v>
      </c>
      <c r="AT170" s="139" t="s">
        <v>564</v>
      </c>
      <c r="AU170" s="139" t="s">
        <v>85</v>
      </c>
      <c r="AY170" s="18" t="s">
        <v>267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8" t="s">
        <v>81</v>
      </c>
      <c r="BK170" s="140">
        <f>ROUND(I170*H170,2)</f>
        <v>0</v>
      </c>
      <c r="BL170" s="18" t="s">
        <v>312</v>
      </c>
      <c r="BM170" s="139" t="s">
        <v>2385</v>
      </c>
    </row>
    <row r="171" spans="2:65" s="1" customFormat="1" ht="16.5" customHeight="1">
      <c r="B171" s="129"/>
      <c r="C171" s="165" t="s">
        <v>528</v>
      </c>
      <c r="D171" s="165" t="s">
        <v>564</v>
      </c>
      <c r="E171" s="166" t="s">
        <v>2328</v>
      </c>
      <c r="F171" s="167" t="s">
        <v>2329</v>
      </c>
      <c r="G171" s="168" t="s">
        <v>356</v>
      </c>
      <c r="H171" s="291">
        <v>1</v>
      </c>
      <c r="I171" s="169"/>
      <c r="J171" s="367">
        <f>ROUND(I171*H171,2)</f>
        <v>0</v>
      </c>
      <c r="K171" s="167" t="s">
        <v>273</v>
      </c>
      <c r="L171" s="171"/>
      <c r="M171" s="172" t="s">
        <v>3</v>
      </c>
      <c r="N171" s="173" t="s">
        <v>41</v>
      </c>
      <c r="P171" s="137">
        <f>O171*H171</f>
        <v>0</v>
      </c>
      <c r="Q171" s="137">
        <v>1.0000000000000001E-5</v>
      </c>
      <c r="R171" s="137">
        <f>Q171*H171</f>
        <v>1.0000000000000001E-5</v>
      </c>
      <c r="S171" s="137">
        <v>0</v>
      </c>
      <c r="T171" s="138">
        <f>S171*H171</f>
        <v>0</v>
      </c>
      <c r="AR171" s="139" t="s">
        <v>472</v>
      </c>
      <c r="AT171" s="139" t="s">
        <v>564</v>
      </c>
      <c r="AU171" s="139" t="s">
        <v>85</v>
      </c>
      <c r="AY171" s="18" t="s">
        <v>267</v>
      </c>
      <c r="BE171" s="140">
        <f>IF(N171="základní",J171,0)</f>
        <v>0</v>
      </c>
      <c r="BF171" s="140">
        <f>IF(N171="snížená",J171,0)</f>
        <v>0</v>
      </c>
      <c r="BG171" s="140">
        <f>IF(N171="zákl. přenesená",J171,0)</f>
        <v>0</v>
      </c>
      <c r="BH171" s="140">
        <f>IF(N171="sníž. přenesená",J171,0)</f>
        <v>0</v>
      </c>
      <c r="BI171" s="140">
        <f>IF(N171="nulová",J171,0)</f>
        <v>0</v>
      </c>
      <c r="BJ171" s="18" t="s">
        <v>81</v>
      </c>
      <c r="BK171" s="140">
        <f>ROUND(I171*H171,2)</f>
        <v>0</v>
      </c>
      <c r="BL171" s="18" t="s">
        <v>312</v>
      </c>
      <c r="BM171" s="139" t="s">
        <v>2386</v>
      </c>
    </row>
    <row r="172" spans="2:65" s="1" customFormat="1" ht="49.15" customHeight="1">
      <c r="B172" s="129"/>
      <c r="C172" s="130" t="s">
        <v>534</v>
      </c>
      <c r="D172" s="130" t="s">
        <v>270</v>
      </c>
      <c r="E172" s="131" t="s">
        <v>2387</v>
      </c>
      <c r="F172" s="132" t="s">
        <v>2388</v>
      </c>
      <c r="G172" s="133" t="s">
        <v>356</v>
      </c>
      <c r="H172" s="285">
        <v>2</v>
      </c>
      <c r="I172" s="134"/>
      <c r="J172" s="364">
        <f>ROUND(I172*H172,2)</f>
        <v>0</v>
      </c>
      <c r="K172" s="132" t="s">
        <v>273</v>
      </c>
      <c r="L172" s="33"/>
      <c r="M172" s="135" t="s">
        <v>3</v>
      </c>
      <c r="N172" s="136" t="s">
        <v>41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312</v>
      </c>
      <c r="AT172" s="139" t="s">
        <v>270</v>
      </c>
      <c r="AU172" s="139" t="s">
        <v>85</v>
      </c>
      <c r="AY172" s="18" t="s">
        <v>267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8" t="s">
        <v>81</v>
      </c>
      <c r="BK172" s="140">
        <f>ROUND(I172*H172,2)</f>
        <v>0</v>
      </c>
      <c r="BL172" s="18" t="s">
        <v>312</v>
      </c>
      <c r="BM172" s="139" t="s">
        <v>2389</v>
      </c>
    </row>
    <row r="173" spans="2:65" s="1" customFormat="1">
      <c r="B173" s="33"/>
      <c r="D173" s="141" t="s">
        <v>275</v>
      </c>
      <c r="F173" s="142" t="s">
        <v>2390</v>
      </c>
      <c r="H173" s="286"/>
      <c r="I173" s="143"/>
      <c r="J173" s="286"/>
      <c r="L173" s="33"/>
      <c r="M173" s="144"/>
      <c r="T173" s="54"/>
      <c r="AT173" s="18" t="s">
        <v>275</v>
      </c>
      <c r="AU173" s="18" t="s">
        <v>85</v>
      </c>
    </row>
    <row r="174" spans="2:65" s="1" customFormat="1" ht="24.2" customHeight="1">
      <c r="B174" s="129"/>
      <c r="C174" s="165" t="s">
        <v>542</v>
      </c>
      <c r="D174" s="165" t="s">
        <v>564</v>
      </c>
      <c r="E174" s="166" t="s">
        <v>2391</v>
      </c>
      <c r="F174" s="167" t="s">
        <v>2392</v>
      </c>
      <c r="G174" s="168" t="s">
        <v>356</v>
      </c>
      <c r="H174" s="291">
        <v>2</v>
      </c>
      <c r="I174" s="169"/>
      <c r="J174" s="367">
        <f>ROUND(I174*H174,2)</f>
        <v>0</v>
      </c>
      <c r="K174" s="167" t="s">
        <v>273</v>
      </c>
      <c r="L174" s="171"/>
      <c r="M174" s="172" t="s">
        <v>3</v>
      </c>
      <c r="N174" s="173" t="s">
        <v>41</v>
      </c>
      <c r="P174" s="137">
        <f>O174*H174</f>
        <v>0</v>
      </c>
      <c r="Q174" s="137">
        <v>4.0000000000000003E-5</v>
      </c>
      <c r="R174" s="137">
        <f>Q174*H174</f>
        <v>8.0000000000000007E-5</v>
      </c>
      <c r="S174" s="137">
        <v>0</v>
      </c>
      <c r="T174" s="138">
        <f>S174*H174</f>
        <v>0</v>
      </c>
      <c r="AR174" s="139" t="s">
        <v>472</v>
      </c>
      <c r="AT174" s="139" t="s">
        <v>564</v>
      </c>
      <c r="AU174" s="139" t="s">
        <v>85</v>
      </c>
      <c r="AY174" s="18" t="s">
        <v>267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8" t="s">
        <v>81</v>
      </c>
      <c r="BK174" s="140">
        <f>ROUND(I174*H174,2)</f>
        <v>0</v>
      </c>
      <c r="BL174" s="18" t="s">
        <v>312</v>
      </c>
      <c r="BM174" s="139" t="s">
        <v>2393</v>
      </c>
    </row>
    <row r="175" spans="2:65" s="1" customFormat="1" ht="16.5" customHeight="1">
      <c r="B175" s="129"/>
      <c r="C175" s="165" t="s">
        <v>552</v>
      </c>
      <c r="D175" s="165" t="s">
        <v>564</v>
      </c>
      <c r="E175" s="166" t="s">
        <v>2363</v>
      </c>
      <c r="F175" s="167" t="s">
        <v>2364</v>
      </c>
      <c r="G175" s="168" t="s">
        <v>356</v>
      </c>
      <c r="H175" s="291">
        <v>2</v>
      </c>
      <c r="I175" s="169"/>
      <c r="J175" s="367">
        <f>ROUND(I175*H175,2)</f>
        <v>0</v>
      </c>
      <c r="K175" s="167" t="s">
        <v>273</v>
      </c>
      <c r="L175" s="171"/>
      <c r="M175" s="172" t="s">
        <v>3</v>
      </c>
      <c r="N175" s="173" t="s">
        <v>41</v>
      </c>
      <c r="P175" s="137">
        <f>O175*H175</f>
        <v>0</v>
      </c>
      <c r="Q175" s="137">
        <v>3.0000000000000001E-5</v>
      </c>
      <c r="R175" s="137">
        <f>Q175*H175</f>
        <v>6.0000000000000002E-5</v>
      </c>
      <c r="S175" s="137">
        <v>0</v>
      </c>
      <c r="T175" s="138">
        <f>S175*H175</f>
        <v>0</v>
      </c>
      <c r="AR175" s="139" t="s">
        <v>472</v>
      </c>
      <c r="AT175" s="139" t="s">
        <v>564</v>
      </c>
      <c r="AU175" s="139" t="s">
        <v>85</v>
      </c>
      <c r="AY175" s="18" t="s">
        <v>267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8" t="s">
        <v>81</v>
      </c>
      <c r="BK175" s="140">
        <f>ROUND(I175*H175,2)</f>
        <v>0</v>
      </c>
      <c r="BL175" s="18" t="s">
        <v>312</v>
      </c>
      <c r="BM175" s="139" t="s">
        <v>2394</v>
      </c>
    </row>
    <row r="176" spans="2:65" s="1" customFormat="1" ht="16.5" customHeight="1">
      <c r="B176" s="129"/>
      <c r="C176" s="165" t="s">
        <v>558</v>
      </c>
      <c r="D176" s="165" t="s">
        <v>564</v>
      </c>
      <c r="E176" s="166" t="s">
        <v>2328</v>
      </c>
      <c r="F176" s="167" t="s">
        <v>2329</v>
      </c>
      <c r="G176" s="168" t="s">
        <v>356</v>
      </c>
      <c r="H176" s="291">
        <v>2</v>
      </c>
      <c r="I176" s="169"/>
      <c r="J176" s="367">
        <f>ROUND(I176*H176,2)</f>
        <v>0</v>
      </c>
      <c r="K176" s="167" t="s">
        <v>273</v>
      </c>
      <c r="L176" s="171"/>
      <c r="M176" s="172" t="s">
        <v>3</v>
      </c>
      <c r="N176" s="173" t="s">
        <v>41</v>
      </c>
      <c r="P176" s="137">
        <f>O176*H176</f>
        <v>0</v>
      </c>
      <c r="Q176" s="137">
        <v>1.0000000000000001E-5</v>
      </c>
      <c r="R176" s="137">
        <f>Q176*H176</f>
        <v>2.0000000000000002E-5</v>
      </c>
      <c r="S176" s="137">
        <v>0</v>
      </c>
      <c r="T176" s="138">
        <f>S176*H176</f>
        <v>0</v>
      </c>
      <c r="AR176" s="139" t="s">
        <v>472</v>
      </c>
      <c r="AT176" s="139" t="s">
        <v>564</v>
      </c>
      <c r="AU176" s="139" t="s">
        <v>85</v>
      </c>
      <c r="AY176" s="18" t="s">
        <v>267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8" t="s">
        <v>81</v>
      </c>
      <c r="BK176" s="140">
        <f>ROUND(I176*H176,2)</f>
        <v>0</v>
      </c>
      <c r="BL176" s="18" t="s">
        <v>312</v>
      </c>
      <c r="BM176" s="139" t="s">
        <v>2395</v>
      </c>
    </row>
    <row r="177" spans="2:65" s="11" customFormat="1" ht="20.85" customHeight="1">
      <c r="B177" s="117"/>
      <c r="D177" s="118" t="s">
        <v>68</v>
      </c>
      <c r="E177" s="127" t="s">
        <v>1508</v>
      </c>
      <c r="F177" s="127" t="s">
        <v>2396</v>
      </c>
      <c r="H177" s="289"/>
      <c r="I177" s="120"/>
      <c r="J177" s="368">
        <f>BK177</f>
        <v>0</v>
      </c>
      <c r="L177" s="117"/>
      <c r="M177" s="122"/>
      <c r="P177" s="123">
        <f>SUM(P178:P196)</f>
        <v>0</v>
      </c>
      <c r="R177" s="123">
        <f>SUM(R178:R196)</f>
        <v>9.1200000000000017E-2</v>
      </c>
      <c r="T177" s="124">
        <f>SUM(T178:T196)</f>
        <v>0</v>
      </c>
      <c r="AR177" s="118" t="s">
        <v>85</v>
      </c>
      <c r="AT177" s="125" t="s">
        <v>68</v>
      </c>
      <c r="AU177" s="125" t="s">
        <v>81</v>
      </c>
      <c r="AY177" s="118" t="s">
        <v>267</v>
      </c>
      <c r="BK177" s="126">
        <f>SUM(BK178:BK196)</f>
        <v>0</v>
      </c>
    </row>
    <row r="178" spans="2:65" s="1" customFormat="1" ht="44.25" customHeight="1">
      <c r="B178" s="129"/>
      <c r="C178" s="130" t="s">
        <v>563</v>
      </c>
      <c r="D178" s="130" t="s">
        <v>270</v>
      </c>
      <c r="E178" s="131" t="s">
        <v>2397</v>
      </c>
      <c r="F178" s="132" t="s">
        <v>2398</v>
      </c>
      <c r="G178" s="133" t="s">
        <v>403</v>
      </c>
      <c r="H178" s="285">
        <v>20</v>
      </c>
      <c r="I178" s="134"/>
      <c r="J178" s="364">
        <f>ROUND(I178*H178,2)</f>
        <v>0</v>
      </c>
      <c r="K178" s="132" t="s">
        <v>273</v>
      </c>
      <c r="L178" s="33"/>
      <c r="M178" s="135" t="s">
        <v>3</v>
      </c>
      <c r="N178" s="136" t="s">
        <v>41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312</v>
      </c>
      <c r="AT178" s="139" t="s">
        <v>270</v>
      </c>
      <c r="AU178" s="139" t="s">
        <v>85</v>
      </c>
      <c r="AY178" s="18" t="s">
        <v>267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8" t="s">
        <v>81</v>
      </c>
      <c r="BK178" s="140">
        <f>ROUND(I178*H178,2)</f>
        <v>0</v>
      </c>
      <c r="BL178" s="18" t="s">
        <v>312</v>
      </c>
      <c r="BM178" s="139" t="s">
        <v>2399</v>
      </c>
    </row>
    <row r="179" spans="2:65" s="1" customFormat="1">
      <c r="B179" s="33"/>
      <c r="D179" s="141" t="s">
        <v>275</v>
      </c>
      <c r="F179" s="142" t="s">
        <v>2400</v>
      </c>
      <c r="H179" s="286"/>
      <c r="I179" s="143"/>
      <c r="J179" s="286"/>
      <c r="L179" s="33"/>
      <c r="M179" s="144"/>
      <c r="T179" s="54"/>
      <c r="AT179" s="18" t="s">
        <v>275</v>
      </c>
      <c r="AU179" s="18" t="s">
        <v>85</v>
      </c>
    </row>
    <row r="180" spans="2:65" s="1" customFormat="1" ht="24.2" customHeight="1">
      <c r="B180" s="129"/>
      <c r="C180" s="165" t="s">
        <v>570</v>
      </c>
      <c r="D180" s="165" t="s">
        <v>564</v>
      </c>
      <c r="E180" s="166" t="s">
        <v>2401</v>
      </c>
      <c r="F180" s="167" t="s">
        <v>2402</v>
      </c>
      <c r="G180" s="168" t="s">
        <v>403</v>
      </c>
      <c r="H180" s="291">
        <v>20</v>
      </c>
      <c r="I180" s="169"/>
      <c r="J180" s="367">
        <f>ROUND(I180*H180,2)</f>
        <v>0</v>
      </c>
      <c r="K180" s="167" t="s">
        <v>273</v>
      </c>
      <c r="L180" s="171"/>
      <c r="M180" s="172" t="s">
        <v>3</v>
      </c>
      <c r="N180" s="173" t="s">
        <v>41</v>
      </c>
      <c r="P180" s="137">
        <f>O180*H180</f>
        <v>0</v>
      </c>
      <c r="Q180" s="137">
        <v>2.2000000000000001E-4</v>
      </c>
      <c r="R180" s="137">
        <f>Q180*H180</f>
        <v>4.4000000000000003E-3</v>
      </c>
      <c r="S180" s="137">
        <v>0</v>
      </c>
      <c r="T180" s="138">
        <f>S180*H180</f>
        <v>0</v>
      </c>
      <c r="AR180" s="139" t="s">
        <v>472</v>
      </c>
      <c r="AT180" s="139" t="s">
        <v>564</v>
      </c>
      <c r="AU180" s="139" t="s">
        <v>85</v>
      </c>
      <c r="AY180" s="18" t="s">
        <v>267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8" t="s">
        <v>81</v>
      </c>
      <c r="BK180" s="140">
        <f>ROUND(I180*H180,2)</f>
        <v>0</v>
      </c>
      <c r="BL180" s="18" t="s">
        <v>312</v>
      </c>
      <c r="BM180" s="139" t="s">
        <v>2403</v>
      </c>
    </row>
    <row r="181" spans="2:65" s="1" customFormat="1" ht="24.2" customHeight="1">
      <c r="B181" s="129"/>
      <c r="C181" s="130" t="s">
        <v>576</v>
      </c>
      <c r="D181" s="130" t="s">
        <v>270</v>
      </c>
      <c r="E181" s="131" t="s">
        <v>2404</v>
      </c>
      <c r="F181" s="132" t="s">
        <v>2405</v>
      </c>
      <c r="G181" s="133" t="s">
        <v>403</v>
      </c>
      <c r="H181" s="285">
        <v>220</v>
      </c>
      <c r="I181" s="134"/>
      <c r="J181" s="364">
        <f>ROUND(I181*H181,2)</f>
        <v>0</v>
      </c>
      <c r="K181" s="132" t="s">
        <v>273</v>
      </c>
      <c r="L181" s="33"/>
      <c r="M181" s="135" t="s">
        <v>3</v>
      </c>
      <c r="N181" s="136" t="s">
        <v>41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312</v>
      </c>
      <c r="AT181" s="139" t="s">
        <v>270</v>
      </c>
      <c r="AU181" s="139" t="s">
        <v>85</v>
      </c>
      <c r="AY181" s="18" t="s">
        <v>267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8" t="s">
        <v>81</v>
      </c>
      <c r="BK181" s="140">
        <f>ROUND(I181*H181,2)</f>
        <v>0</v>
      </c>
      <c r="BL181" s="18" t="s">
        <v>312</v>
      </c>
      <c r="BM181" s="139" t="s">
        <v>2406</v>
      </c>
    </row>
    <row r="182" spans="2:65" s="1" customFormat="1">
      <c r="B182" s="33"/>
      <c r="D182" s="141" t="s">
        <v>275</v>
      </c>
      <c r="F182" s="142" t="s">
        <v>2407</v>
      </c>
      <c r="H182" s="286"/>
      <c r="I182" s="143"/>
      <c r="J182" s="286"/>
      <c r="L182" s="33"/>
      <c r="M182" s="144"/>
      <c r="T182" s="54"/>
      <c r="AT182" s="18" t="s">
        <v>275</v>
      </c>
      <c r="AU182" s="18" t="s">
        <v>85</v>
      </c>
    </row>
    <row r="183" spans="2:65" s="1" customFormat="1" ht="24.2" customHeight="1">
      <c r="B183" s="129"/>
      <c r="C183" s="165" t="s">
        <v>581</v>
      </c>
      <c r="D183" s="165" t="s">
        <v>564</v>
      </c>
      <c r="E183" s="166" t="s">
        <v>2408</v>
      </c>
      <c r="F183" s="167" t="s">
        <v>2409</v>
      </c>
      <c r="G183" s="168" t="s">
        <v>403</v>
      </c>
      <c r="H183" s="291">
        <v>220</v>
      </c>
      <c r="I183" s="169"/>
      <c r="J183" s="367">
        <f>ROUND(I183*H183,2)</f>
        <v>0</v>
      </c>
      <c r="K183" s="167" t="s">
        <v>273</v>
      </c>
      <c r="L183" s="171"/>
      <c r="M183" s="172" t="s">
        <v>3</v>
      </c>
      <c r="N183" s="173" t="s">
        <v>41</v>
      </c>
      <c r="P183" s="137">
        <f>O183*H183</f>
        <v>0</v>
      </c>
      <c r="Q183" s="137">
        <v>1.2E-4</v>
      </c>
      <c r="R183" s="137">
        <f>Q183*H183</f>
        <v>2.64E-2</v>
      </c>
      <c r="S183" s="137">
        <v>0</v>
      </c>
      <c r="T183" s="138">
        <f>S183*H183</f>
        <v>0</v>
      </c>
      <c r="AR183" s="139" t="s">
        <v>472</v>
      </c>
      <c r="AT183" s="139" t="s">
        <v>564</v>
      </c>
      <c r="AU183" s="139" t="s">
        <v>85</v>
      </c>
      <c r="AY183" s="18" t="s">
        <v>267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8" t="s">
        <v>81</v>
      </c>
      <c r="BK183" s="140">
        <f>ROUND(I183*H183,2)</f>
        <v>0</v>
      </c>
      <c r="BL183" s="18" t="s">
        <v>312</v>
      </c>
      <c r="BM183" s="139" t="s">
        <v>2410</v>
      </c>
    </row>
    <row r="184" spans="2:65" s="1" customFormat="1" ht="33" customHeight="1">
      <c r="B184" s="129"/>
      <c r="C184" s="130" t="s">
        <v>586</v>
      </c>
      <c r="D184" s="130" t="s">
        <v>270</v>
      </c>
      <c r="E184" s="131" t="s">
        <v>2411</v>
      </c>
      <c r="F184" s="132" t="s">
        <v>2412</v>
      </c>
      <c r="G184" s="133" t="s">
        <v>403</v>
      </c>
      <c r="H184" s="285">
        <v>220</v>
      </c>
      <c r="I184" s="134"/>
      <c r="J184" s="364">
        <f>ROUND(I184*H184,2)</f>
        <v>0</v>
      </c>
      <c r="K184" s="132" t="s">
        <v>273</v>
      </c>
      <c r="L184" s="33"/>
      <c r="M184" s="135" t="s">
        <v>3</v>
      </c>
      <c r="N184" s="136" t="s">
        <v>41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312</v>
      </c>
      <c r="AT184" s="139" t="s">
        <v>270</v>
      </c>
      <c r="AU184" s="139" t="s">
        <v>85</v>
      </c>
      <c r="AY184" s="18" t="s">
        <v>267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8" t="s">
        <v>81</v>
      </c>
      <c r="BK184" s="140">
        <f>ROUND(I184*H184,2)</f>
        <v>0</v>
      </c>
      <c r="BL184" s="18" t="s">
        <v>312</v>
      </c>
      <c r="BM184" s="139" t="s">
        <v>2413</v>
      </c>
    </row>
    <row r="185" spans="2:65" s="1" customFormat="1">
      <c r="B185" s="33"/>
      <c r="D185" s="141" t="s">
        <v>275</v>
      </c>
      <c r="F185" s="142" t="s">
        <v>2414</v>
      </c>
      <c r="H185" s="286"/>
      <c r="I185" s="143"/>
      <c r="J185" s="286"/>
      <c r="L185" s="33"/>
      <c r="M185" s="144"/>
      <c r="T185" s="54"/>
      <c r="AT185" s="18" t="s">
        <v>275</v>
      </c>
      <c r="AU185" s="18" t="s">
        <v>85</v>
      </c>
    </row>
    <row r="186" spans="2:65" s="1" customFormat="1" ht="24.2" customHeight="1">
      <c r="B186" s="129"/>
      <c r="C186" s="165" t="s">
        <v>593</v>
      </c>
      <c r="D186" s="165" t="s">
        <v>564</v>
      </c>
      <c r="E186" s="166" t="s">
        <v>2415</v>
      </c>
      <c r="F186" s="167" t="s">
        <v>2416</v>
      </c>
      <c r="G186" s="168" t="s">
        <v>403</v>
      </c>
      <c r="H186" s="291">
        <v>220</v>
      </c>
      <c r="I186" s="169"/>
      <c r="J186" s="367">
        <f>ROUND(I186*H186,2)</f>
        <v>0</v>
      </c>
      <c r="K186" s="167" t="s">
        <v>273</v>
      </c>
      <c r="L186" s="171"/>
      <c r="M186" s="172" t="s">
        <v>3</v>
      </c>
      <c r="N186" s="173" t="s">
        <v>41</v>
      </c>
      <c r="P186" s="137">
        <f>O186*H186</f>
        <v>0</v>
      </c>
      <c r="Q186" s="137">
        <v>1.7000000000000001E-4</v>
      </c>
      <c r="R186" s="137">
        <f>Q186*H186</f>
        <v>3.7400000000000003E-2</v>
      </c>
      <c r="S186" s="137">
        <v>0</v>
      </c>
      <c r="T186" s="138">
        <f>S186*H186</f>
        <v>0</v>
      </c>
      <c r="AR186" s="139" t="s">
        <v>472</v>
      </c>
      <c r="AT186" s="139" t="s">
        <v>564</v>
      </c>
      <c r="AU186" s="139" t="s">
        <v>85</v>
      </c>
      <c r="AY186" s="18" t="s">
        <v>267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8" t="s">
        <v>81</v>
      </c>
      <c r="BK186" s="140">
        <f>ROUND(I186*H186,2)</f>
        <v>0</v>
      </c>
      <c r="BL186" s="18" t="s">
        <v>312</v>
      </c>
      <c r="BM186" s="139" t="s">
        <v>2417</v>
      </c>
    </row>
    <row r="187" spans="2:65" s="1" customFormat="1" ht="37.9" customHeight="1">
      <c r="B187" s="129"/>
      <c r="C187" s="130" t="s">
        <v>600</v>
      </c>
      <c r="D187" s="130" t="s">
        <v>270</v>
      </c>
      <c r="E187" s="131" t="s">
        <v>2418</v>
      </c>
      <c r="F187" s="132" t="s">
        <v>2419</v>
      </c>
      <c r="G187" s="133" t="s">
        <v>403</v>
      </c>
      <c r="H187" s="285">
        <v>20</v>
      </c>
      <c r="I187" s="134"/>
      <c r="J187" s="364">
        <f>ROUND(I187*H187,2)</f>
        <v>0</v>
      </c>
      <c r="K187" s="132" t="s">
        <v>273</v>
      </c>
      <c r="L187" s="33"/>
      <c r="M187" s="135" t="s">
        <v>3</v>
      </c>
      <c r="N187" s="136" t="s">
        <v>41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312</v>
      </c>
      <c r="AT187" s="139" t="s">
        <v>270</v>
      </c>
      <c r="AU187" s="139" t="s">
        <v>85</v>
      </c>
      <c r="AY187" s="18" t="s">
        <v>267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8" t="s">
        <v>81</v>
      </c>
      <c r="BK187" s="140">
        <f>ROUND(I187*H187,2)</f>
        <v>0</v>
      </c>
      <c r="BL187" s="18" t="s">
        <v>312</v>
      </c>
      <c r="BM187" s="139" t="s">
        <v>2420</v>
      </c>
    </row>
    <row r="188" spans="2:65" s="1" customFormat="1">
      <c r="B188" s="33"/>
      <c r="D188" s="141" t="s">
        <v>275</v>
      </c>
      <c r="F188" s="142" t="s">
        <v>2421</v>
      </c>
      <c r="H188" s="286"/>
      <c r="I188" s="143"/>
      <c r="J188" s="286"/>
      <c r="L188" s="33"/>
      <c r="M188" s="144"/>
      <c r="T188" s="54"/>
      <c r="AT188" s="18" t="s">
        <v>275</v>
      </c>
      <c r="AU188" s="18" t="s">
        <v>85</v>
      </c>
    </row>
    <row r="189" spans="2:65" s="1" customFormat="1" ht="24.2" customHeight="1">
      <c r="B189" s="129"/>
      <c r="C189" s="165" t="s">
        <v>606</v>
      </c>
      <c r="D189" s="165" t="s">
        <v>564</v>
      </c>
      <c r="E189" s="166" t="s">
        <v>2422</v>
      </c>
      <c r="F189" s="167" t="s">
        <v>2423</v>
      </c>
      <c r="G189" s="168" t="s">
        <v>403</v>
      </c>
      <c r="H189" s="291">
        <v>20</v>
      </c>
      <c r="I189" s="169"/>
      <c r="J189" s="367">
        <f>ROUND(I189*H189,2)</f>
        <v>0</v>
      </c>
      <c r="K189" s="167" t="s">
        <v>273</v>
      </c>
      <c r="L189" s="171"/>
      <c r="M189" s="172" t="s">
        <v>3</v>
      </c>
      <c r="N189" s="173" t="s">
        <v>41</v>
      </c>
      <c r="P189" s="137">
        <f>O189*H189</f>
        <v>0</v>
      </c>
      <c r="Q189" s="137">
        <v>2.5000000000000001E-4</v>
      </c>
      <c r="R189" s="137">
        <f>Q189*H189</f>
        <v>5.0000000000000001E-3</v>
      </c>
      <c r="S189" s="137">
        <v>0</v>
      </c>
      <c r="T189" s="138">
        <f>S189*H189</f>
        <v>0</v>
      </c>
      <c r="AR189" s="139" t="s">
        <v>472</v>
      </c>
      <c r="AT189" s="139" t="s">
        <v>564</v>
      </c>
      <c r="AU189" s="139" t="s">
        <v>85</v>
      </c>
      <c r="AY189" s="18" t="s">
        <v>267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8" t="s">
        <v>81</v>
      </c>
      <c r="BK189" s="140">
        <f>ROUND(I189*H189,2)</f>
        <v>0</v>
      </c>
      <c r="BL189" s="18" t="s">
        <v>312</v>
      </c>
      <c r="BM189" s="139" t="s">
        <v>2424</v>
      </c>
    </row>
    <row r="190" spans="2:65" s="1" customFormat="1" ht="37.9" customHeight="1">
      <c r="B190" s="129"/>
      <c r="C190" s="130" t="s">
        <v>612</v>
      </c>
      <c r="D190" s="130" t="s">
        <v>270</v>
      </c>
      <c r="E190" s="131" t="s">
        <v>2425</v>
      </c>
      <c r="F190" s="132" t="s">
        <v>2426</v>
      </c>
      <c r="G190" s="133" t="s">
        <v>403</v>
      </c>
      <c r="H190" s="285">
        <v>20</v>
      </c>
      <c r="I190" s="134"/>
      <c r="J190" s="364">
        <f>ROUND(I190*H190,2)</f>
        <v>0</v>
      </c>
      <c r="K190" s="132" t="s">
        <v>273</v>
      </c>
      <c r="L190" s="33"/>
      <c r="M190" s="135" t="s">
        <v>3</v>
      </c>
      <c r="N190" s="136" t="s">
        <v>41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312</v>
      </c>
      <c r="AT190" s="139" t="s">
        <v>270</v>
      </c>
      <c r="AU190" s="139" t="s">
        <v>85</v>
      </c>
      <c r="AY190" s="18" t="s">
        <v>267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8" t="s">
        <v>81</v>
      </c>
      <c r="BK190" s="140">
        <f>ROUND(I190*H190,2)</f>
        <v>0</v>
      </c>
      <c r="BL190" s="18" t="s">
        <v>312</v>
      </c>
      <c r="BM190" s="139" t="s">
        <v>2427</v>
      </c>
    </row>
    <row r="191" spans="2:65" s="1" customFormat="1">
      <c r="B191" s="33"/>
      <c r="D191" s="141" t="s">
        <v>275</v>
      </c>
      <c r="F191" s="142" t="s">
        <v>2428</v>
      </c>
      <c r="H191" s="286"/>
      <c r="I191" s="143"/>
      <c r="J191" s="286"/>
      <c r="L191" s="33"/>
      <c r="M191" s="144"/>
      <c r="T191" s="54"/>
      <c r="AT191" s="18" t="s">
        <v>275</v>
      </c>
      <c r="AU191" s="18" t="s">
        <v>85</v>
      </c>
    </row>
    <row r="192" spans="2:65" s="1" customFormat="1" ht="24.2" customHeight="1">
      <c r="B192" s="129"/>
      <c r="C192" s="165" t="s">
        <v>617</v>
      </c>
      <c r="D192" s="165" t="s">
        <v>564</v>
      </c>
      <c r="E192" s="166" t="s">
        <v>2429</v>
      </c>
      <c r="F192" s="167" t="s">
        <v>2430</v>
      </c>
      <c r="G192" s="168" t="s">
        <v>403</v>
      </c>
      <c r="H192" s="291">
        <v>20</v>
      </c>
      <c r="I192" s="169"/>
      <c r="J192" s="367">
        <f>ROUND(I192*H192,2)</f>
        <v>0</v>
      </c>
      <c r="K192" s="167" t="s">
        <v>273</v>
      </c>
      <c r="L192" s="171"/>
      <c r="M192" s="172" t="s">
        <v>3</v>
      </c>
      <c r="N192" s="173" t="s">
        <v>41</v>
      </c>
      <c r="P192" s="137">
        <f>O192*H192</f>
        <v>0</v>
      </c>
      <c r="Q192" s="137">
        <v>8.9999999999999998E-4</v>
      </c>
      <c r="R192" s="137">
        <f>Q192*H192</f>
        <v>1.7999999999999999E-2</v>
      </c>
      <c r="S192" s="137">
        <v>0</v>
      </c>
      <c r="T192" s="138">
        <f>S192*H192</f>
        <v>0</v>
      </c>
      <c r="AR192" s="139" t="s">
        <v>472</v>
      </c>
      <c r="AT192" s="139" t="s">
        <v>564</v>
      </c>
      <c r="AU192" s="139" t="s">
        <v>85</v>
      </c>
      <c r="AY192" s="18" t="s">
        <v>267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8" t="s">
        <v>81</v>
      </c>
      <c r="BK192" s="140">
        <f>ROUND(I192*H192,2)</f>
        <v>0</v>
      </c>
      <c r="BL192" s="18" t="s">
        <v>312</v>
      </c>
      <c r="BM192" s="139" t="s">
        <v>2431</v>
      </c>
    </row>
    <row r="193" spans="2:65" s="1" customFormat="1" ht="24.2" customHeight="1">
      <c r="B193" s="129"/>
      <c r="C193" s="130" t="s">
        <v>622</v>
      </c>
      <c r="D193" s="130" t="s">
        <v>270</v>
      </c>
      <c r="E193" s="131" t="s">
        <v>2432</v>
      </c>
      <c r="F193" s="132" t="s">
        <v>2433</v>
      </c>
      <c r="G193" s="133" t="s">
        <v>356</v>
      </c>
      <c r="H193" s="285">
        <v>18</v>
      </c>
      <c r="I193" s="134"/>
      <c r="J193" s="364">
        <f>ROUND(I193*H193,2)</f>
        <v>0</v>
      </c>
      <c r="K193" s="132" t="s">
        <v>273</v>
      </c>
      <c r="L193" s="33"/>
      <c r="M193" s="135" t="s">
        <v>3</v>
      </c>
      <c r="N193" s="136" t="s">
        <v>41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312</v>
      </c>
      <c r="AT193" s="139" t="s">
        <v>270</v>
      </c>
      <c r="AU193" s="139" t="s">
        <v>85</v>
      </c>
      <c r="AY193" s="18" t="s">
        <v>267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8" t="s">
        <v>81</v>
      </c>
      <c r="BK193" s="140">
        <f>ROUND(I193*H193,2)</f>
        <v>0</v>
      </c>
      <c r="BL193" s="18" t="s">
        <v>312</v>
      </c>
      <c r="BM193" s="139" t="s">
        <v>2434</v>
      </c>
    </row>
    <row r="194" spans="2:65" s="1" customFormat="1">
      <c r="B194" s="33"/>
      <c r="D194" s="141" t="s">
        <v>275</v>
      </c>
      <c r="F194" s="142" t="s">
        <v>2435</v>
      </c>
      <c r="H194" s="286"/>
      <c r="I194" s="143"/>
      <c r="J194" s="286"/>
      <c r="L194" s="33"/>
      <c r="M194" s="144"/>
      <c r="T194" s="54"/>
      <c r="AT194" s="18" t="s">
        <v>275</v>
      </c>
      <c r="AU194" s="18" t="s">
        <v>85</v>
      </c>
    </row>
    <row r="195" spans="2:65" s="1" customFormat="1" ht="33" customHeight="1">
      <c r="B195" s="129"/>
      <c r="C195" s="130" t="s">
        <v>627</v>
      </c>
      <c r="D195" s="130" t="s">
        <v>270</v>
      </c>
      <c r="E195" s="131" t="s">
        <v>2436</v>
      </c>
      <c r="F195" s="132" t="s">
        <v>2437</v>
      </c>
      <c r="G195" s="133" t="s">
        <v>356</v>
      </c>
      <c r="H195" s="285">
        <v>12</v>
      </c>
      <c r="I195" s="134"/>
      <c r="J195" s="364">
        <f>ROUND(I195*H195,2)</f>
        <v>0</v>
      </c>
      <c r="K195" s="132" t="s">
        <v>273</v>
      </c>
      <c r="L195" s="33"/>
      <c r="M195" s="135" t="s">
        <v>3</v>
      </c>
      <c r="N195" s="136" t="s">
        <v>41</v>
      </c>
      <c r="P195" s="137">
        <f>O195*H195</f>
        <v>0</v>
      </c>
      <c r="Q195" s="137">
        <v>0</v>
      </c>
      <c r="R195" s="137">
        <f>Q195*H195</f>
        <v>0</v>
      </c>
      <c r="S195" s="137">
        <v>0</v>
      </c>
      <c r="T195" s="138">
        <f>S195*H195</f>
        <v>0</v>
      </c>
      <c r="AR195" s="139" t="s">
        <v>312</v>
      </c>
      <c r="AT195" s="139" t="s">
        <v>270</v>
      </c>
      <c r="AU195" s="139" t="s">
        <v>85</v>
      </c>
      <c r="AY195" s="18" t="s">
        <v>267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8" t="s">
        <v>81</v>
      </c>
      <c r="BK195" s="140">
        <f>ROUND(I195*H195,2)</f>
        <v>0</v>
      </c>
      <c r="BL195" s="18" t="s">
        <v>312</v>
      </c>
      <c r="BM195" s="139" t="s">
        <v>2438</v>
      </c>
    </row>
    <row r="196" spans="2:65" s="1" customFormat="1">
      <c r="B196" s="33"/>
      <c r="D196" s="141" t="s">
        <v>275</v>
      </c>
      <c r="F196" s="142" t="s">
        <v>2439</v>
      </c>
      <c r="H196" s="286"/>
      <c r="I196" s="143"/>
      <c r="J196" s="286"/>
      <c r="L196" s="33"/>
      <c r="M196" s="144"/>
      <c r="T196" s="54"/>
      <c r="AT196" s="18" t="s">
        <v>275</v>
      </c>
      <c r="AU196" s="18" t="s">
        <v>85</v>
      </c>
    </row>
    <row r="197" spans="2:65" s="11" customFormat="1" ht="20.85" customHeight="1">
      <c r="B197" s="117"/>
      <c r="D197" s="118" t="s">
        <v>68</v>
      </c>
      <c r="E197" s="127" t="s">
        <v>1515</v>
      </c>
      <c r="F197" s="127" t="s">
        <v>2440</v>
      </c>
      <c r="H197" s="289"/>
      <c r="I197" s="120"/>
      <c r="J197" s="368">
        <f>BK197</f>
        <v>0</v>
      </c>
      <c r="L197" s="117"/>
      <c r="M197" s="122"/>
      <c r="P197" s="123">
        <f>P198</f>
        <v>0</v>
      </c>
      <c r="R197" s="123">
        <f>R198</f>
        <v>0</v>
      </c>
      <c r="T197" s="124">
        <f>T198</f>
        <v>0</v>
      </c>
      <c r="AR197" s="118" t="s">
        <v>85</v>
      </c>
      <c r="AT197" s="125" t="s">
        <v>68</v>
      </c>
      <c r="AU197" s="125" t="s">
        <v>81</v>
      </c>
      <c r="AY197" s="118" t="s">
        <v>267</v>
      </c>
      <c r="BK197" s="126">
        <f>BK198</f>
        <v>0</v>
      </c>
    </row>
    <row r="198" spans="2:65" s="1" customFormat="1" ht="24.2" customHeight="1">
      <c r="B198" s="129"/>
      <c r="C198" s="130" t="s">
        <v>633</v>
      </c>
      <c r="D198" s="130" t="s">
        <v>270</v>
      </c>
      <c r="E198" s="131" t="s">
        <v>2441</v>
      </c>
      <c r="F198" s="132" t="s">
        <v>2442</v>
      </c>
      <c r="G198" s="133" t="s">
        <v>304</v>
      </c>
      <c r="H198" s="285">
        <v>1</v>
      </c>
      <c r="I198" s="134"/>
      <c r="J198" s="364">
        <f>ROUND(I198*H198,2)</f>
        <v>0</v>
      </c>
      <c r="K198" s="132" t="s">
        <v>305</v>
      </c>
      <c r="L198" s="33"/>
      <c r="M198" s="135" t="s">
        <v>3</v>
      </c>
      <c r="N198" s="136" t="s">
        <v>41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676</v>
      </c>
      <c r="AT198" s="139" t="s">
        <v>270</v>
      </c>
      <c r="AU198" s="139" t="s">
        <v>85</v>
      </c>
      <c r="AY198" s="18" t="s">
        <v>267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8" t="s">
        <v>81</v>
      </c>
      <c r="BK198" s="140">
        <f>ROUND(I198*H198,2)</f>
        <v>0</v>
      </c>
      <c r="BL198" s="18" t="s">
        <v>676</v>
      </c>
      <c r="BM198" s="139" t="s">
        <v>2443</v>
      </c>
    </row>
    <row r="199" spans="2:65" s="11" customFormat="1" ht="20.85" customHeight="1">
      <c r="B199" s="117"/>
      <c r="D199" s="118" t="s">
        <v>68</v>
      </c>
      <c r="E199" s="127" t="s">
        <v>1526</v>
      </c>
      <c r="F199" s="127" t="s">
        <v>2444</v>
      </c>
      <c r="H199" s="289"/>
      <c r="I199" s="120"/>
      <c r="J199" s="368">
        <f>BK199</f>
        <v>0</v>
      </c>
      <c r="L199" s="117"/>
      <c r="M199" s="122"/>
      <c r="P199" s="123">
        <f>SUM(P200:P212)</f>
        <v>0</v>
      </c>
      <c r="R199" s="123">
        <f>SUM(R200:R212)</f>
        <v>2.5589999999999998E-2</v>
      </c>
      <c r="T199" s="124">
        <f>SUM(T200:T212)</f>
        <v>0</v>
      </c>
      <c r="AR199" s="118" t="s">
        <v>85</v>
      </c>
      <c r="AT199" s="125" t="s">
        <v>68</v>
      </c>
      <c r="AU199" s="125" t="s">
        <v>81</v>
      </c>
      <c r="AY199" s="118" t="s">
        <v>267</v>
      </c>
      <c r="BK199" s="126">
        <f>SUM(BK200:BK212)</f>
        <v>0</v>
      </c>
    </row>
    <row r="200" spans="2:65" s="1" customFormat="1" ht="33" customHeight="1">
      <c r="B200" s="129"/>
      <c r="C200" s="130" t="s">
        <v>641</v>
      </c>
      <c r="D200" s="130" t="s">
        <v>270</v>
      </c>
      <c r="E200" s="131" t="s">
        <v>2445</v>
      </c>
      <c r="F200" s="132" t="s">
        <v>2446</v>
      </c>
      <c r="G200" s="133" t="s">
        <v>356</v>
      </c>
      <c r="H200" s="285">
        <v>5</v>
      </c>
      <c r="I200" s="134"/>
      <c r="J200" s="364">
        <f>ROUND(I200*H200,2)</f>
        <v>0</v>
      </c>
      <c r="K200" s="132" t="s">
        <v>273</v>
      </c>
      <c r="L200" s="33"/>
      <c r="M200" s="135" t="s">
        <v>3</v>
      </c>
      <c r="N200" s="136" t="s">
        <v>41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312</v>
      </c>
      <c r="AT200" s="139" t="s">
        <v>270</v>
      </c>
      <c r="AU200" s="139" t="s">
        <v>85</v>
      </c>
      <c r="AY200" s="18" t="s">
        <v>267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8" t="s">
        <v>81</v>
      </c>
      <c r="BK200" s="140">
        <f>ROUND(I200*H200,2)</f>
        <v>0</v>
      </c>
      <c r="BL200" s="18" t="s">
        <v>312</v>
      </c>
      <c r="BM200" s="139" t="s">
        <v>2447</v>
      </c>
    </row>
    <row r="201" spans="2:65" s="1" customFormat="1">
      <c r="B201" s="33"/>
      <c r="D201" s="141" t="s">
        <v>275</v>
      </c>
      <c r="F201" s="142" t="s">
        <v>2448</v>
      </c>
      <c r="H201" s="286"/>
      <c r="I201" s="143"/>
      <c r="J201" s="286"/>
      <c r="L201" s="33"/>
      <c r="M201" s="144"/>
      <c r="T201" s="54"/>
      <c r="AT201" s="18" t="s">
        <v>275</v>
      </c>
      <c r="AU201" s="18" t="s">
        <v>85</v>
      </c>
    </row>
    <row r="202" spans="2:65" s="1" customFormat="1" ht="24.2" customHeight="1">
      <c r="B202" s="129"/>
      <c r="C202" s="165" t="s">
        <v>648</v>
      </c>
      <c r="D202" s="165" t="s">
        <v>564</v>
      </c>
      <c r="E202" s="166" t="s">
        <v>2449</v>
      </c>
      <c r="F202" s="167" t="s">
        <v>2450</v>
      </c>
      <c r="G202" s="168" t="s">
        <v>356</v>
      </c>
      <c r="H202" s="291">
        <v>5</v>
      </c>
      <c r="I202" s="169"/>
      <c r="J202" s="367">
        <f>ROUND(I202*H202,2)</f>
        <v>0</v>
      </c>
      <c r="K202" s="167" t="s">
        <v>273</v>
      </c>
      <c r="L202" s="171"/>
      <c r="M202" s="172" t="s">
        <v>3</v>
      </c>
      <c r="N202" s="173" t="s">
        <v>41</v>
      </c>
      <c r="P202" s="137">
        <f>O202*H202</f>
        <v>0</v>
      </c>
      <c r="Q202" s="137">
        <v>2.0000000000000002E-5</v>
      </c>
      <c r="R202" s="137">
        <f>Q202*H202</f>
        <v>1E-4</v>
      </c>
      <c r="S202" s="137">
        <v>0</v>
      </c>
      <c r="T202" s="138">
        <f>S202*H202</f>
        <v>0</v>
      </c>
      <c r="AR202" s="139" t="s">
        <v>472</v>
      </c>
      <c r="AT202" s="139" t="s">
        <v>564</v>
      </c>
      <c r="AU202" s="139" t="s">
        <v>85</v>
      </c>
      <c r="AY202" s="18" t="s">
        <v>267</v>
      </c>
      <c r="BE202" s="140">
        <f>IF(N202="základní",J202,0)</f>
        <v>0</v>
      </c>
      <c r="BF202" s="140">
        <f>IF(N202="snížená",J202,0)</f>
        <v>0</v>
      </c>
      <c r="BG202" s="140">
        <f>IF(N202="zákl. přenesená",J202,0)</f>
        <v>0</v>
      </c>
      <c r="BH202" s="140">
        <f>IF(N202="sníž. přenesená",J202,0)</f>
        <v>0</v>
      </c>
      <c r="BI202" s="140">
        <f>IF(N202="nulová",J202,0)</f>
        <v>0</v>
      </c>
      <c r="BJ202" s="18" t="s">
        <v>81</v>
      </c>
      <c r="BK202" s="140">
        <f>ROUND(I202*H202,2)</f>
        <v>0</v>
      </c>
      <c r="BL202" s="18" t="s">
        <v>312</v>
      </c>
      <c r="BM202" s="139" t="s">
        <v>2451</v>
      </c>
    </row>
    <row r="203" spans="2:65" s="1" customFormat="1" ht="16.5" customHeight="1">
      <c r="B203" s="129"/>
      <c r="C203" s="165" t="s">
        <v>655</v>
      </c>
      <c r="D203" s="165" t="s">
        <v>564</v>
      </c>
      <c r="E203" s="166" t="s">
        <v>2452</v>
      </c>
      <c r="F203" s="167" t="s">
        <v>2453</v>
      </c>
      <c r="G203" s="168" t="s">
        <v>356</v>
      </c>
      <c r="H203" s="291">
        <v>5</v>
      </c>
      <c r="I203" s="169"/>
      <c r="J203" s="367">
        <f>ROUND(I203*H203,2)</f>
        <v>0</v>
      </c>
      <c r="K203" s="167" t="s">
        <v>273</v>
      </c>
      <c r="L203" s="171"/>
      <c r="M203" s="172" t="s">
        <v>3</v>
      </c>
      <c r="N203" s="173" t="s">
        <v>41</v>
      </c>
      <c r="P203" s="137">
        <f>O203*H203</f>
        <v>0</v>
      </c>
      <c r="Q203" s="137">
        <v>5.0000000000000002E-5</v>
      </c>
      <c r="R203" s="137">
        <f>Q203*H203</f>
        <v>2.5000000000000001E-4</v>
      </c>
      <c r="S203" s="137">
        <v>0</v>
      </c>
      <c r="T203" s="138">
        <f>S203*H203</f>
        <v>0</v>
      </c>
      <c r="AR203" s="139" t="s">
        <v>472</v>
      </c>
      <c r="AT203" s="139" t="s">
        <v>564</v>
      </c>
      <c r="AU203" s="139" t="s">
        <v>85</v>
      </c>
      <c r="AY203" s="18" t="s">
        <v>267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8" t="s">
        <v>81</v>
      </c>
      <c r="BK203" s="140">
        <f>ROUND(I203*H203,2)</f>
        <v>0</v>
      </c>
      <c r="BL203" s="18" t="s">
        <v>312</v>
      </c>
      <c r="BM203" s="139" t="s">
        <v>2454</v>
      </c>
    </row>
    <row r="204" spans="2:65" s="1" customFormat="1" ht="49.15" customHeight="1">
      <c r="B204" s="129"/>
      <c r="C204" s="130" t="s">
        <v>661</v>
      </c>
      <c r="D204" s="130" t="s">
        <v>270</v>
      </c>
      <c r="E204" s="131" t="s">
        <v>2455</v>
      </c>
      <c r="F204" s="132" t="s">
        <v>2456</v>
      </c>
      <c r="G204" s="133" t="s">
        <v>356</v>
      </c>
      <c r="H204" s="285">
        <v>19</v>
      </c>
      <c r="I204" s="134"/>
      <c r="J204" s="364">
        <f>ROUND(I204*H204,2)</f>
        <v>0</v>
      </c>
      <c r="K204" s="132" t="s">
        <v>273</v>
      </c>
      <c r="L204" s="33"/>
      <c r="M204" s="135" t="s">
        <v>3</v>
      </c>
      <c r="N204" s="136" t="s">
        <v>41</v>
      </c>
      <c r="P204" s="137">
        <f>O204*H204</f>
        <v>0</v>
      </c>
      <c r="Q204" s="137">
        <v>0</v>
      </c>
      <c r="R204" s="137">
        <f>Q204*H204</f>
        <v>0</v>
      </c>
      <c r="S204" s="137">
        <v>0</v>
      </c>
      <c r="T204" s="138">
        <f>S204*H204</f>
        <v>0</v>
      </c>
      <c r="AR204" s="139" t="s">
        <v>312</v>
      </c>
      <c r="AT204" s="139" t="s">
        <v>270</v>
      </c>
      <c r="AU204" s="139" t="s">
        <v>85</v>
      </c>
      <c r="AY204" s="18" t="s">
        <v>267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8" t="s">
        <v>81</v>
      </c>
      <c r="BK204" s="140">
        <f>ROUND(I204*H204,2)</f>
        <v>0</v>
      </c>
      <c r="BL204" s="18" t="s">
        <v>312</v>
      </c>
      <c r="BM204" s="139" t="s">
        <v>2457</v>
      </c>
    </row>
    <row r="205" spans="2:65" s="1" customFormat="1">
      <c r="B205" s="33"/>
      <c r="D205" s="141" t="s">
        <v>275</v>
      </c>
      <c r="F205" s="142" t="s">
        <v>2458</v>
      </c>
      <c r="H205" s="286"/>
      <c r="I205" s="143"/>
      <c r="J205" s="286"/>
      <c r="L205" s="33"/>
      <c r="M205" s="144"/>
      <c r="T205" s="54"/>
      <c r="AT205" s="18" t="s">
        <v>275</v>
      </c>
      <c r="AU205" s="18" t="s">
        <v>85</v>
      </c>
    </row>
    <row r="206" spans="2:65" s="1" customFormat="1" ht="24.2" customHeight="1">
      <c r="B206" s="129"/>
      <c r="C206" s="165" t="s">
        <v>668</v>
      </c>
      <c r="D206" s="165" t="s">
        <v>564</v>
      </c>
      <c r="E206" s="166" t="s">
        <v>2459</v>
      </c>
      <c r="F206" s="167" t="s">
        <v>2460</v>
      </c>
      <c r="G206" s="168" t="s">
        <v>356</v>
      </c>
      <c r="H206" s="291">
        <v>19</v>
      </c>
      <c r="I206" s="169"/>
      <c r="J206" s="367">
        <f>ROUND(I206*H206,2)</f>
        <v>0</v>
      </c>
      <c r="K206" s="167" t="s">
        <v>273</v>
      </c>
      <c r="L206" s="171"/>
      <c r="M206" s="172" t="s">
        <v>3</v>
      </c>
      <c r="N206" s="173" t="s">
        <v>41</v>
      </c>
      <c r="P206" s="137">
        <f>O206*H206</f>
        <v>0</v>
      </c>
      <c r="Q206" s="137">
        <v>1.2999999999999999E-3</v>
      </c>
      <c r="R206" s="137">
        <f>Q206*H206</f>
        <v>2.47E-2</v>
      </c>
      <c r="S206" s="137">
        <v>0</v>
      </c>
      <c r="T206" s="138">
        <f>S206*H206</f>
        <v>0</v>
      </c>
      <c r="AR206" s="139" t="s">
        <v>472</v>
      </c>
      <c r="AT206" s="139" t="s">
        <v>564</v>
      </c>
      <c r="AU206" s="139" t="s">
        <v>85</v>
      </c>
      <c r="AY206" s="18" t="s">
        <v>267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8" t="s">
        <v>81</v>
      </c>
      <c r="BK206" s="140">
        <f>ROUND(I206*H206,2)</f>
        <v>0</v>
      </c>
      <c r="BL206" s="18" t="s">
        <v>312</v>
      </c>
      <c r="BM206" s="139" t="s">
        <v>2461</v>
      </c>
    </row>
    <row r="207" spans="2:65" s="1" customFormat="1" ht="49.15" customHeight="1">
      <c r="B207" s="129"/>
      <c r="C207" s="130" t="s">
        <v>676</v>
      </c>
      <c r="D207" s="130" t="s">
        <v>270</v>
      </c>
      <c r="E207" s="131" t="s">
        <v>2462</v>
      </c>
      <c r="F207" s="132" t="s">
        <v>2463</v>
      </c>
      <c r="G207" s="133" t="s">
        <v>356</v>
      </c>
      <c r="H207" s="285">
        <v>1</v>
      </c>
      <c r="I207" s="134"/>
      <c r="J207" s="364">
        <f>ROUND(I207*H207,2)</f>
        <v>0</v>
      </c>
      <c r="K207" s="132" t="s">
        <v>273</v>
      </c>
      <c r="L207" s="33"/>
      <c r="M207" s="135" t="s">
        <v>3</v>
      </c>
      <c r="N207" s="136" t="s">
        <v>41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312</v>
      </c>
      <c r="AT207" s="139" t="s">
        <v>270</v>
      </c>
      <c r="AU207" s="139" t="s">
        <v>85</v>
      </c>
      <c r="AY207" s="18" t="s">
        <v>267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8" t="s">
        <v>81</v>
      </c>
      <c r="BK207" s="140">
        <f>ROUND(I207*H207,2)</f>
        <v>0</v>
      </c>
      <c r="BL207" s="18" t="s">
        <v>312</v>
      </c>
      <c r="BM207" s="139" t="s">
        <v>2464</v>
      </c>
    </row>
    <row r="208" spans="2:65" s="1" customFormat="1">
      <c r="B208" s="33"/>
      <c r="D208" s="141" t="s">
        <v>275</v>
      </c>
      <c r="F208" s="142" t="s">
        <v>2465</v>
      </c>
      <c r="H208" s="286"/>
      <c r="I208" s="143"/>
      <c r="J208" s="286"/>
      <c r="L208" s="33"/>
      <c r="M208" s="144"/>
      <c r="T208" s="54"/>
      <c r="AT208" s="18" t="s">
        <v>275</v>
      </c>
      <c r="AU208" s="18" t="s">
        <v>85</v>
      </c>
    </row>
    <row r="209" spans="2:65" s="1" customFormat="1" ht="24.2" customHeight="1">
      <c r="B209" s="129"/>
      <c r="C209" s="165" t="s">
        <v>684</v>
      </c>
      <c r="D209" s="165" t="s">
        <v>564</v>
      </c>
      <c r="E209" s="166" t="s">
        <v>1411</v>
      </c>
      <c r="F209" s="167" t="s">
        <v>2466</v>
      </c>
      <c r="G209" s="168" t="s">
        <v>356</v>
      </c>
      <c r="H209" s="291">
        <v>1</v>
      </c>
      <c r="I209" s="169"/>
      <c r="J209" s="367">
        <f>ROUND(I209*H209,2)</f>
        <v>0</v>
      </c>
      <c r="K209" s="167" t="s">
        <v>305</v>
      </c>
      <c r="L209" s="171"/>
      <c r="M209" s="172" t="s">
        <v>3</v>
      </c>
      <c r="N209" s="173" t="s">
        <v>41</v>
      </c>
      <c r="P209" s="137">
        <f>O209*H209</f>
        <v>0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472</v>
      </c>
      <c r="AT209" s="139" t="s">
        <v>564</v>
      </c>
      <c r="AU209" s="139" t="s">
        <v>85</v>
      </c>
      <c r="AY209" s="18" t="s">
        <v>267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8" t="s">
        <v>81</v>
      </c>
      <c r="BK209" s="140">
        <f>ROUND(I209*H209,2)</f>
        <v>0</v>
      </c>
      <c r="BL209" s="18" t="s">
        <v>312</v>
      </c>
      <c r="BM209" s="139" t="s">
        <v>2467</v>
      </c>
    </row>
    <row r="210" spans="2:65" s="1" customFormat="1" ht="55.5" customHeight="1">
      <c r="B210" s="129"/>
      <c r="C210" s="130" t="s">
        <v>690</v>
      </c>
      <c r="D210" s="130" t="s">
        <v>270</v>
      </c>
      <c r="E210" s="131" t="s">
        <v>2468</v>
      </c>
      <c r="F210" s="132" t="s">
        <v>2469</v>
      </c>
      <c r="G210" s="133" t="s">
        <v>356</v>
      </c>
      <c r="H210" s="285">
        <v>1</v>
      </c>
      <c r="I210" s="134"/>
      <c r="J210" s="364">
        <f>ROUND(I210*H210,2)</f>
        <v>0</v>
      </c>
      <c r="K210" s="132" t="s">
        <v>273</v>
      </c>
      <c r="L210" s="33"/>
      <c r="M210" s="135" t="s">
        <v>3</v>
      </c>
      <c r="N210" s="136" t="s">
        <v>41</v>
      </c>
      <c r="P210" s="137">
        <f>O210*H210</f>
        <v>0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312</v>
      </c>
      <c r="AT210" s="139" t="s">
        <v>270</v>
      </c>
      <c r="AU210" s="139" t="s">
        <v>85</v>
      </c>
      <c r="AY210" s="18" t="s">
        <v>267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8" t="s">
        <v>81</v>
      </c>
      <c r="BK210" s="140">
        <f>ROUND(I210*H210,2)</f>
        <v>0</v>
      </c>
      <c r="BL210" s="18" t="s">
        <v>312</v>
      </c>
      <c r="BM210" s="139" t="s">
        <v>2470</v>
      </c>
    </row>
    <row r="211" spans="2:65" s="1" customFormat="1">
      <c r="B211" s="33"/>
      <c r="D211" s="141" t="s">
        <v>275</v>
      </c>
      <c r="F211" s="142" t="s">
        <v>2471</v>
      </c>
      <c r="H211" s="286"/>
      <c r="I211" s="143"/>
      <c r="J211" s="286"/>
      <c r="L211" s="33"/>
      <c r="M211" s="144"/>
      <c r="T211" s="54"/>
      <c r="AT211" s="18" t="s">
        <v>275</v>
      </c>
      <c r="AU211" s="18" t="s">
        <v>85</v>
      </c>
    </row>
    <row r="212" spans="2:65" s="1" customFormat="1" ht="24.2" customHeight="1">
      <c r="B212" s="129"/>
      <c r="C212" s="165" t="s">
        <v>697</v>
      </c>
      <c r="D212" s="165" t="s">
        <v>564</v>
      </c>
      <c r="E212" s="166" t="s">
        <v>2472</v>
      </c>
      <c r="F212" s="167" t="s">
        <v>2473</v>
      </c>
      <c r="G212" s="168" t="s">
        <v>356</v>
      </c>
      <c r="H212" s="291">
        <v>1</v>
      </c>
      <c r="I212" s="169"/>
      <c r="J212" s="367">
        <f>ROUND(I212*H212,2)</f>
        <v>0</v>
      </c>
      <c r="K212" s="167" t="s">
        <v>273</v>
      </c>
      <c r="L212" s="171"/>
      <c r="M212" s="189" t="s">
        <v>3</v>
      </c>
      <c r="N212" s="190" t="s">
        <v>41</v>
      </c>
      <c r="O212" s="184"/>
      <c r="P212" s="185">
        <f>O212*H212</f>
        <v>0</v>
      </c>
      <c r="Q212" s="185">
        <v>5.4000000000000001E-4</v>
      </c>
      <c r="R212" s="185">
        <f>Q212*H212</f>
        <v>5.4000000000000001E-4</v>
      </c>
      <c r="S212" s="185">
        <v>0</v>
      </c>
      <c r="T212" s="186">
        <f>S212*H212</f>
        <v>0</v>
      </c>
      <c r="AR212" s="139" t="s">
        <v>472</v>
      </c>
      <c r="AT212" s="139" t="s">
        <v>564</v>
      </c>
      <c r="AU212" s="139" t="s">
        <v>85</v>
      </c>
      <c r="AY212" s="18" t="s">
        <v>267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8" t="s">
        <v>81</v>
      </c>
      <c r="BK212" s="140">
        <f>ROUND(I212*H212,2)</f>
        <v>0</v>
      </c>
      <c r="BL212" s="18" t="s">
        <v>312</v>
      </c>
      <c r="BM212" s="139" t="s">
        <v>2474</v>
      </c>
    </row>
    <row r="213" spans="2:65" s="1" customFormat="1" ht="6.95" customHeight="1">
      <c r="B213" s="42"/>
      <c r="C213" s="43"/>
      <c r="D213" s="43"/>
      <c r="E213" s="43"/>
      <c r="F213" s="43"/>
      <c r="G213" s="43"/>
      <c r="H213" s="43"/>
      <c r="I213" s="43"/>
      <c r="J213" s="43"/>
      <c r="K213" s="43"/>
      <c r="L213" s="33"/>
    </row>
  </sheetData>
  <autoFilter ref="C95:K212" xr:uid="{00000000-0009-0000-0000-000006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hyperlinks>
    <hyperlink ref="F100" r:id="rId1" xr:uid="{00000000-0004-0000-0600-000000000000}"/>
    <hyperlink ref="F105" r:id="rId2" xr:uid="{00000000-0004-0000-0600-000001000000}"/>
    <hyperlink ref="F107" r:id="rId3" xr:uid="{00000000-0004-0000-0600-000002000000}"/>
    <hyperlink ref="F109" r:id="rId4" xr:uid="{00000000-0004-0000-0600-000003000000}"/>
    <hyperlink ref="F111" r:id="rId5" xr:uid="{00000000-0004-0000-0600-000004000000}"/>
    <hyperlink ref="F113" r:id="rId6" xr:uid="{00000000-0004-0000-0600-000005000000}"/>
    <hyperlink ref="F118" r:id="rId7" xr:uid="{00000000-0004-0000-0600-000006000000}"/>
    <hyperlink ref="F120" r:id="rId8" xr:uid="{00000000-0004-0000-0600-000007000000}"/>
    <hyperlink ref="F122" r:id="rId9" xr:uid="{00000000-0004-0000-0600-000008000000}"/>
    <hyperlink ref="F126" r:id="rId10" xr:uid="{00000000-0004-0000-0600-000009000000}"/>
    <hyperlink ref="F130" r:id="rId11" xr:uid="{00000000-0004-0000-0600-00000A000000}"/>
    <hyperlink ref="F132" r:id="rId12" xr:uid="{00000000-0004-0000-0600-00000B000000}"/>
    <hyperlink ref="F137" r:id="rId13" xr:uid="{00000000-0004-0000-0600-00000C000000}"/>
    <hyperlink ref="F141" r:id="rId14" xr:uid="{00000000-0004-0000-0600-00000D000000}"/>
    <hyperlink ref="F144" r:id="rId15" xr:uid="{00000000-0004-0000-0600-00000E000000}"/>
    <hyperlink ref="F148" r:id="rId16" xr:uid="{00000000-0004-0000-0600-00000F000000}"/>
    <hyperlink ref="F154" r:id="rId17" xr:uid="{00000000-0004-0000-0600-000010000000}"/>
    <hyperlink ref="F158" r:id="rId18" xr:uid="{00000000-0004-0000-0600-000011000000}"/>
    <hyperlink ref="F163" r:id="rId19" xr:uid="{00000000-0004-0000-0600-000012000000}"/>
    <hyperlink ref="F168" r:id="rId20" xr:uid="{00000000-0004-0000-0600-000013000000}"/>
    <hyperlink ref="F173" r:id="rId21" xr:uid="{00000000-0004-0000-0600-000014000000}"/>
    <hyperlink ref="F179" r:id="rId22" xr:uid="{00000000-0004-0000-0600-000015000000}"/>
    <hyperlink ref="F182" r:id="rId23" xr:uid="{00000000-0004-0000-0600-000016000000}"/>
    <hyperlink ref="F185" r:id="rId24" xr:uid="{00000000-0004-0000-0600-000017000000}"/>
    <hyperlink ref="F188" r:id="rId25" xr:uid="{00000000-0004-0000-0600-000018000000}"/>
    <hyperlink ref="F191" r:id="rId26" xr:uid="{00000000-0004-0000-0600-000019000000}"/>
    <hyperlink ref="F194" r:id="rId27" xr:uid="{00000000-0004-0000-0600-00001A000000}"/>
    <hyperlink ref="F196" r:id="rId28" xr:uid="{00000000-0004-0000-0600-00001B000000}"/>
    <hyperlink ref="F201" r:id="rId29" xr:uid="{00000000-0004-0000-0600-00001C000000}"/>
    <hyperlink ref="F205" r:id="rId30" xr:uid="{00000000-0004-0000-0600-00001D000000}"/>
    <hyperlink ref="F208" r:id="rId31" xr:uid="{00000000-0004-0000-0600-00001E000000}"/>
    <hyperlink ref="F211" r:id="rId32" xr:uid="{00000000-0004-0000-0600-00001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08"/>
  <sheetViews>
    <sheetView showGridLines="0" topLeftCell="A86" workbookViewId="0">
      <selection activeCell="W120" sqref="W12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8" t="s">
        <v>6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8" t="s">
        <v>99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2:46" ht="24.95" customHeight="1">
      <c r="B4" s="21"/>
      <c r="D4" s="22" t="s">
        <v>107</v>
      </c>
      <c r="L4" s="21"/>
      <c r="M4" s="88" t="s">
        <v>11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16.5" customHeight="1">
      <c r="B7" s="21"/>
      <c r="E7" s="336" t="str">
        <f>'Rekapitulace stavby'!K6</f>
        <v>Stavební úpravy RD na Balkáně č.p. 340, Holice</v>
      </c>
      <c r="F7" s="337"/>
      <c r="G7" s="337"/>
      <c r="H7" s="337"/>
      <c r="L7" s="21"/>
    </row>
    <row r="8" spans="2:46" ht="12" customHeight="1">
      <c r="B8" s="21"/>
      <c r="D8" s="28" t="s">
        <v>120</v>
      </c>
      <c r="L8" s="21"/>
    </row>
    <row r="9" spans="2:46" s="1" customFormat="1" ht="16.5" customHeight="1">
      <c r="B9" s="33"/>
      <c r="E9" s="336" t="s">
        <v>124</v>
      </c>
      <c r="F9" s="335"/>
      <c r="G9" s="335"/>
      <c r="H9" s="335"/>
      <c r="L9" s="33"/>
    </row>
    <row r="10" spans="2:46" s="1" customFormat="1" ht="12" customHeight="1">
      <c r="B10" s="33"/>
      <c r="D10" s="28" t="s">
        <v>128</v>
      </c>
      <c r="L10" s="33"/>
    </row>
    <row r="11" spans="2:46" s="1" customFormat="1" ht="16.5" customHeight="1">
      <c r="B11" s="33"/>
      <c r="E11" s="328" t="s">
        <v>2475</v>
      </c>
      <c r="F11" s="335"/>
      <c r="G11" s="335"/>
      <c r="H11" s="335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19</v>
      </c>
      <c r="F13" s="26" t="s">
        <v>3</v>
      </c>
      <c r="I13" s="28" t="s">
        <v>20</v>
      </c>
      <c r="J13" s="26" t="s">
        <v>3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31. 3. 2025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tr">
        <f>IF('Rekapitulace stavby'!AN10="","",'Rekapitulace stavby'!AN10)</f>
        <v/>
      </c>
      <c r="L16" s="33"/>
    </row>
    <row r="17" spans="2:12" s="1" customFormat="1" ht="18" customHeight="1">
      <c r="B17" s="33"/>
      <c r="E17" s="26" t="str">
        <f>IF('Rekapitulace stavby'!E11="","",'Rekapitulace stavby'!E11)</f>
        <v xml:space="preserve"> </v>
      </c>
      <c r="I17" s="28" t="s">
        <v>27</v>
      </c>
      <c r="J17" s="26" t="str">
        <f>IF('Rekapitulace stavby'!AN11="","",'Rekapitulace stavby'!AN11)</f>
        <v/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28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38" t="str">
        <f>'Rekapitulace stavby'!E14</f>
        <v>Vyplň údaj</v>
      </c>
      <c r="F20" s="319"/>
      <c r="G20" s="319"/>
      <c r="H20" s="319"/>
      <c r="I20" s="28" t="s">
        <v>27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30</v>
      </c>
      <c r="I22" s="28" t="s">
        <v>26</v>
      </c>
      <c r="J22" s="26" t="str">
        <f>IF('Rekapitulace stavby'!AN16="","",'Rekapitulace stavby'!AN16)</f>
        <v/>
      </c>
      <c r="L22" s="33"/>
    </row>
    <row r="23" spans="2:12" s="1" customFormat="1" ht="18" customHeight="1">
      <c r="B23" s="33"/>
      <c r="E23" s="26" t="str">
        <f>IF('Rekapitulace stavby'!E17="","",'Rekapitulace stavby'!E17)</f>
        <v xml:space="preserve"> </v>
      </c>
      <c r="I23" s="28" t="s">
        <v>27</v>
      </c>
      <c r="J23" s="26" t="str">
        <f>IF('Rekapitulace stavby'!AN17="","",'Rekapitulace stavby'!AN17)</f>
        <v/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32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27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33</v>
      </c>
      <c r="L28" s="33"/>
    </row>
    <row r="29" spans="2:12" s="7" customFormat="1" ht="16.5" customHeight="1">
      <c r="B29" s="89"/>
      <c r="E29" s="323" t="s">
        <v>3</v>
      </c>
      <c r="F29" s="323"/>
      <c r="G29" s="323"/>
      <c r="H29" s="323"/>
      <c r="L29" s="89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0" t="s">
        <v>35</v>
      </c>
      <c r="J32" s="64">
        <f>ROUND(J89,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37</v>
      </c>
      <c r="I34" s="36" t="s">
        <v>36</v>
      </c>
      <c r="J34" s="36" t="s">
        <v>38</v>
      </c>
      <c r="L34" s="33"/>
    </row>
    <row r="35" spans="2:12" s="1" customFormat="1" ht="14.45" customHeight="1">
      <c r="B35" s="33"/>
      <c r="D35" s="53" t="s">
        <v>39</v>
      </c>
      <c r="E35" s="28" t="s">
        <v>40</v>
      </c>
      <c r="F35" s="84">
        <f>ROUND((SUM(BE89:BE107)),  2)</f>
        <v>0</v>
      </c>
      <c r="I35" s="91">
        <v>0.21</v>
      </c>
      <c r="J35" s="84">
        <f>ROUND(((SUM(BE89:BE107))*I35),  2)</f>
        <v>0</v>
      </c>
      <c r="L35" s="33"/>
    </row>
    <row r="36" spans="2:12" s="1" customFormat="1" ht="14.45" customHeight="1">
      <c r="B36" s="33"/>
      <c r="E36" s="28" t="s">
        <v>41</v>
      </c>
      <c r="F36" s="84">
        <f>ROUND((SUM(BF89:BF107)),  2)</f>
        <v>0</v>
      </c>
      <c r="I36" s="91">
        <v>0.12</v>
      </c>
      <c r="J36" s="84">
        <f>ROUND(((SUM(BF89:BF107))*I36),  2)</f>
        <v>0</v>
      </c>
      <c r="L36" s="33"/>
    </row>
    <row r="37" spans="2:12" s="1" customFormat="1" ht="14.45" hidden="1" customHeight="1">
      <c r="B37" s="33"/>
      <c r="E37" s="28" t="s">
        <v>42</v>
      </c>
      <c r="F37" s="84">
        <f>ROUND((SUM(BG89:BG107)),  2)</f>
        <v>0</v>
      </c>
      <c r="I37" s="91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43</v>
      </c>
      <c r="F38" s="84">
        <f>ROUND((SUM(BH89:BH107)),  2)</f>
        <v>0</v>
      </c>
      <c r="I38" s="91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44</v>
      </c>
      <c r="F39" s="84">
        <f>ROUND((SUM(BI89:BI107)),  2)</f>
        <v>0</v>
      </c>
      <c r="I39" s="91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2"/>
      <c r="D41" s="93" t="s">
        <v>45</v>
      </c>
      <c r="E41" s="55"/>
      <c r="F41" s="55"/>
      <c r="G41" s="94" t="s">
        <v>46</v>
      </c>
      <c r="H41" s="95" t="s">
        <v>47</v>
      </c>
      <c r="I41" s="55"/>
      <c r="J41" s="96">
        <f>SUM(J32:J39)</f>
        <v>0</v>
      </c>
      <c r="K41" s="97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186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17</v>
      </c>
      <c r="L49" s="33"/>
    </row>
    <row r="50" spans="2:47" s="1" customFormat="1" ht="16.5" customHeight="1">
      <c r="B50" s="33"/>
      <c r="E50" s="336" t="str">
        <f>E7</f>
        <v>Stavební úpravy RD na Balkáně č.p. 340, Holice</v>
      </c>
      <c r="F50" s="337"/>
      <c r="G50" s="337"/>
      <c r="H50" s="337"/>
      <c r="L50" s="33"/>
    </row>
    <row r="51" spans="2:47" ht="12" customHeight="1">
      <c r="B51" s="21"/>
      <c r="C51" s="28" t="s">
        <v>120</v>
      </c>
      <c r="L51" s="21"/>
    </row>
    <row r="52" spans="2:47" s="1" customFormat="1" ht="16.5" customHeight="1">
      <c r="B52" s="33"/>
      <c r="E52" s="336" t="s">
        <v>124</v>
      </c>
      <c r="F52" s="335"/>
      <c r="G52" s="335"/>
      <c r="H52" s="335"/>
      <c r="L52" s="33"/>
    </row>
    <row r="53" spans="2:47" s="1" customFormat="1" ht="12" customHeight="1">
      <c r="B53" s="33"/>
      <c r="C53" s="28" t="s">
        <v>128</v>
      </c>
      <c r="L53" s="33"/>
    </row>
    <row r="54" spans="2:47" s="1" customFormat="1" ht="16.5" customHeight="1">
      <c r="B54" s="33"/>
      <c r="E54" s="328" t="str">
        <f>E11</f>
        <v>9 - Vedlejší náklady</v>
      </c>
      <c r="F54" s="335"/>
      <c r="G54" s="335"/>
      <c r="H54" s="335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 xml:space="preserve"> </v>
      </c>
      <c r="I56" s="28" t="s">
        <v>23</v>
      </c>
      <c r="J56" s="50" t="str">
        <f>IF(J14="","",J14)</f>
        <v>31. 3. 2025</v>
      </c>
      <c r="L56" s="33"/>
    </row>
    <row r="57" spans="2:47" s="1" customFormat="1" ht="6.95" customHeight="1">
      <c r="B57" s="33"/>
      <c r="L57" s="33"/>
    </row>
    <row r="58" spans="2:47" s="1" customFormat="1" ht="15.2" customHeight="1">
      <c r="B58" s="33"/>
      <c r="C58" s="28" t="s">
        <v>25</v>
      </c>
      <c r="F58" s="26" t="str">
        <f>E17</f>
        <v xml:space="preserve"> </v>
      </c>
      <c r="I58" s="28" t="s">
        <v>30</v>
      </c>
      <c r="J58" s="31" t="str">
        <f>E23</f>
        <v xml:space="preserve"> </v>
      </c>
      <c r="L58" s="33"/>
    </row>
    <row r="59" spans="2:47" s="1" customFormat="1" ht="15.2" customHeight="1">
      <c r="B59" s="33"/>
      <c r="C59" s="28" t="s">
        <v>28</v>
      </c>
      <c r="F59" s="26" t="str">
        <f>IF(E20="","",E20)</f>
        <v>Vyplň údaj</v>
      </c>
      <c r="I59" s="28" t="s">
        <v>32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98" t="s">
        <v>187</v>
      </c>
      <c r="D61" s="92"/>
      <c r="E61" s="92"/>
      <c r="F61" s="92"/>
      <c r="G61" s="92"/>
      <c r="H61" s="92"/>
      <c r="I61" s="92"/>
      <c r="J61" s="99" t="s">
        <v>188</v>
      </c>
      <c r="K61" s="92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0" t="s">
        <v>67</v>
      </c>
      <c r="J63" s="64">
        <f>J89</f>
        <v>0</v>
      </c>
      <c r="L63" s="33"/>
      <c r="AU63" s="18" t="s">
        <v>189</v>
      </c>
    </row>
    <row r="64" spans="2:47" s="8" customFormat="1" ht="24.95" customHeight="1">
      <c r="B64" s="101"/>
      <c r="D64" s="102" t="s">
        <v>2476</v>
      </c>
      <c r="E64" s="103"/>
      <c r="F64" s="103"/>
      <c r="G64" s="103"/>
      <c r="H64" s="103"/>
      <c r="I64" s="103"/>
      <c r="J64" s="104">
        <f>J90</f>
        <v>0</v>
      </c>
      <c r="L64" s="101"/>
    </row>
    <row r="65" spans="2:12" s="9" customFormat="1" ht="19.899999999999999" customHeight="1">
      <c r="B65" s="105"/>
      <c r="D65" s="106" t="s">
        <v>2477</v>
      </c>
      <c r="E65" s="107"/>
      <c r="F65" s="107"/>
      <c r="G65" s="107"/>
      <c r="H65" s="107"/>
      <c r="I65" s="107"/>
      <c r="J65" s="108">
        <f>J91</f>
        <v>0</v>
      </c>
      <c r="L65" s="105"/>
    </row>
    <row r="66" spans="2:12" s="9" customFormat="1" ht="19.899999999999999" customHeight="1">
      <c r="B66" s="105"/>
      <c r="D66" s="106" t="s">
        <v>2478</v>
      </c>
      <c r="E66" s="107"/>
      <c r="F66" s="107"/>
      <c r="G66" s="107"/>
      <c r="H66" s="107"/>
      <c r="I66" s="107"/>
      <c r="J66" s="108">
        <f>J100</f>
        <v>0</v>
      </c>
      <c r="L66" s="105"/>
    </row>
    <row r="67" spans="2:12" s="9" customFormat="1" ht="19.899999999999999" customHeight="1">
      <c r="B67" s="105"/>
      <c r="D67" s="106" t="s">
        <v>2479</v>
      </c>
      <c r="E67" s="107"/>
      <c r="F67" s="107"/>
      <c r="G67" s="107"/>
      <c r="H67" s="107"/>
      <c r="I67" s="107"/>
      <c r="J67" s="108">
        <f>J105</f>
        <v>0</v>
      </c>
      <c r="L67" s="105"/>
    </row>
    <row r="68" spans="2:12" s="1" customFormat="1" ht="21.75" customHeight="1">
      <c r="B68" s="33"/>
      <c r="L68" s="33"/>
    </row>
    <row r="69" spans="2:12" s="1" customFormat="1" ht="6.95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5" customHeight="1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5" customHeight="1">
      <c r="B74" s="33"/>
      <c r="C74" s="22" t="s">
        <v>252</v>
      </c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17</v>
      </c>
      <c r="L76" s="33"/>
    </row>
    <row r="77" spans="2:12" s="1" customFormat="1" ht="16.5" customHeight="1">
      <c r="B77" s="33"/>
      <c r="E77" s="336" t="str">
        <f>E7</f>
        <v>Stavební úpravy RD na Balkáně č.p. 340, Holice</v>
      </c>
      <c r="F77" s="337"/>
      <c r="G77" s="337"/>
      <c r="H77" s="337"/>
      <c r="L77" s="33"/>
    </row>
    <row r="78" spans="2:12" ht="12" customHeight="1">
      <c r="B78" s="21"/>
      <c r="C78" s="28" t="s">
        <v>120</v>
      </c>
      <c r="L78" s="21"/>
    </row>
    <row r="79" spans="2:12" s="1" customFormat="1" ht="16.5" customHeight="1">
      <c r="B79" s="33"/>
      <c r="E79" s="336" t="s">
        <v>124</v>
      </c>
      <c r="F79" s="335"/>
      <c r="G79" s="335"/>
      <c r="H79" s="335"/>
      <c r="L79" s="33"/>
    </row>
    <row r="80" spans="2:12" s="1" customFormat="1" ht="12" customHeight="1">
      <c r="B80" s="33"/>
      <c r="C80" s="28" t="s">
        <v>128</v>
      </c>
      <c r="L80" s="33"/>
    </row>
    <row r="81" spans="2:65" s="1" customFormat="1" ht="16.5" customHeight="1">
      <c r="B81" s="33"/>
      <c r="E81" s="328" t="str">
        <f>E11</f>
        <v>9 - Vedlejší náklady</v>
      </c>
      <c r="F81" s="335"/>
      <c r="G81" s="335"/>
      <c r="H81" s="335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F14</f>
        <v xml:space="preserve"> </v>
      </c>
      <c r="I83" s="28" t="s">
        <v>23</v>
      </c>
      <c r="J83" s="50" t="str">
        <f>IF(J14="","",J14)</f>
        <v>31. 3. 2025</v>
      </c>
      <c r="L83" s="33"/>
    </row>
    <row r="84" spans="2:65" s="1" customFormat="1" ht="6.95" customHeight="1">
      <c r="B84" s="33"/>
      <c r="L84" s="33"/>
    </row>
    <row r="85" spans="2:65" s="1" customFormat="1" ht="15.2" customHeight="1">
      <c r="B85" s="33"/>
      <c r="C85" s="28" t="s">
        <v>25</v>
      </c>
      <c r="F85" s="26" t="str">
        <f>E17</f>
        <v xml:space="preserve"> </v>
      </c>
      <c r="I85" s="28" t="s">
        <v>30</v>
      </c>
      <c r="J85" s="31" t="str">
        <f>E23</f>
        <v xml:space="preserve"> </v>
      </c>
      <c r="L85" s="33"/>
    </row>
    <row r="86" spans="2:65" s="1" customFormat="1" ht="15.2" customHeight="1">
      <c r="B86" s="33"/>
      <c r="C86" s="28" t="s">
        <v>28</v>
      </c>
      <c r="F86" s="26" t="str">
        <f>IF(E20="","",E20)</f>
        <v>Vyplň údaj</v>
      </c>
      <c r="I86" s="28" t="s">
        <v>32</v>
      </c>
      <c r="J86" s="31" t="str">
        <f>E26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09"/>
      <c r="C88" s="110" t="s">
        <v>253</v>
      </c>
      <c r="D88" s="111" t="s">
        <v>54</v>
      </c>
      <c r="E88" s="111" t="s">
        <v>50</v>
      </c>
      <c r="F88" s="111" t="s">
        <v>51</v>
      </c>
      <c r="G88" s="111" t="s">
        <v>254</v>
      </c>
      <c r="H88" s="111" t="s">
        <v>255</v>
      </c>
      <c r="I88" s="111" t="s">
        <v>256</v>
      </c>
      <c r="J88" s="111" t="s">
        <v>188</v>
      </c>
      <c r="K88" s="112" t="s">
        <v>257</v>
      </c>
      <c r="L88" s="109"/>
      <c r="M88" s="57" t="s">
        <v>3</v>
      </c>
      <c r="N88" s="58" t="s">
        <v>39</v>
      </c>
      <c r="O88" s="58" t="s">
        <v>258</v>
      </c>
      <c r="P88" s="58" t="s">
        <v>259</v>
      </c>
      <c r="Q88" s="58" t="s">
        <v>260</v>
      </c>
      <c r="R88" s="58" t="s">
        <v>261</v>
      </c>
      <c r="S88" s="58" t="s">
        <v>262</v>
      </c>
      <c r="T88" s="59" t="s">
        <v>263</v>
      </c>
    </row>
    <row r="89" spans="2:65" s="1" customFormat="1" ht="22.9" customHeight="1">
      <c r="B89" s="33"/>
      <c r="C89" s="62" t="s">
        <v>264</v>
      </c>
      <c r="J89" s="113">
        <f>BK89</f>
        <v>0</v>
      </c>
      <c r="L89" s="33"/>
      <c r="M89" s="60"/>
      <c r="N89" s="51"/>
      <c r="O89" s="51"/>
      <c r="P89" s="114">
        <f>P90</f>
        <v>0</v>
      </c>
      <c r="Q89" s="51"/>
      <c r="R89" s="114">
        <f>R90</f>
        <v>0</v>
      </c>
      <c r="S89" s="51"/>
      <c r="T89" s="115">
        <f>T90</f>
        <v>0</v>
      </c>
      <c r="AT89" s="18" t="s">
        <v>68</v>
      </c>
      <c r="AU89" s="18" t="s">
        <v>189</v>
      </c>
      <c r="BK89" s="116">
        <f>BK90</f>
        <v>0</v>
      </c>
    </row>
    <row r="90" spans="2:65" s="11" customFormat="1" ht="25.9" customHeight="1">
      <c r="B90" s="117"/>
      <c r="D90" s="118" t="s">
        <v>68</v>
      </c>
      <c r="E90" s="119" t="s">
        <v>2480</v>
      </c>
      <c r="F90" s="119" t="s">
        <v>2481</v>
      </c>
      <c r="I90" s="120"/>
      <c r="J90" s="121">
        <f>BK90</f>
        <v>0</v>
      </c>
      <c r="L90" s="117"/>
      <c r="M90" s="122"/>
      <c r="P90" s="123">
        <f>P91+P100+P105</f>
        <v>0</v>
      </c>
      <c r="R90" s="123">
        <f>R91+R100+R105</f>
        <v>0</v>
      </c>
      <c r="T90" s="124">
        <f>T91+T100+T105</f>
        <v>0</v>
      </c>
      <c r="AR90" s="118" t="s">
        <v>91</v>
      </c>
      <c r="AT90" s="125" t="s">
        <v>68</v>
      </c>
      <c r="AU90" s="125" t="s">
        <v>69</v>
      </c>
      <c r="AY90" s="118" t="s">
        <v>267</v>
      </c>
      <c r="BK90" s="126">
        <f>BK91+BK100+BK105</f>
        <v>0</v>
      </c>
    </row>
    <row r="91" spans="2:65" s="11" customFormat="1" ht="22.9" customHeight="1">
      <c r="B91" s="117"/>
      <c r="D91" s="118" t="s">
        <v>68</v>
      </c>
      <c r="E91" s="127" t="s">
        <v>2482</v>
      </c>
      <c r="F91" s="127" t="s">
        <v>2483</v>
      </c>
      <c r="I91" s="120"/>
      <c r="J91" s="128">
        <f>BK91</f>
        <v>0</v>
      </c>
      <c r="L91" s="117"/>
      <c r="M91" s="122"/>
      <c r="P91" s="123">
        <f>SUM(P92:P99)</f>
        <v>0</v>
      </c>
      <c r="R91" s="123">
        <f>SUM(R92:R99)</f>
        <v>0</v>
      </c>
      <c r="T91" s="124">
        <f>SUM(T92:T99)</f>
        <v>0</v>
      </c>
      <c r="AR91" s="118" t="s">
        <v>91</v>
      </c>
      <c r="AT91" s="125" t="s">
        <v>68</v>
      </c>
      <c r="AU91" s="125" t="s">
        <v>76</v>
      </c>
      <c r="AY91" s="118" t="s">
        <v>267</v>
      </c>
      <c r="BK91" s="126">
        <f>SUM(BK92:BK99)</f>
        <v>0</v>
      </c>
    </row>
    <row r="92" spans="2:65" s="1" customFormat="1" ht="16.5" customHeight="1">
      <c r="B92" s="129"/>
      <c r="C92" s="130" t="s">
        <v>76</v>
      </c>
      <c r="D92" s="130" t="s">
        <v>270</v>
      </c>
      <c r="E92" s="131" t="s">
        <v>2484</v>
      </c>
      <c r="F92" s="132" t="s">
        <v>2483</v>
      </c>
      <c r="G92" s="133" t="s">
        <v>311</v>
      </c>
      <c r="H92" s="285">
        <v>1</v>
      </c>
      <c r="I92" s="134"/>
      <c r="J92" s="364">
        <f>ROUND(I92*H92,2)</f>
        <v>0</v>
      </c>
      <c r="K92" s="132" t="s">
        <v>273</v>
      </c>
      <c r="L92" s="33"/>
      <c r="M92" s="135" t="s">
        <v>3</v>
      </c>
      <c r="N92" s="136" t="s">
        <v>41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2485</v>
      </c>
      <c r="AT92" s="139" t="s">
        <v>270</v>
      </c>
      <c r="AU92" s="139" t="s">
        <v>81</v>
      </c>
      <c r="AY92" s="18" t="s">
        <v>267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8" t="s">
        <v>81</v>
      </c>
      <c r="BK92" s="140">
        <f>ROUND(I92*H92,2)</f>
        <v>0</v>
      </c>
      <c r="BL92" s="18" t="s">
        <v>2485</v>
      </c>
      <c r="BM92" s="139" t="s">
        <v>2486</v>
      </c>
    </row>
    <row r="93" spans="2:65" s="1" customFormat="1">
      <c r="B93" s="33"/>
      <c r="D93" s="141" t="s">
        <v>275</v>
      </c>
      <c r="F93" s="142" t="s">
        <v>2487</v>
      </c>
      <c r="H93" s="286"/>
      <c r="I93" s="143"/>
      <c r="J93" s="286"/>
      <c r="L93" s="33"/>
      <c r="M93" s="144"/>
      <c r="T93" s="54"/>
      <c r="AT93" s="18" t="s">
        <v>275</v>
      </c>
      <c r="AU93" s="18" t="s">
        <v>81</v>
      </c>
    </row>
    <row r="94" spans="2:65" s="1" customFormat="1" ht="29.25">
      <c r="B94" s="33"/>
      <c r="D94" s="146" t="s">
        <v>539</v>
      </c>
      <c r="F94" s="164" t="s">
        <v>2488</v>
      </c>
      <c r="H94" s="286"/>
      <c r="I94" s="143"/>
      <c r="J94" s="286"/>
      <c r="L94" s="33"/>
      <c r="M94" s="144"/>
      <c r="T94" s="54"/>
      <c r="AT94" s="18" t="s">
        <v>539</v>
      </c>
      <c r="AU94" s="18" t="s">
        <v>81</v>
      </c>
    </row>
    <row r="95" spans="2:65" s="1" customFormat="1" ht="16.5" customHeight="1">
      <c r="B95" s="129"/>
      <c r="C95" s="130" t="s">
        <v>81</v>
      </c>
      <c r="D95" s="130" t="s">
        <v>270</v>
      </c>
      <c r="E95" s="131" t="s">
        <v>2489</v>
      </c>
      <c r="F95" s="132" t="s">
        <v>2490</v>
      </c>
      <c r="G95" s="133" t="s">
        <v>311</v>
      </c>
      <c r="H95" s="285">
        <v>1</v>
      </c>
      <c r="I95" s="134"/>
      <c r="J95" s="364">
        <f>ROUND(I95*H95,2)</f>
        <v>0</v>
      </c>
      <c r="K95" s="132" t="s">
        <v>273</v>
      </c>
      <c r="L95" s="33"/>
      <c r="M95" s="135" t="s">
        <v>3</v>
      </c>
      <c r="N95" s="136" t="s">
        <v>41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2485</v>
      </c>
      <c r="AT95" s="139" t="s">
        <v>270</v>
      </c>
      <c r="AU95" s="139" t="s">
        <v>81</v>
      </c>
      <c r="AY95" s="18" t="s">
        <v>267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8" t="s">
        <v>81</v>
      </c>
      <c r="BK95" s="140">
        <f>ROUND(I95*H95,2)</f>
        <v>0</v>
      </c>
      <c r="BL95" s="18" t="s">
        <v>2485</v>
      </c>
      <c r="BM95" s="139" t="s">
        <v>2491</v>
      </c>
    </row>
    <row r="96" spans="2:65" s="1" customFormat="1">
      <c r="B96" s="33"/>
      <c r="D96" s="141" t="s">
        <v>275</v>
      </c>
      <c r="F96" s="142" t="s">
        <v>2492</v>
      </c>
      <c r="H96" s="286"/>
      <c r="I96" s="143"/>
      <c r="J96" s="286"/>
      <c r="L96" s="33"/>
      <c r="M96" s="144"/>
      <c r="T96" s="54"/>
      <c r="AT96" s="18" t="s">
        <v>275</v>
      </c>
      <c r="AU96" s="18" t="s">
        <v>81</v>
      </c>
    </row>
    <row r="97" spans="2:65" s="1" customFormat="1" ht="16.5" customHeight="1">
      <c r="B97" s="129"/>
      <c r="C97" s="130" t="s">
        <v>85</v>
      </c>
      <c r="D97" s="130" t="s">
        <v>270</v>
      </c>
      <c r="E97" s="131" t="s">
        <v>2493</v>
      </c>
      <c r="F97" s="132" t="s">
        <v>2494</v>
      </c>
      <c r="G97" s="133" t="s">
        <v>311</v>
      </c>
      <c r="H97" s="285">
        <v>1</v>
      </c>
      <c r="I97" s="134"/>
      <c r="J97" s="364">
        <f>ROUND(I97*H97,2)</f>
        <v>0</v>
      </c>
      <c r="K97" s="132" t="s">
        <v>273</v>
      </c>
      <c r="L97" s="33"/>
      <c r="M97" s="135" t="s">
        <v>3</v>
      </c>
      <c r="N97" s="136" t="s">
        <v>41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2485</v>
      </c>
      <c r="AT97" s="139" t="s">
        <v>270</v>
      </c>
      <c r="AU97" s="139" t="s">
        <v>81</v>
      </c>
      <c r="AY97" s="18" t="s">
        <v>267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8" t="s">
        <v>81</v>
      </c>
      <c r="BK97" s="140">
        <f>ROUND(I97*H97,2)</f>
        <v>0</v>
      </c>
      <c r="BL97" s="18" t="s">
        <v>2485</v>
      </c>
      <c r="BM97" s="139" t="s">
        <v>2495</v>
      </c>
    </row>
    <row r="98" spans="2:65" s="1" customFormat="1">
      <c r="B98" s="33"/>
      <c r="D98" s="141" t="s">
        <v>275</v>
      </c>
      <c r="F98" s="142" t="s">
        <v>2496</v>
      </c>
      <c r="H98" s="286"/>
      <c r="I98" s="143"/>
      <c r="J98" s="286"/>
      <c r="L98" s="33"/>
      <c r="M98" s="144"/>
      <c r="T98" s="54"/>
      <c r="AT98" s="18" t="s">
        <v>275</v>
      </c>
      <c r="AU98" s="18" t="s">
        <v>81</v>
      </c>
    </row>
    <row r="99" spans="2:65" s="1" customFormat="1" ht="16.5" customHeight="1">
      <c r="B99" s="129"/>
      <c r="C99" s="130" t="s">
        <v>88</v>
      </c>
      <c r="D99" s="130" t="s">
        <v>270</v>
      </c>
      <c r="E99" s="131" t="s">
        <v>1776</v>
      </c>
      <c r="F99" s="132" t="s">
        <v>2497</v>
      </c>
      <c r="G99" s="133" t="s">
        <v>304</v>
      </c>
      <c r="H99" s="285">
        <v>1</v>
      </c>
      <c r="I99" s="134"/>
      <c r="J99" s="364">
        <f>ROUND(I99*H99,2)</f>
        <v>0</v>
      </c>
      <c r="K99" s="132" t="s">
        <v>2498</v>
      </c>
      <c r="L99" s="33"/>
      <c r="M99" s="135" t="s">
        <v>3</v>
      </c>
      <c r="N99" s="136" t="s">
        <v>41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88</v>
      </c>
      <c r="AT99" s="139" t="s">
        <v>270</v>
      </c>
      <c r="AU99" s="139" t="s">
        <v>81</v>
      </c>
      <c r="AY99" s="18" t="s">
        <v>267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8" t="s">
        <v>81</v>
      </c>
      <c r="BK99" s="140">
        <f>ROUND(I99*H99,2)</f>
        <v>0</v>
      </c>
      <c r="BL99" s="18" t="s">
        <v>88</v>
      </c>
      <c r="BM99" s="139" t="s">
        <v>2499</v>
      </c>
    </row>
    <row r="100" spans="2:65" s="11" customFormat="1" ht="22.9" customHeight="1">
      <c r="B100" s="117"/>
      <c r="D100" s="118" t="s">
        <v>68</v>
      </c>
      <c r="E100" s="127" t="s">
        <v>2500</v>
      </c>
      <c r="F100" s="127" t="s">
        <v>2501</v>
      </c>
      <c r="H100" s="289"/>
      <c r="I100" s="120"/>
      <c r="J100" s="368">
        <f>BK100</f>
        <v>0</v>
      </c>
      <c r="L100" s="117"/>
      <c r="M100" s="122"/>
      <c r="P100" s="123">
        <f>SUM(P101:P104)</f>
        <v>0</v>
      </c>
      <c r="R100" s="123">
        <f>SUM(R101:R104)</f>
        <v>0</v>
      </c>
      <c r="T100" s="124">
        <f>SUM(T101:T104)</f>
        <v>0</v>
      </c>
      <c r="AR100" s="118" t="s">
        <v>91</v>
      </c>
      <c r="AT100" s="125" t="s">
        <v>68</v>
      </c>
      <c r="AU100" s="125" t="s">
        <v>76</v>
      </c>
      <c r="AY100" s="118" t="s">
        <v>267</v>
      </c>
      <c r="BK100" s="126">
        <f>SUM(BK101:BK104)</f>
        <v>0</v>
      </c>
    </row>
    <row r="101" spans="2:65" s="1" customFormat="1" ht="16.5" customHeight="1">
      <c r="B101" s="129"/>
      <c r="C101" s="130" t="s">
        <v>91</v>
      </c>
      <c r="D101" s="130" t="s">
        <v>270</v>
      </c>
      <c r="E101" s="131" t="s">
        <v>2502</v>
      </c>
      <c r="F101" s="132" t="s">
        <v>2503</v>
      </c>
      <c r="G101" s="133" t="s">
        <v>371</v>
      </c>
      <c r="H101" s="285">
        <v>1</v>
      </c>
      <c r="I101" s="134"/>
      <c r="J101" s="364">
        <f>ROUND(I101*H101,2)</f>
        <v>0</v>
      </c>
      <c r="K101" s="132" t="s">
        <v>273</v>
      </c>
      <c r="L101" s="33"/>
      <c r="M101" s="135" t="s">
        <v>3</v>
      </c>
      <c r="N101" s="136" t="s">
        <v>41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2485</v>
      </c>
      <c r="AT101" s="139" t="s">
        <v>270</v>
      </c>
      <c r="AU101" s="139" t="s">
        <v>81</v>
      </c>
      <c r="AY101" s="18" t="s">
        <v>267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8" t="s">
        <v>81</v>
      </c>
      <c r="BK101" s="140">
        <f>ROUND(I101*H101,2)</f>
        <v>0</v>
      </c>
      <c r="BL101" s="18" t="s">
        <v>2485</v>
      </c>
      <c r="BM101" s="139" t="s">
        <v>2504</v>
      </c>
    </row>
    <row r="102" spans="2:65" s="1" customFormat="1">
      <c r="B102" s="33"/>
      <c r="D102" s="141" t="s">
        <v>275</v>
      </c>
      <c r="F102" s="142" t="s">
        <v>2505</v>
      </c>
      <c r="H102" s="286"/>
      <c r="I102" s="143"/>
      <c r="J102" s="286"/>
      <c r="L102" s="33"/>
      <c r="M102" s="144"/>
      <c r="T102" s="54"/>
      <c r="AT102" s="18" t="s">
        <v>275</v>
      </c>
      <c r="AU102" s="18" t="s">
        <v>81</v>
      </c>
    </row>
    <row r="103" spans="2:65" s="1" customFormat="1" ht="16.5" customHeight="1">
      <c r="B103" s="129"/>
      <c r="C103" s="130" t="s">
        <v>94</v>
      </c>
      <c r="D103" s="130" t="s">
        <v>270</v>
      </c>
      <c r="E103" s="131" t="s">
        <v>2506</v>
      </c>
      <c r="F103" s="132" t="s">
        <v>2507</v>
      </c>
      <c r="G103" s="133" t="s">
        <v>304</v>
      </c>
      <c r="H103" s="285">
        <v>1</v>
      </c>
      <c r="I103" s="134"/>
      <c r="J103" s="364">
        <f>ROUND(I103*H103,2)</f>
        <v>0</v>
      </c>
      <c r="K103" s="132" t="s">
        <v>273</v>
      </c>
      <c r="L103" s="33"/>
      <c r="M103" s="135" t="s">
        <v>3</v>
      </c>
      <c r="N103" s="136" t="s">
        <v>41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2485</v>
      </c>
      <c r="AT103" s="139" t="s">
        <v>270</v>
      </c>
      <c r="AU103" s="139" t="s">
        <v>81</v>
      </c>
      <c r="AY103" s="18" t="s">
        <v>267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81</v>
      </c>
      <c r="BK103" s="140">
        <f>ROUND(I103*H103,2)</f>
        <v>0</v>
      </c>
      <c r="BL103" s="18" t="s">
        <v>2485</v>
      </c>
      <c r="BM103" s="139" t="s">
        <v>2508</v>
      </c>
    </row>
    <row r="104" spans="2:65" s="1" customFormat="1">
      <c r="B104" s="33"/>
      <c r="D104" s="141" t="s">
        <v>275</v>
      </c>
      <c r="F104" s="142" t="s">
        <v>2509</v>
      </c>
      <c r="H104" s="286"/>
      <c r="I104" s="143"/>
      <c r="J104" s="286"/>
      <c r="L104" s="33"/>
      <c r="M104" s="144"/>
      <c r="T104" s="54"/>
      <c r="AT104" s="18" t="s">
        <v>275</v>
      </c>
      <c r="AU104" s="18" t="s">
        <v>81</v>
      </c>
    </row>
    <row r="105" spans="2:65" s="11" customFormat="1" ht="22.9" customHeight="1">
      <c r="B105" s="117"/>
      <c r="D105" s="118" t="s">
        <v>68</v>
      </c>
      <c r="E105" s="127" t="s">
        <v>2510</v>
      </c>
      <c r="F105" s="127" t="s">
        <v>2511</v>
      </c>
      <c r="H105" s="289"/>
      <c r="I105" s="120"/>
      <c r="J105" s="368">
        <f>BK105</f>
        <v>0</v>
      </c>
      <c r="L105" s="117"/>
      <c r="M105" s="122"/>
      <c r="P105" s="123">
        <f>SUM(P106:P107)</f>
        <v>0</v>
      </c>
      <c r="R105" s="123">
        <f>SUM(R106:R107)</f>
        <v>0</v>
      </c>
      <c r="T105" s="124">
        <f>SUM(T106:T107)</f>
        <v>0</v>
      </c>
      <c r="AR105" s="118" t="s">
        <v>91</v>
      </c>
      <c r="AT105" s="125" t="s">
        <v>68</v>
      </c>
      <c r="AU105" s="125" t="s">
        <v>76</v>
      </c>
      <c r="AY105" s="118" t="s">
        <v>267</v>
      </c>
      <c r="BK105" s="126">
        <f>SUM(BK106:BK107)</f>
        <v>0</v>
      </c>
    </row>
    <row r="106" spans="2:65" s="1" customFormat="1" ht="16.5" customHeight="1">
      <c r="B106" s="129"/>
      <c r="C106" s="130" t="s">
        <v>316</v>
      </c>
      <c r="D106" s="130" t="s">
        <v>270</v>
      </c>
      <c r="E106" s="131" t="s">
        <v>2512</v>
      </c>
      <c r="F106" s="132" t="s">
        <v>2513</v>
      </c>
      <c r="G106" s="133" t="s">
        <v>304</v>
      </c>
      <c r="H106" s="285">
        <v>1</v>
      </c>
      <c r="I106" s="134"/>
      <c r="J106" s="364">
        <f>ROUND(I106*H106,2)</f>
        <v>0</v>
      </c>
      <c r="K106" s="132" t="s">
        <v>273</v>
      </c>
      <c r="L106" s="33"/>
      <c r="M106" s="135" t="s">
        <v>3</v>
      </c>
      <c r="N106" s="136" t="s">
        <v>41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2485</v>
      </c>
      <c r="AT106" s="139" t="s">
        <v>270</v>
      </c>
      <c r="AU106" s="139" t="s">
        <v>81</v>
      </c>
      <c r="AY106" s="18" t="s">
        <v>267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81</v>
      </c>
      <c r="BK106" s="140">
        <f>ROUND(I106*H106,2)</f>
        <v>0</v>
      </c>
      <c r="BL106" s="18" t="s">
        <v>2485</v>
      </c>
      <c r="BM106" s="139" t="s">
        <v>2514</v>
      </c>
    </row>
    <row r="107" spans="2:65" s="1" customFormat="1">
      <c r="B107" s="33"/>
      <c r="D107" s="141" t="s">
        <v>275</v>
      </c>
      <c r="F107" s="142" t="s">
        <v>2515</v>
      </c>
      <c r="I107" s="143"/>
      <c r="L107" s="33"/>
      <c r="M107" s="187"/>
      <c r="N107" s="184"/>
      <c r="O107" s="184"/>
      <c r="P107" s="184"/>
      <c r="Q107" s="184"/>
      <c r="R107" s="184"/>
      <c r="S107" s="184"/>
      <c r="T107" s="188"/>
      <c r="AT107" s="18" t="s">
        <v>275</v>
      </c>
      <c r="AU107" s="18" t="s">
        <v>81</v>
      </c>
    </row>
    <row r="108" spans="2:65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33"/>
    </row>
  </sheetData>
  <autoFilter ref="C88:K107" xr:uid="{00000000-0009-0000-0000-000007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hyperlinks>
    <hyperlink ref="F93" r:id="rId1" xr:uid="{00000000-0004-0000-0700-000000000000}"/>
    <hyperlink ref="F96" r:id="rId2" xr:uid="{00000000-0004-0000-0700-000001000000}"/>
    <hyperlink ref="F98" r:id="rId3" xr:uid="{00000000-0004-0000-0700-000002000000}"/>
    <hyperlink ref="F102" r:id="rId4" xr:uid="{00000000-0004-0000-0700-000003000000}"/>
    <hyperlink ref="F104" r:id="rId5" xr:uid="{00000000-0004-0000-0700-000004000000}"/>
    <hyperlink ref="F107" r:id="rId6" xr:uid="{00000000-0004-0000-07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9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9"/>
      <c r="C3" s="20"/>
      <c r="D3" s="20"/>
      <c r="E3" s="20"/>
      <c r="F3" s="20"/>
      <c r="G3" s="20"/>
      <c r="H3" s="21"/>
    </row>
    <row r="4" spans="2:8" ht="24.95" customHeight="1">
      <c r="B4" s="21"/>
      <c r="C4" s="22" t="s">
        <v>2516</v>
      </c>
      <c r="H4" s="21"/>
    </row>
    <row r="5" spans="2:8" ht="12" customHeight="1">
      <c r="B5" s="21"/>
      <c r="C5" s="25" t="s">
        <v>14</v>
      </c>
      <c r="D5" s="323" t="s">
        <v>15</v>
      </c>
      <c r="E5" s="299"/>
      <c r="F5" s="299"/>
      <c r="H5" s="21"/>
    </row>
    <row r="6" spans="2:8" ht="36.950000000000003" customHeight="1">
      <c r="B6" s="21"/>
      <c r="C6" s="27" t="s">
        <v>17</v>
      </c>
      <c r="D6" s="320" t="s">
        <v>18</v>
      </c>
      <c r="E6" s="299"/>
      <c r="F6" s="299"/>
      <c r="H6" s="21"/>
    </row>
    <row r="7" spans="2:8" ht="16.5" customHeight="1">
      <c r="B7" s="21"/>
      <c r="C7" s="28" t="s">
        <v>23</v>
      </c>
      <c r="D7" s="50" t="str">
        <f>'Rekapitulace stavby'!AN8</f>
        <v>31. 3. 2025</v>
      </c>
      <c r="H7" s="21"/>
    </row>
    <row r="8" spans="2:8" s="1" customFormat="1" ht="10.9" customHeight="1">
      <c r="B8" s="33"/>
      <c r="H8" s="33"/>
    </row>
    <row r="9" spans="2:8" s="10" customFormat="1" ht="29.25" customHeight="1">
      <c r="B9" s="109"/>
      <c r="C9" s="110" t="s">
        <v>50</v>
      </c>
      <c r="D9" s="111" t="s">
        <v>51</v>
      </c>
      <c r="E9" s="111" t="s">
        <v>254</v>
      </c>
      <c r="F9" s="112" t="s">
        <v>2517</v>
      </c>
      <c r="H9" s="109"/>
    </row>
    <row r="10" spans="2:8" s="1" customFormat="1" ht="26.45" customHeight="1">
      <c r="B10" s="33"/>
      <c r="C10" s="191" t="s">
        <v>2518</v>
      </c>
      <c r="D10" s="191" t="s">
        <v>79</v>
      </c>
      <c r="H10" s="33"/>
    </row>
    <row r="11" spans="2:8" s="1" customFormat="1" ht="16.899999999999999" customHeight="1">
      <c r="B11" s="33"/>
      <c r="C11" s="192" t="s">
        <v>100</v>
      </c>
      <c r="D11" s="193" t="s">
        <v>101</v>
      </c>
      <c r="E11" s="194" t="s">
        <v>102</v>
      </c>
      <c r="F11" s="195">
        <v>81.459999999999994</v>
      </c>
      <c r="H11" s="33"/>
    </row>
    <row r="12" spans="2:8" s="1" customFormat="1" ht="16.899999999999999" customHeight="1">
      <c r="B12" s="33"/>
      <c r="C12" s="196" t="s">
        <v>3</v>
      </c>
      <c r="D12" s="196" t="s">
        <v>278</v>
      </c>
      <c r="E12" s="18" t="s">
        <v>3</v>
      </c>
      <c r="F12" s="197">
        <v>5.04</v>
      </c>
      <c r="H12" s="33"/>
    </row>
    <row r="13" spans="2:8" s="1" customFormat="1" ht="16.899999999999999" customHeight="1">
      <c r="B13" s="33"/>
      <c r="C13" s="196" t="s">
        <v>3</v>
      </c>
      <c r="D13" s="196" t="s">
        <v>390</v>
      </c>
      <c r="E13" s="18" t="s">
        <v>3</v>
      </c>
      <c r="F13" s="197">
        <v>7.92</v>
      </c>
      <c r="H13" s="33"/>
    </row>
    <row r="14" spans="2:8" s="1" customFormat="1" ht="16.899999999999999" customHeight="1">
      <c r="B14" s="33"/>
      <c r="C14" s="196" t="s">
        <v>3</v>
      </c>
      <c r="D14" s="196" t="s">
        <v>280</v>
      </c>
      <c r="E14" s="18" t="s">
        <v>3</v>
      </c>
      <c r="F14" s="197">
        <v>6.05</v>
      </c>
      <c r="H14" s="33"/>
    </row>
    <row r="15" spans="2:8" s="1" customFormat="1" ht="16.899999999999999" customHeight="1">
      <c r="B15" s="33"/>
      <c r="C15" s="196" t="s">
        <v>3</v>
      </c>
      <c r="D15" s="196" t="s">
        <v>290</v>
      </c>
      <c r="E15" s="18" t="s">
        <v>3</v>
      </c>
      <c r="F15" s="197">
        <v>1.1000000000000001</v>
      </c>
      <c r="H15" s="33"/>
    </row>
    <row r="16" spans="2:8" s="1" customFormat="1" ht="16.899999999999999" customHeight="1">
      <c r="B16" s="33"/>
      <c r="C16" s="196" t="s">
        <v>3</v>
      </c>
      <c r="D16" s="196" t="s">
        <v>291</v>
      </c>
      <c r="E16" s="18" t="s">
        <v>3</v>
      </c>
      <c r="F16" s="197">
        <v>5.81</v>
      </c>
      <c r="H16" s="33"/>
    </row>
    <row r="17" spans="2:8" s="1" customFormat="1" ht="16.899999999999999" customHeight="1">
      <c r="B17" s="33"/>
      <c r="C17" s="196" t="s">
        <v>3</v>
      </c>
      <c r="D17" s="196" t="s">
        <v>281</v>
      </c>
      <c r="E17" s="18" t="s">
        <v>3</v>
      </c>
      <c r="F17" s="197">
        <v>15.4</v>
      </c>
      <c r="H17" s="33"/>
    </row>
    <row r="18" spans="2:8" s="1" customFormat="1" ht="16.899999999999999" customHeight="1">
      <c r="B18" s="33"/>
      <c r="C18" s="196" t="s">
        <v>3</v>
      </c>
      <c r="D18" s="196" t="s">
        <v>282</v>
      </c>
      <c r="E18" s="18" t="s">
        <v>3</v>
      </c>
      <c r="F18" s="197">
        <v>16.64</v>
      </c>
      <c r="H18" s="33"/>
    </row>
    <row r="19" spans="2:8" s="1" customFormat="1" ht="16.899999999999999" customHeight="1">
      <c r="B19" s="33"/>
      <c r="C19" s="196" t="s">
        <v>3</v>
      </c>
      <c r="D19" s="196" t="s">
        <v>283</v>
      </c>
      <c r="E19" s="18" t="s">
        <v>3</v>
      </c>
      <c r="F19" s="197">
        <v>16.79</v>
      </c>
      <c r="H19" s="33"/>
    </row>
    <row r="20" spans="2:8" s="1" customFormat="1" ht="16.899999999999999" customHeight="1">
      <c r="B20" s="33"/>
      <c r="C20" s="196" t="s">
        <v>3</v>
      </c>
      <c r="D20" s="196" t="s">
        <v>2519</v>
      </c>
      <c r="E20" s="18" t="s">
        <v>3</v>
      </c>
      <c r="F20" s="197">
        <v>4.97</v>
      </c>
      <c r="H20" s="33"/>
    </row>
    <row r="21" spans="2:8" s="1" customFormat="1" ht="16.899999999999999" customHeight="1">
      <c r="B21" s="33"/>
      <c r="C21" s="196" t="s">
        <v>3</v>
      </c>
      <c r="D21" s="196" t="s">
        <v>2520</v>
      </c>
      <c r="E21" s="18" t="s">
        <v>3</v>
      </c>
      <c r="F21" s="197">
        <v>1.74</v>
      </c>
      <c r="H21" s="33"/>
    </row>
    <row r="22" spans="2:8" s="1" customFormat="1" ht="16.899999999999999" customHeight="1">
      <c r="B22" s="33"/>
      <c r="C22" s="196" t="s">
        <v>3</v>
      </c>
      <c r="D22" s="196" t="s">
        <v>285</v>
      </c>
      <c r="E22" s="18" t="s">
        <v>3</v>
      </c>
      <c r="F22" s="197">
        <v>81.459999999999994</v>
      </c>
      <c r="H22" s="33"/>
    </row>
    <row r="23" spans="2:8" s="1" customFormat="1" ht="16.899999999999999" customHeight="1">
      <c r="B23" s="33"/>
      <c r="C23" s="198" t="s">
        <v>2521</v>
      </c>
      <c r="H23" s="33"/>
    </row>
    <row r="24" spans="2:8" s="1" customFormat="1" ht="16.899999999999999" customHeight="1">
      <c r="B24" s="33"/>
      <c r="C24" s="196" t="s">
        <v>512</v>
      </c>
      <c r="D24" s="196" t="s">
        <v>2522</v>
      </c>
      <c r="E24" s="18" t="s">
        <v>294</v>
      </c>
      <c r="F24" s="197">
        <v>20.364999999999998</v>
      </c>
      <c r="H24" s="33"/>
    </row>
    <row r="25" spans="2:8" s="1" customFormat="1" ht="22.5">
      <c r="B25" s="33"/>
      <c r="C25" s="196" t="s">
        <v>529</v>
      </c>
      <c r="D25" s="196" t="s">
        <v>2523</v>
      </c>
      <c r="E25" s="18" t="s">
        <v>294</v>
      </c>
      <c r="F25" s="197">
        <v>20.364999999999998</v>
      </c>
      <c r="H25" s="33"/>
    </row>
    <row r="26" spans="2:8" s="1" customFormat="1" ht="22.5">
      <c r="B26" s="33"/>
      <c r="C26" s="196" t="s">
        <v>535</v>
      </c>
      <c r="D26" s="196" t="s">
        <v>2524</v>
      </c>
      <c r="E26" s="18" t="s">
        <v>294</v>
      </c>
      <c r="F26" s="197">
        <v>101.825</v>
      </c>
      <c r="H26" s="33"/>
    </row>
    <row r="27" spans="2:8" s="1" customFormat="1" ht="16.899999999999999" customHeight="1">
      <c r="B27" s="33"/>
      <c r="C27" s="196" t="s">
        <v>559</v>
      </c>
      <c r="D27" s="196" t="s">
        <v>2525</v>
      </c>
      <c r="E27" s="18" t="s">
        <v>102</v>
      </c>
      <c r="F27" s="197">
        <v>81.459999999999994</v>
      </c>
      <c r="H27" s="33"/>
    </row>
    <row r="28" spans="2:8" s="1" customFormat="1" ht="16.899999999999999" customHeight="1">
      <c r="B28" s="33"/>
      <c r="C28" s="196" t="s">
        <v>553</v>
      </c>
      <c r="D28" s="196" t="s">
        <v>2526</v>
      </c>
      <c r="E28" s="18" t="s">
        <v>294</v>
      </c>
      <c r="F28" s="197">
        <v>16.292000000000002</v>
      </c>
      <c r="H28" s="33"/>
    </row>
    <row r="29" spans="2:8" s="1" customFormat="1" ht="22.5">
      <c r="B29" s="33"/>
      <c r="C29" s="196" t="s">
        <v>571</v>
      </c>
      <c r="D29" s="196" t="s">
        <v>2527</v>
      </c>
      <c r="E29" s="18" t="s">
        <v>294</v>
      </c>
      <c r="F29" s="197">
        <v>12.218999999999999</v>
      </c>
      <c r="H29" s="33"/>
    </row>
    <row r="30" spans="2:8" s="1" customFormat="1" ht="16.899999999999999" customHeight="1">
      <c r="B30" s="33"/>
      <c r="C30" s="196" t="s">
        <v>587</v>
      </c>
      <c r="D30" s="196" t="s">
        <v>2528</v>
      </c>
      <c r="E30" s="18" t="s">
        <v>481</v>
      </c>
      <c r="F30" s="197">
        <v>0.28399999999999997</v>
      </c>
      <c r="H30" s="33"/>
    </row>
    <row r="31" spans="2:8" s="1" customFormat="1" ht="16.899999999999999" customHeight="1">
      <c r="B31" s="33"/>
      <c r="C31" s="196" t="s">
        <v>1036</v>
      </c>
      <c r="D31" s="196" t="s">
        <v>2529</v>
      </c>
      <c r="E31" s="18" t="s">
        <v>102</v>
      </c>
      <c r="F31" s="197">
        <v>81.459999999999994</v>
      </c>
      <c r="H31" s="33"/>
    </row>
    <row r="32" spans="2:8" s="1" customFormat="1" ht="16.899999999999999" customHeight="1">
      <c r="B32" s="33"/>
      <c r="C32" s="196" t="s">
        <v>1053</v>
      </c>
      <c r="D32" s="196" t="s">
        <v>2530</v>
      </c>
      <c r="E32" s="18" t="s">
        <v>102</v>
      </c>
      <c r="F32" s="197">
        <v>81.459999999999994</v>
      </c>
      <c r="H32" s="33"/>
    </row>
    <row r="33" spans="2:8" s="1" customFormat="1" ht="16.899999999999999" customHeight="1">
      <c r="B33" s="33"/>
      <c r="C33" s="196" t="s">
        <v>1719</v>
      </c>
      <c r="D33" s="196" t="s">
        <v>2531</v>
      </c>
      <c r="E33" s="18" t="s">
        <v>403</v>
      </c>
      <c r="F33" s="197">
        <v>145.851</v>
      </c>
      <c r="H33" s="33"/>
    </row>
    <row r="34" spans="2:8" s="1" customFormat="1" ht="16.899999999999999" customHeight="1">
      <c r="B34" s="33"/>
      <c r="C34" s="196" t="s">
        <v>1726</v>
      </c>
      <c r="D34" s="196" t="s">
        <v>2532</v>
      </c>
      <c r="E34" s="18" t="s">
        <v>403</v>
      </c>
      <c r="F34" s="197">
        <v>22.742999999999999</v>
      </c>
      <c r="H34" s="33"/>
    </row>
    <row r="35" spans="2:8" s="1" customFormat="1" ht="16.899999999999999" customHeight="1">
      <c r="B35" s="33"/>
      <c r="C35" s="196" t="s">
        <v>1737</v>
      </c>
      <c r="D35" s="196" t="s">
        <v>2533</v>
      </c>
      <c r="E35" s="18" t="s">
        <v>102</v>
      </c>
      <c r="F35" s="197">
        <v>90.97</v>
      </c>
      <c r="H35" s="33"/>
    </row>
    <row r="36" spans="2:8" s="1" customFormat="1" ht="16.899999999999999" customHeight="1">
      <c r="B36" s="33"/>
      <c r="C36" s="196" t="s">
        <v>1748</v>
      </c>
      <c r="D36" s="196" t="s">
        <v>2534</v>
      </c>
      <c r="E36" s="18" t="s">
        <v>102</v>
      </c>
      <c r="F36" s="197">
        <v>40.164999999999999</v>
      </c>
      <c r="H36" s="33"/>
    </row>
    <row r="37" spans="2:8" s="1" customFormat="1" ht="22.5">
      <c r="B37" s="33"/>
      <c r="C37" s="196" t="s">
        <v>960</v>
      </c>
      <c r="D37" s="196" t="s">
        <v>2535</v>
      </c>
      <c r="E37" s="18" t="s">
        <v>102</v>
      </c>
      <c r="F37" s="197">
        <v>81.459999999999994</v>
      </c>
      <c r="H37" s="33"/>
    </row>
    <row r="38" spans="2:8" s="1" customFormat="1" ht="22.5">
      <c r="B38" s="33"/>
      <c r="C38" s="196" t="s">
        <v>292</v>
      </c>
      <c r="D38" s="196" t="s">
        <v>2536</v>
      </c>
      <c r="E38" s="18" t="s">
        <v>294</v>
      </c>
      <c r="F38" s="197">
        <v>11.404</v>
      </c>
      <c r="H38" s="33"/>
    </row>
    <row r="39" spans="2:8" s="1" customFormat="1" ht="16.899999999999999" customHeight="1">
      <c r="B39" s="33"/>
      <c r="C39" s="192" t="s">
        <v>104</v>
      </c>
      <c r="D39" s="193" t="s">
        <v>105</v>
      </c>
      <c r="E39" s="194" t="s">
        <v>102</v>
      </c>
      <c r="F39" s="195">
        <v>83.031000000000006</v>
      </c>
      <c r="H39" s="33"/>
    </row>
    <row r="40" spans="2:8" s="1" customFormat="1" ht="16.899999999999999" customHeight="1">
      <c r="B40" s="33"/>
      <c r="C40" s="196" t="s">
        <v>3</v>
      </c>
      <c r="D40" s="196" t="s">
        <v>108</v>
      </c>
      <c r="E40" s="18" t="s">
        <v>3</v>
      </c>
      <c r="F40" s="197">
        <v>14.13</v>
      </c>
      <c r="H40" s="33"/>
    </row>
    <row r="41" spans="2:8" s="1" customFormat="1" ht="16.899999999999999" customHeight="1">
      <c r="B41" s="33"/>
      <c r="C41" s="196" t="s">
        <v>3</v>
      </c>
      <c r="D41" s="196" t="s">
        <v>111</v>
      </c>
      <c r="E41" s="18" t="s">
        <v>3</v>
      </c>
      <c r="F41" s="197">
        <v>68.900999999999996</v>
      </c>
      <c r="H41" s="33"/>
    </row>
    <row r="42" spans="2:8" s="1" customFormat="1" ht="16.899999999999999" customHeight="1">
      <c r="B42" s="33"/>
      <c r="C42" s="196" t="s">
        <v>3</v>
      </c>
      <c r="D42" s="196" t="s">
        <v>285</v>
      </c>
      <c r="E42" s="18" t="s">
        <v>3</v>
      </c>
      <c r="F42" s="197">
        <v>83.031000000000006</v>
      </c>
      <c r="H42" s="33"/>
    </row>
    <row r="43" spans="2:8" s="1" customFormat="1" ht="16.899999999999999" customHeight="1">
      <c r="B43" s="33"/>
      <c r="C43" s="198" t="s">
        <v>2521</v>
      </c>
      <c r="H43" s="33"/>
    </row>
    <row r="44" spans="2:8" s="1" customFormat="1" ht="16.899999999999999" customHeight="1">
      <c r="B44" s="33"/>
      <c r="C44" s="196" t="s">
        <v>907</v>
      </c>
      <c r="D44" s="196" t="s">
        <v>2537</v>
      </c>
      <c r="E44" s="18" t="s">
        <v>102</v>
      </c>
      <c r="F44" s="197">
        <v>83.031000000000006</v>
      </c>
      <c r="H44" s="33"/>
    </row>
    <row r="45" spans="2:8" s="1" customFormat="1" ht="16.899999999999999" customHeight="1">
      <c r="B45" s="33"/>
      <c r="C45" s="196" t="s">
        <v>912</v>
      </c>
      <c r="D45" s="196" t="s">
        <v>2538</v>
      </c>
      <c r="E45" s="18" t="s">
        <v>102</v>
      </c>
      <c r="F45" s="197">
        <v>166.06200000000001</v>
      </c>
      <c r="H45" s="33"/>
    </row>
    <row r="46" spans="2:8" s="1" customFormat="1" ht="16.899999999999999" customHeight="1">
      <c r="B46" s="33"/>
      <c r="C46" s="196" t="s">
        <v>888</v>
      </c>
      <c r="D46" s="196" t="s">
        <v>2539</v>
      </c>
      <c r="E46" s="18" t="s">
        <v>102</v>
      </c>
      <c r="F46" s="197">
        <v>83.031000000000006</v>
      </c>
      <c r="H46" s="33"/>
    </row>
    <row r="47" spans="2:8" s="1" customFormat="1" ht="16.899999999999999" customHeight="1">
      <c r="B47" s="33"/>
      <c r="C47" s="196" t="s">
        <v>899</v>
      </c>
      <c r="D47" s="196" t="s">
        <v>2540</v>
      </c>
      <c r="E47" s="18" t="s">
        <v>102</v>
      </c>
      <c r="F47" s="197">
        <v>83.031000000000006</v>
      </c>
      <c r="H47" s="33"/>
    </row>
    <row r="48" spans="2:8" s="1" customFormat="1" ht="16.899999999999999" customHeight="1">
      <c r="B48" s="33"/>
      <c r="C48" s="196" t="s">
        <v>1102</v>
      </c>
      <c r="D48" s="196" t="s">
        <v>1103</v>
      </c>
      <c r="E48" s="18" t="s">
        <v>102</v>
      </c>
      <c r="F48" s="197">
        <v>87.183000000000007</v>
      </c>
      <c r="H48" s="33"/>
    </row>
    <row r="49" spans="2:8" s="1" customFormat="1" ht="16.899999999999999" customHeight="1">
      <c r="B49" s="33"/>
      <c r="C49" s="196" t="s">
        <v>1096</v>
      </c>
      <c r="D49" s="196" t="s">
        <v>1097</v>
      </c>
      <c r="E49" s="18" t="s">
        <v>102</v>
      </c>
      <c r="F49" s="197">
        <v>87.183000000000007</v>
      </c>
      <c r="H49" s="33"/>
    </row>
    <row r="50" spans="2:8" s="1" customFormat="1" ht="16.899999999999999" customHeight="1">
      <c r="B50" s="33"/>
      <c r="C50" s="192" t="s">
        <v>108</v>
      </c>
      <c r="D50" s="193" t="s">
        <v>109</v>
      </c>
      <c r="E50" s="194" t="s">
        <v>102</v>
      </c>
      <c r="F50" s="195">
        <v>14.13</v>
      </c>
      <c r="H50" s="33"/>
    </row>
    <row r="51" spans="2:8" s="1" customFormat="1" ht="16.899999999999999" customHeight="1">
      <c r="B51" s="33"/>
      <c r="C51" s="196" t="s">
        <v>3</v>
      </c>
      <c r="D51" s="196" t="s">
        <v>2541</v>
      </c>
      <c r="E51" s="18" t="s">
        <v>3</v>
      </c>
      <c r="F51" s="197">
        <v>5.48</v>
      </c>
      <c r="H51" s="33"/>
    </row>
    <row r="52" spans="2:8" s="1" customFormat="1" ht="16.899999999999999" customHeight="1">
      <c r="B52" s="33"/>
      <c r="C52" s="196" t="s">
        <v>3</v>
      </c>
      <c r="D52" s="196" t="s">
        <v>290</v>
      </c>
      <c r="E52" s="18" t="s">
        <v>3</v>
      </c>
      <c r="F52" s="197">
        <v>1.1000000000000001</v>
      </c>
      <c r="H52" s="33"/>
    </row>
    <row r="53" spans="2:8" s="1" customFormat="1" ht="16.899999999999999" customHeight="1">
      <c r="B53" s="33"/>
      <c r="C53" s="196" t="s">
        <v>3</v>
      </c>
      <c r="D53" s="196" t="s">
        <v>291</v>
      </c>
      <c r="E53" s="18" t="s">
        <v>3</v>
      </c>
      <c r="F53" s="197">
        <v>5.81</v>
      </c>
      <c r="H53" s="33"/>
    </row>
    <row r="54" spans="2:8" s="1" customFormat="1" ht="16.899999999999999" customHeight="1">
      <c r="B54" s="33"/>
      <c r="C54" s="196" t="s">
        <v>3</v>
      </c>
      <c r="D54" s="196" t="s">
        <v>2520</v>
      </c>
      <c r="E54" s="18" t="s">
        <v>3</v>
      </c>
      <c r="F54" s="197">
        <v>1.74</v>
      </c>
      <c r="H54" s="33"/>
    </row>
    <row r="55" spans="2:8" s="1" customFormat="1" ht="16.899999999999999" customHeight="1">
      <c r="B55" s="33"/>
      <c r="C55" s="196" t="s">
        <v>3</v>
      </c>
      <c r="D55" s="196" t="s">
        <v>285</v>
      </c>
      <c r="E55" s="18" t="s">
        <v>3</v>
      </c>
      <c r="F55" s="197">
        <v>14.13</v>
      </c>
      <c r="H55" s="33"/>
    </row>
    <row r="56" spans="2:8" s="1" customFormat="1" ht="16.899999999999999" customHeight="1">
      <c r="B56" s="33"/>
      <c r="C56" s="198" t="s">
        <v>2521</v>
      </c>
      <c r="H56" s="33"/>
    </row>
    <row r="57" spans="2:8" s="1" customFormat="1" ht="16.899999999999999" customHeight="1">
      <c r="B57" s="33"/>
      <c r="C57" s="196" t="s">
        <v>1522</v>
      </c>
      <c r="D57" s="196" t="s">
        <v>2542</v>
      </c>
      <c r="E57" s="18" t="s">
        <v>102</v>
      </c>
      <c r="F57" s="197">
        <v>14.13</v>
      </c>
      <c r="H57" s="33"/>
    </row>
    <row r="58" spans="2:8" s="1" customFormat="1" ht="16.899999999999999" customHeight="1">
      <c r="B58" s="33"/>
      <c r="C58" s="196" t="s">
        <v>1516</v>
      </c>
      <c r="D58" s="196" t="s">
        <v>2543</v>
      </c>
      <c r="E58" s="18" t="s">
        <v>102</v>
      </c>
      <c r="F58" s="197">
        <v>15.055999999999999</v>
      </c>
      <c r="H58" s="33"/>
    </row>
    <row r="59" spans="2:8" s="1" customFormat="1" ht="22.5">
      <c r="B59" s="33"/>
      <c r="C59" s="196" t="s">
        <v>1527</v>
      </c>
      <c r="D59" s="196" t="s">
        <v>2544</v>
      </c>
      <c r="E59" s="18" t="s">
        <v>102</v>
      </c>
      <c r="F59" s="197">
        <v>14.13</v>
      </c>
      <c r="H59" s="33"/>
    </row>
    <row r="60" spans="2:8" s="1" customFormat="1" ht="16.899999999999999" customHeight="1">
      <c r="B60" s="33"/>
      <c r="C60" s="192" t="s">
        <v>111</v>
      </c>
      <c r="D60" s="193" t="s">
        <v>112</v>
      </c>
      <c r="E60" s="194" t="s">
        <v>102</v>
      </c>
      <c r="F60" s="195">
        <v>68.900999999999996</v>
      </c>
      <c r="H60" s="33"/>
    </row>
    <row r="61" spans="2:8" s="1" customFormat="1" ht="16.899999999999999" customHeight="1">
      <c r="B61" s="33"/>
      <c r="C61" s="196" t="s">
        <v>3</v>
      </c>
      <c r="D61" s="196" t="s">
        <v>2545</v>
      </c>
      <c r="E61" s="18" t="s">
        <v>3</v>
      </c>
      <c r="F61" s="197">
        <v>8.2799999999999994</v>
      </c>
      <c r="H61" s="33"/>
    </row>
    <row r="62" spans="2:8" s="1" customFormat="1" ht="16.899999999999999" customHeight="1">
      <c r="B62" s="33"/>
      <c r="C62" s="196" t="s">
        <v>3</v>
      </c>
      <c r="D62" s="196" t="s">
        <v>280</v>
      </c>
      <c r="E62" s="18" t="s">
        <v>3</v>
      </c>
      <c r="F62" s="197">
        <v>6.05</v>
      </c>
      <c r="H62" s="33"/>
    </row>
    <row r="63" spans="2:8" s="1" customFormat="1" ht="16.899999999999999" customHeight="1">
      <c r="B63" s="33"/>
      <c r="C63" s="196" t="s">
        <v>3</v>
      </c>
      <c r="D63" s="196" t="s">
        <v>2546</v>
      </c>
      <c r="E63" s="18" t="s">
        <v>3</v>
      </c>
      <c r="F63" s="197">
        <v>15.62</v>
      </c>
      <c r="H63" s="33"/>
    </row>
    <row r="64" spans="2:8" s="1" customFormat="1" ht="16.899999999999999" customHeight="1">
      <c r="B64" s="33"/>
      <c r="C64" s="196" t="s">
        <v>3</v>
      </c>
      <c r="D64" s="196" t="s">
        <v>2547</v>
      </c>
      <c r="E64" s="18" t="s">
        <v>3</v>
      </c>
      <c r="F64" s="197">
        <v>17.099</v>
      </c>
      <c r="H64" s="33"/>
    </row>
    <row r="65" spans="2:8" s="1" customFormat="1" ht="16.899999999999999" customHeight="1">
      <c r="B65" s="33"/>
      <c r="C65" s="196" t="s">
        <v>3</v>
      </c>
      <c r="D65" s="196" t="s">
        <v>283</v>
      </c>
      <c r="E65" s="18" t="s">
        <v>3</v>
      </c>
      <c r="F65" s="197">
        <v>16.79</v>
      </c>
      <c r="H65" s="33"/>
    </row>
    <row r="66" spans="2:8" s="1" customFormat="1" ht="16.899999999999999" customHeight="1">
      <c r="B66" s="33"/>
      <c r="C66" s="196" t="s">
        <v>3</v>
      </c>
      <c r="D66" s="196" t="s">
        <v>2548</v>
      </c>
      <c r="E66" s="18" t="s">
        <v>3</v>
      </c>
      <c r="F66" s="197">
        <v>5.0620000000000003</v>
      </c>
      <c r="H66" s="33"/>
    </row>
    <row r="67" spans="2:8" s="1" customFormat="1" ht="16.899999999999999" customHeight="1">
      <c r="B67" s="33"/>
      <c r="C67" s="196" t="s">
        <v>3</v>
      </c>
      <c r="D67" s="196" t="s">
        <v>285</v>
      </c>
      <c r="E67" s="18" t="s">
        <v>3</v>
      </c>
      <c r="F67" s="197">
        <v>68.900999999999996</v>
      </c>
      <c r="H67" s="33"/>
    </row>
    <row r="68" spans="2:8" s="1" customFormat="1" ht="16.899999999999999" customHeight="1">
      <c r="B68" s="33"/>
      <c r="C68" s="198" t="s">
        <v>2521</v>
      </c>
      <c r="H68" s="33"/>
    </row>
    <row r="69" spans="2:8" s="1" customFormat="1" ht="16.899999999999999" customHeight="1">
      <c r="B69" s="33"/>
      <c r="C69" s="196" t="s">
        <v>1610</v>
      </c>
      <c r="D69" s="196" t="s">
        <v>2549</v>
      </c>
      <c r="E69" s="18" t="s">
        <v>102</v>
      </c>
      <c r="F69" s="197">
        <v>78.771000000000001</v>
      </c>
      <c r="H69" s="33"/>
    </row>
    <row r="70" spans="2:8" s="1" customFormat="1" ht="16.899999999999999" customHeight="1">
      <c r="B70" s="33"/>
      <c r="C70" s="192" t="s">
        <v>114</v>
      </c>
      <c r="D70" s="193" t="s">
        <v>115</v>
      </c>
      <c r="E70" s="194" t="s">
        <v>102</v>
      </c>
      <c r="F70" s="195">
        <v>9.51</v>
      </c>
      <c r="H70" s="33"/>
    </row>
    <row r="71" spans="2:8" s="1" customFormat="1" ht="16.899999999999999" customHeight="1">
      <c r="B71" s="33"/>
      <c r="C71" s="196" t="s">
        <v>3</v>
      </c>
      <c r="D71" s="196" t="s">
        <v>284</v>
      </c>
      <c r="E71" s="18" t="s">
        <v>3</v>
      </c>
      <c r="F71" s="197">
        <v>9.51</v>
      </c>
      <c r="H71" s="33"/>
    </row>
    <row r="72" spans="2:8" s="1" customFormat="1" ht="16.899999999999999" customHeight="1">
      <c r="B72" s="33"/>
      <c r="C72" s="196" t="s">
        <v>3</v>
      </c>
      <c r="D72" s="196" t="s">
        <v>285</v>
      </c>
      <c r="E72" s="18" t="s">
        <v>3</v>
      </c>
      <c r="F72" s="197">
        <v>9.51</v>
      </c>
      <c r="H72" s="33"/>
    </row>
    <row r="73" spans="2:8" s="1" customFormat="1" ht="16.899999999999999" customHeight="1">
      <c r="B73" s="33"/>
      <c r="C73" s="198" t="s">
        <v>2521</v>
      </c>
      <c r="H73" s="33"/>
    </row>
    <row r="74" spans="2:8" s="1" customFormat="1" ht="16.899999999999999" customHeight="1">
      <c r="B74" s="33"/>
      <c r="C74" s="196" t="s">
        <v>1719</v>
      </c>
      <c r="D74" s="196" t="s">
        <v>2531</v>
      </c>
      <c r="E74" s="18" t="s">
        <v>403</v>
      </c>
      <c r="F74" s="197">
        <v>145.851</v>
      </c>
      <c r="H74" s="33"/>
    </row>
    <row r="75" spans="2:8" s="1" customFormat="1" ht="16.899999999999999" customHeight="1">
      <c r="B75" s="33"/>
      <c r="C75" s="196" t="s">
        <v>1726</v>
      </c>
      <c r="D75" s="196" t="s">
        <v>2532</v>
      </c>
      <c r="E75" s="18" t="s">
        <v>403</v>
      </c>
      <c r="F75" s="197">
        <v>22.742999999999999</v>
      </c>
      <c r="H75" s="33"/>
    </row>
    <row r="76" spans="2:8" s="1" customFormat="1" ht="16.899999999999999" customHeight="1">
      <c r="B76" s="33"/>
      <c r="C76" s="196" t="s">
        <v>1737</v>
      </c>
      <c r="D76" s="196" t="s">
        <v>2533</v>
      </c>
      <c r="E76" s="18" t="s">
        <v>102</v>
      </c>
      <c r="F76" s="197">
        <v>90.97</v>
      </c>
      <c r="H76" s="33"/>
    </row>
    <row r="77" spans="2:8" s="1" customFormat="1" ht="16.899999999999999" customHeight="1">
      <c r="B77" s="33"/>
      <c r="C77" s="196" t="s">
        <v>1748</v>
      </c>
      <c r="D77" s="196" t="s">
        <v>2534</v>
      </c>
      <c r="E77" s="18" t="s">
        <v>102</v>
      </c>
      <c r="F77" s="197">
        <v>40.164999999999999</v>
      </c>
      <c r="H77" s="33"/>
    </row>
    <row r="78" spans="2:8" s="1" customFormat="1" ht="16.899999999999999" customHeight="1">
      <c r="B78" s="33"/>
      <c r="C78" s="192" t="s">
        <v>2550</v>
      </c>
      <c r="D78" s="193" t="s">
        <v>2551</v>
      </c>
      <c r="E78" s="194" t="s">
        <v>102</v>
      </c>
      <c r="F78" s="195">
        <v>9.8699999999999992</v>
      </c>
      <c r="H78" s="33"/>
    </row>
    <row r="79" spans="2:8" s="1" customFormat="1" ht="16.899999999999999" customHeight="1">
      <c r="B79" s="33"/>
      <c r="C79" s="196" t="s">
        <v>3</v>
      </c>
      <c r="D79" s="196" t="s">
        <v>2552</v>
      </c>
      <c r="E79" s="18" t="s">
        <v>3</v>
      </c>
      <c r="F79" s="197">
        <v>9.8699999999999992</v>
      </c>
      <c r="H79" s="33"/>
    </row>
    <row r="80" spans="2:8" s="1" customFormat="1" ht="16.899999999999999" customHeight="1">
      <c r="B80" s="33"/>
      <c r="C80" s="192" t="s">
        <v>117</v>
      </c>
      <c r="D80" s="193" t="s">
        <v>118</v>
      </c>
      <c r="E80" s="194" t="s">
        <v>102</v>
      </c>
      <c r="F80" s="195">
        <v>9.8699999999999992</v>
      </c>
      <c r="H80" s="33"/>
    </row>
    <row r="81" spans="2:8" s="1" customFormat="1" ht="16.899999999999999" customHeight="1">
      <c r="B81" s="33"/>
      <c r="C81" s="196" t="s">
        <v>3</v>
      </c>
      <c r="D81" s="196" t="s">
        <v>2553</v>
      </c>
      <c r="E81" s="18" t="s">
        <v>3</v>
      </c>
      <c r="F81" s="197">
        <v>9.8699999999999992</v>
      </c>
      <c r="H81" s="33"/>
    </row>
    <row r="82" spans="2:8" s="1" customFormat="1" ht="16.899999999999999" customHeight="1">
      <c r="B82" s="33"/>
      <c r="C82" s="196" t="s">
        <v>3</v>
      </c>
      <c r="D82" s="196" t="s">
        <v>285</v>
      </c>
      <c r="E82" s="18" t="s">
        <v>3</v>
      </c>
      <c r="F82" s="197">
        <v>9.8699999999999992</v>
      </c>
      <c r="H82" s="33"/>
    </row>
    <row r="83" spans="2:8" s="1" customFormat="1" ht="16.899999999999999" customHeight="1">
      <c r="B83" s="33"/>
      <c r="C83" s="198" t="s">
        <v>2521</v>
      </c>
      <c r="H83" s="33"/>
    </row>
    <row r="84" spans="2:8" s="1" customFormat="1" ht="16.899999999999999" customHeight="1">
      <c r="B84" s="33"/>
      <c r="C84" s="196" t="s">
        <v>1610</v>
      </c>
      <c r="D84" s="196" t="s">
        <v>2549</v>
      </c>
      <c r="E84" s="18" t="s">
        <v>102</v>
      </c>
      <c r="F84" s="197">
        <v>78.771000000000001</v>
      </c>
      <c r="H84" s="33"/>
    </row>
    <row r="85" spans="2:8" s="1" customFormat="1" ht="16.899999999999999" customHeight="1">
      <c r="B85" s="33"/>
      <c r="C85" s="192" t="s">
        <v>121</v>
      </c>
      <c r="D85" s="193" t="s">
        <v>122</v>
      </c>
      <c r="E85" s="194" t="s">
        <v>102</v>
      </c>
      <c r="F85" s="195">
        <v>47.195999999999998</v>
      </c>
      <c r="H85" s="33"/>
    </row>
    <row r="86" spans="2:8" s="1" customFormat="1" ht="16.899999999999999" customHeight="1">
      <c r="B86" s="33"/>
      <c r="C86" s="196" t="s">
        <v>3</v>
      </c>
      <c r="D86" s="196" t="s">
        <v>2554</v>
      </c>
      <c r="E86" s="18" t="s">
        <v>3</v>
      </c>
      <c r="F86" s="197">
        <v>33.588000000000001</v>
      </c>
      <c r="H86" s="33"/>
    </row>
    <row r="87" spans="2:8" s="1" customFormat="1" ht="16.899999999999999" customHeight="1">
      <c r="B87" s="33"/>
      <c r="C87" s="196" t="s">
        <v>3</v>
      </c>
      <c r="D87" s="196" t="s">
        <v>761</v>
      </c>
      <c r="E87" s="18" t="s">
        <v>3</v>
      </c>
      <c r="F87" s="197">
        <v>18.931000000000001</v>
      </c>
      <c r="H87" s="33"/>
    </row>
    <row r="88" spans="2:8" s="1" customFormat="1" ht="16.899999999999999" customHeight="1">
      <c r="B88" s="33"/>
      <c r="C88" s="196" t="s">
        <v>3</v>
      </c>
      <c r="D88" s="196" t="s">
        <v>2555</v>
      </c>
      <c r="E88" s="18" t="s">
        <v>3</v>
      </c>
      <c r="F88" s="197">
        <v>1.472</v>
      </c>
      <c r="H88" s="33"/>
    </row>
    <row r="89" spans="2:8" s="1" customFormat="1" ht="16.899999999999999" customHeight="1">
      <c r="B89" s="33"/>
      <c r="C89" s="196" t="s">
        <v>3</v>
      </c>
      <c r="D89" s="196" t="s">
        <v>2556</v>
      </c>
      <c r="E89" s="18" t="s">
        <v>3</v>
      </c>
      <c r="F89" s="197">
        <v>-6.7949999999999999</v>
      </c>
      <c r="H89" s="33"/>
    </row>
    <row r="90" spans="2:8" s="1" customFormat="1" ht="16.899999999999999" customHeight="1">
      <c r="B90" s="33"/>
      <c r="C90" s="196" t="s">
        <v>3</v>
      </c>
      <c r="D90" s="196" t="s">
        <v>285</v>
      </c>
      <c r="E90" s="18" t="s">
        <v>3</v>
      </c>
      <c r="F90" s="197">
        <v>47.195999999999998</v>
      </c>
      <c r="H90" s="33"/>
    </row>
    <row r="91" spans="2:8" s="1" customFormat="1" ht="16.899999999999999" customHeight="1">
      <c r="B91" s="33"/>
      <c r="C91" s="198" t="s">
        <v>2521</v>
      </c>
      <c r="H91" s="33"/>
    </row>
    <row r="92" spans="2:8" s="1" customFormat="1" ht="16.899999999999999" customHeight="1">
      <c r="B92" s="33"/>
      <c r="C92" s="196" t="s">
        <v>876</v>
      </c>
      <c r="D92" s="196" t="s">
        <v>2557</v>
      </c>
      <c r="E92" s="18" t="s">
        <v>102</v>
      </c>
      <c r="F92" s="197">
        <v>49.043999999999997</v>
      </c>
      <c r="H92" s="33"/>
    </row>
    <row r="93" spans="2:8" s="1" customFormat="1" ht="16.899999999999999" customHeight="1">
      <c r="B93" s="33"/>
      <c r="C93" s="196" t="s">
        <v>862</v>
      </c>
      <c r="D93" s="196" t="s">
        <v>2558</v>
      </c>
      <c r="E93" s="18" t="s">
        <v>102</v>
      </c>
      <c r="F93" s="197">
        <v>2.36</v>
      </c>
      <c r="H93" s="33"/>
    </row>
    <row r="94" spans="2:8" s="1" customFormat="1" ht="16.899999999999999" customHeight="1">
      <c r="B94" s="33"/>
      <c r="C94" s="196" t="s">
        <v>751</v>
      </c>
      <c r="D94" s="196" t="s">
        <v>2559</v>
      </c>
      <c r="E94" s="18" t="s">
        <v>102</v>
      </c>
      <c r="F94" s="197">
        <v>2.36</v>
      </c>
      <c r="H94" s="33"/>
    </row>
    <row r="95" spans="2:8" s="1" customFormat="1" ht="16.899999999999999" customHeight="1">
      <c r="B95" s="33"/>
      <c r="C95" s="192" t="s">
        <v>125</v>
      </c>
      <c r="D95" s="193" t="s">
        <v>126</v>
      </c>
      <c r="E95" s="194" t="s">
        <v>102</v>
      </c>
      <c r="F95" s="195">
        <v>25.78</v>
      </c>
      <c r="H95" s="33"/>
    </row>
    <row r="96" spans="2:8" s="1" customFormat="1" ht="16.899999999999999" customHeight="1">
      <c r="B96" s="33"/>
      <c r="C96" s="196" t="s">
        <v>3</v>
      </c>
      <c r="D96" s="196" t="s">
        <v>1701</v>
      </c>
      <c r="E96" s="18" t="s">
        <v>3</v>
      </c>
      <c r="F96" s="197">
        <v>0</v>
      </c>
      <c r="H96" s="33"/>
    </row>
    <row r="97" spans="2:8" s="1" customFormat="1" ht="16.899999999999999" customHeight="1">
      <c r="B97" s="33"/>
      <c r="C97" s="196" t="s">
        <v>3</v>
      </c>
      <c r="D97" s="196" t="s">
        <v>2560</v>
      </c>
      <c r="E97" s="18" t="s">
        <v>3</v>
      </c>
      <c r="F97" s="197">
        <v>15.78</v>
      </c>
      <c r="H97" s="33"/>
    </row>
    <row r="98" spans="2:8" s="1" customFormat="1" ht="16.899999999999999" customHeight="1">
      <c r="B98" s="33"/>
      <c r="C98" s="196" t="s">
        <v>3</v>
      </c>
      <c r="D98" s="196" t="s">
        <v>2561</v>
      </c>
      <c r="E98" s="18" t="s">
        <v>3</v>
      </c>
      <c r="F98" s="197">
        <v>0</v>
      </c>
      <c r="H98" s="33"/>
    </row>
    <row r="99" spans="2:8" s="1" customFormat="1" ht="16.899999999999999" customHeight="1">
      <c r="B99" s="33"/>
      <c r="C99" s="196" t="s">
        <v>3</v>
      </c>
      <c r="D99" s="196" t="s">
        <v>331</v>
      </c>
      <c r="E99" s="18" t="s">
        <v>3</v>
      </c>
      <c r="F99" s="197">
        <v>10</v>
      </c>
      <c r="H99" s="33"/>
    </row>
    <row r="100" spans="2:8" s="1" customFormat="1" ht="16.899999999999999" customHeight="1">
      <c r="B100" s="33"/>
      <c r="C100" s="196" t="s">
        <v>3</v>
      </c>
      <c r="D100" s="196" t="s">
        <v>285</v>
      </c>
      <c r="E100" s="18" t="s">
        <v>3</v>
      </c>
      <c r="F100" s="197">
        <v>25.78</v>
      </c>
      <c r="H100" s="33"/>
    </row>
    <row r="101" spans="2:8" s="1" customFormat="1" ht="16.899999999999999" customHeight="1">
      <c r="B101" s="33"/>
      <c r="C101" s="198" t="s">
        <v>2521</v>
      </c>
      <c r="H101" s="33"/>
    </row>
    <row r="102" spans="2:8" s="1" customFormat="1" ht="22.5">
      <c r="B102" s="33"/>
      <c r="C102" s="196" t="s">
        <v>944</v>
      </c>
      <c r="D102" s="196" t="s">
        <v>2562</v>
      </c>
      <c r="E102" s="18" t="s">
        <v>102</v>
      </c>
      <c r="F102" s="197">
        <v>25.78</v>
      </c>
      <c r="H102" s="33"/>
    </row>
    <row r="103" spans="2:8" s="1" customFormat="1" ht="22.5">
      <c r="B103" s="33"/>
      <c r="C103" s="196" t="s">
        <v>949</v>
      </c>
      <c r="D103" s="196" t="s">
        <v>2563</v>
      </c>
      <c r="E103" s="18" t="s">
        <v>102</v>
      </c>
      <c r="F103" s="197">
        <v>2320.1999999999998</v>
      </c>
      <c r="H103" s="33"/>
    </row>
    <row r="104" spans="2:8" s="1" customFormat="1" ht="22.5">
      <c r="B104" s="33"/>
      <c r="C104" s="196" t="s">
        <v>955</v>
      </c>
      <c r="D104" s="196" t="s">
        <v>2564</v>
      </c>
      <c r="E104" s="18" t="s">
        <v>102</v>
      </c>
      <c r="F104" s="197">
        <v>25.78</v>
      </c>
      <c r="H104" s="33"/>
    </row>
    <row r="105" spans="2:8" s="1" customFormat="1" ht="16.899999999999999" customHeight="1">
      <c r="B105" s="33"/>
      <c r="C105" s="196" t="s">
        <v>965</v>
      </c>
      <c r="D105" s="196" t="s">
        <v>2565</v>
      </c>
      <c r="E105" s="18" t="s">
        <v>102</v>
      </c>
      <c r="F105" s="197">
        <v>25.78</v>
      </c>
      <c r="H105" s="33"/>
    </row>
    <row r="106" spans="2:8" s="1" customFormat="1" ht="16.899999999999999" customHeight="1">
      <c r="B106" s="33"/>
      <c r="C106" s="196" t="s">
        <v>970</v>
      </c>
      <c r="D106" s="196" t="s">
        <v>2566</v>
      </c>
      <c r="E106" s="18" t="s">
        <v>102</v>
      </c>
      <c r="F106" s="197">
        <v>1546.8</v>
      </c>
      <c r="H106" s="33"/>
    </row>
    <row r="107" spans="2:8" s="1" customFormat="1" ht="16.899999999999999" customHeight="1">
      <c r="B107" s="33"/>
      <c r="C107" s="196" t="s">
        <v>976</v>
      </c>
      <c r="D107" s="196" t="s">
        <v>2567</v>
      </c>
      <c r="E107" s="18" t="s">
        <v>102</v>
      </c>
      <c r="F107" s="197">
        <v>25.78</v>
      </c>
      <c r="H107" s="33"/>
    </row>
    <row r="108" spans="2:8" s="1" customFormat="1" ht="16.899999999999999" customHeight="1">
      <c r="B108" s="33"/>
      <c r="C108" s="196" t="s">
        <v>981</v>
      </c>
      <c r="D108" s="196" t="s">
        <v>2568</v>
      </c>
      <c r="E108" s="18" t="s">
        <v>102</v>
      </c>
      <c r="F108" s="197">
        <v>25.78</v>
      </c>
      <c r="H108" s="33"/>
    </row>
    <row r="109" spans="2:8" s="1" customFormat="1" ht="16.899999999999999" customHeight="1">
      <c r="B109" s="33"/>
      <c r="C109" s="196" t="s">
        <v>1013</v>
      </c>
      <c r="D109" s="196" t="s">
        <v>2569</v>
      </c>
      <c r="E109" s="18" t="s">
        <v>102</v>
      </c>
      <c r="F109" s="197">
        <v>25.78</v>
      </c>
      <c r="H109" s="33"/>
    </row>
    <row r="110" spans="2:8" s="1" customFormat="1" ht="16.899999999999999" customHeight="1">
      <c r="B110" s="33"/>
      <c r="C110" s="192" t="s">
        <v>129</v>
      </c>
      <c r="D110" s="193" t="s">
        <v>130</v>
      </c>
      <c r="E110" s="194" t="s">
        <v>131</v>
      </c>
      <c r="F110" s="195">
        <v>2.1</v>
      </c>
      <c r="H110" s="33"/>
    </row>
    <row r="111" spans="2:8" s="1" customFormat="1" ht="16.899999999999999" customHeight="1">
      <c r="B111" s="33"/>
      <c r="C111" s="196" t="s">
        <v>3</v>
      </c>
      <c r="D111" s="196" t="s">
        <v>2570</v>
      </c>
      <c r="E111" s="18" t="s">
        <v>3</v>
      </c>
      <c r="F111" s="197">
        <v>1.1000000000000001</v>
      </c>
      <c r="H111" s="33"/>
    </row>
    <row r="112" spans="2:8" s="1" customFormat="1" ht="16.899999999999999" customHeight="1">
      <c r="B112" s="33"/>
      <c r="C112" s="196" t="s">
        <v>3</v>
      </c>
      <c r="D112" s="196" t="s">
        <v>2571</v>
      </c>
      <c r="E112" s="18" t="s">
        <v>3</v>
      </c>
      <c r="F112" s="197">
        <v>1</v>
      </c>
      <c r="H112" s="33"/>
    </row>
    <row r="113" spans="2:8" s="1" customFormat="1" ht="16.899999999999999" customHeight="1">
      <c r="B113" s="33"/>
      <c r="C113" s="196" t="s">
        <v>3</v>
      </c>
      <c r="D113" s="196" t="s">
        <v>285</v>
      </c>
      <c r="E113" s="18" t="s">
        <v>3</v>
      </c>
      <c r="F113" s="197">
        <v>2.1</v>
      </c>
      <c r="H113" s="33"/>
    </row>
    <row r="114" spans="2:8" s="1" customFormat="1" ht="16.899999999999999" customHeight="1">
      <c r="B114" s="33"/>
      <c r="C114" s="198" t="s">
        <v>2521</v>
      </c>
      <c r="H114" s="33"/>
    </row>
    <row r="115" spans="2:8" s="1" customFormat="1" ht="16.899999999999999" customHeight="1">
      <c r="B115" s="33"/>
      <c r="C115" s="196" t="s">
        <v>691</v>
      </c>
      <c r="D115" s="196" t="s">
        <v>2572</v>
      </c>
      <c r="E115" s="18" t="s">
        <v>403</v>
      </c>
      <c r="F115" s="197">
        <v>9.24</v>
      </c>
      <c r="H115" s="33"/>
    </row>
    <row r="116" spans="2:8" s="1" customFormat="1" ht="16.899999999999999" customHeight="1">
      <c r="B116" s="33"/>
      <c r="C116" s="196" t="s">
        <v>691</v>
      </c>
      <c r="D116" s="196" t="s">
        <v>2572</v>
      </c>
      <c r="E116" s="18" t="s">
        <v>403</v>
      </c>
      <c r="F116" s="197">
        <v>12.84</v>
      </c>
      <c r="H116" s="33"/>
    </row>
    <row r="117" spans="2:8" s="1" customFormat="1" ht="16.899999999999999" customHeight="1">
      <c r="B117" s="33"/>
      <c r="C117" s="196" t="s">
        <v>876</v>
      </c>
      <c r="D117" s="196" t="s">
        <v>2557</v>
      </c>
      <c r="E117" s="18" t="s">
        <v>102</v>
      </c>
      <c r="F117" s="197">
        <v>49.043999999999997</v>
      </c>
      <c r="H117" s="33"/>
    </row>
    <row r="118" spans="2:8" s="1" customFormat="1" ht="22.5">
      <c r="B118" s="33"/>
      <c r="C118" s="196" t="s">
        <v>848</v>
      </c>
      <c r="D118" s="196" t="s">
        <v>2573</v>
      </c>
      <c r="E118" s="18" t="s">
        <v>403</v>
      </c>
      <c r="F118" s="197">
        <v>9.24</v>
      </c>
      <c r="H118" s="33"/>
    </row>
    <row r="119" spans="2:8" s="1" customFormat="1" ht="16.899999999999999" customHeight="1">
      <c r="B119" s="33"/>
      <c r="C119" s="196" t="s">
        <v>410</v>
      </c>
      <c r="D119" s="196" t="s">
        <v>2574</v>
      </c>
      <c r="E119" s="18" t="s">
        <v>102</v>
      </c>
      <c r="F119" s="197">
        <v>2.7719999999999998</v>
      </c>
      <c r="H119" s="33"/>
    </row>
    <row r="120" spans="2:8" s="1" customFormat="1" ht="16.899999999999999" customHeight="1">
      <c r="B120" s="33"/>
      <c r="C120" s="196" t="s">
        <v>714</v>
      </c>
      <c r="D120" s="196" t="s">
        <v>715</v>
      </c>
      <c r="E120" s="18" t="s">
        <v>403</v>
      </c>
      <c r="F120" s="197">
        <v>14.124000000000001</v>
      </c>
      <c r="H120" s="33"/>
    </row>
    <row r="121" spans="2:8" s="1" customFormat="1" ht="16.899999999999999" customHeight="1">
      <c r="B121" s="33"/>
      <c r="C121" s="196" t="s">
        <v>794</v>
      </c>
      <c r="D121" s="196" t="s">
        <v>795</v>
      </c>
      <c r="E121" s="18" t="s">
        <v>403</v>
      </c>
      <c r="F121" s="197">
        <v>2.31</v>
      </c>
      <c r="H121" s="33"/>
    </row>
    <row r="122" spans="2:8" s="1" customFormat="1" ht="16.899999999999999" customHeight="1">
      <c r="B122" s="33"/>
      <c r="C122" s="192" t="s">
        <v>134</v>
      </c>
      <c r="D122" s="193" t="s">
        <v>135</v>
      </c>
      <c r="E122" s="194" t="s">
        <v>102</v>
      </c>
      <c r="F122" s="195">
        <v>23.15</v>
      </c>
      <c r="H122" s="33"/>
    </row>
    <row r="123" spans="2:8" s="1" customFormat="1" ht="16.899999999999999" customHeight="1">
      <c r="B123" s="33"/>
      <c r="C123" s="196" t="s">
        <v>3</v>
      </c>
      <c r="D123" s="196" t="s">
        <v>2575</v>
      </c>
      <c r="E123" s="18" t="s">
        <v>3</v>
      </c>
      <c r="F123" s="197">
        <v>21.9</v>
      </c>
      <c r="H123" s="33"/>
    </row>
    <row r="124" spans="2:8" s="1" customFormat="1" ht="16.899999999999999" customHeight="1">
      <c r="B124" s="33"/>
      <c r="C124" s="196" t="s">
        <v>3</v>
      </c>
      <c r="D124" s="196" t="s">
        <v>2576</v>
      </c>
      <c r="E124" s="18" t="s">
        <v>3</v>
      </c>
      <c r="F124" s="197">
        <v>0</v>
      </c>
      <c r="H124" s="33"/>
    </row>
    <row r="125" spans="2:8" s="1" customFormat="1" ht="16.899999999999999" customHeight="1">
      <c r="B125" s="33"/>
      <c r="C125" s="196" t="s">
        <v>3</v>
      </c>
      <c r="D125" s="196" t="s">
        <v>2577</v>
      </c>
      <c r="E125" s="18" t="s">
        <v>3</v>
      </c>
      <c r="F125" s="197">
        <v>3.5</v>
      </c>
      <c r="H125" s="33"/>
    </row>
    <row r="126" spans="2:8" s="1" customFormat="1" ht="16.899999999999999" customHeight="1">
      <c r="B126" s="33"/>
      <c r="C126" s="196" t="s">
        <v>3</v>
      </c>
      <c r="D126" s="196" t="s">
        <v>3</v>
      </c>
      <c r="E126" s="18" t="s">
        <v>3</v>
      </c>
      <c r="F126" s="197">
        <v>0</v>
      </c>
      <c r="H126" s="33"/>
    </row>
    <row r="127" spans="2:8" s="1" customFormat="1" ht="16.899999999999999" customHeight="1">
      <c r="B127" s="33"/>
      <c r="C127" s="196" t="s">
        <v>3</v>
      </c>
      <c r="D127" s="196" t="s">
        <v>2578</v>
      </c>
      <c r="E127" s="18" t="s">
        <v>3</v>
      </c>
      <c r="F127" s="197">
        <v>0</v>
      </c>
      <c r="H127" s="33"/>
    </row>
    <row r="128" spans="2:8" s="1" customFormat="1" ht="16.899999999999999" customHeight="1">
      <c r="B128" s="33"/>
      <c r="C128" s="196" t="s">
        <v>3</v>
      </c>
      <c r="D128" s="196" t="s">
        <v>2579</v>
      </c>
      <c r="E128" s="18" t="s">
        <v>3</v>
      </c>
      <c r="F128" s="197">
        <v>-2.25</v>
      </c>
      <c r="H128" s="33"/>
    </row>
    <row r="129" spans="2:8" s="1" customFormat="1" ht="16.899999999999999" customHeight="1">
      <c r="B129" s="33"/>
      <c r="C129" s="196" t="s">
        <v>3</v>
      </c>
      <c r="D129" s="196" t="s">
        <v>285</v>
      </c>
      <c r="E129" s="18" t="s">
        <v>3</v>
      </c>
      <c r="F129" s="197">
        <v>23.15</v>
      </c>
      <c r="H129" s="33"/>
    </row>
    <row r="130" spans="2:8" s="1" customFormat="1" ht="16.899999999999999" customHeight="1">
      <c r="B130" s="33"/>
      <c r="C130" s="198" t="s">
        <v>2521</v>
      </c>
      <c r="H130" s="33"/>
    </row>
    <row r="131" spans="2:8" s="1" customFormat="1" ht="16.899999999999999" customHeight="1">
      <c r="B131" s="33"/>
      <c r="C131" s="196" t="s">
        <v>739</v>
      </c>
      <c r="D131" s="196" t="s">
        <v>2580</v>
      </c>
      <c r="E131" s="18" t="s">
        <v>102</v>
      </c>
      <c r="F131" s="197">
        <v>95.545000000000002</v>
      </c>
      <c r="H131" s="33"/>
    </row>
    <row r="132" spans="2:8" s="1" customFormat="1" ht="16.899999999999999" customHeight="1">
      <c r="B132" s="33"/>
      <c r="C132" s="196" t="s">
        <v>1655</v>
      </c>
      <c r="D132" s="196" t="s">
        <v>2581</v>
      </c>
      <c r="E132" s="18" t="s">
        <v>102</v>
      </c>
      <c r="F132" s="197">
        <v>23.15</v>
      </c>
      <c r="H132" s="33"/>
    </row>
    <row r="133" spans="2:8" s="1" customFormat="1" ht="16.899999999999999" customHeight="1">
      <c r="B133" s="33"/>
      <c r="C133" s="192" t="s">
        <v>137</v>
      </c>
      <c r="D133" s="193" t="s">
        <v>138</v>
      </c>
      <c r="E133" s="194" t="s">
        <v>131</v>
      </c>
      <c r="F133" s="195">
        <v>14.6</v>
      </c>
      <c r="H133" s="33"/>
    </row>
    <row r="134" spans="2:8" s="1" customFormat="1" ht="16.899999999999999" customHeight="1">
      <c r="B134" s="33"/>
      <c r="C134" s="196" t="s">
        <v>3</v>
      </c>
      <c r="D134" s="196" t="s">
        <v>2582</v>
      </c>
      <c r="E134" s="18" t="s">
        <v>3</v>
      </c>
      <c r="F134" s="197">
        <v>4.3</v>
      </c>
      <c r="H134" s="33"/>
    </row>
    <row r="135" spans="2:8" s="1" customFormat="1" ht="16.899999999999999" customHeight="1">
      <c r="B135" s="33"/>
      <c r="C135" s="196" t="s">
        <v>3</v>
      </c>
      <c r="D135" s="196" t="s">
        <v>2583</v>
      </c>
      <c r="E135" s="18" t="s">
        <v>3</v>
      </c>
      <c r="F135" s="197">
        <v>10.3</v>
      </c>
      <c r="H135" s="33"/>
    </row>
    <row r="136" spans="2:8" s="1" customFormat="1" ht="16.899999999999999" customHeight="1">
      <c r="B136" s="33"/>
      <c r="C136" s="196" t="s">
        <v>3</v>
      </c>
      <c r="D136" s="196" t="s">
        <v>285</v>
      </c>
      <c r="E136" s="18" t="s">
        <v>3</v>
      </c>
      <c r="F136" s="197">
        <v>14.6</v>
      </c>
      <c r="H136" s="33"/>
    </row>
    <row r="137" spans="2:8" s="1" customFormat="1" ht="16.899999999999999" customHeight="1">
      <c r="B137" s="33"/>
      <c r="C137" s="198" t="s">
        <v>2521</v>
      </c>
      <c r="H137" s="33"/>
    </row>
    <row r="138" spans="2:8" s="1" customFormat="1" ht="16.899999999999999" customHeight="1">
      <c r="B138" s="33"/>
      <c r="C138" s="196" t="s">
        <v>1583</v>
      </c>
      <c r="D138" s="196" t="s">
        <v>2584</v>
      </c>
      <c r="E138" s="18" t="s">
        <v>102</v>
      </c>
      <c r="F138" s="197">
        <v>9.09</v>
      </c>
      <c r="H138" s="33"/>
    </row>
    <row r="139" spans="2:8" s="1" customFormat="1" ht="16.899999999999999" customHeight="1">
      <c r="B139" s="33"/>
      <c r="C139" s="196" t="s">
        <v>1597</v>
      </c>
      <c r="D139" s="196" t="s">
        <v>2585</v>
      </c>
      <c r="E139" s="18" t="s">
        <v>403</v>
      </c>
      <c r="F139" s="197">
        <v>14.6</v>
      </c>
      <c r="H139" s="33"/>
    </row>
    <row r="140" spans="2:8" s="1" customFormat="1" ht="16.899999999999999" customHeight="1">
      <c r="B140" s="33"/>
      <c r="C140" s="196" t="s">
        <v>1670</v>
      </c>
      <c r="D140" s="196" t="s">
        <v>2586</v>
      </c>
      <c r="E140" s="18" t="s">
        <v>403</v>
      </c>
      <c r="F140" s="197">
        <v>26.6</v>
      </c>
      <c r="H140" s="33"/>
    </row>
    <row r="141" spans="2:8" s="1" customFormat="1" ht="16.899999999999999" customHeight="1">
      <c r="B141" s="33"/>
      <c r="C141" s="192" t="s">
        <v>140</v>
      </c>
      <c r="D141" s="193" t="s">
        <v>141</v>
      </c>
      <c r="E141" s="194" t="s">
        <v>131</v>
      </c>
      <c r="F141" s="195">
        <v>104.91</v>
      </c>
      <c r="H141" s="33"/>
    </row>
    <row r="142" spans="2:8" s="1" customFormat="1" ht="16.899999999999999" customHeight="1">
      <c r="B142" s="33"/>
      <c r="C142" s="196" t="s">
        <v>3</v>
      </c>
      <c r="D142" s="196" t="s">
        <v>143</v>
      </c>
      <c r="E142" s="18" t="s">
        <v>3</v>
      </c>
      <c r="F142" s="197">
        <v>9.26</v>
      </c>
      <c r="H142" s="33"/>
    </row>
    <row r="143" spans="2:8" s="1" customFormat="1" ht="16.899999999999999" customHeight="1">
      <c r="B143" s="33"/>
      <c r="C143" s="196" t="s">
        <v>3</v>
      </c>
      <c r="D143" s="196" t="s">
        <v>146</v>
      </c>
      <c r="E143" s="18" t="s">
        <v>3</v>
      </c>
      <c r="F143" s="197">
        <v>81.05</v>
      </c>
      <c r="H143" s="33"/>
    </row>
    <row r="144" spans="2:8" s="1" customFormat="1" ht="16.899999999999999" customHeight="1">
      <c r="B144" s="33"/>
      <c r="C144" s="196" t="s">
        <v>3</v>
      </c>
      <c r="D144" s="196" t="s">
        <v>137</v>
      </c>
      <c r="E144" s="18" t="s">
        <v>3</v>
      </c>
      <c r="F144" s="197">
        <v>14.6</v>
      </c>
      <c r="H144" s="33"/>
    </row>
    <row r="145" spans="2:8" s="1" customFormat="1" ht="16.899999999999999" customHeight="1">
      <c r="B145" s="33"/>
      <c r="C145" s="196" t="s">
        <v>3</v>
      </c>
      <c r="D145" s="196" t="s">
        <v>285</v>
      </c>
      <c r="E145" s="18" t="s">
        <v>3</v>
      </c>
      <c r="F145" s="197">
        <v>104.91</v>
      </c>
      <c r="H145" s="33"/>
    </row>
    <row r="146" spans="2:8" s="1" customFormat="1" ht="16.899999999999999" customHeight="1">
      <c r="B146" s="33"/>
      <c r="C146" s="198" t="s">
        <v>2521</v>
      </c>
      <c r="H146" s="33"/>
    </row>
    <row r="147" spans="2:8" s="1" customFormat="1" ht="22.5">
      <c r="B147" s="33"/>
      <c r="C147" s="196" t="s">
        <v>894</v>
      </c>
      <c r="D147" s="196" t="s">
        <v>2587</v>
      </c>
      <c r="E147" s="18" t="s">
        <v>403</v>
      </c>
      <c r="F147" s="197">
        <v>104.91</v>
      </c>
      <c r="H147" s="33"/>
    </row>
    <row r="148" spans="2:8" s="1" customFormat="1" ht="16.899999999999999" customHeight="1">
      <c r="B148" s="33"/>
      <c r="C148" s="196" t="s">
        <v>1041</v>
      </c>
      <c r="D148" s="196" t="s">
        <v>2588</v>
      </c>
      <c r="E148" s="18" t="s">
        <v>102</v>
      </c>
      <c r="F148" s="197">
        <v>31.472999999999999</v>
      </c>
      <c r="H148" s="33"/>
    </row>
    <row r="149" spans="2:8" s="1" customFormat="1" ht="16.899999999999999" customHeight="1">
      <c r="B149" s="33"/>
      <c r="C149" s="196" t="s">
        <v>1058</v>
      </c>
      <c r="D149" s="196" t="s">
        <v>2589</v>
      </c>
      <c r="E149" s="18" t="s">
        <v>102</v>
      </c>
      <c r="F149" s="197">
        <v>31.472999999999999</v>
      </c>
      <c r="H149" s="33"/>
    </row>
    <row r="150" spans="2:8" s="1" customFormat="1" ht="16.899999999999999" customHeight="1">
      <c r="B150" s="33"/>
      <c r="C150" s="196" t="s">
        <v>1077</v>
      </c>
      <c r="D150" s="196" t="s">
        <v>2590</v>
      </c>
      <c r="E150" s="18" t="s">
        <v>403</v>
      </c>
      <c r="F150" s="197">
        <v>104.91</v>
      </c>
      <c r="H150" s="33"/>
    </row>
    <row r="151" spans="2:8" s="1" customFormat="1" ht="16.899999999999999" customHeight="1">
      <c r="B151" s="33"/>
      <c r="C151" s="196" t="s">
        <v>1697</v>
      </c>
      <c r="D151" s="196" t="s">
        <v>2591</v>
      </c>
      <c r="E151" s="18" t="s">
        <v>102</v>
      </c>
      <c r="F151" s="197">
        <v>654.36900000000003</v>
      </c>
      <c r="H151" s="33"/>
    </row>
    <row r="152" spans="2:8" s="1" customFormat="1" ht="16.899999999999999" customHeight="1">
      <c r="B152" s="33"/>
      <c r="C152" s="196" t="s">
        <v>1719</v>
      </c>
      <c r="D152" s="196" t="s">
        <v>2531</v>
      </c>
      <c r="E152" s="18" t="s">
        <v>403</v>
      </c>
      <c r="F152" s="197">
        <v>145.851</v>
      </c>
      <c r="H152" s="33"/>
    </row>
    <row r="153" spans="2:8" s="1" customFormat="1" ht="16.899999999999999" customHeight="1">
      <c r="B153" s="33"/>
      <c r="C153" s="196" t="s">
        <v>1245</v>
      </c>
      <c r="D153" s="196" t="s">
        <v>1246</v>
      </c>
      <c r="E153" s="18" t="s">
        <v>1247</v>
      </c>
      <c r="F153" s="197">
        <v>104.91</v>
      </c>
      <c r="H153" s="33"/>
    </row>
    <row r="154" spans="2:8" s="1" customFormat="1" ht="16.899999999999999" customHeight="1">
      <c r="B154" s="33"/>
      <c r="C154" s="192" t="s">
        <v>143</v>
      </c>
      <c r="D154" s="193" t="s">
        <v>144</v>
      </c>
      <c r="E154" s="194" t="s">
        <v>131</v>
      </c>
      <c r="F154" s="195">
        <v>9.26</v>
      </c>
      <c r="H154" s="33"/>
    </row>
    <row r="155" spans="2:8" s="1" customFormat="1" ht="16.899999999999999" customHeight="1">
      <c r="B155" s="33"/>
      <c r="C155" s="196" t="s">
        <v>3</v>
      </c>
      <c r="D155" s="196" t="s">
        <v>2592</v>
      </c>
      <c r="E155" s="18" t="s">
        <v>3</v>
      </c>
      <c r="F155" s="197">
        <v>9.26</v>
      </c>
      <c r="H155" s="33"/>
    </row>
    <row r="156" spans="2:8" s="1" customFormat="1" ht="16.899999999999999" customHeight="1">
      <c r="B156" s="33"/>
      <c r="C156" s="198" t="s">
        <v>2521</v>
      </c>
      <c r="H156" s="33"/>
    </row>
    <row r="157" spans="2:8" s="1" customFormat="1" ht="16.899999999999999" customHeight="1">
      <c r="B157" s="33"/>
      <c r="C157" s="196" t="s">
        <v>1516</v>
      </c>
      <c r="D157" s="196" t="s">
        <v>2543</v>
      </c>
      <c r="E157" s="18" t="s">
        <v>102</v>
      </c>
      <c r="F157" s="197">
        <v>15.055999999999999</v>
      </c>
      <c r="H157" s="33"/>
    </row>
    <row r="158" spans="2:8" s="1" customFormat="1" ht="22.5">
      <c r="B158" s="33"/>
      <c r="C158" s="196" t="s">
        <v>1548</v>
      </c>
      <c r="D158" s="196" t="s">
        <v>2593</v>
      </c>
      <c r="E158" s="18" t="s">
        <v>403</v>
      </c>
      <c r="F158" s="197">
        <v>8.36</v>
      </c>
      <c r="H158" s="33"/>
    </row>
    <row r="159" spans="2:8" s="1" customFormat="1" ht="16.899999999999999" customHeight="1">
      <c r="B159" s="33"/>
      <c r="C159" s="192" t="s">
        <v>146</v>
      </c>
      <c r="D159" s="193" t="s">
        <v>147</v>
      </c>
      <c r="E159" s="194" t="s">
        <v>131</v>
      </c>
      <c r="F159" s="195">
        <v>81.05</v>
      </c>
      <c r="H159" s="33"/>
    </row>
    <row r="160" spans="2:8" s="1" customFormat="1" ht="16.899999999999999" customHeight="1">
      <c r="B160" s="33"/>
      <c r="C160" s="196" t="s">
        <v>3</v>
      </c>
      <c r="D160" s="196" t="s">
        <v>2594</v>
      </c>
      <c r="E160" s="18" t="s">
        <v>3</v>
      </c>
      <c r="F160" s="197">
        <v>11.26</v>
      </c>
      <c r="H160" s="33"/>
    </row>
    <row r="161" spans="2:8" s="1" customFormat="1" ht="16.899999999999999" customHeight="1">
      <c r="B161" s="33"/>
      <c r="C161" s="196" t="s">
        <v>3</v>
      </c>
      <c r="D161" s="196" t="s">
        <v>2595</v>
      </c>
      <c r="E161" s="18" t="s">
        <v>3</v>
      </c>
      <c r="F161" s="197">
        <v>11.88</v>
      </c>
      <c r="H161" s="33"/>
    </row>
    <row r="162" spans="2:8" s="1" customFormat="1" ht="16.899999999999999" customHeight="1">
      <c r="B162" s="33"/>
      <c r="C162" s="196" t="s">
        <v>3</v>
      </c>
      <c r="D162" s="196" t="s">
        <v>2596</v>
      </c>
      <c r="E162" s="18" t="s">
        <v>3</v>
      </c>
      <c r="F162" s="197">
        <v>15.86</v>
      </c>
      <c r="H162" s="33"/>
    </row>
    <row r="163" spans="2:8" s="1" customFormat="1" ht="16.899999999999999" customHeight="1">
      <c r="B163" s="33"/>
      <c r="C163" s="196" t="s">
        <v>3</v>
      </c>
      <c r="D163" s="196" t="s">
        <v>2597</v>
      </c>
      <c r="E163" s="18" t="s">
        <v>3</v>
      </c>
      <c r="F163" s="197">
        <v>16.38</v>
      </c>
      <c r="H163" s="33"/>
    </row>
    <row r="164" spans="2:8" s="1" customFormat="1" ht="16.899999999999999" customHeight="1">
      <c r="B164" s="33"/>
      <c r="C164" s="196" t="s">
        <v>3</v>
      </c>
      <c r="D164" s="196" t="s">
        <v>2598</v>
      </c>
      <c r="E164" s="18" t="s">
        <v>3</v>
      </c>
      <c r="F164" s="197">
        <v>16.46</v>
      </c>
      <c r="H164" s="33"/>
    </row>
    <row r="165" spans="2:8" s="1" customFormat="1" ht="16.899999999999999" customHeight="1">
      <c r="B165" s="33"/>
      <c r="C165" s="196" t="s">
        <v>3</v>
      </c>
      <c r="D165" s="196" t="s">
        <v>2599</v>
      </c>
      <c r="E165" s="18" t="s">
        <v>3</v>
      </c>
      <c r="F165" s="197">
        <v>9.2100000000000009</v>
      </c>
      <c r="H165" s="33"/>
    </row>
    <row r="166" spans="2:8" s="1" customFormat="1" ht="16.899999999999999" customHeight="1">
      <c r="B166" s="33"/>
      <c r="C166" s="196" t="s">
        <v>3</v>
      </c>
      <c r="D166" s="196" t="s">
        <v>285</v>
      </c>
      <c r="E166" s="18" t="s">
        <v>3</v>
      </c>
      <c r="F166" s="197">
        <v>81.05</v>
      </c>
      <c r="H166" s="33"/>
    </row>
    <row r="167" spans="2:8" s="1" customFormat="1" ht="16.899999999999999" customHeight="1">
      <c r="B167" s="33"/>
      <c r="C167" s="198" t="s">
        <v>2521</v>
      </c>
      <c r="H167" s="33"/>
    </row>
    <row r="168" spans="2:8" s="1" customFormat="1" ht="16.899999999999999" customHeight="1">
      <c r="B168" s="33"/>
      <c r="C168" s="196" t="s">
        <v>1636</v>
      </c>
      <c r="D168" s="196" t="s">
        <v>2600</v>
      </c>
      <c r="E168" s="18" t="s">
        <v>403</v>
      </c>
      <c r="F168" s="197">
        <v>95.644999999999996</v>
      </c>
      <c r="H168" s="33"/>
    </row>
    <row r="169" spans="2:8" s="1" customFormat="1" ht="16.899999999999999" customHeight="1">
      <c r="B169" s="33"/>
      <c r="C169" s="192" t="s">
        <v>149</v>
      </c>
      <c r="D169" s="193" t="s">
        <v>150</v>
      </c>
      <c r="E169" s="194" t="s">
        <v>131</v>
      </c>
      <c r="F169" s="195">
        <v>27.295000000000002</v>
      </c>
      <c r="H169" s="33"/>
    </row>
    <row r="170" spans="2:8" s="1" customFormat="1" ht="16.899999999999999" customHeight="1">
      <c r="B170" s="33"/>
      <c r="C170" s="196" t="s">
        <v>3</v>
      </c>
      <c r="D170" s="196" t="s">
        <v>69</v>
      </c>
      <c r="E170" s="18" t="s">
        <v>3</v>
      </c>
      <c r="F170" s="197">
        <v>0</v>
      </c>
      <c r="H170" s="33"/>
    </row>
    <row r="171" spans="2:8" s="1" customFormat="1" ht="16.899999999999999" customHeight="1">
      <c r="B171" s="33"/>
      <c r="C171" s="196" t="s">
        <v>3</v>
      </c>
      <c r="D171" s="196" t="s">
        <v>152</v>
      </c>
      <c r="E171" s="18" t="s">
        <v>3</v>
      </c>
      <c r="F171" s="197">
        <v>27.295000000000002</v>
      </c>
      <c r="H171" s="33"/>
    </row>
    <row r="172" spans="2:8" s="1" customFormat="1" ht="16.899999999999999" customHeight="1">
      <c r="B172" s="33"/>
      <c r="C172" s="196" t="s">
        <v>3</v>
      </c>
      <c r="D172" s="196" t="s">
        <v>69</v>
      </c>
      <c r="E172" s="18" t="s">
        <v>3</v>
      </c>
      <c r="F172" s="197">
        <v>0</v>
      </c>
      <c r="H172" s="33"/>
    </row>
    <row r="173" spans="2:8" s="1" customFormat="1" ht="16.899999999999999" customHeight="1">
      <c r="B173" s="33"/>
      <c r="C173" s="196" t="s">
        <v>3</v>
      </c>
      <c r="D173" s="196" t="s">
        <v>69</v>
      </c>
      <c r="E173" s="18" t="s">
        <v>3</v>
      </c>
      <c r="F173" s="197">
        <v>0</v>
      </c>
      <c r="H173" s="33"/>
    </row>
    <row r="174" spans="2:8" s="1" customFormat="1" ht="16.899999999999999" customHeight="1">
      <c r="B174" s="33"/>
      <c r="C174" s="196" t="s">
        <v>3</v>
      </c>
      <c r="D174" s="196" t="s">
        <v>69</v>
      </c>
      <c r="E174" s="18" t="s">
        <v>3</v>
      </c>
      <c r="F174" s="197">
        <v>0</v>
      </c>
      <c r="H174" s="33"/>
    </row>
    <row r="175" spans="2:8" s="1" customFormat="1" ht="16.899999999999999" customHeight="1">
      <c r="B175" s="33"/>
      <c r="C175" s="196" t="s">
        <v>3</v>
      </c>
      <c r="D175" s="196" t="s">
        <v>69</v>
      </c>
      <c r="E175" s="18" t="s">
        <v>3</v>
      </c>
      <c r="F175" s="197">
        <v>0</v>
      </c>
      <c r="H175" s="33"/>
    </row>
    <row r="176" spans="2:8" s="1" customFormat="1" ht="16.899999999999999" customHeight="1">
      <c r="B176" s="33"/>
      <c r="C176" s="196" t="s">
        <v>3</v>
      </c>
      <c r="D176" s="196" t="s">
        <v>285</v>
      </c>
      <c r="E176" s="18" t="s">
        <v>3</v>
      </c>
      <c r="F176" s="197">
        <v>27.295000000000002</v>
      </c>
      <c r="H176" s="33"/>
    </row>
    <row r="177" spans="2:8" s="1" customFormat="1" ht="16.899999999999999" customHeight="1">
      <c r="B177" s="33"/>
      <c r="C177" s="198" t="s">
        <v>2521</v>
      </c>
      <c r="H177" s="33"/>
    </row>
    <row r="178" spans="2:8" s="1" customFormat="1" ht="16.899999999999999" customHeight="1">
      <c r="B178" s="33"/>
      <c r="C178" s="196" t="s">
        <v>1719</v>
      </c>
      <c r="D178" s="196" t="s">
        <v>2531</v>
      </c>
      <c r="E178" s="18" t="s">
        <v>403</v>
      </c>
      <c r="F178" s="197">
        <v>145.851</v>
      </c>
      <c r="H178" s="33"/>
    </row>
    <row r="179" spans="2:8" s="1" customFormat="1" ht="16.899999999999999" customHeight="1">
      <c r="B179" s="33"/>
      <c r="C179" s="192" t="s">
        <v>152</v>
      </c>
      <c r="D179" s="193" t="s">
        <v>153</v>
      </c>
      <c r="E179" s="194" t="s">
        <v>131</v>
      </c>
      <c r="F179" s="195">
        <v>27.295000000000002</v>
      </c>
      <c r="H179" s="33"/>
    </row>
    <row r="180" spans="2:8" s="1" customFormat="1" ht="16.899999999999999" customHeight="1">
      <c r="B180" s="33"/>
      <c r="C180" s="196" t="s">
        <v>3</v>
      </c>
      <c r="D180" s="196" t="s">
        <v>2601</v>
      </c>
      <c r="E180" s="18" t="s">
        <v>3</v>
      </c>
      <c r="F180" s="197">
        <v>16.510000000000002</v>
      </c>
      <c r="H180" s="33"/>
    </row>
    <row r="181" spans="2:8" s="1" customFormat="1" ht="16.899999999999999" customHeight="1">
      <c r="B181" s="33"/>
      <c r="C181" s="196" t="s">
        <v>3</v>
      </c>
      <c r="D181" s="196" t="s">
        <v>2602</v>
      </c>
      <c r="E181" s="18" t="s">
        <v>3</v>
      </c>
      <c r="F181" s="197">
        <v>3.64</v>
      </c>
      <c r="H181" s="33"/>
    </row>
    <row r="182" spans="2:8" s="1" customFormat="1" ht="16.899999999999999" customHeight="1">
      <c r="B182" s="33"/>
      <c r="C182" s="196" t="s">
        <v>3</v>
      </c>
      <c r="D182" s="196" t="s">
        <v>2603</v>
      </c>
      <c r="E182" s="18" t="s">
        <v>3</v>
      </c>
      <c r="F182" s="197">
        <v>3.5049999999999999</v>
      </c>
      <c r="H182" s="33"/>
    </row>
    <row r="183" spans="2:8" s="1" customFormat="1" ht="16.899999999999999" customHeight="1">
      <c r="B183" s="33"/>
      <c r="C183" s="196" t="s">
        <v>3</v>
      </c>
      <c r="D183" s="196" t="s">
        <v>2604</v>
      </c>
      <c r="E183" s="18" t="s">
        <v>3</v>
      </c>
      <c r="F183" s="197">
        <v>3.64</v>
      </c>
      <c r="H183" s="33"/>
    </row>
    <row r="184" spans="2:8" s="1" customFormat="1" ht="16.899999999999999" customHeight="1">
      <c r="B184" s="33"/>
      <c r="C184" s="196" t="s">
        <v>3</v>
      </c>
      <c r="D184" s="196" t="s">
        <v>285</v>
      </c>
      <c r="E184" s="18" t="s">
        <v>3</v>
      </c>
      <c r="F184" s="197">
        <v>27.295000000000002</v>
      </c>
      <c r="H184" s="33"/>
    </row>
    <row r="185" spans="2:8" s="1" customFormat="1" ht="16.899999999999999" customHeight="1">
      <c r="B185" s="33"/>
      <c r="C185" s="198" t="s">
        <v>2521</v>
      </c>
      <c r="H185" s="33"/>
    </row>
    <row r="186" spans="2:8" s="1" customFormat="1" ht="16.899999999999999" customHeight="1">
      <c r="B186" s="33"/>
      <c r="C186" s="196" t="s">
        <v>1636</v>
      </c>
      <c r="D186" s="196" t="s">
        <v>2600</v>
      </c>
      <c r="E186" s="18" t="s">
        <v>403</v>
      </c>
      <c r="F186" s="197">
        <v>95.644999999999996</v>
      </c>
      <c r="H186" s="33"/>
    </row>
    <row r="187" spans="2:8" s="1" customFormat="1" ht="16.899999999999999" customHeight="1">
      <c r="B187" s="33"/>
      <c r="C187" s="192" t="s">
        <v>154</v>
      </c>
      <c r="D187" s="193" t="s">
        <v>155</v>
      </c>
      <c r="E187" s="194" t="s">
        <v>102</v>
      </c>
      <c r="F187" s="195">
        <v>3.7770000000000001</v>
      </c>
      <c r="H187" s="33"/>
    </row>
    <row r="188" spans="2:8" s="1" customFormat="1" ht="16.899999999999999" customHeight="1">
      <c r="B188" s="33"/>
      <c r="C188" s="196" t="s">
        <v>3</v>
      </c>
      <c r="D188" s="196" t="s">
        <v>2605</v>
      </c>
      <c r="E188" s="18" t="s">
        <v>3</v>
      </c>
      <c r="F188" s="197">
        <v>2.2770000000000001</v>
      </c>
      <c r="H188" s="33"/>
    </row>
    <row r="189" spans="2:8" s="1" customFormat="1" ht="16.899999999999999" customHeight="1">
      <c r="B189" s="33"/>
      <c r="C189" s="196" t="s">
        <v>3</v>
      </c>
      <c r="D189" s="196" t="s">
        <v>1452</v>
      </c>
      <c r="E189" s="18" t="s">
        <v>3</v>
      </c>
      <c r="F189" s="197">
        <v>1.5</v>
      </c>
      <c r="H189" s="33"/>
    </row>
    <row r="190" spans="2:8" s="1" customFormat="1" ht="16.899999999999999" customHeight="1">
      <c r="B190" s="33"/>
      <c r="C190" s="196" t="s">
        <v>3</v>
      </c>
      <c r="D190" s="196" t="s">
        <v>285</v>
      </c>
      <c r="E190" s="18" t="s">
        <v>3</v>
      </c>
      <c r="F190" s="197">
        <v>3.7770000000000001</v>
      </c>
      <c r="H190" s="33"/>
    </row>
    <row r="191" spans="2:8" s="1" customFormat="1" ht="16.899999999999999" customHeight="1">
      <c r="B191" s="33"/>
      <c r="C191" s="198" t="s">
        <v>2521</v>
      </c>
      <c r="H191" s="33"/>
    </row>
    <row r="192" spans="2:8" s="1" customFormat="1" ht="16.899999999999999" customHeight="1">
      <c r="B192" s="33"/>
      <c r="C192" s="196" t="s">
        <v>685</v>
      </c>
      <c r="D192" s="196" t="s">
        <v>2606</v>
      </c>
      <c r="E192" s="18" t="s">
        <v>102</v>
      </c>
      <c r="F192" s="197">
        <v>6.7949999999999999</v>
      </c>
      <c r="H192" s="33"/>
    </row>
    <row r="193" spans="2:8" s="1" customFormat="1" ht="16.899999999999999" customHeight="1">
      <c r="B193" s="33"/>
      <c r="C193" s="196" t="s">
        <v>1748</v>
      </c>
      <c r="D193" s="196" t="s">
        <v>2534</v>
      </c>
      <c r="E193" s="18" t="s">
        <v>102</v>
      </c>
      <c r="F193" s="197">
        <v>40.164999999999999</v>
      </c>
      <c r="H193" s="33"/>
    </row>
    <row r="194" spans="2:8" s="1" customFormat="1" ht="16.899999999999999" customHeight="1">
      <c r="B194" s="33"/>
      <c r="C194" s="192" t="s">
        <v>157</v>
      </c>
      <c r="D194" s="193" t="s">
        <v>158</v>
      </c>
      <c r="E194" s="194" t="s">
        <v>102</v>
      </c>
      <c r="F194" s="195">
        <v>118.69499999999999</v>
      </c>
      <c r="H194" s="33"/>
    </row>
    <row r="195" spans="2:8" s="1" customFormat="1" ht="16.899999999999999" customHeight="1">
      <c r="B195" s="33"/>
      <c r="C195" s="196" t="s">
        <v>3</v>
      </c>
      <c r="D195" s="196" t="s">
        <v>2607</v>
      </c>
      <c r="E195" s="18" t="s">
        <v>3</v>
      </c>
      <c r="F195" s="197">
        <v>0</v>
      </c>
      <c r="H195" s="33"/>
    </row>
    <row r="196" spans="2:8" s="1" customFormat="1" ht="16.899999999999999" customHeight="1">
      <c r="B196" s="33"/>
      <c r="C196" s="196" t="s">
        <v>3</v>
      </c>
      <c r="D196" s="196" t="s">
        <v>2608</v>
      </c>
      <c r="E196" s="18" t="s">
        <v>3</v>
      </c>
      <c r="F196" s="197">
        <v>26.946999999999999</v>
      </c>
      <c r="H196" s="33"/>
    </row>
    <row r="197" spans="2:8" s="1" customFormat="1" ht="16.899999999999999" customHeight="1">
      <c r="B197" s="33"/>
      <c r="C197" s="196" t="s">
        <v>3</v>
      </c>
      <c r="D197" s="196" t="s">
        <v>2609</v>
      </c>
      <c r="E197" s="18" t="s">
        <v>3</v>
      </c>
      <c r="F197" s="197">
        <v>32.767000000000003</v>
      </c>
      <c r="H197" s="33"/>
    </row>
    <row r="198" spans="2:8" s="1" customFormat="1" ht="16.899999999999999" customHeight="1">
      <c r="B198" s="33"/>
      <c r="C198" s="196" t="s">
        <v>3</v>
      </c>
      <c r="D198" s="196" t="s">
        <v>2610</v>
      </c>
      <c r="E198" s="18" t="s">
        <v>3</v>
      </c>
      <c r="F198" s="197">
        <v>12.222</v>
      </c>
      <c r="H198" s="33"/>
    </row>
    <row r="199" spans="2:8" s="1" customFormat="1" ht="16.899999999999999" customHeight="1">
      <c r="B199" s="33"/>
      <c r="C199" s="196" t="s">
        <v>3</v>
      </c>
      <c r="D199" s="196" t="s">
        <v>2611</v>
      </c>
      <c r="E199" s="18" t="s">
        <v>3</v>
      </c>
      <c r="F199" s="197">
        <v>29.972999999999999</v>
      </c>
      <c r="H199" s="33"/>
    </row>
    <row r="200" spans="2:8" s="1" customFormat="1" ht="16.899999999999999" customHeight="1">
      <c r="B200" s="33"/>
      <c r="C200" s="196" t="s">
        <v>3</v>
      </c>
      <c r="D200" s="196" t="s">
        <v>2612</v>
      </c>
      <c r="E200" s="18" t="s">
        <v>3</v>
      </c>
      <c r="F200" s="197">
        <v>26.800999999999998</v>
      </c>
      <c r="H200" s="33"/>
    </row>
    <row r="201" spans="2:8" s="1" customFormat="1" ht="16.899999999999999" customHeight="1">
      <c r="B201" s="33"/>
      <c r="C201" s="196" t="s">
        <v>3</v>
      </c>
      <c r="D201" s="196" t="s">
        <v>2613</v>
      </c>
      <c r="E201" s="18" t="s">
        <v>3</v>
      </c>
      <c r="F201" s="197">
        <v>0</v>
      </c>
      <c r="H201" s="33"/>
    </row>
    <row r="202" spans="2:8" s="1" customFormat="1" ht="16.899999999999999" customHeight="1">
      <c r="B202" s="33"/>
      <c r="C202" s="196" t="s">
        <v>3</v>
      </c>
      <c r="D202" s="196" t="s">
        <v>2614</v>
      </c>
      <c r="E202" s="18" t="s">
        <v>3</v>
      </c>
      <c r="F202" s="197">
        <v>-17.047000000000001</v>
      </c>
      <c r="H202" s="33"/>
    </row>
    <row r="203" spans="2:8" s="1" customFormat="1" ht="16.899999999999999" customHeight="1">
      <c r="B203" s="33"/>
      <c r="C203" s="196" t="s">
        <v>3</v>
      </c>
      <c r="D203" s="196" t="s">
        <v>2615</v>
      </c>
      <c r="E203" s="18" t="s">
        <v>3</v>
      </c>
      <c r="F203" s="197">
        <v>0</v>
      </c>
      <c r="H203" s="33"/>
    </row>
    <row r="204" spans="2:8" s="1" customFormat="1" ht="16.899999999999999" customHeight="1">
      <c r="B204" s="33"/>
      <c r="C204" s="196" t="s">
        <v>3</v>
      </c>
      <c r="D204" s="196" t="s">
        <v>2616</v>
      </c>
      <c r="E204" s="18" t="s">
        <v>3</v>
      </c>
      <c r="F204" s="197">
        <v>7.032</v>
      </c>
      <c r="H204" s="33"/>
    </row>
    <row r="205" spans="2:8" s="1" customFormat="1" ht="16.899999999999999" customHeight="1">
      <c r="B205" s="33"/>
      <c r="C205" s="196" t="s">
        <v>3</v>
      </c>
      <c r="D205" s="196" t="s">
        <v>285</v>
      </c>
      <c r="E205" s="18" t="s">
        <v>3</v>
      </c>
      <c r="F205" s="197">
        <v>118.69499999999999</v>
      </c>
      <c r="H205" s="33"/>
    </row>
    <row r="206" spans="2:8" s="1" customFormat="1" ht="16.899999999999999" customHeight="1">
      <c r="B206" s="33"/>
      <c r="C206" s="198" t="s">
        <v>2521</v>
      </c>
      <c r="H206" s="33"/>
    </row>
    <row r="207" spans="2:8" s="1" customFormat="1" ht="16.899999999999999" customHeight="1">
      <c r="B207" s="33"/>
      <c r="C207" s="196" t="s">
        <v>728</v>
      </c>
      <c r="D207" s="196" t="s">
        <v>2617</v>
      </c>
      <c r="E207" s="18" t="s">
        <v>102</v>
      </c>
      <c r="F207" s="197">
        <v>118.69499999999999</v>
      </c>
      <c r="H207" s="33"/>
    </row>
    <row r="208" spans="2:8" s="1" customFormat="1" ht="16.899999999999999" customHeight="1">
      <c r="B208" s="33"/>
      <c r="C208" s="196" t="s">
        <v>739</v>
      </c>
      <c r="D208" s="196" t="s">
        <v>2580</v>
      </c>
      <c r="E208" s="18" t="s">
        <v>102</v>
      </c>
      <c r="F208" s="197">
        <v>95.545000000000002</v>
      </c>
      <c r="H208" s="33"/>
    </row>
    <row r="209" spans="2:8" s="1" customFormat="1" ht="16.899999999999999" customHeight="1">
      <c r="B209" s="33"/>
      <c r="C209" s="196" t="s">
        <v>733</v>
      </c>
      <c r="D209" s="196" t="s">
        <v>2618</v>
      </c>
      <c r="E209" s="18" t="s">
        <v>102</v>
      </c>
      <c r="F209" s="197">
        <v>237.39</v>
      </c>
      <c r="H209" s="33"/>
    </row>
    <row r="210" spans="2:8" s="1" customFormat="1" ht="16.899999999999999" customHeight="1">
      <c r="B210" s="33"/>
      <c r="C210" s="196" t="s">
        <v>708</v>
      </c>
      <c r="D210" s="196" t="s">
        <v>709</v>
      </c>
      <c r="E210" s="18" t="s">
        <v>403</v>
      </c>
      <c r="F210" s="197">
        <v>156.67699999999999</v>
      </c>
      <c r="H210" s="33"/>
    </row>
    <row r="211" spans="2:8" s="1" customFormat="1" ht="16.899999999999999" customHeight="1">
      <c r="B211" s="33"/>
      <c r="C211" s="192" t="s">
        <v>160</v>
      </c>
      <c r="D211" s="193" t="s">
        <v>161</v>
      </c>
      <c r="E211" s="194" t="s">
        <v>131</v>
      </c>
      <c r="F211" s="195">
        <v>7.14</v>
      </c>
      <c r="H211" s="33"/>
    </row>
    <row r="212" spans="2:8" s="1" customFormat="1" ht="16.899999999999999" customHeight="1">
      <c r="B212" s="33"/>
      <c r="C212" s="196" t="s">
        <v>3</v>
      </c>
      <c r="D212" s="196" t="s">
        <v>2619</v>
      </c>
      <c r="E212" s="18" t="s">
        <v>3</v>
      </c>
      <c r="F212" s="197">
        <v>4.1399999999999997</v>
      </c>
      <c r="H212" s="33"/>
    </row>
    <row r="213" spans="2:8" s="1" customFormat="1" ht="16.899999999999999" customHeight="1">
      <c r="B213" s="33"/>
      <c r="C213" s="196" t="s">
        <v>3</v>
      </c>
      <c r="D213" s="196" t="s">
        <v>2620</v>
      </c>
      <c r="E213" s="18" t="s">
        <v>3</v>
      </c>
      <c r="F213" s="197">
        <v>3</v>
      </c>
      <c r="H213" s="33"/>
    </row>
    <row r="214" spans="2:8" s="1" customFormat="1" ht="16.899999999999999" customHeight="1">
      <c r="B214" s="33"/>
      <c r="C214" s="196" t="s">
        <v>3</v>
      </c>
      <c r="D214" s="196" t="s">
        <v>285</v>
      </c>
      <c r="E214" s="18" t="s">
        <v>3</v>
      </c>
      <c r="F214" s="197">
        <v>7.14</v>
      </c>
      <c r="H214" s="33"/>
    </row>
    <row r="215" spans="2:8" s="1" customFormat="1" ht="16.899999999999999" customHeight="1">
      <c r="B215" s="33"/>
      <c r="C215" s="198" t="s">
        <v>2521</v>
      </c>
      <c r="H215" s="33"/>
    </row>
    <row r="216" spans="2:8" s="1" customFormat="1" ht="16.899999999999999" customHeight="1">
      <c r="B216" s="33"/>
      <c r="C216" s="196" t="s">
        <v>691</v>
      </c>
      <c r="D216" s="196" t="s">
        <v>2572</v>
      </c>
      <c r="E216" s="18" t="s">
        <v>403</v>
      </c>
      <c r="F216" s="197">
        <v>12.84</v>
      </c>
      <c r="H216" s="33"/>
    </row>
    <row r="217" spans="2:8" s="1" customFormat="1" ht="16.899999999999999" customHeight="1">
      <c r="B217" s="33"/>
      <c r="C217" s="196" t="s">
        <v>691</v>
      </c>
      <c r="D217" s="196" t="s">
        <v>2572</v>
      </c>
      <c r="E217" s="18" t="s">
        <v>403</v>
      </c>
      <c r="F217" s="197">
        <v>9.24</v>
      </c>
      <c r="H217" s="33"/>
    </row>
    <row r="218" spans="2:8" s="1" customFormat="1" ht="16.899999999999999" customHeight="1">
      <c r="B218" s="33"/>
      <c r="C218" s="196" t="s">
        <v>876</v>
      </c>
      <c r="D218" s="196" t="s">
        <v>2557</v>
      </c>
      <c r="E218" s="18" t="s">
        <v>102</v>
      </c>
      <c r="F218" s="197">
        <v>49.043999999999997</v>
      </c>
      <c r="H218" s="33"/>
    </row>
    <row r="219" spans="2:8" s="1" customFormat="1" ht="22.5">
      <c r="B219" s="33"/>
      <c r="C219" s="196" t="s">
        <v>848</v>
      </c>
      <c r="D219" s="196" t="s">
        <v>2573</v>
      </c>
      <c r="E219" s="18" t="s">
        <v>403</v>
      </c>
      <c r="F219" s="197">
        <v>9.24</v>
      </c>
      <c r="H219" s="33"/>
    </row>
    <row r="220" spans="2:8" s="1" customFormat="1" ht="16.899999999999999" customHeight="1">
      <c r="B220" s="33"/>
      <c r="C220" s="196" t="s">
        <v>410</v>
      </c>
      <c r="D220" s="196" t="s">
        <v>2574</v>
      </c>
      <c r="E220" s="18" t="s">
        <v>102</v>
      </c>
      <c r="F220" s="197">
        <v>2.7719999999999998</v>
      </c>
      <c r="H220" s="33"/>
    </row>
    <row r="221" spans="2:8" s="1" customFormat="1" ht="16.899999999999999" customHeight="1">
      <c r="B221" s="33"/>
      <c r="C221" s="196" t="s">
        <v>714</v>
      </c>
      <c r="D221" s="196" t="s">
        <v>715</v>
      </c>
      <c r="E221" s="18" t="s">
        <v>403</v>
      </c>
      <c r="F221" s="197">
        <v>14.124000000000001</v>
      </c>
      <c r="H221" s="33"/>
    </row>
    <row r="222" spans="2:8" s="1" customFormat="1" ht="16.899999999999999" customHeight="1">
      <c r="B222" s="33"/>
      <c r="C222" s="196" t="s">
        <v>789</v>
      </c>
      <c r="D222" s="196" t="s">
        <v>790</v>
      </c>
      <c r="E222" s="18" t="s">
        <v>403</v>
      </c>
      <c r="F222" s="197">
        <v>7.8540000000000001</v>
      </c>
      <c r="H222" s="33"/>
    </row>
    <row r="223" spans="2:8" s="1" customFormat="1" ht="16.899999999999999" customHeight="1">
      <c r="B223" s="33"/>
      <c r="C223" s="192" t="s">
        <v>163</v>
      </c>
      <c r="D223" s="193" t="s">
        <v>164</v>
      </c>
      <c r="E223" s="194" t="s">
        <v>131</v>
      </c>
      <c r="F223" s="195">
        <v>1</v>
      </c>
      <c r="H223" s="33"/>
    </row>
    <row r="224" spans="2:8" s="1" customFormat="1" ht="16.899999999999999" customHeight="1">
      <c r="B224" s="33"/>
      <c r="C224" s="196" t="s">
        <v>3</v>
      </c>
      <c r="D224" s="196" t="s">
        <v>2571</v>
      </c>
      <c r="E224" s="18" t="s">
        <v>3</v>
      </c>
      <c r="F224" s="197">
        <v>1</v>
      </c>
      <c r="H224" s="33"/>
    </row>
    <row r="225" spans="2:8" s="1" customFormat="1" ht="16.899999999999999" customHeight="1">
      <c r="B225" s="33"/>
      <c r="C225" s="196" t="s">
        <v>3</v>
      </c>
      <c r="D225" s="196" t="s">
        <v>285</v>
      </c>
      <c r="E225" s="18" t="s">
        <v>3</v>
      </c>
      <c r="F225" s="197">
        <v>1</v>
      </c>
      <c r="H225" s="33"/>
    </row>
    <row r="226" spans="2:8" s="1" customFormat="1" ht="16.899999999999999" customHeight="1">
      <c r="B226" s="33"/>
      <c r="C226" s="198" t="s">
        <v>2521</v>
      </c>
      <c r="H226" s="33"/>
    </row>
    <row r="227" spans="2:8" s="1" customFormat="1" ht="22.5">
      <c r="B227" s="33"/>
      <c r="C227" s="196" t="s">
        <v>848</v>
      </c>
      <c r="D227" s="196" t="s">
        <v>2573</v>
      </c>
      <c r="E227" s="18" t="s">
        <v>403</v>
      </c>
      <c r="F227" s="197">
        <v>1</v>
      </c>
      <c r="H227" s="33"/>
    </row>
    <row r="228" spans="2:8" s="1" customFormat="1" ht="16.899999999999999" customHeight="1">
      <c r="B228" s="33"/>
      <c r="C228" s="196" t="s">
        <v>720</v>
      </c>
      <c r="D228" s="196" t="s">
        <v>2621</v>
      </c>
      <c r="E228" s="18" t="s">
        <v>102</v>
      </c>
      <c r="F228" s="197">
        <v>0.25</v>
      </c>
      <c r="H228" s="33"/>
    </row>
    <row r="229" spans="2:8" s="1" customFormat="1" ht="16.899999999999999" customHeight="1">
      <c r="B229" s="33"/>
      <c r="C229" s="196" t="s">
        <v>1367</v>
      </c>
      <c r="D229" s="196" t="s">
        <v>2622</v>
      </c>
      <c r="E229" s="18" t="s">
        <v>403</v>
      </c>
      <c r="F229" s="197">
        <v>1</v>
      </c>
      <c r="H229" s="33"/>
    </row>
    <row r="230" spans="2:8" s="1" customFormat="1" ht="16.899999999999999" customHeight="1">
      <c r="B230" s="33"/>
      <c r="C230" s="196" t="s">
        <v>799</v>
      </c>
      <c r="D230" s="196" t="s">
        <v>800</v>
      </c>
      <c r="E230" s="18" t="s">
        <v>403</v>
      </c>
      <c r="F230" s="197">
        <v>1.1000000000000001</v>
      </c>
      <c r="H230" s="33"/>
    </row>
    <row r="231" spans="2:8" s="1" customFormat="1" ht="16.899999999999999" customHeight="1">
      <c r="B231" s="33"/>
      <c r="C231" s="196" t="s">
        <v>1373</v>
      </c>
      <c r="D231" s="196" t="s">
        <v>1374</v>
      </c>
      <c r="E231" s="18" t="s">
        <v>403</v>
      </c>
      <c r="F231" s="197">
        <v>1.1000000000000001</v>
      </c>
      <c r="H231" s="33"/>
    </row>
    <row r="232" spans="2:8" s="1" customFormat="1" ht="16.899999999999999" customHeight="1">
      <c r="B232" s="33"/>
      <c r="C232" s="192" t="s">
        <v>165</v>
      </c>
      <c r="D232" s="193" t="s">
        <v>166</v>
      </c>
      <c r="E232" s="194" t="s">
        <v>102</v>
      </c>
      <c r="F232" s="195">
        <v>19.789000000000001</v>
      </c>
      <c r="H232" s="33"/>
    </row>
    <row r="233" spans="2:8" s="1" customFormat="1" ht="16.899999999999999" customHeight="1">
      <c r="B233" s="33"/>
      <c r="C233" s="196" t="s">
        <v>3</v>
      </c>
      <c r="D233" s="196" t="s">
        <v>2623</v>
      </c>
      <c r="E233" s="18" t="s">
        <v>3</v>
      </c>
      <c r="F233" s="197">
        <v>12.215999999999999</v>
      </c>
      <c r="H233" s="33"/>
    </row>
    <row r="234" spans="2:8" s="1" customFormat="1" ht="16.899999999999999" customHeight="1">
      <c r="B234" s="33"/>
      <c r="C234" s="196" t="s">
        <v>3</v>
      </c>
      <c r="D234" s="196" t="s">
        <v>2624</v>
      </c>
      <c r="E234" s="18" t="s">
        <v>3</v>
      </c>
      <c r="F234" s="197">
        <v>7.5730000000000004</v>
      </c>
      <c r="H234" s="33"/>
    </row>
    <row r="235" spans="2:8" s="1" customFormat="1" ht="16.899999999999999" customHeight="1">
      <c r="B235" s="33"/>
      <c r="C235" s="196" t="s">
        <v>3</v>
      </c>
      <c r="D235" s="196" t="s">
        <v>285</v>
      </c>
      <c r="E235" s="18" t="s">
        <v>3</v>
      </c>
      <c r="F235" s="197">
        <v>19.789000000000001</v>
      </c>
      <c r="H235" s="33"/>
    </row>
    <row r="236" spans="2:8" s="1" customFormat="1" ht="16.899999999999999" customHeight="1">
      <c r="B236" s="33"/>
      <c r="C236" s="198" t="s">
        <v>2521</v>
      </c>
      <c r="H236" s="33"/>
    </row>
    <row r="237" spans="2:8" s="1" customFormat="1" ht="16.899999999999999" customHeight="1">
      <c r="B237" s="33"/>
      <c r="C237" s="196" t="s">
        <v>1182</v>
      </c>
      <c r="D237" s="196" t="s">
        <v>2625</v>
      </c>
      <c r="E237" s="18" t="s">
        <v>102</v>
      </c>
      <c r="F237" s="197">
        <v>19.789000000000001</v>
      </c>
      <c r="H237" s="33"/>
    </row>
    <row r="238" spans="2:8" s="1" customFormat="1" ht="16.899999999999999" customHeight="1">
      <c r="B238" s="33"/>
      <c r="C238" s="196" t="s">
        <v>1192</v>
      </c>
      <c r="D238" s="196" t="s">
        <v>2626</v>
      </c>
      <c r="E238" s="18" t="s">
        <v>102</v>
      </c>
      <c r="F238" s="197">
        <v>19.789000000000001</v>
      </c>
      <c r="H238" s="33"/>
    </row>
    <row r="239" spans="2:8" s="1" customFormat="1" ht="16.899999999999999" customHeight="1">
      <c r="B239" s="33"/>
      <c r="C239" s="196" t="s">
        <v>1197</v>
      </c>
      <c r="D239" s="196" t="s">
        <v>2627</v>
      </c>
      <c r="E239" s="18" t="s">
        <v>102</v>
      </c>
      <c r="F239" s="197">
        <v>19.789000000000001</v>
      </c>
      <c r="H239" s="33"/>
    </row>
    <row r="240" spans="2:8" s="1" customFormat="1" ht="16.899999999999999" customHeight="1">
      <c r="B240" s="33"/>
      <c r="C240" s="192" t="s">
        <v>168</v>
      </c>
      <c r="D240" s="193" t="s">
        <v>169</v>
      </c>
      <c r="E240" s="194" t="s">
        <v>131</v>
      </c>
      <c r="F240" s="195">
        <v>32.875</v>
      </c>
      <c r="H240" s="33"/>
    </row>
    <row r="241" spans="2:8" s="1" customFormat="1" ht="16.899999999999999" customHeight="1">
      <c r="B241" s="33"/>
      <c r="C241" s="196" t="s">
        <v>3</v>
      </c>
      <c r="D241" s="196" t="s">
        <v>2628</v>
      </c>
      <c r="E241" s="18" t="s">
        <v>3</v>
      </c>
      <c r="F241" s="197">
        <v>32.875</v>
      </c>
      <c r="H241" s="33"/>
    </row>
    <row r="242" spans="2:8" s="1" customFormat="1" ht="16.899999999999999" customHeight="1">
      <c r="B242" s="33"/>
      <c r="C242" s="198" t="s">
        <v>2521</v>
      </c>
      <c r="H242" s="33"/>
    </row>
    <row r="243" spans="2:8" s="1" customFormat="1" ht="16.899999999999999" customHeight="1">
      <c r="B243" s="33"/>
      <c r="C243" s="196" t="s">
        <v>607</v>
      </c>
      <c r="D243" s="196" t="s">
        <v>2629</v>
      </c>
      <c r="E243" s="18" t="s">
        <v>294</v>
      </c>
      <c r="F243" s="197">
        <v>1.2190000000000001</v>
      </c>
      <c r="H243" s="33"/>
    </row>
    <row r="244" spans="2:8" s="1" customFormat="1" ht="22.5">
      <c r="B244" s="33"/>
      <c r="C244" s="196" t="s">
        <v>618</v>
      </c>
      <c r="D244" s="196" t="s">
        <v>2630</v>
      </c>
      <c r="E244" s="18" t="s">
        <v>403</v>
      </c>
      <c r="F244" s="197">
        <v>32.875</v>
      </c>
      <c r="H244" s="33"/>
    </row>
    <row r="245" spans="2:8" s="1" customFormat="1" ht="16.899999999999999" customHeight="1">
      <c r="B245" s="33"/>
      <c r="C245" s="192" t="s">
        <v>171</v>
      </c>
      <c r="D245" s="193" t="s">
        <v>172</v>
      </c>
      <c r="E245" s="194" t="s">
        <v>131</v>
      </c>
      <c r="F245" s="195">
        <v>21.323</v>
      </c>
      <c r="H245" s="33"/>
    </row>
    <row r="246" spans="2:8" s="1" customFormat="1" ht="16.899999999999999" customHeight="1">
      <c r="B246" s="33"/>
      <c r="C246" s="196" t="s">
        <v>3</v>
      </c>
      <c r="D246" s="196" t="s">
        <v>2631</v>
      </c>
      <c r="E246" s="18" t="s">
        <v>3</v>
      </c>
      <c r="F246" s="197">
        <v>21.323</v>
      </c>
      <c r="H246" s="33"/>
    </row>
    <row r="247" spans="2:8" s="1" customFormat="1" ht="16.899999999999999" customHeight="1">
      <c r="B247" s="33"/>
      <c r="C247" s="198" t="s">
        <v>2521</v>
      </c>
      <c r="H247" s="33"/>
    </row>
    <row r="248" spans="2:8" s="1" customFormat="1" ht="16.899999999999999" customHeight="1">
      <c r="B248" s="33"/>
      <c r="C248" s="196" t="s">
        <v>607</v>
      </c>
      <c r="D248" s="196" t="s">
        <v>2629</v>
      </c>
      <c r="E248" s="18" t="s">
        <v>294</v>
      </c>
      <c r="F248" s="197">
        <v>1.2190000000000001</v>
      </c>
      <c r="H248" s="33"/>
    </row>
    <row r="249" spans="2:8" s="1" customFormat="1" ht="22.5">
      <c r="B249" s="33"/>
      <c r="C249" s="196" t="s">
        <v>623</v>
      </c>
      <c r="D249" s="196" t="s">
        <v>2632</v>
      </c>
      <c r="E249" s="18" t="s">
        <v>403</v>
      </c>
      <c r="F249" s="197">
        <v>21.323</v>
      </c>
      <c r="H249" s="33"/>
    </row>
    <row r="250" spans="2:8" s="1" customFormat="1" ht="16.899999999999999" customHeight="1">
      <c r="B250" s="33"/>
      <c r="C250" s="192" t="s">
        <v>174</v>
      </c>
      <c r="D250" s="193" t="s">
        <v>175</v>
      </c>
      <c r="E250" s="194" t="s">
        <v>102</v>
      </c>
      <c r="F250" s="195">
        <v>17.93</v>
      </c>
      <c r="H250" s="33"/>
    </row>
    <row r="251" spans="2:8" s="1" customFormat="1" ht="16.899999999999999" customHeight="1">
      <c r="B251" s="33"/>
      <c r="C251" s="196" t="s">
        <v>3</v>
      </c>
      <c r="D251" s="196" t="s">
        <v>2633</v>
      </c>
      <c r="E251" s="18" t="s">
        <v>3</v>
      </c>
      <c r="F251" s="197">
        <v>0</v>
      </c>
      <c r="H251" s="33"/>
    </row>
    <row r="252" spans="2:8" s="1" customFormat="1" ht="16.899999999999999" customHeight="1">
      <c r="B252" s="33"/>
      <c r="C252" s="196" t="s">
        <v>3</v>
      </c>
      <c r="D252" s="196" t="s">
        <v>278</v>
      </c>
      <c r="E252" s="18" t="s">
        <v>3</v>
      </c>
      <c r="F252" s="197">
        <v>5.04</v>
      </c>
      <c r="H252" s="33"/>
    </row>
    <row r="253" spans="2:8" s="1" customFormat="1" ht="16.899999999999999" customHeight="1">
      <c r="B253" s="33"/>
      <c r="C253" s="196" t="s">
        <v>3</v>
      </c>
      <c r="D253" s="196" t="s">
        <v>390</v>
      </c>
      <c r="E253" s="18" t="s">
        <v>3</v>
      </c>
      <c r="F253" s="197">
        <v>7.92</v>
      </c>
      <c r="H253" s="33"/>
    </row>
    <row r="254" spans="2:8" s="1" customFormat="1" ht="16.899999999999999" customHeight="1">
      <c r="B254" s="33"/>
      <c r="C254" s="196" t="s">
        <v>3</v>
      </c>
      <c r="D254" s="196" t="s">
        <v>2519</v>
      </c>
      <c r="E254" s="18" t="s">
        <v>3</v>
      </c>
      <c r="F254" s="197">
        <v>4.97</v>
      </c>
      <c r="H254" s="33"/>
    </row>
    <row r="255" spans="2:8" s="1" customFormat="1" ht="16.899999999999999" customHeight="1">
      <c r="B255" s="33"/>
      <c r="C255" s="196" t="s">
        <v>3</v>
      </c>
      <c r="D255" s="196" t="s">
        <v>285</v>
      </c>
      <c r="E255" s="18" t="s">
        <v>3</v>
      </c>
      <c r="F255" s="197">
        <v>17.93</v>
      </c>
      <c r="H255" s="33"/>
    </row>
    <row r="256" spans="2:8" s="1" customFormat="1" ht="16.899999999999999" customHeight="1">
      <c r="B256" s="33"/>
      <c r="C256" s="198" t="s">
        <v>2521</v>
      </c>
      <c r="H256" s="33"/>
    </row>
    <row r="257" spans="2:8" s="1" customFormat="1" ht="16.899999999999999" customHeight="1">
      <c r="B257" s="33"/>
      <c r="C257" s="196" t="s">
        <v>1273</v>
      </c>
      <c r="D257" s="196" t="s">
        <v>1274</v>
      </c>
      <c r="E257" s="18" t="s">
        <v>131</v>
      </c>
      <c r="F257" s="197">
        <v>21.515999999999998</v>
      </c>
      <c r="H257" s="33"/>
    </row>
    <row r="258" spans="2:8" s="1" customFormat="1" ht="16.899999999999999" customHeight="1">
      <c r="B258" s="33"/>
      <c r="C258" s="196" t="s">
        <v>1223</v>
      </c>
      <c r="D258" s="196" t="s">
        <v>2634</v>
      </c>
      <c r="E258" s="18" t="s">
        <v>102</v>
      </c>
      <c r="F258" s="197">
        <v>65.900000000000006</v>
      </c>
      <c r="H258" s="33"/>
    </row>
    <row r="259" spans="2:8" s="1" customFormat="1" ht="16.899999999999999" customHeight="1">
      <c r="B259" s="33"/>
      <c r="C259" s="196" t="s">
        <v>1235</v>
      </c>
      <c r="D259" s="196" t="s">
        <v>2635</v>
      </c>
      <c r="E259" s="18" t="s">
        <v>102</v>
      </c>
      <c r="F259" s="197">
        <v>79.72</v>
      </c>
      <c r="H259" s="33"/>
    </row>
    <row r="260" spans="2:8" s="1" customFormat="1" ht="16.899999999999999" customHeight="1">
      <c r="B260" s="33"/>
      <c r="C260" s="196" t="s">
        <v>1284</v>
      </c>
      <c r="D260" s="196" t="s">
        <v>2636</v>
      </c>
      <c r="E260" s="18" t="s">
        <v>102</v>
      </c>
      <c r="F260" s="197">
        <v>17.93</v>
      </c>
      <c r="H260" s="33"/>
    </row>
    <row r="261" spans="2:8" s="1" customFormat="1" ht="16.899999999999999" customHeight="1">
      <c r="B261" s="33"/>
      <c r="C261" s="196" t="s">
        <v>1697</v>
      </c>
      <c r="D261" s="196" t="s">
        <v>2591</v>
      </c>
      <c r="E261" s="18" t="s">
        <v>102</v>
      </c>
      <c r="F261" s="197">
        <v>654.36900000000003</v>
      </c>
      <c r="H261" s="33"/>
    </row>
    <row r="262" spans="2:8" s="1" customFormat="1" ht="16.899999999999999" customHeight="1">
      <c r="B262" s="33"/>
      <c r="C262" s="192" t="s">
        <v>177</v>
      </c>
      <c r="D262" s="193" t="s">
        <v>178</v>
      </c>
      <c r="E262" s="194" t="s">
        <v>102</v>
      </c>
      <c r="F262" s="195">
        <v>54.88</v>
      </c>
      <c r="H262" s="33"/>
    </row>
    <row r="263" spans="2:8" s="1" customFormat="1" ht="16.899999999999999" customHeight="1">
      <c r="B263" s="33"/>
      <c r="C263" s="196" t="s">
        <v>3</v>
      </c>
      <c r="D263" s="196" t="s">
        <v>280</v>
      </c>
      <c r="E263" s="18" t="s">
        <v>3</v>
      </c>
      <c r="F263" s="197">
        <v>6.05</v>
      </c>
      <c r="H263" s="33"/>
    </row>
    <row r="264" spans="2:8" s="1" customFormat="1" ht="16.899999999999999" customHeight="1">
      <c r="B264" s="33"/>
      <c r="C264" s="196" t="s">
        <v>3</v>
      </c>
      <c r="D264" s="196" t="s">
        <v>281</v>
      </c>
      <c r="E264" s="18" t="s">
        <v>3</v>
      </c>
      <c r="F264" s="197">
        <v>15.4</v>
      </c>
      <c r="H264" s="33"/>
    </row>
    <row r="265" spans="2:8" s="1" customFormat="1" ht="16.899999999999999" customHeight="1">
      <c r="B265" s="33"/>
      <c r="C265" s="196" t="s">
        <v>3</v>
      </c>
      <c r="D265" s="196" t="s">
        <v>282</v>
      </c>
      <c r="E265" s="18" t="s">
        <v>3</v>
      </c>
      <c r="F265" s="197">
        <v>16.64</v>
      </c>
      <c r="H265" s="33"/>
    </row>
    <row r="266" spans="2:8" s="1" customFormat="1" ht="16.899999999999999" customHeight="1">
      <c r="B266" s="33"/>
      <c r="C266" s="196" t="s">
        <v>3</v>
      </c>
      <c r="D266" s="196" t="s">
        <v>283</v>
      </c>
      <c r="E266" s="18" t="s">
        <v>3</v>
      </c>
      <c r="F266" s="197">
        <v>16.79</v>
      </c>
      <c r="H266" s="33"/>
    </row>
    <row r="267" spans="2:8" s="1" customFormat="1" ht="16.899999999999999" customHeight="1">
      <c r="B267" s="33"/>
      <c r="C267" s="196" t="s">
        <v>3</v>
      </c>
      <c r="D267" s="196" t="s">
        <v>285</v>
      </c>
      <c r="E267" s="18" t="s">
        <v>3</v>
      </c>
      <c r="F267" s="197">
        <v>54.88</v>
      </c>
      <c r="H267" s="33"/>
    </row>
    <row r="268" spans="2:8" s="1" customFormat="1" ht="16.899999999999999" customHeight="1">
      <c r="B268" s="33"/>
      <c r="C268" s="198" t="s">
        <v>2521</v>
      </c>
      <c r="H268" s="33"/>
    </row>
    <row r="269" spans="2:8" s="1" customFormat="1" ht="16.899999999999999" customHeight="1">
      <c r="B269" s="33"/>
      <c r="C269" s="196" t="s">
        <v>1223</v>
      </c>
      <c r="D269" s="196" t="s">
        <v>2634</v>
      </c>
      <c r="E269" s="18" t="s">
        <v>102</v>
      </c>
      <c r="F269" s="197">
        <v>65.900000000000006</v>
      </c>
      <c r="H269" s="33"/>
    </row>
    <row r="270" spans="2:8" s="1" customFormat="1" ht="16.899999999999999" customHeight="1">
      <c r="B270" s="33"/>
      <c r="C270" s="196" t="s">
        <v>1235</v>
      </c>
      <c r="D270" s="196" t="s">
        <v>2635</v>
      </c>
      <c r="E270" s="18" t="s">
        <v>102</v>
      </c>
      <c r="F270" s="197">
        <v>79.72</v>
      </c>
      <c r="H270" s="33"/>
    </row>
    <row r="271" spans="2:8" s="1" customFormat="1" ht="16.899999999999999" customHeight="1">
      <c r="B271" s="33"/>
      <c r="C271" s="196" t="s">
        <v>1697</v>
      </c>
      <c r="D271" s="196" t="s">
        <v>2591</v>
      </c>
      <c r="E271" s="18" t="s">
        <v>102</v>
      </c>
      <c r="F271" s="197">
        <v>654.36900000000003</v>
      </c>
      <c r="H271" s="33"/>
    </row>
    <row r="272" spans="2:8" s="1" customFormat="1" ht="16.899999999999999" customHeight="1">
      <c r="B272" s="33"/>
      <c r="C272" s="192" t="s">
        <v>180</v>
      </c>
      <c r="D272" s="193" t="s">
        <v>181</v>
      </c>
      <c r="E272" s="194" t="s">
        <v>102</v>
      </c>
      <c r="F272" s="195">
        <v>6.91</v>
      </c>
      <c r="H272" s="33"/>
    </row>
    <row r="273" spans="2:8" s="1" customFormat="1" ht="16.899999999999999" customHeight="1">
      <c r="B273" s="33"/>
      <c r="C273" s="196" t="s">
        <v>3</v>
      </c>
      <c r="D273" s="196" t="s">
        <v>290</v>
      </c>
      <c r="E273" s="18" t="s">
        <v>3</v>
      </c>
      <c r="F273" s="197">
        <v>1.1000000000000001</v>
      </c>
      <c r="H273" s="33"/>
    </row>
    <row r="274" spans="2:8" s="1" customFormat="1" ht="16.899999999999999" customHeight="1">
      <c r="B274" s="33"/>
      <c r="C274" s="196" t="s">
        <v>3</v>
      </c>
      <c r="D274" s="196" t="s">
        <v>291</v>
      </c>
      <c r="E274" s="18" t="s">
        <v>3</v>
      </c>
      <c r="F274" s="197">
        <v>5.81</v>
      </c>
      <c r="H274" s="33"/>
    </row>
    <row r="275" spans="2:8" s="1" customFormat="1" ht="16.899999999999999" customHeight="1">
      <c r="B275" s="33"/>
      <c r="C275" s="196" t="s">
        <v>3</v>
      </c>
      <c r="D275" s="196" t="s">
        <v>285</v>
      </c>
      <c r="E275" s="18" t="s">
        <v>3</v>
      </c>
      <c r="F275" s="197">
        <v>6.91</v>
      </c>
      <c r="H275" s="33"/>
    </row>
    <row r="276" spans="2:8" s="1" customFormat="1" ht="16.899999999999999" customHeight="1">
      <c r="B276" s="33"/>
      <c r="C276" s="198" t="s">
        <v>2521</v>
      </c>
      <c r="H276" s="33"/>
    </row>
    <row r="277" spans="2:8" s="1" customFormat="1" ht="16.899999999999999" customHeight="1">
      <c r="B277" s="33"/>
      <c r="C277" s="196" t="s">
        <v>1223</v>
      </c>
      <c r="D277" s="196" t="s">
        <v>2634</v>
      </c>
      <c r="E277" s="18" t="s">
        <v>102</v>
      </c>
      <c r="F277" s="197">
        <v>65.900000000000006</v>
      </c>
      <c r="H277" s="33"/>
    </row>
    <row r="278" spans="2:8" s="1" customFormat="1" ht="16.899999999999999" customHeight="1">
      <c r="B278" s="33"/>
      <c r="C278" s="196" t="s">
        <v>1230</v>
      </c>
      <c r="D278" s="196" t="s">
        <v>2637</v>
      </c>
      <c r="E278" s="18" t="s">
        <v>102</v>
      </c>
      <c r="F278" s="197">
        <v>6.91</v>
      </c>
      <c r="H278" s="33"/>
    </row>
    <row r="279" spans="2:8" s="1" customFormat="1" ht="16.899999999999999" customHeight="1">
      <c r="B279" s="33"/>
      <c r="C279" s="196" t="s">
        <v>1235</v>
      </c>
      <c r="D279" s="196" t="s">
        <v>2635</v>
      </c>
      <c r="E279" s="18" t="s">
        <v>102</v>
      </c>
      <c r="F279" s="197">
        <v>79.72</v>
      </c>
      <c r="H279" s="33"/>
    </row>
    <row r="280" spans="2:8" s="1" customFormat="1" ht="16.899999999999999" customHeight="1">
      <c r="B280" s="33"/>
      <c r="C280" s="192" t="s">
        <v>183</v>
      </c>
      <c r="D280" s="193" t="s">
        <v>184</v>
      </c>
      <c r="E280" s="194" t="s">
        <v>102</v>
      </c>
      <c r="F280" s="195">
        <v>14.532999999999999</v>
      </c>
      <c r="H280" s="33"/>
    </row>
    <row r="281" spans="2:8" s="1" customFormat="1" ht="16.899999999999999" customHeight="1">
      <c r="B281" s="33"/>
      <c r="C281" s="196" t="s">
        <v>3</v>
      </c>
      <c r="D281" s="196" t="s">
        <v>2638</v>
      </c>
      <c r="E281" s="18" t="s">
        <v>3</v>
      </c>
      <c r="F281" s="197">
        <v>18.669</v>
      </c>
      <c r="H281" s="33"/>
    </row>
    <row r="282" spans="2:8" s="1" customFormat="1" ht="16.899999999999999" customHeight="1">
      <c r="B282" s="33"/>
      <c r="C282" s="196" t="s">
        <v>3</v>
      </c>
      <c r="D282" s="196" t="s">
        <v>2639</v>
      </c>
      <c r="E282" s="18" t="s">
        <v>3</v>
      </c>
      <c r="F282" s="197">
        <v>-3.6360000000000001</v>
      </c>
      <c r="H282" s="33"/>
    </row>
    <row r="283" spans="2:8" s="1" customFormat="1" ht="16.899999999999999" customHeight="1">
      <c r="B283" s="33"/>
      <c r="C283" s="196" t="s">
        <v>3</v>
      </c>
      <c r="D283" s="196" t="s">
        <v>2640</v>
      </c>
      <c r="E283" s="18" t="s">
        <v>3</v>
      </c>
      <c r="F283" s="197">
        <v>-0.5</v>
      </c>
      <c r="H283" s="33"/>
    </row>
    <row r="284" spans="2:8" s="1" customFormat="1" ht="16.899999999999999" customHeight="1">
      <c r="B284" s="33"/>
      <c r="C284" s="196" t="s">
        <v>3</v>
      </c>
      <c r="D284" s="196" t="s">
        <v>2641</v>
      </c>
      <c r="E284" s="18" t="s">
        <v>3</v>
      </c>
      <c r="F284" s="197">
        <v>14.532999999999999</v>
      </c>
      <c r="H284" s="33"/>
    </row>
    <row r="285" spans="2:8" s="1" customFormat="1" ht="16.899999999999999" customHeight="1">
      <c r="B285" s="33"/>
      <c r="C285" s="198" t="s">
        <v>2521</v>
      </c>
      <c r="H285" s="33"/>
    </row>
    <row r="286" spans="2:8" s="1" customFormat="1" ht="16.899999999999999" customHeight="1">
      <c r="B286" s="33"/>
      <c r="C286" s="196" t="s">
        <v>1258</v>
      </c>
      <c r="D286" s="196" t="s">
        <v>2642</v>
      </c>
      <c r="E286" s="18" t="s">
        <v>102</v>
      </c>
      <c r="F286" s="197">
        <v>14.532999999999999</v>
      </c>
      <c r="H286" s="33"/>
    </row>
    <row r="287" spans="2:8" s="1" customFormat="1" ht="16.899999999999999" customHeight="1">
      <c r="B287" s="33"/>
      <c r="C287" s="196" t="s">
        <v>1253</v>
      </c>
      <c r="D287" s="196" t="s">
        <v>2643</v>
      </c>
      <c r="E287" s="18" t="s">
        <v>102</v>
      </c>
      <c r="F287" s="197">
        <v>14.532999999999999</v>
      </c>
      <c r="H287" s="33"/>
    </row>
    <row r="288" spans="2:8" s="1" customFormat="1" ht="7.35" customHeight="1">
      <c r="B288" s="42"/>
      <c r="C288" s="43"/>
      <c r="D288" s="43"/>
      <c r="E288" s="43"/>
      <c r="F288" s="43"/>
      <c r="G288" s="43"/>
      <c r="H288" s="33"/>
    </row>
    <row r="289" s="1" customFormat="1"/>
  </sheetData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1 - Stavební a bourací práce</vt:lpstr>
      <vt:lpstr>2 - Oplocení</vt:lpstr>
      <vt:lpstr>3 - Kuchyňská linka</vt:lpstr>
      <vt:lpstr>4 - VZT</vt:lpstr>
      <vt:lpstr>5 - ZTI</vt:lpstr>
      <vt:lpstr>6 - Elektroinstalace</vt:lpstr>
      <vt:lpstr>9 - Vedlejší náklady</vt:lpstr>
      <vt:lpstr>Seznam figur</vt:lpstr>
      <vt:lpstr>Pokyny pro vyplnění</vt:lpstr>
      <vt:lpstr>'1 - Stavební a bourací práce'!Názvy_tisku</vt:lpstr>
      <vt:lpstr>'2 - Oplocení'!Názvy_tisku</vt:lpstr>
      <vt:lpstr>'3 - Kuchyňská linka'!Názvy_tisku</vt:lpstr>
      <vt:lpstr>'4 - VZT'!Názvy_tisku</vt:lpstr>
      <vt:lpstr>'5 - ZTI'!Názvy_tisku</vt:lpstr>
      <vt:lpstr>'6 - Elektroinstalace'!Názvy_tisku</vt:lpstr>
      <vt:lpstr>'9 - Vedlejší náklady'!Názvy_tisku</vt:lpstr>
      <vt:lpstr>'Rekapitulace stavby'!Názvy_tisku</vt:lpstr>
      <vt:lpstr>'Seznam figur'!Názvy_tisku</vt:lpstr>
      <vt:lpstr>'1 - Stavební a bourací práce'!Oblast_tisku</vt:lpstr>
      <vt:lpstr>'2 - Oplocení'!Oblast_tisku</vt:lpstr>
      <vt:lpstr>'3 - Kuchyňská linka'!Oblast_tisku</vt:lpstr>
      <vt:lpstr>'4 - VZT'!Oblast_tisku</vt:lpstr>
      <vt:lpstr>'5 - ZTI'!Oblast_tisku</vt:lpstr>
      <vt:lpstr>'6 - Elektroinstalace'!Oblast_tisku</vt:lpstr>
      <vt:lpstr>'9 - Vedlejší náklady'!Oblast_tisku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Hrdlička</dc:creator>
  <cp:lastModifiedBy>BS projekt</cp:lastModifiedBy>
  <dcterms:created xsi:type="dcterms:W3CDTF">2025-05-27T09:17:57Z</dcterms:created>
  <dcterms:modified xsi:type="dcterms:W3CDTF">2025-06-10T05:41:07Z</dcterms:modified>
</cp:coreProperties>
</file>