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2023\230402_DD Pardubice demolice\"/>
    </mc:Choice>
  </mc:AlternateContent>
  <xr:revisionPtr revIDLastSave="0" documentId="8_{09D72092-8FAD-4018-9372-ECE50BD814AF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1 1 Pol" sheetId="13" r:id="rId5"/>
    <sheet name="1 2 Pol" sheetId="14" r:id="rId6"/>
    <sheet name="1 3 Pol" sheetId="15" r:id="rId7"/>
    <sheet name="1 4 Pol" sheetId="16" r:id="rId8"/>
    <sheet name="1 5 Pol" sheetId="17" r:id="rId9"/>
    <sheet name="1 6 Pol" sheetId="18" r:id="rId10"/>
    <sheet name="2 1 Pol" sheetId="19" r:id="rId11"/>
  </sheets>
  <externalReferences>
    <externalReference r:id="rId12"/>
  </externalReferences>
  <definedNames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'1 1 Pol'!$1:$7</definedName>
    <definedName name="_xlnm.Print_Titles" localSheetId="5">'1 2 Pol'!$1:$7</definedName>
    <definedName name="_xlnm.Print_Titles" localSheetId="6">'1 3 Pol'!$1:$7</definedName>
    <definedName name="_xlnm.Print_Titles" localSheetId="7">'1 4 Pol'!$1:$7</definedName>
    <definedName name="_xlnm.Print_Titles" localSheetId="8">'1 5 Pol'!$1:$7</definedName>
    <definedName name="_xlnm.Print_Titles" localSheetId="9">'1 6 Pol'!$1:$7</definedName>
    <definedName name="_xlnm.Print_Titles" localSheetId="10">'2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Pol'!$A$1:$Y$31</definedName>
    <definedName name="_xlnm.Print_Area" localSheetId="4">'1 1 Pol'!$A$1:$Y$309</definedName>
    <definedName name="_xlnm.Print_Area" localSheetId="5">'1 2 Pol'!$A$1:$Y$126</definedName>
    <definedName name="_xlnm.Print_Area" localSheetId="6">'1 3 Pol'!$A$1:$Y$69</definedName>
    <definedName name="_xlnm.Print_Area" localSheetId="7">'1 4 Pol'!$A$1:$Y$54</definedName>
    <definedName name="_xlnm.Print_Area" localSheetId="8">'1 5 Pol'!$A$1:$Y$14</definedName>
    <definedName name="_xlnm.Print_Area" localSheetId="9">'1 6 Pol'!$A$1:$Y$14</definedName>
    <definedName name="_xlnm.Print_Area" localSheetId="10">'2 1 Pol'!$A$1:$Y$76</definedName>
    <definedName name="_xlnm.Print_Area" localSheetId="1">Stavba!$A$1:$J$88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7" i="1" l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75" i="19"/>
  <c r="BA52" i="19"/>
  <c r="BA23" i="19"/>
  <c r="BA20" i="19"/>
  <c r="G9" i="19"/>
  <c r="I9" i="19"/>
  <c r="I8" i="19" s="1"/>
  <c r="K9" i="19"/>
  <c r="K8" i="19" s="1"/>
  <c r="M9" i="19"/>
  <c r="O9" i="19"/>
  <c r="O8" i="19" s="1"/>
  <c r="Q9" i="19"/>
  <c r="Q8" i="19" s="1"/>
  <c r="V9" i="19"/>
  <c r="G15" i="19"/>
  <c r="I15" i="19"/>
  <c r="K15" i="19"/>
  <c r="M15" i="19"/>
  <c r="O15" i="19"/>
  <c r="Q15" i="19"/>
  <c r="V15" i="19"/>
  <c r="V8" i="19" s="1"/>
  <c r="G19" i="19"/>
  <c r="I19" i="19"/>
  <c r="K19" i="19"/>
  <c r="M19" i="19"/>
  <c r="O19" i="19"/>
  <c r="Q19" i="19"/>
  <c r="V19" i="19"/>
  <c r="G22" i="19"/>
  <c r="M22" i="19" s="1"/>
  <c r="I22" i="19"/>
  <c r="K22" i="19"/>
  <c r="O22" i="19"/>
  <c r="Q22" i="19"/>
  <c r="V22" i="19"/>
  <c r="G25" i="19"/>
  <c r="I25" i="19"/>
  <c r="K25" i="19"/>
  <c r="M25" i="19"/>
  <c r="O25" i="19"/>
  <c r="Q25" i="19"/>
  <c r="V25" i="19"/>
  <c r="G27" i="19"/>
  <c r="M27" i="19" s="1"/>
  <c r="I27" i="19"/>
  <c r="K27" i="19"/>
  <c r="O27" i="19"/>
  <c r="Q27" i="19"/>
  <c r="V27" i="19"/>
  <c r="G29" i="19"/>
  <c r="M29" i="19" s="1"/>
  <c r="I29" i="19"/>
  <c r="K29" i="19"/>
  <c r="O29" i="19"/>
  <c r="Q29" i="19"/>
  <c r="V29" i="19"/>
  <c r="G32" i="19"/>
  <c r="I32" i="19"/>
  <c r="K32" i="19"/>
  <c r="M32" i="19"/>
  <c r="O32" i="19"/>
  <c r="Q32" i="19"/>
  <c r="V32" i="19"/>
  <c r="G35" i="19"/>
  <c r="I35" i="19"/>
  <c r="K35" i="19"/>
  <c r="M35" i="19"/>
  <c r="O35" i="19"/>
  <c r="Q35" i="19"/>
  <c r="V35" i="19"/>
  <c r="G37" i="19"/>
  <c r="I37" i="19"/>
  <c r="K37" i="19"/>
  <c r="M37" i="19"/>
  <c r="O37" i="19"/>
  <c r="Q37" i="19"/>
  <c r="V37" i="19"/>
  <c r="G38" i="19"/>
  <c r="I38" i="19"/>
  <c r="K38" i="19"/>
  <c r="M38" i="19"/>
  <c r="O38" i="19"/>
  <c r="Q38" i="19"/>
  <c r="V38" i="19"/>
  <c r="G40" i="19"/>
  <c r="I40" i="19"/>
  <c r="K40" i="19"/>
  <c r="M40" i="19"/>
  <c r="O40" i="19"/>
  <c r="Q40" i="19"/>
  <c r="V40" i="19"/>
  <c r="G42" i="19"/>
  <c r="M42" i="19" s="1"/>
  <c r="I42" i="19"/>
  <c r="K42" i="19"/>
  <c r="O42" i="19"/>
  <c r="Q42" i="19"/>
  <c r="V42" i="19"/>
  <c r="G43" i="19"/>
  <c r="M43" i="19" s="1"/>
  <c r="I43" i="19"/>
  <c r="K43" i="19"/>
  <c r="O43" i="19"/>
  <c r="Q43" i="19"/>
  <c r="V43" i="19"/>
  <c r="G44" i="19"/>
  <c r="I44" i="19"/>
  <c r="K44" i="19"/>
  <c r="M44" i="19"/>
  <c r="O44" i="19"/>
  <c r="Q44" i="19"/>
  <c r="V44" i="19"/>
  <c r="G45" i="19"/>
  <c r="G8" i="19" s="1"/>
  <c r="I45" i="19"/>
  <c r="K45" i="19"/>
  <c r="O45" i="19"/>
  <c r="Q45" i="19"/>
  <c r="V45" i="19"/>
  <c r="G46" i="19"/>
  <c r="I46" i="19"/>
  <c r="K46" i="19"/>
  <c r="M46" i="19"/>
  <c r="O46" i="19"/>
  <c r="Q46" i="19"/>
  <c r="V46" i="19"/>
  <c r="K48" i="19"/>
  <c r="G49" i="19"/>
  <c r="I49" i="19"/>
  <c r="I48" i="19" s="1"/>
  <c r="K49" i="19"/>
  <c r="M49" i="19"/>
  <c r="O49" i="19"/>
  <c r="O48" i="19" s="1"/>
  <c r="Q49" i="19"/>
  <c r="Q48" i="19" s="1"/>
  <c r="V49" i="19"/>
  <c r="V48" i="19" s="1"/>
  <c r="G51" i="19"/>
  <c r="G48" i="19" s="1"/>
  <c r="I51" i="19"/>
  <c r="K51" i="19"/>
  <c r="O51" i="19"/>
  <c r="Q51" i="19"/>
  <c r="V51" i="19"/>
  <c r="G55" i="19"/>
  <c r="M55" i="19" s="1"/>
  <c r="I55" i="19"/>
  <c r="I54" i="19" s="1"/>
  <c r="K55" i="19"/>
  <c r="K54" i="19" s="1"/>
  <c r="O55" i="19"/>
  <c r="O54" i="19" s="1"/>
  <c r="Q55" i="19"/>
  <c r="V55" i="19"/>
  <c r="V54" i="19" s="1"/>
  <c r="G57" i="19"/>
  <c r="M57" i="19" s="1"/>
  <c r="I57" i="19"/>
  <c r="K57" i="19"/>
  <c r="O57" i="19"/>
  <c r="Q57" i="19"/>
  <c r="V57" i="19"/>
  <c r="G64" i="19"/>
  <c r="I64" i="19"/>
  <c r="K64" i="19"/>
  <c r="M64" i="19"/>
  <c r="O64" i="19"/>
  <c r="Q64" i="19"/>
  <c r="V64" i="19"/>
  <c r="G66" i="19"/>
  <c r="I66" i="19"/>
  <c r="K66" i="19"/>
  <c r="M66" i="19"/>
  <c r="O66" i="19"/>
  <c r="Q66" i="19"/>
  <c r="V66" i="19"/>
  <c r="G68" i="19"/>
  <c r="I68" i="19"/>
  <c r="K68" i="19"/>
  <c r="M68" i="19"/>
  <c r="O68" i="19"/>
  <c r="Q68" i="19"/>
  <c r="Q54" i="19" s="1"/>
  <c r="V68" i="19"/>
  <c r="G69" i="19"/>
  <c r="I69" i="19"/>
  <c r="K69" i="19"/>
  <c r="M69" i="19"/>
  <c r="O69" i="19"/>
  <c r="Q69" i="19"/>
  <c r="V69" i="19"/>
  <c r="G70" i="19"/>
  <c r="I70" i="19"/>
  <c r="K70" i="19"/>
  <c r="M70" i="19"/>
  <c r="O70" i="19"/>
  <c r="Q70" i="19"/>
  <c r="V70" i="19"/>
  <c r="G71" i="19"/>
  <c r="M71" i="19" s="1"/>
  <c r="I71" i="19"/>
  <c r="K71" i="19"/>
  <c r="O71" i="19"/>
  <c r="Q71" i="19"/>
  <c r="V71" i="19"/>
  <c r="G72" i="19"/>
  <c r="M72" i="19" s="1"/>
  <c r="I72" i="19"/>
  <c r="K72" i="19"/>
  <c r="O72" i="19"/>
  <c r="Q72" i="19"/>
  <c r="V72" i="19"/>
  <c r="AE75" i="19"/>
  <c r="G13" i="18"/>
  <c r="G9" i="18"/>
  <c r="G8" i="18" s="1"/>
  <c r="I9" i="18"/>
  <c r="I8" i="18" s="1"/>
  <c r="K9" i="18"/>
  <c r="K8" i="18" s="1"/>
  <c r="M9" i="18"/>
  <c r="M8" i="18" s="1"/>
  <c r="O9" i="18"/>
  <c r="O8" i="18" s="1"/>
  <c r="Q9" i="18"/>
  <c r="Q8" i="18" s="1"/>
  <c r="V9" i="18"/>
  <c r="V8" i="18" s="1"/>
  <c r="AE13" i="18"/>
  <c r="AF13" i="18"/>
  <c r="G13" i="17"/>
  <c r="G9" i="17"/>
  <c r="G8" i="17" s="1"/>
  <c r="I9" i="17"/>
  <c r="I8" i="17" s="1"/>
  <c r="K9" i="17"/>
  <c r="K8" i="17" s="1"/>
  <c r="M9" i="17"/>
  <c r="M8" i="17" s="1"/>
  <c r="O9" i="17"/>
  <c r="O8" i="17" s="1"/>
  <c r="Q9" i="17"/>
  <c r="Q8" i="17" s="1"/>
  <c r="V9" i="17"/>
  <c r="V8" i="17" s="1"/>
  <c r="AE13" i="17"/>
  <c r="AF13" i="17"/>
  <c r="G53" i="16"/>
  <c r="BA33" i="16"/>
  <c r="BA21" i="16"/>
  <c r="BA16" i="16"/>
  <c r="BA13" i="16"/>
  <c r="BA10" i="16"/>
  <c r="G8" i="16"/>
  <c r="G9" i="16"/>
  <c r="AF53" i="16" s="1"/>
  <c r="I9" i="16"/>
  <c r="I8" i="16" s="1"/>
  <c r="K9" i="16"/>
  <c r="K8" i="16" s="1"/>
  <c r="M9" i="16"/>
  <c r="O9" i="16"/>
  <c r="Q9" i="16"/>
  <c r="V9" i="16"/>
  <c r="G12" i="16"/>
  <c r="M12" i="16" s="1"/>
  <c r="I12" i="16"/>
  <c r="K12" i="16"/>
  <c r="O12" i="16"/>
  <c r="O8" i="16" s="1"/>
  <c r="Q12" i="16"/>
  <c r="V12" i="16"/>
  <c r="G15" i="16"/>
  <c r="I15" i="16"/>
  <c r="K15" i="16"/>
  <c r="M15" i="16"/>
  <c r="O15" i="16"/>
  <c r="Q15" i="16"/>
  <c r="Q8" i="16" s="1"/>
  <c r="V15" i="16"/>
  <c r="G17" i="16"/>
  <c r="I17" i="16"/>
  <c r="K17" i="16"/>
  <c r="M17" i="16"/>
  <c r="O17" i="16"/>
  <c r="Q17" i="16"/>
  <c r="V17" i="16"/>
  <c r="G20" i="16"/>
  <c r="I20" i="16"/>
  <c r="K20" i="16"/>
  <c r="M20" i="16"/>
  <c r="O20" i="16"/>
  <c r="Q20" i="16"/>
  <c r="V20" i="16"/>
  <c r="V8" i="16" s="1"/>
  <c r="G22" i="16"/>
  <c r="M22" i="16" s="1"/>
  <c r="I22" i="16"/>
  <c r="K22" i="16"/>
  <c r="O22" i="16"/>
  <c r="Q22" i="16"/>
  <c r="V22" i="16"/>
  <c r="G25" i="16"/>
  <c r="I25" i="16"/>
  <c r="K25" i="16"/>
  <c r="M25" i="16"/>
  <c r="O25" i="16"/>
  <c r="Q25" i="16"/>
  <c r="V25" i="16"/>
  <c r="G29" i="16"/>
  <c r="M29" i="16" s="1"/>
  <c r="I29" i="16"/>
  <c r="K29" i="16"/>
  <c r="O29" i="16"/>
  <c r="Q29" i="16"/>
  <c r="V29" i="16"/>
  <c r="G32" i="16"/>
  <c r="M32" i="16" s="1"/>
  <c r="I32" i="16"/>
  <c r="K32" i="16"/>
  <c r="O32" i="16"/>
  <c r="Q32" i="16"/>
  <c r="V32" i="16"/>
  <c r="G35" i="16"/>
  <c r="I35" i="16"/>
  <c r="K35" i="16"/>
  <c r="M35" i="16"/>
  <c r="O35" i="16"/>
  <c r="Q35" i="16"/>
  <c r="V35" i="16"/>
  <c r="G37" i="16"/>
  <c r="I37" i="16"/>
  <c r="M37" i="16"/>
  <c r="G38" i="16"/>
  <c r="I38" i="16"/>
  <c r="K38" i="16"/>
  <c r="M38" i="16"/>
  <c r="O38" i="16"/>
  <c r="O37" i="16" s="1"/>
  <c r="Q38" i="16"/>
  <c r="Q37" i="16" s="1"/>
  <c r="V38" i="16"/>
  <c r="V37" i="16" s="1"/>
  <c r="G39" i="16"/>
  <c r="I39" i="16"/>
  <c r="K39" i="16"/>
  <c r="K37" i="16" s="1"/>
  <c r="M39" i="16"/>
  <c r="O39" i="16"/>
  <c r="Q39" i="16"/>
  <c r="V39" i="16"/>
  <c r="V41" i="16"/>
  <c r="G42" i="16"/>
  <c r="M42" i="16" s="1"/>
  <c r="I42" i="16"/>
  <c r="I41" i="16" s="1"/>
  <c r="K42" i="16"/>
  <c r="O42" i="16"/>
  <c r="O41" i="16" s="1"/>
  <c r="Q42" i="16"/>
  <c r="V42" i="16"/>
  <c r="G45" i="16"/>
  <c r="M45" i="16" s="1"/>
  <c r="I45" i="16"/>
  <c r="K45" i="16"/>
  <c r="K41" i="16" s="1"/>
  <c r="O45" i="16"/>
  <c r="Q45" i="16"/>
  <c r="V45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G49" i="16"/>
  <c r="I49" i="16"/>
  <c r="K49" i="16"/>
  <c r="M49" i="16"/>
  <c r="O49" i="16"/>
  <c r="Q49" i="16"/>
  <c r="Q41" i="16" s="1"/>
  <c r="V49" i="16"/>
  <c r="G50" i="16"/>
  <c r="I50" i="16"/>
  <c r="K50" i="16"/>
  <c r="M50" i="16"/>
  <c r="O50" i="16"/>
  <c r="Q50" i="16"/>
  <c r="V50" i="16"/>
  <c r="AE53" i="16"/>
  <c r="G68" i="15"/>
  <c r="BA54" i="15"/>
  <c r="BA45" i="15"/>
  <c r="BA24" i="15"/>
  <c r="BA22" i="15"/>
  <c r="BA19" i="15"/>
  <c r="BA17" i="15"/>
  <c r="BA13" i="15"/>
  <c r="BA10" i="15"/>
  <c r="G9" i="15"/>
  <c r="M9" i="15" s="1"/>
  <c r="I9" i="15"/>
  <c r="K9" i="15"/>
  <c r="O9" i="15"/>
  <c r="Q9" i="15"/>
  <c r="V9" i="15"/>
  <c r="G12" i="15"/>
  <c r="I12" i="15"/>
  <c r="I8" i="15" s="1"/>
  <c r="K12" i="15"/>
  <c r="K8" i="15" s="1"/>
  <c r="M12" i="15"/>
  <c r="O12" i="15"/>
  <c r="Q12" i="15"/>
  <c r="V12" i="15"/>
  <c r="G16" i="15"/>
  <c r="M16" i="15" s="1"/>
  <c r="I16" i="15"/>
  <c r="K16" i="15"/>
  <c r="O16" i="15"/>
  <c r="Q16" i="15"/>
  <c r="V16" i="15"/>
  <c r="G18" i="15"/>
  <c r="M18" i="15" s="1"/>
  <c r="I18" i="15"/>
  <c r="K18" i="15"/>
  <c r="O18" i="15"/>
  <c r="O8" i="15" s="1"/>
  <c r="Q18" i="15"/>
  <c r="V18" i="15"/>
  <c r="G21" i="15"/>
  <c r="I21" i="15"/>
  <c r="K21" i="15"/>
  <c r="M21" i="15"/>
  <c r="O21" i="15"/>
  <c r="Q21" i="15"/>
  <c r="V21" i="15"/>
  <c r="G23" i="15"/>
  <c r="I23" i="15"/>
  <c r="K23" i="15"/>
  <c r="M23" i="15"/>
  <c r="O23" i="15"/>
  <c r="Q23" i="15"/>
  <c r="V23" i="15"/>
  <c r="V8" i="15" s="1"/>
  <c r="G25" i="15"/>
  <c r="I25" i="15"/>
  <c r="K25" i="15"/>
  <c r="M25" i="15"/>
  <c r="O25" i="15"/>
  <c r="Q25" i="15"/>
  <c r="Q8" i="15" s="1"/>
  <c r="V25" i="15"/>
  <c r="G31" i="15"/>
  <c r="I31" i="15"/>
  <c r="K31" i="15"/>
  <c r="M31" i="15"/>
  <c r="O31" i="15"/>
  <c r="Q31" i="15"/>
  <c r="V31" i="15"/>
  <c r="G34" i="15"/>
  <c r="I34" i="15"/>
  <c r="K34" i="15"/>
  <c r="M34" i="15"/>
  <c r="O34" i="15"/>
  <c r="Q34" i="15"/>
  <c r="V34" i="15"/>
  <c r="G38" i="15"/>
  <c r="M38" i="15" s="1"/>
  <c r="I38" i="15"/>
  <c r="K38" i="15"/>
  <c r="O38" i="15"/>
  <c r="Q38" i="15"/>
  <c r="V38" i="15"/>
  <c r="G41" i="15"/>
  <c r="M41" i="15" s="1"/>
  <c r="I41" i="15"/>
  <c r="K41" i="15"/>
  <c r="O41" i="15"/>
  <c r="Q41" i="15"/>
  <c r="V41" i="15"/>
  <c r="G44" i="15"/>
  <c r="I44" i="15"/>
  <c r="K44" i="15"/>
  <c r="M44" i="15"/>
  <c r="O44" i="15"/>
  <c r="Q44" i="15"/>
  <c r="V44" i="15"/>
  <c r="G47" i="15"/>
  <c r="M47" i="15" s="1"/>
  <c r="I47" i="15"/>
  <c r="K47" i="15"/>
  <c r="O47" i="15"/>
  <c r="Q47" i="15"/>
  <c r="V47" i="15"/>
  <c r="G49" i="15"/>
  <c r="I49" i="15"/>
  <c r="K49" i="15"/>
  <c r="M49" i="15"/>
  <c r="O49" i="15"/>
  <c r="Q49" i="15"/>
  <c r="V49" i="15"/>
  <c r="G52" i="15"/>
  <c r="G51" i="15" s="1"/>
  <c r="I52" i="15"/>
  <c r="I51" i="15" s="1"/>
  <c r="K52" i="15"/>
  <c r="O52" i="15"/>
  <c r="O51" i="15" s="1"/>
  <c r="Q52" i="15"/>
  <c r="Q51" i="15" s="1"/>
  <c r="V52" i="15"/>
  <c r="V51" i="15" s="1"/>
  <c r="G53" i="15"/>
  <c r="M53" i="15" s="1"/>
  <c r="I53" i="15"/>
  <c r="K53" i="15"/>
  <c r="K51" i="15" s="1"/>
  <c r="O53" i="15"/>
  <c r="Q53" i="15"/>
  <c r="V53" i="15"/>
  <c r="Q56" i="15"/>
  <c r="V56" i="15"/>
  <c r="G57" i="15"/>
  <c r="M57" i="15" s="1"/>
  <c r="M56" i="15" s="1"/>
  <c r="I57" i="15"/>
  <c r="I56" i="15" s="1"/>
  <c r="K57" i="15"/>
  <c r="K56" i="15" s="1"/>
  <c r="O57" i="15"/>
  <c r="O56" i="15" s="1"/>
  <c r="Q57" i="15"/>
  <c r="V57" i="15"/>
  <c r="G59" i="15"/>
  <c r="G60" i="15"/>
  <c r="I60" i="15"/>
  <c r="I59" i="15" s="1"/>
  <c r="K60" i="15"/>
  <c r="K59" i="15" s="1"/>
  <c r="M60" i="15"/>
  <c r="M59" i="15" s="1"/>
  <c r="O60" i="15"/>
  <c r="O59" i="15" s="1"/>
  <c r="Q60" i="15"/>
  <c r="V60" i="15"/>
  <c r="V59" i="15" s="1"/>
  <c r="G62" i="15"/>
  <c r="I62" i="15"/>
  <c r="K62" i="15"/>
  <c r="M62" i="15"/>
  <c r="O62" i="15"/>
  <c r="Q62" i="15"/>
  <c r="Q59" i="15" s="1"/>
  <c r="V62" i="15"/>
  <c r="G63" i="15"/>
  <c r="I63" i="15"/>
  <c r="K63" i="15"/>
  <c r="M63" i="15"/>
  <c r="O63" i="15"/>
  <c r="Q63" i="15"/>
  <c r="V63" i="15"/>
  <c r="G64" i="15"/>
  <c r="I64" i="15"/>
  <c r="K64" i="15"/>
  <c r="M64" i="15"/>
  <c r="O64" i="15"/>
  <c r="Q64" i="15"/>
  <c r="V64" i="15"/>
  <c r="G65" i="15"/>
  <c r="I65" i="15"/>
  <c r="K65" i="15"/>
  <c r="M65" i="15"/>
  <c r="O65" i="15"/>
  <c r="Q65" i="15"/>
  <c r="V65" i="15"/>
  <c r="AE68" i="15"/>
  <c r="AF68" i="15"/>
  <c r="G125" i="14"/>
  <c r="BA114" i="14"/>
  <c r="BA112" i="14"/>
  <c r="BA101" i="14"/>
  <c r="BA55" i="14"/>
  <c r="BA49" i="14"/>
  <c r="BA28" i="14"/>
  <c r="BA20" i="14"/>
  <c r="BA16" i="14"/>
  <c r="BA13" i="14"/>
  <c r="BA10" i="14"/>
  <c r="G8" i="14"/>
  <c r="G9" i="14"/>
  <c r="I9" i="14"/>
  <c r="K9" i="14"/>
  <c r="M9" i="14"/>
  <c r="O9" i="14"/>
  <c r="Q9" i="14"/>
  <c r="V9" i="14"/>
  <c r="V8" i="14" s="1"/>
  <c r="G12" i="14"/>
  <c r="I12" i="14"/>
  <c r="K12" i="14"/>
  <c r="K8" i="14" s="1"/>
  <c r="M12" i="14"/>
  <c r="O12" i="14"/>
  <c r="Q12" i="14"/>
  <c r="Q8" i="14" s="1"/>
  <c r="V12" i="14"/>
  <c r="G15" i="14"/>
  <c r="M15" i="14" s="1"/>
  <c r="I15" i="14"/>
  <c r="K15" i="14"/>
  <c r="O15" i="14"/>
  <c r="Q15" i="14"/>
  <c r="V15" i="14"/>
  <c r="G19" i="14"/>
  <c r="I19" i="14"/>
  <c r="K19" i="14"/>
  <c r="M19" i="14"/>
  <c r="O19" i="14"/>
  <c r="O8" i="14" s="1"/>
  <c r="Q19" i="14"/>
  <c r="V19" i="14"/>
  <c r="G21" i="14"/>
  <c r="M21" i="14" s="1"/>
  <c r="I21" i="14"/>
  <c r="I8" i="14" s="1"/>
  <c r="K21" i="14"/>
  <c r="O21" i="14"/>
  <c r="Q21" i="14"/>
  <c r="V21" i="14"/>
  <c r="G25" i="14"/>
  <c r="M25" i="14" s="1"/>
  <c r="I25" i="14"/>
  <c r="K25" i="14"/>
  <c r="O25" i="14"/>
  <c r="Q25" i="14"/>
  <c r="V25" i="14"/>
  <c r="G27" i="14"/>
  <c r="I27" i="14"/>
  <c r="K27" i="14"/>
  <c r="M27" i="14"/>
  <c r="O27" i="14"/>
  <c r="Q27" i="14"/>
  <c r="V27" i="14"/>
  <c r="G29" i="14"/>
  <c r="I29" i="14"/>
  <c r="K29" i="14"/>
  <c r="M29" i="14"/>
  <c r="O29" i="14"/>
  <c r="Q29" i="14"/>
  <c r="V29" i="14"/>
  <c r="G33" i="14"/>
  <c r="I33" i="14"/>
  <c r="K33" i="14"/>
  <c r="M33" i="14"/>
  <c r="O33" i="14"/>
  <c r="Q33" i="14"/>
  <c r="V33" i="14"/>
  <c r="G41" i="14"/>
  <c r="I41" i="14"/>
  <c r="K41" i="14"/>
  <c r="M41" i="14"/>
  <c r="O41" i="14"/>
  <c r="Q41" i="14"/>
  <c r="V41" i="14"/>
  <c r="G44" i="14"/>
  <c r="I44" i="14"/>
  <c r="K44" i="14"/>
  <c r="M44" i="14"/>
  <c r="O44" i="14"/>
  <c r="Q44" i="14"/>
  <c r="V44" i="14"/>
  <c r="G48" i="14"/>
  <c r="M48" i="14" s="1"/>
  <c r="I48" i="14"/>
  <c r="K48" i="14"/>
  <c r="O48" i="14"/>
  <c r="Q48" i="14"/>
  <c r="V48" i="14"/>
  <c r="G51" i="14"/>
  <c r="M51" i="14" s="1"/>
  <c r="I51" i="14"/>
  <c r="K51" i="14"/>
  <c r="O51" i="14"/>
  <c r="Q51" i="14"/>
  <c r="V51" i="14"/>
  <c r="G54" i="14"/>
  <c r="I54" i="14"/>
  <c r="K54" i="14"/>
  <c r="M54" i="14"/>
  <c r="O54" i="14"/>
  <c r="Q54" i="14"/>
  <c r="V54" i="14"/>
  <c r="G57" i="14"/>
  <c r="I57" i="14"/>
  <c r="K57" i="14"/>
  <c r="M57" i="14"/>
  <c r="O57" i="14"/>
  <c r="Q57" i="14"/>
  <c r="V57" i="14"/>
  <c r="G64" i="14"/>
  <c r="M64" i="14" s="1"/>
  <c r="I64" i="14"/>
  <c r="K64" i="14"/>
  <c r="O64" i="14"/>
  <c r="Q64" i="14"/>
  <c r="V64" i="14"/>
  <c r="G66" i="14"/>
  <c r="I66" i="14"/>
  <c r="K66" i="14"/>
  <c r="M66" i="14"/>
  <c r="O66" i="14"/>
  <c r="Q66" i="14"/>
  <c r="V66" i="14"/>
  <c r="K68" i="14"/>
  <c r="Q68" i="14"/>
  <c r="G69" i="14"/>
  <c r="M69" i="14" s="1"/>
  <c r="M68" i="14" s="1"/>
  <c r="I69" i="14"/>
  <c r="K69" i="14"/>
  <c r="O69" i="14"/>
  <c r="Q69" i="14"/>
  <c r="V69" i="14"/>
  <c r="G72" i="14"/>
  <c r="I72" i="14"/>
  <c r="I68" i="14" s="1"/>
  <c r="K72" i="14"/>
  <c r="M72" i="14"/>
  <c r="O72" i="14"/>
  <c r="O68" i="14" s="1"/>
  <c r="Q72" i="14"/>
  <c r="V72" i="14"/>
  <c r="G75" i="14"/>
  <c r="M75" i="14" s="1"/>
  <c r="I75" i="14"/>
  <c r="K75" i="14"/>
  <c r="O75" i="14"/>
  <c r="Q75" i="14"/>
  <c r="V75" i="14"/>
  <c r="G77" i="14"/>
  <c r="M77" i="14" s="1"/>
  <c r="I77" i="14"/>
  <c r="K77" i="14"/>
  <c r="O77" i="14"/>
  <c r="Q77" i="14"/>
  <c r="V77" i="14"/>
  <c r="V68" i="14" s="1"/>
  <c r="G81" i="14"/>
  <c r="I81" i="14"/>
  <c r="K81" i="14"/>
  <c r="M81" i="14"/>
  <c r="O81" i="14"/>
  <c r="Q81" i="14"/>
  <c r="V81" i="14"/>
  <c r="G84" i="14"/>
  <c r="I84" i="14"/>
  <c r="K84" i="14"/>
  <c r="M84" i="14"/>
  <c r="O84" i="14"/>
  <c r="Q84" i="14"/>
  <c r="V84" i="14"/>
  <c r="G86" i="14"/>
  <c r="I86" i="14"/>
  <c r="K86" i="14"/>
  <c r="M86" i="14"/>
  <c r="O86" i="14"/>
  <c r="Q86" i="14"/>
  <c r="V86" i="14"/>
  <c r="G87" i="14"/>
  <c r="I87" i="14"/>
  <c r="K87" i="14"/>
  <c r="M87" i="14"/>
  <c r="O87" i="14"/>
  <c r="Q87" i="14"/>
  <c r="V87" i="14"/>
  <c r="G89" i="14"/>
  <c r="K89" i="14"/>
  <c r="O89" i="14"/>
  <c r="Q89" i="14"/>
  <c r="V89" i="14"/>
  <c r="G90" i="14"/>
  <c r="M90" i="14" s="1"/>
  <c r="M89" i="14" s="1"/>
  <c r="I90" i="14"/>
  <c r="I89" i="14" s="1"/>
  <c r="K90" i="14"/>
  <c r="O90" i="14"/>
  <c r="Q90" i="14"/>
  <c r="V90" i="14"/>
  <c r="G92" i="14"/>
  <c r="Q92" i="14"/>
  <c r="G93" i="14"/>
  <c r="I93" i="14"/>
  <c r="I92" i="14" s="1"/>
  <c r="K93" i="14"/>
  <c r="K92" i="14" s="1"/>
  <c r="M93" i="14"/>
  <c r="O93" i="14"/>
  <c r="Q93" i="14"/>
  <c r="V93" i="14"/>
  <c r="G96" i="14"/>
  <c r="I96" i="14"/>
  <c r="K96" i="14"/>
  <c r="M96" i="14"/>
  <c r="O96" i="14"/>
  <c r="O92" i="14" s="1"/>
  <c r="Q96" i="14"/>
  <c r="V96" i="14"/>
  <c r="V92" i="14" s="1"/>
  <c r="G98" i="14"/>
  <c r="M98" i="14" s="1"/>
  <c r="I98" i="14"/>
  <c r="K98" i="14"/>
  <c r="O98" i="14"/>
  <c r="Q98" i="14"/>
  <c r="V98" i="14"/>
  <c r="G100" i="14"/>
  <c r="I100" i="14"/>
  <c r="K100" i="14"/>
  <c r="M100" i="14"/>
  <c r="O100" i="14"/>
  <c r="Q100" i="14"/>
  <c r="V100" i="14"/>
  <c r="G102" i="14"/>
  <c r="M102" i="14" s="1"/>
  <c r="I102" i="14"/>
  <c r="K102" i="14"/>
  <c r="O102" i="14"/>
  <c r="Q102" i="14"/>
  <c r="V102" i="14"/>
  <c r="G105" i="14"/>
  <c r="M105" i="14" s="1"/>
  <c r="I105" i="14"/>
  <c r="K105" i="14"/>
  <c r="O105" i="14"/>
  <c r="Q105" i="14"/>
  <c r="V105" i="14"/>
  <c r="G108" i="14"/>
  <c r="I108" i="14"/>
  <c r="K108" i="14"/>
  <c r="M108" i="14"/>
  <c r="O108" i="14"/>
  <c r="Q108" i="14"/>
  <c r="V108" i="14"/>
  <c r="G111" i="14"/>
  <c r="M111" i="14" s="1"/>
  <c r="I111" i="14"/>
  <c r="K111" i="14"/>
  <c r="O111" i="14"/>
  <c r="Q111" i="14"/>
  <c r="V111" i="14"/>
  <c r="G113" i="14"/>
  <c r="I113" i="14"/>
  <c r="K113" i="14"/>
  <c r="M113" i="14"/>
  <c r="O113" i="14"/>
  <c r="Q113" i="14"/>
  <c r="V113" i="14"/>
  <c r="G116" i="14"/>
  <c r="I116" i="14"/>
  <c r="K116" i="14"/>
  <c r="M116" i="14"/>
  <c r="O116" i="14"/>
  <c r="Q116" i="14"/>
  <c r="V116" i="14"/>
  <c r="G117" i="14"/>
  <c r="I117" i="14"/>
  <c r="K117" i="14"/>
  <c r="M117" i="14"/>
  <c r="O117" i="14"/>
  <c r="Q117" i="14"/>
  <c r="V117" i="14"/>
  <c r="G118" i="14"/>
  <c r="M118" i="14" s="1"/>
  <c r="I118" i="14"/>
  <c r="K118" i="14"/>
  <c r="O118" i="14"/>
  <c r="Q118" i="14"/>
  <c r="V118" i="14"/>
  <c r="G119" i="14"/>
  <c r="I119" i="14"/>
  <c r="K119" i="14"/>
  <c r="M119" i="14"/>
  <c r="O119" i="14"/>
  <c r="Q119" i="14"/>
  <c r="V119" i="14"/>
  <c r="G121" i="14"/>
  <c r="K121" i="14"/>
  <c r="O121" i="14"/>
  <c r="Q121" i="14"/>
  <c r="V121" i="14"/>
  <c r="G122" i="14"/>
  <c r="M122" i="14" s="1"/>
  <c r="M121" i="14" s="1"/>
  <c r="I122" i="14"/>
  <c r="I121" i="14" s="1"/>
  <c r="K122" i="14"/>
  <c r="O122" i="14"/>
  <c r="Q122" i="14"/>
  <c r="V122" i="14"/>
  <c r="AE125" i="14"/>
  <c r="G308" i="13"/>
  <c r="BA268" i="13"/>
  <c r="BA259" i="13"/>
  <c r="BA55" i="13"/>
  <c r="BA52" i="13"/>
  <c r="BA49" i="13"/>
  <c r="BA18" i="13"/>
  <c r="G9" i="13"/>
  <c r="M9" i="13" s="1"/>
  <c r="I9" i="13"/>
  <c r="I8" i="13" s="1"/>
  <c r="K9" i="13"/>
  <c r="K8" i="13" s="1"/>
  <c r="O9" i="13"/>
  <c r="Q9" i="13"/>
  <c r="V9" i="13"/>
  <c r="G12" i="13"/>
  <c r="M12" i="13" s="1"/>
  <c r="I12" i="13"/>
  <c r="K12" i="13"/>
  <c r="O12" i="13"/>
  <c r="O8" i="13" s="1"/>
  <c r="Q12" i="13"/>
  <c r="V12" i="13"/>
  <c r="G14" i="13"/>
  <c r="I14" i="13"/>
  <c r="K14" i="13"/>
  <c r="M14" i="13"/>
  <c r="O14" i="13"/>
  <c r="Q14" i="13"/>
  <c r="V14" i="13"/>
  <c r="G17" i="13"/>
  <c r="I17" i="13"/>
  <c r="K17" i="13"/>
  <c r="M17" i="13"/>
  <c r="O17" i="13"/>
  <c r="Q17" i="13"/>
  <c r="V17" i="13"/>
  <c r="G20" i="13"/>
  <c r="I20" i="13"/>
  <c r="K20" i="13"/>
  <c r="M20" i="13"/>
  <c r="O20" i="13"/>
  <c r="Q20" i="13"/>
  <c r="Q8" i="13" s="1"/>
  <c r="V20" i="13"/>
  <c r="V8" i="13" s="1"/>
  <c r="G23" i="13"/>
  <c r="I23" i="13"/>
  <c r="I22" i="13" s="1"/>
  <c r="K23" i="13"/>
  <c r="K22" i="13" s="1"/>
  <c r="M23" i="13"/>
  <c r="O23" i="13"/>
  <c r="Q23" i="13"/>
  <c r="Q22" i="13" s="1"/>
  <c r="V23" i="13"/>
  <c r="G25" i="13"/>
  <c r="G22" i="13" s="1"/>
  <c r="I25" i="13"/>
  <c r="K25" i="13"/>
  <c r="O25" i="13"/>
  <c r="Q25" i="13"/>
  <c r="V25" i="13"/>
  <c r="G27" i="13"/>
  <c r="M27" i="13" s="1"/>
  <c r="I27" i="13"/>
  <c r="K27" i="13"/>
  <c r="O27" i="13"/>
  <c r="Q27" i="13"/>
  <c r="V27" i="13"/>
  <c r="G30" i="13"/>
  <c r="I30" i="13"/>
  <c r="K30" i="13"/>
  <c r="M30" i="13"/>
  <c r="O30" i="13"/>
  <c r="O22" i="13" s="1"/>
  <c r="Q30" i="13"/>
  <c r="V30" i="13"/>
  <c r="G33" i="13"/>
  <c r="I33" i="13"/>
  <c r="K33" i="13"/>
  <c r="M33" i="13"/>
  <c r="O33" i="13"/>
  <c r="Q33" i="13"/>
  <c r="V33" i="13"/>
  <c r="G36" i="13"/>
  <c r="I36" i="13"/>
  <c r="K36" i="13"/>
  <c r="M36" i="13"/>
  <c r="O36" i="13"/>
  <c r="Q36" i="13"/>
  <c r="V36" i="13"/>
  <c r="G38" i="13"/>
  <c r="I38" i="13"/>
  <c r="K38" i="13"/>
  <c r="M38" i="13"/>
  <c r="O38" i="13"/>
  <c r="Q38" i="13"/>
  <c r="V38" i="13"/>
  <c r="G39" i="13"/>
  <c r="I39" i="13"/>
  <c r="K39" i="13"/>
  <c r="M39" i="13"/>
  <c r="O39" i="13"/>
  <c r="Q39" i="13"/>
  <c r="V39" i="13"/>
  <c r="V22" i="13" s="1"/>
  <c r="G40" i="13"/>
  <c r="M40" i="13" s="1"/>
  <c r="I40" i="13"/>
  <c r="K40" i="13"/>
  <c r="O40" i="13"/>
  <c r="Q40" i="13"/>
  <c r="V40" i="13"/>
  <c r="G41" i="13"/>
  <c r="M41" i="13" s="1"/>
  <c r="I41" i="13"/>
  <c r="K41" i="13"/>
  <c r="O41" i="13"/>
  <c r="Q41" i="13"/>
  <c r="V41" i="13"/>
  <c r="G43" i="13"/>
  <c r="G44" i="13"/>
  <c r="M44" i="13" s="1"/>
  <c r="I44" i="13"/>
  <c r="K44" i="13"/>
  <c r="K43" i="13" s="1"/>
  <c r="O44" i="13"/>
  <c r="O43" i="13" s="1"/>
  <c r="Q44" i="13"/>
  <c r="Q43" i="13" s="1"/>
  <c r="V44" i="13"/>
  <c r="V43" i="13" s="1"/>
  <c r="G48" i="13"/>
  <c r="I48" i="13"/>
  <c r="K48" i="13"/>
  <c r="M48" i="13"/>
  <c r="O48" i="13"/>
  <c r="Q48" i="13"/>
  <c r="V48" i="13"/>
  <c r="G51" i="13"/>
  <c r="I51" i="13"/>
  <c r="K51" i="13"/>
  <c r="M51" i="13"/>
  <c r="O51" i="13"/>
  <c r="Q51" i="13"/>
  <c r="V51" i="13"/>
  <c r="G54" i="13"/>
  <c r="I54" i="13"/>
  <c r="K54" i="13"/>
  <c r="M54" i="13"/>
  <c r="O54" i="13"/>
  <c r="Q54" i="13"/>
  <c r="V54" i="13"/>
  <c r="G64" i="13"/>
  <c r="M64" i="13" s="1"/>
  <c r="I64" i="13"/>
  <c r="K64" i="13"/>
  <c r="O64" i="13"/>
  <c r="Q64" i="13"/>
  <c r="V64" i="13"/>
  <c r="G69" i="13"/>
  <c r="I69" i="13"/>
  <c r="K69" i="13"/>
  <c r="M69" i="13"/>
  <c r="O69" i="13"/>
  <c r="Q69" i="13"/>
  <c r="V69" i="13"/>
  <c r="G89" i="13"/>
  <c r="M89" i="13" s="1"/>
  <c r="I89" i="13"/>
  <c r="I43" i="13" s="1"/>
  <c r="K89" i="13"/>
  <c r="O89" i="13"/>
  <c r="Q89" i="13"/>
  <c r="V89" i="13"/>
  <c r="G107" i="13"/>
  <c r="M107" i="13" s="1"/>
  <c r="I107" i="13"/>
  <c r="K107" i="13"/>
  <c r="O107" i="13"/>
  <c r="Q107" i="13"/>
  <c r="V107" i="13"/>
  <c r="G173" i="13"/>
  <c r="I173" i="13"/>
  <c r="K173" i="13"/>
  <c r="M173" i="13"/>
  <c r="O173" i="13"/>
  <c r="Q173" i="13"/>
  <c r="V173" i="13"/>
  <c r="G179" i="13"/>
  <c r="I179" i="13"/>
  <c r="K179" i="13"/>
  <c r="M179" i="13"/>
  <c r="O179" i="13"/>
  <c r="Q179" i="13"/>
  <c r="V179" i="13"/>
  <c r="G192" i="13"/>
  <c r="I192" i="13"/>
  <c r="K192" i="13"/>
  <c r="M192" i="13"/>
  <c r="O192" i="13"/>
  <c r="Q192" i="13"/>
  <c r="V192" i="13"/>
  <c r="G203" i="13"/>
  <c r="I203" i="13"/>
  <c r="K203" i="13"/>
  <c r="M203" i="13"/>
  <c r="O203" i="13"/>
  <c r="Q203" i="13"/>
  <c r="V203" i="13"/>
  <c r="G212" i="13"/>
  <c r="I212" i="13"/>
  <c r="K212" i="13"/>
  <c r="M212" i="13"/>
  <c r="O212" i="13"/>
  <c r="Q212" i="13"/>
  <c r="V212" i="13"/>
  <c r="G224" i="13"/>
  <c r="M224" i="13" s="1"/>
  <c r="I224" i="13"/>
  <c r="K224" i="13"/>
  <c r="O224" i="13"/>
  <c r="Q224" i="13"/>
  <c r="V224" i="13"/>
  <c r="G237" i="13"/>
  <c r="M237" i="13" s="1"/>
  <c r="I237" i="13"/>
  <c r="K237" i="13"/>
  <c r="O237" i="13"/>
  <c r="Q237" i="13"/>
  <c r="V237" i="13"/>
  <c r="G242" i="13"/>
  <c r="M242" i="13" s="1"/>
  <c r="I242" i="13"/>
  <c r="K242" i="13"/>
  <c r="O242" i="13"/>
  <c r="Q242" i="13"/>
  <c r="V242" i="13"/>
  <c r="G244" i="13"/>
  <c r="M244" i="13" s="1"/>
  <c r="I244" i="13"/>
  <c r="K244" i="13"/>
  <c r="O244" i="13"/>
  <c r="Q244" i="13"/>
  <c r="V244" i="13"/>
  <c r="G246" i="13"/>
  <c r="I246" i="13"/>
  <c r="K246" i="13"/>
  <c r="M246" i="13"/>
  <c r="O246" i="13"/>
  <c r="Q246" i="13"/>
  <c r="V246" i="13"/>
  <c r="G248" i="13"/>
  <c r="I248" i="13"/>
  <c r="K248" i="13"/>
  <c r="M248" i="13"/>
  <c r="O248" i="13"/>
  <c r="Q248" i="13"/>
  <c r="V248" i="13"/>
  <c r="G250" i="13"/>
  <c r="I250" i="13"/>
  <c r="K250" i="13"/>
  <c r="M250" i="13"/>
  <c r="O250" i="13"/>
  <c r="Q250" i="13"/>
  <c r="V250" i="13"/>
  <c r="G251" i="13"/>
  <c r="M251" i="13" s="1"/>
  <c r="I251" i="13"/>
  <c r="K251" i="13"/>
  <c r="O251" i="13"/>
  <c r="Q251" i="13"/>
  <c r="V251" i="13"/>
  <c r="G252" i="13"/>
  <c r="I252" i="13"/>
  <c r="K252" i="13"/>
  <c r="M252" i="13"/>
  <c r="O252" i="13"/>
  <c r="Q252" i="13"/>
  <c r="V252" i="13"/>
  <c r="G253" i="13"/>
  <c r="M253" i="13" s="1"/>
  <c r="I253" i="13"/>
  <c r="K253" i="13"/>
  <c r="O253" i="13"/>
  <c r="Q253" i="13"/>
  <c r="V253" i="13"/>
  <c r="G255" i="13"/>
  <c r="Q255" i="13"/>
  <c r="V255" i="13"/>
  <c r="G256" i="13"/>
  <c r="I256" i="13"/>
  <c r="I255" i="13" s="1"/>
  <c r="K256" i="13"/>
  <c r="K255" i="13" s="1"/>
  <c r="M256" i="13"/>
  <c r="M255" i="13" s="1"/>
  <c r="O256" i="13"/>
  <c r="O255" i="13" s="1"/>
  <c r="Q256" i="13"/>
  <c r="V256" i="13"/>
  <c r="G258" i="13"/>
  <c r="I258" i="13"/>
  <c r="K258" i="13"/>
  <c r="M258" i="13"/>
  <c r="O258" i="13"/>
  <c r="Q258" i="13"/>
  <c r="V258" i="13"/>
  <c r="G262" i="13"/>
  <c r="I262" i="13"/>
  <c r="K262" i="13"/>
  <c r="M262" i="13"/>
  <c r="O262" i="13"/>
  <c r="Q262" i="13"/>
  <c r="V262" i="13"/>
  <c r="G263" i="13"/>
  <c r="I263" i="13"/>
  <c r="K263" i="13"/>
  <c r="M263" i="13"/>
  <c r="O263" i="13"/>
  <c r="Q263" i="13"/>
  <c r="V263" i="13"/>
  <c r="K264" i="13"/>
  <c r="Q264" i="13"/>
  <c r="V264" i="13"/>
  <c r="G265" i="13"/>
  <c r="M265" i="13" s="1"/>
  <c r="I265" i="13"/>
  <c r="I264" i="13" s="1"/>
  <c r="K265" i="13"/>
  <c r="O265" i="13"/>
  <c r="Q265" i="13"/>
  <c r="V265" i="13"/>
  <c r="G267" i="13"/>
  <c r="M267" i="13" s="1"/>
  <c r="I267" i="13"/>
  <c r="K267" i="13"/>
  <c r="O267" i="13"/>
  <c r="O264" i="13" s="1"/>
  <c r="Q267" i="13"/>
  <c r="V267" i="13"/>
  <c r="G271" i="13"/>
  <c r="I271" i="13"/>
  <c r="K271" i="13"/>
  <c r="G272" i="13"/>
  <c r="M272" i="13" s="1"/>
  <c r="M271" i="13" s="1"/>
  <c r="I272" i="13"/>
  <c r="K272" i="13"/>
  <c r="O272" i="13"/>
  <c r="O271" i="13" s="1"/>
  <c r="Q272" i="13"/>
  <c r="Q271" i="13" s="1"/>
  <c r="V272" i="13"/>
  <c r="V271" i="13" s="1"/>
  <c r="G303" i="13"/>
  <c r="I303" i="13"/>
  <c r="K303" i="13"/>
  <c r="M303" i="13"/>
  <c r="O303" i="13"/>
  <c r="Q303" i="13"/>
  <c r="G304" i="13"/>
  <c r="I304" i="13"/>
  <c r="K304" i="13"/>
  <c r="M304" i="13"/>
  <c r="O304" i="13"/>
  <c r="Q304" i="13"/>
  <c r="V304" i="13"/>
  <c r="V303" i="13" s="1"/>
  <c r="G305" i="13"/>
  <c r="I305" i="13"/>
  <c r="K305" i="13"/>
  <c r="O305" i="13"/>
  <c r="Q305" i="13"/>
  <c r="V305" i="13"/>
  <c r="G306" i="13"/>
  <c r="M306" i="13" s="1"/>
  <c r="M305" i="13" s="1"/>
  <c r="I306" i="13"/>
  <c r="K306" i="13"/>
  <c r="O306" i="13"/>
  <c r="Q306" i="13"/>
  <c r="V306" i="13"/>
  <c r="AE308" i="13"/>
  <c r="AF308" i="13"/>
  <c r="G30" i="12"/>
  <c r="BA23" i="12"/>
  <c r="BA21" i="12"/>
  <c r="BA17" i="12"/>
  <c r="BA14" i="12"/>
  <c r="G8" i="12"/>
  <c r="V8" i="12"/>
  <c r="G9" i="12"/>
  <c r="I9" i="12"/>
  <c r="I8" i="12" s="1"/>
  <c r="K9" i="12"/>
  <c r="K8" i="12" s="1"/>
  <c r="M9" i="12"/>
  <c r="M8" i="12" s="1"/>
  <c r="O9" i="12"/>
  <c r="O8" i="12" s="1"/>
  <c r="Q9" i="12"/>
  <c r="V9" i="12"/>
  <c r="G10" i="12"/>
  <c r="I10" i="12"/>
  <c r="K10" i="12"/>
  <c r="M10" i="12"/>
  <c r="O10" i="12"/>
  <c r="Q10" i="12"/>
  <c r="Q8" i="12" s="1"/>
  <c r="V10" i="12"/>
  <c r="G11" i="12"/>
  <c r="V11" i="12"/>
  <c r="G12" i="12"/>
  <c r="I12" i="12"/>
  <c r="K12" i="12"/>
  <c r="M12" i="12"/>
  <c r="O12" i="12"/>
  <c r="Q12" i="12"/>
  <c r="V12" i="12"/>
  <c r="G13" i="12"/>
  <c r="I13" i="12"/>
  <c r="K13" i="12"/>
  <c r="K11" i="12" s="1"/>
  <c r="M13" i="12"/>
  <c r="O13" i="12"/>
  <c r="Q13" i="12"/>
  <c r="V13" i="12"/>
  <c r="G15" i="12"/>
  <c r="AF30" i="12" s="1"/>
  <c r="I15" i="12"/>
  <c r="I11" i="12" s="1"/>
  <c r="K15" i="12"/>
  <c r="O15" i="12"/>
  <c r="Q15" i="12"/>
  <c r="V15" i="12"/>
  <c r="G16" i="12"/>
  <c r="M16" i="12" s="1"/>
  <c r="I16" i="12"/>
  <c r="K16" i="12"/>
  <c r="O16" i="12"/>
  <c r="Q16" i="12"/>
  <c r="V16" i="12"/>
  <c r="G18" i="12"/>
  <c r="I18" i="12"/>
  <c r="K18" i="12"/>
  <c r="M18" i="12"/>
  <c r="O18" i="12"/>
  <c r="Q18" i="12"/>
  <c r="V18" i="12"/>
  <c r="G20" i="12"/>
  <c r="I20" i="12"/>
  <c r="K20" i="12"/>
  <c r="M20" i="12"/>
  <c r="O20" i="12"/>
  <c r="Q20" i="12"/>
  <c r="V20" i="12"/>
  <c r="G22" i="12"/>
  <c r="I22" i="12"/>
  <c r="K22" i="12"/>
  <c r="M22" i="12"/>
  <c r="O22" i="12"/>
  <c r="O11" i="12" s="1"/>
  <c r="Q22" i="12"/>
  <c r="Q11" i="12" s="1"/>
  <c r="V22" i="12"/>
  <c r="G24" i="12"/>
  <c r="I24" i="12"/>
  <c r="K24" i="12"/>
  <c r="M24" i="12"/>
  <c r="O24" i="12"/>
  <c r="Q24" i="12"/>
  <c r="V24" i="12"/>
  <c r="G25" i="12"/>
  <c r="I25" i="12"/>
  <c r="K25" i="12"/>
  <c r="O25" i="12"/>
  <c r="Q25" i="12"/>
  <c r="V25" i="12"/>
  <c r="G26" i="12"/>
  <c r="M26" i="12" s="1"/>
  <c r="M25" i="12" s="1"/>
  <c r="I26" i="12"/>
  <c r="K26" i="12"/>
  <c r="O26" i="12"/>
  <c r="Q26" i="12"/>
  <c r="V26" i="12"/>
  <c r="G27" i="12"/>
  <c r="O27" i="12"/>
  <c r="Q27" i="12"/>
  <c r="V27" i="12"/>
  <c r="G28" i="12"/>
  <c r="M28" i="12" s="1"/>
  <c r="M27" i="12" s="1"/>
  <c r="I28" i="12"/>
  <c r="I27" i="12" s="1"/>
  <c r="K28" i="12"/>
  <c r="K27" i="12" s="1"/>
  <c r="O28" i="12"/>
  <c r="Q28" i="12"/>
  <c r="V28" i="12"/>
  <c r="AE30" i="12"/>
  <c r="I20" i="1"/>
  <c r="I19" i="1"/>
  <c r="I18" i="1"/>
  <c r="I17" i="1"/>
  <c r="I16" i="1"/>
  <c r="F52" i="1"/>
  <c r="G23" i="1" s="1"/>
  <c r="G52" i="1"/>
  <c r="G25" i="1" s="1"/>
  <c r="A25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52" i="1" s="1"/>
  <c r="J28" i="1"/>
  <c r="J26" i="1"/>
  <c r="G38" i="1"/>
  <c r="F38" i="1"/>
  <c r="J23" i="1"/>
  <c r="J24" i="1"/>
  <c r="J25" i="1"/>
  <c r="J27" i="1"/>
  <c r="E24" i="1"/>
  <c r="E26" i="1"/>
  <c r="I88" i="1" l="1"/>
  <c r="J78" i="1" s="1"/>
  <c r="A26" i="1"/>
  <c r="G26" i="1"/>
  <c r="A23" i="1"/>
  <c r="G28" i="1"/>
  <c r="M54" i="19"/>
  <c r="AF75" i="19"/>
  <c r="G54" i="19"/>
  <c r="M45" i="19"/>
  <c r="M8" i="19" s="1"/>
  <c r="M51" i="19"/>
  <c r="M48" i="19" s="1"/>
  <c r="M41" i="16"/>
  <c r="M8" i="16"/>
  <c r="G41" i="16"/>
  <c r="M8" i="15"/>
  <c r="M52" i="15"/>
  <c r="M51" i="15" s="1"/>
  <c r="G8" i="15"/>
  <c r="G56" i="15"/>
  <c r="M8" i="14"/>
  <c r="M92" i="14"/>
  <c r="G68" i="14"/>
  <c r="AF125" i="14"/>
  <c r="M43" i="13"/>
  <c r="M8" i="13"/>
  <c r="M264" i="13"/>
  <c r="G264" i="13"/>
  <c r="G8" i="13"/>
  <c r="M25" i="13"/>
  <c r="M22" i="13" s="1"/>
  <c r="M15" i="12"/>
  <c r="M11" i="12" s="1"/>
  <c r="I21" i="1"/>
  <c r="I39" i="1"/>
  <c r="I52" i="1" s="1"/>
  <c r="J42" i="1" s="1"/>
  <c r="J86" i="1" l="1"/>
  <c r="J80" i="1"/>
  <c r="J82" i="1"/>
  <c r="J73" i="1"/>
  <c r="J77" i="1"/>
  <c r="J85" i="1"/>
  <c r="J83" i="1"/>
  <c r="J76" i="1"/>
  <c r="J81" i="1"/>
  <c r="J75" i="1"/>
  <c r="J79" i="1"/>
  <c r="J84" i="1"/>
  <c r="J71" i="1"/>
  <c r="J74" i="1"/>
  <c r="J72" i="1"/>
  <c r="J87" i="1"/>
  <c r="G24" i="1"/>
  <c r="A27" i="1" s="1"/>
  <c r="A24" i="1"/>
  <c r="J41" i="1"/>
  <c r="J39" i="1"/>
  <c r="J52" i="1" s="1"/>
  <c r="J45" i="1"/>
  <c r="J50" i="1"/>
  <c r="J46" i="1"/>
  <c r="J44" i="1"/>
  <c r="J47" i="1"/>
  <c r="J51" i="1"/>
  <c r="J48" i="1"/>
  <c r="J49" i="1"/>
  <c r="J43" i="1"/>
  <c r="J88" i="1" l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01C6322A-FDF4-484E-A5C5-CEDF7D83895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DCDB797-5AE2-48C0-815E-8D1F1683F66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CB364D32-653C-4079-A4C8-D4F17480396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AF8BD76-3C76-4DF8-9211-D95A98E10D3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CE44A671-818E-4E96-A3AD-CBA604371E9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32B3D09-6D47-421E-BC5D-986028C76EA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74AF0E71-88ED-418F-92B6-A58F59B8AA8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53F1852-F7DE-4126-BF8E-E6ECE04EE35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FECAB611-0F47-4975-9B30-387030BF814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DD03A63-E2FC-4C87-A72E-F473B886844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B0F99876-B61B-4465-90CA-B168F40FC8C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066EE34-863D-4FDD-AB17-DCA199A7A99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D9D05721-9AA8-434D-9421-FFD9DC94841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9049CE4-9C2E-4C1C-870C-34998840EF8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8B36C6F7-6641-4936-8708-1288B055F2F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E0AE8AE-44C9-4EBC-B85B-EAA51372772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<sst xmlns="http://schemas.openxmlformats.org/spreadsheetml/2006/main" count="2965" uniqueCount="698">
  <si>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</si>
  <si>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</si>
  <si>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</si>
  <si>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</si>
  <si>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</si>
  <si>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</si>
  <si>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</si>
  <si>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</si>
  <si>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</si>
  <si>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</si>
  <si>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</si>
  <si>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</si>
  <si>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</si>
  <si>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</si>
  <si>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</si>
  <si>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</si>
  <si>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</si>
  <si>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</si>
  <si>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</si>
  <si>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</si>
  <si>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</si>
  <si>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</si>
  <si>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</si>
  <si>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</si>
  <si>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</si>
  <si>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</si>
  <si>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</si>
  <si>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</si>
  <si>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</si>
  <si>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</si>
  <si>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</si>
  <si>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</si>
  <si>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</si>
  <si>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</si>
  <si>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</si>
  <si>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</si>
  <si>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</si>
  <si>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</si>
  <si>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</si>
  <si>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</si>
  <si>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</si>
  <si>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</si>
  <si>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</si>
  <si>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Sinc s.r.o.</t>
  </si>
  <si>
    <t>230402</t>
  </si>
  <si>
    <t>Demolice objektů p.č. st. 1100 a st. 10070,</t>
  </si>
  <si>
    <t>Pardubický kraj</t>
  </si>
  <si>
    <t>Komenského náměstí 125</t>
  </si>
  <si>
    <t>Pardubice-Pardubice-Staré Město</t>
  </si>
  <si>
    <t>53002</t>
  </si>
  <si>
    <t>70892822</t>
  </si>
  <si>
    <t>CZ70892822</t>
  </si>
  <si>
    <t>Průmyslová 560</t>
  </si>
  <si>
    <t>Pardubice-Pardubičky</t>
  </si>
  <si>
    <t>53003</t>
  </si>
  <si>
    <t>28814878</t>
  </si>
  <si>
    <t>CZ28814878</t>
  </si>
  <si>
    <t>Stavba</t>
  </si>
  <si>
    <t>Stavební objekt</t>
  </si>
  <si>
    <t>01</t>
  </si>
  <si>
    <t>SO-001 Ostatní a vedlejší náklady</t>
  </si>
  <si>
    <t>1</t>
  </si>
  <si>
    <t xml:space="preserve"> Ostatní a vedlejší náklady</t>
  </si>
  <si>
    <t>SO 01 Dětský domov</t>
  </si>
  <si>
    <t>Demolice SO 01 Dětský domov</t>
  </si>
  <si>
    <t>2</t>
  </si>
  <si>
    <t>Demontáž vodovodní  přípojky</t>
  </si>
  <si>
    <t>3</t>
  </si>
  <si>
    <t>Demontáž  kanalizační přípojky</t>
  </si>
  <si>
    <t>4</t>
  </si>
  <si>
    <t>Demontáž teplovodního potrubí</t>
  </si>
  <si>
    <t>5</t>
  </si>
  <si>
    <t>Ukončení metalického kabelu v majetku Cetin a.s.</t>
  </si>
  <si>
    <t>6</t>
  </si>
  <si>
    <t xml:space="preserve">Přeložení zařízení distribuční soustavy v majetku </t>
  </si>
  <si>
    <t>SO 02 Garáže</t>
  </si>
  <si>
    <t>Demolice SO 02 Garáže</t>
  </si>
  <si>
    <t>Celkem za stavbu</t>
  </si>
  <si>
    <t>CZK</t>
  </si>
  <si>
    <t>#POPS</t>
  </si>
  <si>
    <t>Popis stavby: 230402 - Demolice objektů p.č. st. 1100 a st. 10070,</t>
  </si>
  <si>
    <t>#POPO</t>
  </si>
  <si>
    <t>Popis objektu: 01 - SO-001 Ostatní a vedlejší náklady</t>
  </si>
  <si>
    <t>#POPR</t>
  </si>
  <si>
    <t>Popis rozpočtu: 1 -  Ostatní a vedlejší náklady</t>
  </si>
  <si>
    <t>Popis objektu: 1 - SO 01 Dětský domov</t>
  </si>
  <si>
    <t>Popis rozpočtu: 1 - Demolice SO 01 Dětský domov</t>
  </si>
  <si>
    <t>Popis rozpočtu: 2 - Demontáž vodovodní  přípojky</t>
  </si>
  <si>
    <t>Popis rozpočtu: 3 - Demontáž  kanalizační přípojky</t>
  </si>
  <si>
    <t>Popis rozpočtu: 4 - Demontáž teplovodního potrubí</t>
  </si>
  <si>
    <t>Popis rozpočtu: 5 - Ukončení metalického kabelu v majetku Cetin a.s.</t>
  </si>
  <si>
    <t xml:space="preserve">Popis rozpočtu: 6 - Přeložení zařízení distribuční soustavy v majetku </t>
  </si>
  <si>
    <t>Popis objektu: 2 - SO 02 Garáže</t>
  </si>
  <si>
    <t>Popis rozpočtu: 1 - Demolice SO 02 Garáže</t>
  </si>
  <si>
    <t>Rekapitulace dílů</t>
  </si>
  <si>
    <t>Typ dílu</t>
  </si>
  <si>
    <t>Zemní práce</t>
  </si>
  <si>
    <t>Komunikace</t>
  </si>
  <si>
    <t>801</t>
  </si>
  <si>
    <t>Vodovod vnější</t>
  </si>
  <si>
    <t>89</t>
  </si>
  <si>
    <t>Ostatní konstrukce na trubním vedení</t>
  </si>
  <si>
    <t>93</t>
  </si>
  <si>
    <t>Dokončovací práce inženýrských staveb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</si>
  <si>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</si>
  <si>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</si>
  <si>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</si>
  <si>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</si>
  <si>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</si>
  <si>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</si>
  <si>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ON</t>
  </si>
  <si>
    <t>VN</t>
  </si>
  <si>
    <t>712</t>
  </si>
  <si>
    <t>Povlakové krytiny</t>
  </si>
  <si>
    <t>720</t>
  </si>
  <si>
    <t>Zdravotechnická instalace</t>
  </si>
  <si>
    <t>762</t>
  </si>
  <si>
    <t>Konstrukce tesařské</t>
  </si>
  <si>
    <t>775</t>
  </si>
  <si>
    <t>Podlahy vlysové a parketové</t>
  </si>
  <si>
    <t>M21</t>
  </si>
  <si>
    <t>Elektromontáže</t>
  </si>
  <si>
    <t>M210</t>
  </si>
  <si>
    <t>Elektroinstalace-demontáže</t>
  </si>
  <si>
    <t>M22</t>
  </si>
  <si>
    <t>Montáž sdělovací a zabezp. techniky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</si>
  <si>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</si>
  <si>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</si>
  <si>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</si>
  <si>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</si>
  <si>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</si>
  <si>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</si>
  <si>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</si>
  <si>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</si>
  <si>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</si>
  <si>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</si>
  <si>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</si>
  <si>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</si>
  <si>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</si>
  <si>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</si>
  <si>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</si>
  <si>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</si>
  <si>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</si>
  <si>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</si>
  <si>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</si>
  <si>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</si>
  <si>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</si>
  <si>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</si>
  <si>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</si>
  <si>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</si>
  <si>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</si>
  <si>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</si>
  <si>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</si>
  <si>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</si>
  <si>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</si>
  <si>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</si>
  <si>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</si>
  <si>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</si>
  <si>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23/ I</t>
  </si>
  <si>
    <t>Indiv</t>
  </si>
  <si>
    <t>VRN</t>
  </si>
  <si>
    <t>Běžná</t>
  </si>
  <si>
    <t>POL99_</t>
  </si>
  <si>
    <t>005121020R</t>
  </si>
  <si>
    <t xml:space="preserve">Provoz zařízení staveniště </t>
  </si>
  <si>
    <t>0051136T</t>
  </si>
  <si>
    <t>Geodetické vytyčení včetně vytyčovacího náčrtu a zápisu o předání vytyčených bodů</t>
  </si>
  <si>
    <t>Vlastní</t>
  </si>
  <si>
    <t>Práce</t>
  </si>
  <si>
    <t>POL1_1</t>
  </si>
  <si>
    <t>005111022T</t>
  </si>
  <si>
    <t>Ochrana stávajících sítí, vedení a zařízení před poškozením</t>
  </si>
  <si>
    <t>Zaměření a vytýčení stávajících inženýrských sítí v místě stavby z hlediska jejich ochrany při provádění stavby.</t>
  </si>
  <si>
    <t>POP</t>
  </si>
  <si>
    <t>0052358T</t>
  </si>
  <si>
    <t>Přítomnost statika po dobu bourání nosných konstrukcí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</si>
  <si>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</si>
  <si>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</si>
  <si>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</si>
  <si>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005211010R</t>
  </si>
  <si>
    <t>Předání a převzetí staveniště</t>
  </si>
  <si>
    <t>Náklady spojené s účastí zhotovitele na předání a převzetí staveniště.</t>
  </si>
  <si>
    <t>00524 R</t>
  </si>
  <si>
    <t>Předání a převzetí díla</t>
  </si>
  <si>
    <t>Náklady zhotovitele, které vzniknou v souvislosti s povinnostmi zhotovitele při předání a převzetí díla.</t>
  </si>
  <si>
    <t>005261021R</t>
  </si>
  <si>
    <t>Bankovní záruky za řádné provedení díla</t>
  </si>
  <si>
    <t>Náklady zhotovitele spojené se zabezpečením a poskytnutím zajišťovacích bankovních záruk za řádné provedení díla, pokud je zadavatel požaduje v obchodních podmínkách.</t>
  </si>
  <si>
    <t>005261012T</t>
  </si>
  <si>
    <t xml:space="preserve">Náklady spojené s pojištěním odpovědnosti za škodu jak je uvedeno v návrhu smlouvy o dílo </t>
  </si>
  <si>
    <t>005121030R</t>
  </si>
  <si>
    <t>Odstranění zařízení staveniště</t>
  </si>
  <si>
    <t>005281025T</t>
  </si>
  <si>
    <t xml:space="preserve">Dodávka a montáž informační tabule dle podkladu objednatele, rozměr 800 x 1 000 mm </t>
  </si>
  <si>
    <t xml:space="preserve">ks    </t>
  </si>
  <si>
    <t>SUM</t>
  </si>
  <si>
    <t>END</t>
  </si>
  <si>
    <t>162301101R00</t>
  </si>
  <si>
    <t>Vodorovné přemístění výkopku z horniny 1 až 4, na vzdálenost přes 50  do 500 m</t>
  </si>
  <si>
    <t>m3</t>
  </si>
  <si>
    <t>800-1</t>
  </si>
  <si>
    <t>po suchu, bez naložení výkopku, avšak se složením bez rozhrnutí, zpáteční cesta vozidla.</t>
  </si>
  <si>
    <t>SPI</t>
  </si>
  <si>
    <t>terénní úpravy po odstraněné dlažbě : (400+125)*0,05</t>
  </si>
  <si>
    <t>VV</t>
  </si>
  <si>
    <t>167101101R00</t>
  </si>
  <si>
    <t>Nakládání, skládání, překládání neulehlého výkopku nakládání výkopku  do 100 m3, z horniny 1 až 4</t>
  </si>
  <si>
    <t>180402111R00</t>
  </si>
  <si>
    <t>Založení trávníku parkový trávník, výsevem, v rovině nebo na svahu do 1:5</t>
  </si>
  <si>
    <t>m2</t>
  </si>
  <si>
    <t>823-1</t>
  </si>
  <si>
    <t>na půdě předem připravené s pokosením, naložením, odvozem odpadu do 20 km a se složením,</t>
  </si>
  <si>
    <t>0,4*68,75</t>
  </si>
  <si>
    <t>181301101R00</t>
  </si>
  <si>
    <t>Rozprostření a urovnání ornice v rovině v souvislé ploše do 500 m2, tloušťka vrstvy do 100 mm</t>
  </si>
  <si>
    <t>s případným nutným přemístěním hromad nebo dočasných skládek na místo potřeby ze vzdálenosti do 30 m, v rovině nebo ve svahu do 1 : 5,</t>
  </si>
  <si>
    <t>terénní úpravy po odstraněné dlažbě : (400+125)</t>
  </si>
  <si>
    <t>00572400R</t>
  </si>
  <si>
    <t>směs travní parková, pro běžnou zátěž</t>
  </si>
  <si>
    <t>kg</t>
  </si>
  <si>
    <t>SPCM</t>
  </si>
  <si>
    <t>Specifikace</t>
  </si>
  <si>
    <t>POL3_1</t>
  </si>
  <si>
    <t>525*0,05</t>
  </si>
  <si>
    <t>113106221R00</t>
  </si>
  <si>
    <t>Rozebrání vozovek a ploch s jakoukoliv výplní spár   v ploše jednotlivě do 200 m2, z drobných kostek nebo odseků, kladených do lože z kameniva těženého, škváry nebo strusky</t>
  </si>
  <si>
    <t>822-1</t>
  </si>
  <si>
    <t>s přemístěním hmot na skládku na vzdálenost do 3 m nebo s naložením na dopravní prostředek</t>
  </si>
  <si>
    <t>113106231R00</t>
  </si>
  <si>
    <t>Rozebrání vozovek a ploch s jakoukoliv výplní spár   v jakékoliv ploše, ze zámkové dlažky, kladených do lože z kameniva</t>
  </si>
  <si>
    <t>113106241R00</t>
  </si>
  <si>
    <t>Rozebrání vozovek a ploch s jakoukoliv výplní spár   v jakékoliv ploše, ze silničních panelů jakýchkoliv rozměrů, kladených do jakéhokoliv lože a se spárami zalitými živicí nebo cementovou maltou</t>
  </si>
  <si>
    <t>provizorium po dobu výstavby : 4,5*9</t>
  </si>
  <si>
    <t>584121111RT3</t>
  </si>
  <si>
    <t>Osazení silničních panelů včetně dodávky panelu silníčních železobetonových   délky 3000 mm, šířky 1500 mm, výšky 150 mm</t>
  </si>
  <si>
    <t>ze železového betonu, s provedením podkladu z kameniva těženého do tl. 4 cm</t>
  </si>
  <si>
    <t>979990118T00</t>
  </si>
  <si>
    <t>Recyklovatelný materiál zůstává v majetku zadavatele</t>
  </si>
  <si>
    <t xml:space="preserve">t     </t>
  </si>
  <si>
    <t>POL1_3</t>
  </si>
  <si>
    <t>žulové kostky</t>
  </si>
  <si>
    <t>dlažební kostky : 80</t>
  </si>
  <si>
    <t>979999981R00</t>
  </si>
  <si>
    <t>Poplatek za skládku za recyklaci, betonu, kusovost do 1600 cm2, skupina 17 01 01 z Katalogu odpadů</t>
  </si>
  <si>
    <t>t</t>
  </si>
  <si>
    <t>801-3</t>
  </si>
  <si>
    <t>124,649-80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</si>
  <si>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</si>
  <si>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</si>
  <si>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</si>
  <si>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</si>
  <si>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</si>
  <si>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</si>
  <si>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979093111R00</t>
  </si>
  <si>
    <t>Uložení suti na skládku bez zhutnění</t>
  </si>
  <si>
    <t>800-6</t>
  </si>
  <si>
    <t>s hrubým urovnáním,</t>
  </si>
  <si>
    <t>961044111R00</t>
  </si>
  <si>
    <t>Bourání základů z betonu prostého</t>
  </si>
  <si>
    <t>nebo vybourání otvorů průřezové plochy přes 4 m2 v základech,</t>
  </si>
  <si>
    <t>D 1.0-1.6 : 0,5*0,68*14,95</t>
  </si>
  <si>
    <t>0,9*0,68*244,29</t>
  </si>
  <si>
    <t>962031113R00</t>
  </si>
  <si>
    <t>Bourání příček z cihel pálených plných, tloušťky 65 mm</t>
  </si>
  <si>
    <t>nebo vybourání otvorů průřezové plochy přes 4 m2 v příčkách, včetně pomocného lešení o výšce podlahy do 1900 mm a pro zatížení do 1,5 kPa  (150 kg/m2),</t>
  </si>
  <si>
    <t>D 1.0-1.6 : 531,52</t>
  </si>
  <si>
    <t>962031116R00</t>
  </si>
  <si>
    <t>Bourání příček z cihel pálených plných, tloušťky 140 mm</t>
  </si>
  <si>
    <t>D 1.0-1.6 : 102,07</t>
  </si>
  <si>
    <t>962032432R00</t>
  </si>
  <si>
    <t>Bourání zdiva nadzákladového z dutých cihel nebo tvárnic pálených nebo nepálených,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</si>
  <si>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</si>
  <si>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>D 1.0-1.6 CPP 300 : 64,42</t>
  </si>
  <si>
    <t>CPP 400 : 125,49</t>
  </si>
  <si>
    <t>CPP 450 : 96,98</t>
  </si>
  <si>
    <t>CPP 550 : 365,16</t>
  </si>
  <si>
    <t>CPP 600 : 144,02</t>
  </si>
  <si>
    <t>CPP 650 : 250,30</t>
  </si>
  <si>
    <t>CPP 750 : 6,44</t>
  </si>
  <si>
    <t>CPP 900 : 213,16</t>
  </si>
  <si>
    <t>963023712R00</t>
  </si>
  <si>
    <t>Vybourání schodišťových stupňů ze zdi cihelné, oboustranně</t>
  </si>
  <si>
    <t>m</t>
  </si>
  <si>
    <t>oblých, rovných nebo kosých,</t>
  </si>
  <si>
    <t>1,6*6</t>
  </si>
  <si>
    <t>18*1</t>
  </si>
  <si>
    <t>8*1,65</t>
  </si>
  <si>
    <t>963051113R00</t>
  </si>
  <si>
    <t>Bourání železobetonových stropů deskových  tloušťky přes 80 mm</t>
  </si>
  <si>
    <t>včetně pomocného lešení o výšce podlahy do 1900 mm a pro zatížení do 1,5 kPa  (150 kg/m2),</t>
  </si>
  <si>
    <t>Začátek provozního součtu</t>
  </si>
  <si>
    <t xml:space="preserve">  001 : 38,67</t>
  </si>
  <si>
    <t xml:space="preserve">  002 : 11,16</t>
  </si>
  <si>
    <t xml:space="preserve">  003 : 77,42</t>
  </si>
  <si>
    <t xml:space="preserve">  004 : 32,2</t>
  </si>
  <si>
    <t xml:space="preserve">  005 : 46,58</t>
  </si>
  <si>
    <t xml:space="preserve">  006 : 46,58</t>
  </si>
  <si>
    <t xml:space="preserve">  007 : 46,85</t>
  </si>
  <si>
    <t xml:space="preserve">  008 : 45,73</t>
  </si>
  <si>
    <t xml:space="preserve">  009 : 16,58</t>
  </si>
  <si>
    <t xml:space="preserve">  010 : 12,62</t>
  </si>
  <si>
    <t xml:space="preserve">  011 : 33,13</t>
  </si>
  <si>
    <t xml:space="preserve">  012 : 38,87</t>
  </si>
  <si>
    <t xml:space="preserve">  013 : 22,03</t>
  </si>
  <si>
    <t xml:space="preserve">  Mezisoučet</t>
  </si>
  <si>
    <t>Konec provozního součtu</t>
  </si>
  <si>
    <t>468,42*0,25</t>
  </si>
  <si>
    <t>věnec : 17,86</t>
  </si>
  <si>
    <t>965043441R00</t>
  </si>
  <si>
    <t>Bourání podkladů pod dlažby nebo litých celistvých dlažeb a mazanin  betonových s potěrem nebo teracem, tloušťky do 150 mm, plochy přes 4 m2</t>
  </si>
  <si>
    <t xml:space="preserve">  001 CHODBA : 38,67</t>
  </si>
  <si>
    <t xml:space="preserve">  002 SCHODIŠTĚ : 11,16</t>
  </si>
  <si>
    <t xml:space="preserve">  003 SKLEP : 77,42</t>
  </si>
  <si>
    <t xml:space="preserve">  004 SKLEP : 32,20</t>
  </si>
  <si>
    <t xml:space="preserve">  005 SKLEP : 46,58</t>
  </si>
  <si>
    <t xml:space="preserve">  006 SKLEP : 46,58</t>
  </si>
  <si>
    <t xml:space="preserve">  007 SKLEP : 46,85</t>
  </si>
  <si>
    <t xml:space="preserve">  008 SKLEP : 45,73</t>
  </si>
  <si>
    <t xml:space="preserve">  009 CHODBA : 16,58</t>
  </si>
  <si>
    <t xml:space="preserve">  010 SKLEP : 12,62</t>
  </si>
  <si>
    <t xml:space="preserve">  011 SKLEP : 33,13</t>
  </si>
  <si>
    <t xml:space="preserve">  012 SKLEP : 38,87</t>
  </si>
  <si>
    <t xml:space="preserve">  013 GARÁŽ : 22,03</t>
  </si>
  <si>
    <t>468,42*0,2</t>
  </si>
  <si>
    <t>965081713R00</t>
  </si>
  <si>
    <t>Bourání podlah z keramických dlaždic, tloušťky do 10 mm, plochy přes 1 m2</t>
  </si>
  <si>
    <t>bez podkladního lože, s jakoukoliv výplní spár</t>
  </si>
  <si>
    <t>101 ZÁDVEŘÍ : 2,96</t>
  </si>
  <si>
    <t>102 SCHODIŠTĚ : 7,48</t>
  </si>
  <si>
    <t>103 KANCELÁŘ : 19,93</t>
  </si>
  <si>
    <t>104 HERNA : 30,58</t>
  </si>
  <si>
    <t>105 HERNA : 49,94</t>
  </si>
  <si>
    <t>106 CHODBA : 38,67</t>
  </si>
  <si>
    <t>107 HERNA : 35,77</t>
  </si>
  <si>
    <t>108 KANCELÁŘ : 8,71</t>
  </si>
  <si>
    <t>109 JÍDELNA : 77,18</t>
  </si>
  <si>
    <t>110 LOŽNICE : 20,71</t>
  </si>
  <si>
    <t>111 HERNA : 29,98</t>
  </si>
  <si>
    <t>112 LOŽNICE : 17,53</t>
  </si>
  <si>
    <t>113 LOŽNICE : 14,06</t>
  </si>
  <si>
    <t>114 ŠATNA : 16,56</t>
  </si>
  <si>
    <t>115 WC CHLAPCI : 13,8</t>
  </si>
  <si>
    <t>116 MEZIPODESTA : 3,9</t>
  </si>
  <si>
    <t>117 CHODBA : 3,4</t>
  </si>
  <si>
    <t>118 CHODBA : 10,89</t>
  </si>
  <si>
    <t>119 CHODBA : 5,04</t>
  </si>
  <si>
    <t>120 CHODBA : 13,65</t>
  </si>
  <si>
    <t>121 PŘEDÍŇ : 3,94</t>
  </si>
  <si>
    <t>122 SPRCHA : 2,59</t>
  </si>
  <si>
    <t>123 WC : 0,99</t>
  </si>
  <si>
    <t>124 ŠATNA KUCHAŘEK : 7,73</t>
  </si>
  <si>
    <t>125 WC DÍVKY : 12,18</t>
  </si>
  <si>
    <t>126 ŠATNA : 5,98</t>
  </si>
  <si>
    <t>127 PŘEDSÍŇ : 5,52</t>
  </si>
  <si>
    <t>128 SPRCHA : 2,71</t>
  </si>
  <si>
    <t>129 WC : 2,53</t>
  </si>
  <si>
    <t>130 VYCHOVATELKY : 15,63</t>
  </si>
  <si>
    <t>131 SKLAD : 9,44</t>
  </si>
  <si>
    <t>133 UMÝVÁRNA DÍVKY : 17</t>
  </si>
  <si>
    <t>201 CHODBA : 38,87</t>
  </si>
  <si>
    <t>202 SKLAD : 12,05</t>
  </si>
  <si>
    <t>203 SKLAD : 4,95</t>
  </si>
  <si>
    <t>204 DÍLNA - KREJČÍ : 17,16</t>
  </si>
  <si>
    <t>205 PŘEDSÍŇ : 4,2</t>
  </si>
  <si>
    <t>206 VSTUP NA PŮDU : 5,85</t>
  </si>
  <si>
    <t>207 IZOLACE : 15,09</t>
  </si>
  <si>
    <t>208 LOŽNICE : 33,41</t>
  </si>
  <si>
    <t>209 LOŽNICE : 16,62</t>
  </si>
  <si>
    <t>210 LOŽNICE : 16,3</t>
  </si>
  <si>
    <t>211 LOŽNICE : 17,56</t>
  </si>
  <si>
    <t>212 LOŽNICE : 16,93</t>
  </si>
  <si>
    <t>213 LOŽNICE : 17,56</t>
  </si>
  <si>
    <t>214 LOŽNICE : 16,62</t>
  </si>
  <si>
    <t>215 LOŽNICE : 18,37</t>
  </si>
  <si>
    <t>216 Místnost : 32,21</t>
  </si>
  <si>
    <t>217 CHODBA : 3,86</t>
  </si>
  <si>
    <t>218 IZOLACE : 10,57</t>
  </si>
  <si>
    <t>219 CHODBA : 11,86</t>
  </si>
  <si>
    <t>220 ARCHÍV : 5,68</t>
  </si>
  <si>
    <t>221 Místnost : 2,4</t>
  </si>
  <si>
    <t>222 WC : 2,24</t>
  </si>
  <si>
    <t>223 SPRCHA : 1,44</t>
  </si>
  <si>
    <t>224 SOCIÁLNÍ PRACOVNICE : 6,62</t>
  </si>
  <si>
    <t>225 CHODBA : 6,79</t>
  </si>
  <si>
    <t>226 WC DOZOR : 7,82</t>
  </si>
  <si>
    <t>227 LÉKAŘ : 8,33</t>
  </si>
  <si>
    <t>228 WC : 12,18</t>
  </si>
  <si>
    <t>229 ŠATNA : 5,98</t>
  </si>
  <si>
    <t>230 UMÝVÁRNA CHLAPCI : 17</t>
  </si>
  <si>
    <t>231 HERNA : 18,13</t>
  </si>
  <si>
    <t>232 HERNA : 25,44</t>
  </si>
  <si>
    <t>968061125R00</t>
  </si>
  <si>
    <t>Vyvěšení nebo zavěšení dřevěných křídel dveří, plochy do 2 m2</t>
  </si>
  <si>
    <t>kus</t>
  </si>
  <si>
    <t>oken, dveří a vrat, s uložením a opětovným zavěšením po provedení stavebních změn,</t>
  </si>
  <si>
    <t>D 1.0-1.6 : 19</t>
  </si>
  <si>
    <t>42</t>
  </si>
  <si>
    <t>968061126R00</t>
  </si>
  <si>
    <t>Vyvěšení nebo zavěšení dřevěných křídel dveří, plochy přes 2 m2</t>
  </si>
  <si>
    <t>D 1.0-1.6 : 5</t>
  </si>
  <si>
    <t>968062354R00</t>
  </si>
  <si>
    <t>Vybourání dřevěných rámů oken dvojitých nebo zdvojených, plochy do 1 m2</t>
  </si>
  <si>
    <t>T01 Okno jednokřídlé : 0,57*1,65*4</t>
  </si>
  <si>
    <t>T12 Okno jednokřídlé : 0,7*1,35*3</t>
  </si>
  <si>
    <t>T13 Okno jednokřídlé : 1*1*3</t>
  </si>
  <si>
    <t>T17 Okno jednokřídlé : 1*1*13</t>
  </si>
  <si>
    <t>T20 Okno jednokřídlé : 0,4*1,55*4</t>
  </si>
  <si>
    <t>T31 Okno dvojkřídlé se sloupkem : 0,7*0,95*2</t>
  </si>
  <si>
    <t>T32 Okno dvojkřídlé se sloupkem : 0,9*0,95*6</t>
  </si>
  <si>
    <t>T33 Okno dvojkřídlé se sloupkem : 0,75*1,195*1</t>
  </si>
  <si>
    <t>T34 Okno dvojkřídlé se sloupkem : 0,82*0,99*4</t>
  </si>
  <si>
    <t>968062355R00</t>
  </si>
  <si>
    <t>Vybourání dřevěných rámů oken dvojitých nebo zdvojených, plochy do 2 m2</t>
  </si>
  <si>
    <t>T06 Jednokřídlé okno půlkruhové, fixní &lt;různé&gt; &lt;různé&gt; : 2*3</t>
  </si>
  <si>
    <t>T07 Jednokřídlé okno : 0,9*1,8*7</t>
  </si>
  <si>
    <t>T08 Jednokřídlé okno, fixní &lt;různé&gt; : 2*3</t>
  </si>
  <si>
    <t>T14 Jednokřídlé okno, fixní : 0,9*1,5*7</t>
  </si>
  <si>
    <t>T15 Jednokřídlé okno, fixní : 1,2*1,5*2</t>
  </si>
  <si>
    <t>T16 Jednokřídlé okno, fixní &lt;různé&gt; : 1,5*2</t>
  </si>
  <si>
    <t>T19 Okno jednokřídlé : 1,2*1,65*2</t>
  </si>
  <si>
    <t>968062356R00</t>
  </si>
  <si>
    <t>Vybourání dřevěných rámů oken dvojitých nebo zdvojených, plochy do 4 m2</t>
  </si>
  <si>
    <t>T02 Okno trojkřídlé se sloupkem a poutcem : 1,46*2,62*1</t>
  </si>
  <si>
    <t>T03 Okno trojkřídlé se sloupkem a poutcem : 1,46*2,62*5</t>
  </si>
  <si>
    <t>T09 Jednokřídlé okno, fixní : 1,5*1,8*1</t>
  </si>
  <si>
    <t>T10 Okno trojkřídlé se sloupkem a poutcem : 2,45*2,47*3</t>
  </si>
  <si>
    <t>T11 Okno trojkřídlé se sloupkem a poutcem : 1,1*2,62*5</t>
  </si>
  <si>
    <t>T18 Okno dvojkřídlé se stulpem : 2,3*1,65*7</t>
  </si>
  <si>
    <t>T21 Okno trojkřídlé se sloupkem a poutcem : 1,2*1,85*4</t>
  </si>
  <si>
    <t>T22 Okno trojkřídlé se sloupkem a poutcem : 1,24*2,57*2</t>
  </si>
  <si>
    <t>T29 Okno dvojkřídlé se sloupkem : 1,46*1,89*2</t>
  </si>
  <si>
    <t>T30 Okno dvojkřídlé se sloupkem : 1,35*1,945*6</t>
  </si>
  <si>
    <t>968062456R00</t>
  </si>
  <si>
    <t>Vybourání dřevěných rámů dveřních zárubní, plochy přes 2 m2</t>
  </si>
  <si>
    <t>D 1.0-1.6 : 1,25*2,47*5</t>
  </si>
  <si>
    <t>1,4*2,47*1</t>
  </si>
  <si>
    <t>0,98*0,95*1</t>
  </si>
  <si>
    <t>0,95*2,2*2</t>
  </si>
  <si>
    <t>0,75*2,2*1</t>
  </si>
  <si>
    <t>0,9*1,97*1</t>
  </si>
  <si>
    <t>0,75*2,2*2</t>
  </si>
  <si>
    <t>1,2*3*1</t>
  </si>
  <si>
    <t>2*2*1</t>
  </si>
  <si>
    <t>1*2*1</t>
  </si>
  <si>
    <t>1,15*2,15*1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</si>
  <si>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</si>
  <si>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</si>
  <si>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D 1.0-1.6 : 0,60*1,97*19</t>
  </si>
  <si>
    <t>0,70*1,97*1</t>
  </si>
  <si>
    <t>0,8*1,97*42</t>
  </si>
  <si>
    <t>0,9*1,97*6</t>
  </si>
  <si>
    <t>979990111R00</t>
  </si>
  <si>
    <t>Poplatek za skládku za uložení, tašky, stavební keramika,  , skupina 17 01 03 z Katalogu odpadů</t>
  </si>
  <si>
    <t>18,7414</t>
  </si>
  <si>
    <t>979990162R00</t>
  </si>
  <si>
    <t>Poplatek za skládku za uložení, dřevo+sklo,  , skupina 17 09 04 z Katalogu odpadů</t>
  </si>
  <si>
    <t>1,36+0,51+2,67603+2,6877+6,55061+2,86773+7,65069</t>
  </si>
  <si>
    <t>979999982R00</t>
  </si>
  <si>
    <t>Poplatek za skládku za recyklaci, betonu, kusovost nad 1600 cm2, skupina 17 01 01 z Katalogu odpadů</t>
  </si>
  <si>
    <t>309,17696+15,096+323,916+206,1048</t>
  </si>
  <si>
    <t>979999983R00</t>
  </si>
  <si>
    <t>Poplatek za skládku za recyklaci, cihel, kusovost do 1600 cm2, skupina 17 01 02 z Katalogu odpadů</t>
  </si>
  <si>
    <t>97,79968+32,56033+1487,51475</t>
  </si>
  <si>
    <t>979990121R00</t>
  </si>
  <si>
    <t>Poplatek za skládku za uložení, asfaltové pásy,  , skupina 17 03 02 z Katalogu odpadů</t>
  </si>
  <si>
    <t>3271,05*0,094</t>
  </si>
  <si>
    <t>712300010RA0</t>
  </si>
  <si>
    <t>Odstranění povlakové krytiny z asfaltových pásů</t>
  </si>
  <si>
    <t>AP-PSV</t>
  </si>
  <si>
    <t>Agregovaná položka</t>
  </si>
  <si>
    <t>POL2_7</t>
  </si>
  <si>
    <t>odstranění násypu nebo nánosu na střechách sklonu do 10 stupňů, tloušťky násypu přes 30 do 50 mm, odstranění povlakové krytiny dvouvrstvé.</t>
  </si>
  <si>
    <t>D 1.0-1.6 sedlová střecha : 3243,21</t>
  </si>
  <si>
    <t>stříšky : 27,84</t>
  </si>
  <si>
    <t>720R1</t>
  </si>
  <si>
    <t>Demontáž zařizovacích předmětů,včetně odvozu a likvidace</t>
  </si>
  <si>
    <t>kompl</t>
  </si>
  <si>
    <t>979990161R00</t>
  </si>
  <si>
    <t>Poplatek za skládku za uložení, dřevo,  , skupina 17 02 01 z Katalogu odpadů</t>
  </si>
  <si>
    <t>3271,05*0,05424</t>
  </si>
  <si>
    <t>762900030RAB</t>
  </si>
  <si>
    <t>Demontáž krovů s bedněním, s laťováním</t>
  </si>
  <si>
    <t>jakýchkoliv soustav o sklonu do 60 stupňů, z hranolů, hranolků nebo fošen, demontáž laťování včetně všech nadstřešních konstrukcí z latí o průřezové ploše do 25 cm2 při osové vzdálenosti do 50 cm, demontáž bednění včetně všech nadstřešních konstrukcí z prken tloušťky do 32 mm nebo bez bednění podle popisu.</t>
  </si>
  <si>
    <t>775521800R00</t>
  </si>
  <si>
    <t>Demontáž podlah vlysových přibíjených včetně lišt</t>
  </si>
  <si>
    <t>800-775</t>
  </si>
  <si>
    <t>POL1_7</t>
  </si>
  <si>
    <t>210R1</t>
  </si>
  <si>
    <t>Demontáž elektroinstalace vnitřní včetně ekologické likvidace</t>
  </si>
  <si>
    <t>952900V1</t>
  </si>
  <si>
    <t>Skrápět (zvlhčovat) při demolici z důvodu zabránění šíření prachu do okolí</t>
  </si>
  <si>
    <t>kpl</t>
  </si>
  <si>
    <t>POL1_</t>
  </si>
  <si>
    <t>121101100R00</t>
  </si>
  <si>
    <t>Sejmutí ornice s přemístěním na vzdálenost do 50 m</t>
  </si>
  <si>
    <t>nebo lesní půdy, s vodorovným přemístěním na hromady v místě upotřebení nebo na dočasné či trvalé skládky se složením</t>
  </si>
  <si>
    <t>0,4*68,75*0,05</t>
  </si>
  <si>
    <t>130001101R00</t>
  </si>
  <si>
    <t>Příplatek k cenám za ztížené vykopávky v horninách jakékoliv třídy</t>
  </si>
  <si>
    <t>Příplatek k cenám hloubených vykopávek za ztížení vykopávky v blízkosti podzemního vedení nebo výbušnin pro jakoukoliv třídu horniny.</t>
  </si>
  <si>
    <t>demontáže vodovodní přípojky : 0,4*1,3*10,0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</si>
  <si>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</si>
  <si>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</si>
  <si>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</si>
  <si>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demontáže vodovodní přípojky : 0,4*1,3*68,75</t>
  </si>
  <si>
    <t>0,4*1,3*10,0</t>
  </si>
  <si>
    <t>132201119R00</t>
  </si>
  <si>
    <t xml:space="preserve">Hloubení rýh šířky do 60 cm příplatek za lepivost, v hornině 3,  </t>
  </si>
  <si>
    <t>151201101R00</t>
  </si>
  <si>
    <t>Zřízení pažení a rozepření stěn rýh zátažné, hloubky do 2 m</t>
  </si>
  <si>
    <t>pro podzemní vedení pro všechny šířky rýhy,</t>
  </si>
  <si>
    <t>demontáže vodovodní přípojky : (10*2+0,4)*1,3</t>
  </si>
  <si>
    <t>151201111R00</t>
  </si>
  <si>
    <t>Odstranění pažení a rozepření rýh zátažné, hloubky do 2 m</t>
  </si>
  <si>
    <t>pro podzemní vedení s uložením materiálu na vzdálenost do 3 m od kraje výkopu,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</si>
  <si>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</si>
  <si>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</si>
  <si>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</si>
  <si>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162701105R00</t>
  </si>
  <si>
    <t>Vodorovné přemístění výkopku z horniny 1 až 4, na vzdálenost přes 9 000  do 10 000 m</t>
  </si>
  <si>
    <t>0,4*0,6*0,5</t>
  </si>
  <si>
    <t>zásyp v komunikaci : 0,4*0,89*10-0,12</t>
  </si>
  <si>
    <t>162701109R00</t>
  </si>
  <si>
    <t>Vodorovné přemístění výkopku příplatek k ceně za každých dalších i započatých 1 000 m přes 10 000 m  z horniny 1 až 4</t>
  </si>
  <si>
    <t xml:space="preserve">  obsyp : 0,4*0,6*0,5</t>
  </si>
  <si>
    <t xml:space="preserve">  zásyp v komunikaci : 0,4*0,89*10-0,12</t>
  </si>
  <si>
    <t>3,56*10</t>
  </si>
  <si>
    <t>171201201R00</t>
  </si>
  <si>
    <t>Uložení sypaniny na dočasnou skládku tak, že na 1 m2 plochy připadá přes 2 m3 výkopku nebo ornice</t>
  </si>
  <si>
    <t>174101101R00</t>
  </si>
  <si>
    <t>Zásyp sypaninou se zhutněním jam, šachet, rýh nebo kolem objektů v těchto vykopávkách</t>
  </si>
  <si>
    <t>z jakékoliv horniny s uložením výkopku po vrstvách,</t>
  </si>
  <si>
    <t>zásyp zeminou : 0,4*1,25*68,75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</si>
  <si>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</si>
  <si>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</si>
  <si>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</si>
  <si>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199000002R00</t>
  </si>
  <si>
    <t>Poplatky za skládku horniny 1- 4, skupina 17 05 04 z Katalogu odpadů</t>
  </si>
  <si>
    <t>3,56*1,9</t>
  </si>
  <si>
    <t>58344197R</t>
  </si>
  <si>
    <t>štěrkodrť frakce 0,0 až 63,0 mm; třída A</t>
  </si>
  <si>
    <t>zásyp v komunikaci : (0,4*0,89*10-0,12)*1,834</t>
  </si>
  <si>
    <t>566903111R00</t>
  </si>
  <si>
    <t>Vyspravení podkladu po překopech kamenivem hrubým drceným</t>
  </si>
  <si>
    <t>pro inženýrské sítě, se zhutněním</t>
  </si>
  <si>
    <t>0,5*10*0,15*2*1,834</t>
  </si>
  <si>
    <t>566904111R00</t>
  </si>
  <si>
    <t>Vyspravení podkladu po překopech kamenivem obalovaným asfaltem</t>
  </si>
  <si>
    <t>2*10,4*0,18463</t>
  </si>
  <si>
    <t>572952111R00</t>
  </si>
  <si>
    <t>Vyspravení krytu po překopech pro inženýrské sítě asfaltovým betonem, po zhutnění tloušťky 30 až 50 mm</t>
  </si>
  <si>
    <t>2*10,4</t>
  </si>
  <si>
    <t>599142111R00</t>
  </si>
  <si>
    <t>Úprava zálivky dilatačních nebo pracovních spár šířky přes 20 do 40 mm</t>
  </si>
  <si>
    <t>v cementobetonovém krytu hloubky do 40 mm</t>
  </si>
  <si>
    <t>vyčištění spár, zalití spár asfaltovou zálivkou, nátěru asfaltovým lakem a posyp drtí.</t>
  </si>
  <si>
    <t>2+10*2</t>
  </si>
  <si>
    <t>917161111R00</t>
  </si>
  <si>
    <t>Osazení chodníkového obrubníku kamenného ležatého, s boční opěrou z betonu prostého, do lože z betonu prostého C 12/15</t>
  </si>
  <si>
    <t>se zřízením lože tl. 80-100 mm</t>
  </si>
  <si>
    <t>vybourané : 2*2</t>
  </si>
  <si>
    <t>917931122R00</t>
  </si>
  <si>
    <t>Osazení silniční přídlažby  z kamenných kostek, kladených ve dvou řadách, lože z betonu C16/20, bez dodávky přídlažby</t>
  </si>
  <si>
    <t>2*2</t>
  </si>
  <si>
    <t>801R</t>
  </si>
  <si>
    <t>Zaslepení přípojky,včetně uzávěru potrubí a demontáže stávajícího vodoměru</t>
  </si>
  <si>
    <t>Zaslepení přípojky na vodovodním řadu LT80 provede na základě objednávky VaK Pardubice</t>
  </si>
  <si>
    <t>909      R00</t>
  </si>
  <si>
    <t>Hzs-nezmeritelne stavebni prace</t>
  </si>
  <si>
    <t>h</t>
  </si>
  <si>
    <t>Prav.M</t>
  </si>
  <si>
    <t>HZS</t>
  </si>
  <si>
    <t>POL10_8</t>
  </si>
  <si>
    <t>spolupráce se správcem sítí,včetně vytyčení : 8</t>
  </si>
  <si>
    <t>vodicí linky : 2*2*0,2</t>
  </si>
  <si>
    <t>113107530R00</t>
  </si>
  <si>
    <t>Odstranění podkladů nebo krytů z kameniva hrubého drceného, v ploše jednotlivě do 50 m2, tloušťka vrstvy 300 mm</t>
  </si>
  <si>
    <t>0,5*10,0</t>
  </si>
  <si>
    <t>113108311R00</t>
  </si>
  <si>
    <t>Odstranění podkladů nebo krytů živičných, v ploše jednotlivě do 50 m2, tloušťka vrstvy 110 mm</t>
  </si>
  <si>
    <t>113202111R00</t>
  </si>
  <si>
    <t>Vytrhání obrub z krajníků nebo obrubníků stojatých</t>
  </si>
  <si>
    <t>s vybouráním lože, s přemístěním hmot na skládku na vzdálenost do 3 m nebo naložením na dopravní prostředek</t>
  </si>
  <si>
    <t>919731123R00</t>
  </si>
  <si>
    <t>Zarovnání styčné plochy podkladu nebo krytu živičné, tloušťky přes 100 do 200 mm</t>
  </si>
  <si>
    <t>podél vybourané části komunikace nebo zpevněné plochy</t>
  </si>
  <si>
    <t>2+10,0*2</t>
  </si>
  <si>
    <t>919735113R00</t>
  </si>
  <si>
    <t>Řezání stávajících krytů nebo podkladů živičných, hloubky přes 100 do 150 mm</t>
  </si>
  <si>
    <t>včetně spotřeby vody</t>
  </si>
  <si>
    <t>969011131R00</t>
  </si>
  <si>
    <t>Vybourání vodovodního, plynového a podobného vedení DN do 125 mm</t>
  </si>
  <si>
    <t>68,75+10</t>
  </si>
  <si>
    <t>979024441R00</t>
  </si>
  <si>
    <t>Očištění vybouraných obrubníků, dlaždic obrubníků, krajníků vybouraných z jakéhokoliv lože a s jakoukoliv výplní spár</t>
  </si>
  <si>
    <t>krajníků, desek nebo panelů od spojovacího materiálu s odklizením a uložením očištěných hmot a spojovacího materiálu na skládku na vzdálenost do 10 m</t>
  </si>
  <si>
    <t>979071121R00</t>
  </si>
  <si>
    <t xml:space="preserve">Očištění vybouraných dlažebních kostek drobných,  s původním vyplněním spár kamenivem těženým  </t>
  </si>
  <si>
    <t>od spojovacího materiálu, s uložením očištěných kostek na skládku, s odklizením odpadových hmot na hromady a s odklizením vybouraných kostek na vzdálenost do 3 m</t>
  </si>
  <si>
    <t>979999995R00</t>
  </si>
  <si>
    <t>Poplatek za skládku za recyklaci, obalovaného kameniva a asfaltu, kusovost do 1600 cm2, skupina 17 03 02 z Katalogu odpadů</t>
  </si>
  <si>
    <t>998225311R00</t>
  </si>
  <si>
    <t>Přesun hmot pro opravy a údržbu komunikací jakékoliv délky objektu</t>
  </si>
  <si>
    <t>a letišť s krytem živičným nebo betonovým</t>
  </si>
  <si>
    <t>0,4*88,3*0,05</t>
  </si>
  <si>
    <t>volný terén : 0,4*1,5*63,8</t>
  </si>
  <si>
    <t>zpevněná plocha : 0,4*1,5*24,5</t>
  </si>
  <si>
    <t>133201101R00</t>
  </si>
  <si>
    <t>Hloubení šachet v hornině 3  do 100 m3</t>
  </si>
  <si>
    <t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t>
  </si>
  <si>
    <t>3,14*0,75*0,75*2</t>
  </si>
  <si>
    <t>133201109R00</t>
  </si>
  <si>
    <t>Hloubení šachet v hornině 3  příplatek za lepivost horniny</t>
  </si>
  <si>
    <t>zásyp zeminou : -0,4*1,45*88,30</t>
  </si>
  <si>
    <t>5,29850*10</t>
  </si>
  <si>
    <t>zásyp zeminou : 0,4*1,45*88,30</t>
  </si>
  <si>
    <t>0,4*88,30</t>
  </si>
  <si>
    <t>5,29850*1,9</t>
  </si>
  <si>
    <t>0,4*88,30*0,05</t>
  </si>
  <si>
    <t>817354005T00</t>
  </si>
  <si>
    <t>Napojení potrubí  do šachty systémové</t>
  </si>
  <si>
    <t>894410010RAC</t>
  </si>
  <si>
    <t>Šachty z betonových dílců šachta z betonových dílců s monolitickým dnem. Včetně betonu a bednění vyrovnávacího prstence. pro DN 200, výška vstupu 2,10 m</t>
  </si>
  <si>
    <t>AP-HSV</t>
  </si>
  <si>
    <t>POL2_1</t>
  </si>
  <si>
    <t>kanalizační, obložením dna betonem C 25/30 z cementu portlandského nebo struskoportlandského, podkladní prstenec z prostého betonu C -/7,5 pod poklop do výšky 10 cm, dodávka a osazení poklopu litinového kruhového včetně rámu.</t>
  </si>
  <si>
    <t>ukončení na pozemku investora : 1</t>
  </si>
  <si>
    <t>Nedokončená</t>
  </si>
  <si>
    <t>spolupráce se správcem sítí,včetně vytyčení a napojení RŠ : 8</t>
  </si>
  <si>
    <t>114211103R00</t>
  </si>
  <si>
    <t>Odstranění trubního vedení ve výkopu z trub betonových, DN 300 mm</t>
  </si>
  <si>
    <t>827-1</t>
  </si>
  <si>
    <t>s přemístěním suti na hromady na vzdálenost do 5 m nebo s uložením na dopravní prostředek.</t>
  </si>
  <si>
    <t>0,6*20,8*0,05</t>
  </si>
  <si>
    <t>volný terén : 0,6*1,5*20,8</t>
  </si>
  <si>
    <t>139601102R00</t>
  </si>
  <si>
    <t>Ruční výkop jam, rýh a šachet v hornině 3</t>
  </si>
  <si>
    <t>s přehozením na vzdálenost do 5 m nebo s naložením na ruční dopravní prostředek</t>
  </si>
  <si>
    <t>sondy pro vyhledání teplovodu : 0,6*0,6*1,5*2</t>
  </si>
  <si>
    <t>volný terén : 0,6*1,45*20,8</t>
  </si>
  <si>
    <t>0,6*20,8</t>
  </si>
  <si>
    <t>890R</t>
  </si>
  <si>
    <t>Zaslepení teplovodu 4xDN 50</t>
  </si>
  <si>
    <t>soubor</t>
  </si>
  <si>
    <t>969011121R00</t>
  </si>
  <si>
    <t>Vybourání vodovodního, plynového a podobného vedení DN do 52 mm</t>
  </si>
  <si>
    <t>(1,5+2+8,6+8,7)*4</t>
  </si>
  <si>
    <t>970R</t>
  </si>
  <si>
    <t>Vybourání prefa teplovodního kanálu</t>
  </si>
  <si>
    <t xml:space="preserve">m     </t>
  </si>
  <si>
    <t>(1,5+2+8,6+8,7)</t>
  </si>
  <si>
    <t>220R</t>
  </si>
  <si>
    <t>Ukončení metalického kabelu</t>
  </si>
  <si>
    <t>Ukončení metalického kabelu, bude provedeno dle stanoviska spole_x0002_nosti Cetin a.s. na hranici pozemků</t>
  </si>
  <si>
    <t>p.č_x0002_. 681/1 a 681/7. Kabel bude ponechán v zemi.</t>
  </si>
  <si>
    <t>210R</t>
  </si>
  <si>
    <t>Přeložení zařízení distribuční soustavy v majetku ČEZ Distribuce a.s.</t>
  </si>
  <si>
    <t>101 Garáž : 21,35</t>
  </si>
  <si>
    <t>102 Kolárna : 29,75</t>
  </si>
  <si>
    <t>103 Sklad nábytku : 13,77</t>
  </si>
  <si>
    <t>104 Besídka : 14,55</t>
  </si>
  <si>
    <t>D 2.1-2.3 : 0,4*0,91*19,6</t>
  </si>
  <si>
    <t>0,4*1,01*38,4</t>
  </si>
  <si>
    <t>D 2.1-2.3 CPP 250 : 32,87</t>
  </si>
  <si>
    <t>964051111R00</t>
  </si>
  <si>
    <t>Bourání samostatných trámů, průvlaků nebo pasů ze železobetonu průřezu do 0,1 m2</t>
  </si>
  <si>
    <t xml:space="preserve"> bez přerušení výztuže, včetně pomocného lešení o výšce podlahy do 1900 mm a pro zatížení do 1,5 kPa  (150 kg/m2),</t>
  </si>
  <si>
    <t>věnec : 1,26</t>
  </si>
  <si>
    <t>965042241R00</t>
  </si>
  <si>
    <t>Bourání podkladů pod dlažby nebo litých celistvých dlažeb a mazanin  betonových nebo z litého asfaltu, tloušťky přes 100 mm, plochy přes 4 m2</t>
  </si>
  <si>
    <t>24,05*4*0,15</t>
  </si>
  <si>
    <t>965049112RT1</t>
  </si>
  <si>
    <t>Bourání podkladů pod dlažby nebo litých celistvých dlažeb a mazanin  příplatek za bourání mazanin vyztužených svařovanou sítí, tloušťky přes 100 mm</t>
  </si>
  <si>
    <t>0,3*1,8</t>
  </si>
  <si>
    <t>968072559R00</t>
  </si>
  <si>
    <t>Vybourání a vyjmutí kovových rámů a rolet rámů, včetně pomocného lešení o výšce podlahy do 1900 mm a pro zatížení do 1,5 kPa  (150 kg/m2) vrat, plochy přes 5 m2</t>
  </si>
  <si>
    <t>2,5*2,35</t>
  </si>
  <si>
    <t>17,8695</t>
  </si>
  <si>
    <t>45,296+3,024+31,746</t>
  </si>
  <si>
    <t>135*0,094</t>
  </si>
  <si>
    <t>D 2.1-2.3 : 25*2,7*2</t>
  </si>
  <si>
    <t>762132811R00</t>
  </si>
  <si>
    <t>Demontáž bednění svislých a nadstřešních stěn z jednostranně hoblovaných prken</t>
  </si>
  <si>
    <t>800-762</t>
  </si>
  <si>
    <t>D 2.1-2.3 : 13,51*2</t>
  </si>
  <si>
    <t>762331811R00</t>
  </si>
  <si>
    <t>Demontáž vázaných konstrukcí krovů z hranolů, hranolků, fošen, průřezové plochy do 120 cm2</t>
  </si>
  <si>
    <t>sloupek 100/100 : 7*2,5</t>
  </si>
  <si>
    <t>krokve 100/120 : 2,474*20</t>
  </si>
  <si>
    <t>2,544*14</t>
  </si>
  <si>
    <t>2,697*20</t>
  </si>
  <si>
    <t>příložka 60/100 : 4,066*14</t>
  </si>
  <si>
    <t>4,165*39</t>
  </si>
  <si>
    <t>762331812R00</t>
  </si>
  <si>
    <t>Demontáž vázaných konstrukcí krovů z hranolů, hranolků, fošen, průřezové plochy přes 120 do 224 cm2</t>
  </si>
  <si>
    <t>vaznice 150/130 : 6,1+6,1+17,65+17,65</t>
  </si>
  <si>
    <t>762341811R00</t>
  </si>
  <si>
    <t>Demontáž bednění a laťování bednění střech rovných, obloukových, o sklonu do 60 stupňů včetně všech nadstřešních konstrukcí z prken hrubých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</si>
</sst>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3.2" x14ac:dyDescent="0.25"/>
  <sheetData>
    <row r="1" spans="1:7" x14ac:dyDescent="0.25">
      <c r="A1" s="21" t="s">
        <v>38</v>
      </c>
    </row>
    <row r="2" spans="1:7" ht="57.75" customHeight="1" x14ac:dyDescent="0.25">
      <c r="A2" s="72" t="s">
        <v>39</v>
      </c>
      <c r="B2" s="72"/>
      <c r="C2" s="72"/>
      <c r="D2" s="72"/>
      <c r="E2" s="72"/>
      <c r="F2" s="72"/>
      <c r="G2" s="72"/>
    </row>
  </sheetData>
  <sheetProtection algorithmName="SHA-512" hashValue="uuzvn1BXrbviRb5a91dN6CFQ1yX/JRZrbHp4JEGs6CYnNqxHGKQTUhMrIZZHnd3gXSq8lbtLc1TDYGDj0smhaA==" saltValue="RLI/OqFm9QssKpomD6ysk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BB631-34F5-4CE9-89F0-34EBE5347F0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1" width="0" hidden="1" customWidth="1"/>
    <col min="14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126</v>
      </c>
      <c r="B1" s="195"/>
      <c r="C1" s="195"/>
      <c r="D1" s="195"/>
      <c r="E1" s="195"/>
      <c r="F1" s="195"/>
      <c r="G1" s="195"/>
      <c r="AG1" t="s">
        <v>127</v>
      </c>
    </row>
    <row r="2" spans="1:60" ht="25.05" customHeight="1" x14ac:dyDescent="0.25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5.05" customHeight="1" x14ac:dyDescent="0.25">
      <c r="A3" s="196" t="s">
        <v>8</v>
      </c>
      <c r="B3" s="48" t="s">
        <v>61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5.05" customHeight="1" x14ac:dyDescent="0.25">
      <c r="A4" s="200" t="s">
        <v>9</v>
      </c>
      <c r="B4" s="201" t="s">
        <v>73</v>
      </c>
      <c r="C4" s="202" t="s">
        <v>74</v>
      </c>
      <c r="D4" s="203"/>
      <c r="E4" s="203"/>
      <c r="F4" s="203"/>
      <c r="G4" s="204"/>
      <c r="AG4" t="s">
        <v>130</v>
      </c>
    </row>
    <row r="5" spans="1:60" x14ac:dyDescent="0.25">
      <c r="D5" s="10"/>
    </row>
    <row r="6" spans="1:60" ht="39.6" x14ac:dyDescent="0.25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29</v>
      </c>
      <c r="H6" s="209" t="s">
        <v>30</v>
      </c>
      <c r="I6" s="209" t="s">
        <v>137</v>
      </c>
      <c r="J6" s="209" t="s">
        <v>31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153</v>
      </c>
      <c r="B8" s="223" t="s">
        <v>120</v>
      </c>
      <c r="C8" s="245" t="s">
        <v>121</v>
      </c>
      <c r="D8" s="224"/>
      <c r="E8" s="225"/>
      <c r="F8" s="226"/>
      <c r="G8" s="226">
        <f>SUMIF(AG9:AG11,"&lt;&gt;NOR",G9:G11)</f>
        <v>0</v>
      </c>
      <c r="H8" s="226"/>
      <c r="I8" s="226">
        <f>SUM(I9:I11)</f>
        <v>0</v>
      </c>
      <c r="J8" s="226"/>
      <c r="K8" s="226">
        <f>SUM(K9:K11)</f>
        <v>0</v>
      </c>
      <c r="L8" s="226"/>
      <c r="M8" s="226">
        <f>SUM(M9:M11)</f>
        <v>0</v>
      </c>
      <c r="N8" s="225"/>
      <c r="O8" s="225">
        <f>SUM(O9:O11)</f>
        <v>0</v>
      </c>
      <c r="P8" s="225"/>
      <c r="Q8" s="225">
        <f>SUM(Q9:Q11)</f>
        <v>0</v>
      </c>
      <c r="R8" s="226"/>
      <c r="S8" s="226"/>
      <c r="T8" s="227"/>
      <c r="U8" s="221"/>
      <c r="V8" s="221">
        <f>SUM(V9:V11)</f>
        <v>0</v>
      </c>
      <c r="W8" s="221"/>
      <c r="X8" s="221"/>
      <c r="Y8" s="221"/>
      <c r="AG8" t="s">
        <v>154</v>
      </c>
    </row>
    <row r="9" spans="1:60" outlineLevel="1" x14ac:dyDescent="0.25">
      <c r="A9" s="229">
        <v>1</v>
      </c>
      <c r="B9" s="230" t="s">
        <v>655</v>
      </c>
      <c r="C9" s="247" t="s">
        <v>656</v>
      </c>
      <c r="D9" s="231" t="s">
        <v>643</v>
      </c>
      <c r="E9" s="232">
        <v>1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/>
      <c r="S9" s="234" t="s">
        <v>167</v>
      </c>
      <c r="T9" s="235" t="s">
        <v>159</v>
      </c>
      <c r="U9" s="220">
        <v>0</v>
      </c>
      <c r="V9" s="220">
        <f>ROUND(E9*U9,2)</f>
        <v>0</v>
      </c>
      <c r="W9" s="220"/>
      <c r="X9" s="220" t="s">
        <v>168</v>
      </c>
      <c r="Y9" s="220" t="s">
        <v>161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48" t="s">
        <v>653</v>
      </c>
      <c r="D10" s="244"/>
      <c r="E10" s="244"/>
      <c r="F10" s="244"/>
      <c r="G10" s="24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173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5">
      <c r="A11" s="217"/>
      <c r="B11" s="218"/>
      <c r="C11" s="265" t="s">
        <v>654</v>
      </c>
      <c r="D11" s="264"/>
      <c r="E11" s="264"/>
      <c r="F11" s="264"/>
      <c r="G11" s="264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173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5">
      <c r="A12" s="3"/>
      <c r="B12" s="4"/>
      <c r="C12" s="249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v>15</v>
      </c>
      <c r="AF12">
        <v>21</v>
      </c>
      <c r="AG12" t="s">
        <v>139</v>
      </c>
    </row>
    <row r="13" spans="1:60" x14ac:dyDescent="0.25">
      <c r="A13" s="213"/>
      <c r="B13" s="214" t="s">
        <v>29</v>
      </c>
      <c r="C13" s="250"/>
      <c r="D13" s="215"/>
      <c r="E13" s="216"/>
      <c r="F13" s="216"/>
      <c r="G13" s="228">
        <f>G8</f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f>SUMIF(L7:L11,AE12,G7:G11)</f>
        <v>0</v>
      </c>
      <c r="AF13">
        <f>SUMIF(L7:L11,AF12,G7:G11)</f>
        <v>0</v>
      </c>
      <c r="AG13" t="s">
        <v>195</v>
      </c>
    </row>
    <row r="14" spans="1:60" x14ac:dyDescent="0.25">
      <c r="C14" s="251"/>
      <c r="D14" s="10"/>
      <c r="AG14" t="s">
        <v>196</v>
      </c>
    </row>
    <row r="15" spans="1:60" x14ac:dyDescent="0.25">
      <c r="D15" s="10"/>
    </row>
    <row r="16" spans="1:60" x14ac:dyDescent="0.25">
      <c r="D16" s="10"/>
    </row>
    <row r="17" spans="4:4" x14ac:dyDescent="0.25">
      <c r="D17" s="10"/>
    </row>
    <row r="18" spans="4:4" x14ac:dyDescent="0.25">
      <c r="D18" s="10"/>
    </row>
    <row r="19" spans="4:4" x14ac:dyDescent="0.25">
      <c r="D19" s="10"/>
    </row>
    <row r="20" spans="4:4" x14ac:dyDescent="0.25">
      <c r="D20" s="10"/>
    </row>
    <row r="21" spans="4:4" x14ac:dyDescent="0.25">
      <c r="D21" s="10"/>
    </row>
    <row r="22" spans="4:4" x14ac:dyDescent="0.25">
      <c r="D22" s="10"/>
    </row>
    <row r="23" spans="4:4" x14ac:dyDescent="0.25">
      <c r="D23" s="10"/>
    </row>
    <row r="24" spans="4:4" x14ac:dyDescent="0.25">
      <c r="D24" s="10"/>
    </row>
    <row r="25" spans="4:4" x14ac:dyDescent="0.25">
      <c r="D25" s="10"/>
    </row>
    <row r="26" spans="4:4" x14ac:dyDescent="0.25">
      <c r="D26" s="10"/>
    </row>
    <row r="27" spans="4:4" x14ac:dyDescent="0.25">
      <c r="D27" s="10"/>
    </row>
    <row r="28" spans="4:4" x14ac:dyDescent="0.25">
      <c r="D28" s="10"/>
    </row>
    <row r="29" spans="4:4" x14ac:dyDescent="0.25">
      <c r="D29" s="10"/>
    </row>
    <row r="30" spans="4:4" x14ac:dyDescent="0.25">
      <c r="D30" s="10"/>
    </row>
    <row r="31" spans="4:4" x14ac:dyDescent="0.25">
      <c r="D31" s="10"/>
    </row>
    <row r="32" spans="4:4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zs4gk5gHGg6Rj+qKYNPa/qDqrqST0cPYPA3GpWylBDfY9maIhbq12QUQC2H0yCEVNX52UKVTMx2aQwCJenMJrw==" saltValue="vv1tUdM/19iHiz0V8Xdv7g==" spinCount="100000" sheet="1" formatRows="0"/>
  <mergeCells count="6"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075AE-6853-43A8-9EF6-83AA77CFDC6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1" width="0" hidden="1" customWidth="1"/>
    <col min="14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126</v>
      </c>
      <c r="B1" s="195"/>
      <c r="C1" s="195"/>
      <c r="D1" s="195"/>
      <c r="E1" s="195"/>
      <c r="F1" s="195"/>
      <c r="G1" s="195"/>
      <c r="AG1" t="s">
        <v>127</v>
      </c>
    </row>
    <row r="2" spans="1:60" ht="25.05" customHeight="1" x14ac:dyDescent="0.25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5.05" customHeight="1" x14ac:dyDescent="0.25">
      <c r="A3" s="196" t="s">
        <v>8</v>
      </c>
      <c r="B3" s="48" t="s">
        <v>65</v>
      </c>
      <c r="C3" s="199" t="s">
        <v>75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5.05" customHeight="1" x14ac:dyDescent="0.25">
      <c r="A4" s="200" t="s">
        <v>9</v>
      </c>
      <c r="B4" s="201" t="s">
        <v>61</v>
      </c>
      <c r="C4" s="202" t="s">
        <v>76</v>
      </c>
      <c r="D4" s="203"/>
      <c r="E4" s="203"/>
      <c r="F4" s="203"/>
      <c r="G4" s="204"/>
      <c r="AG4" t="s">
        <v>130</v>
      </c>
    </row>
    <row r="5" spans="1:60" x14ac:dyDescent="0.25">
      <c r="D5" s="10"/>
    </row>
    <row r="6" spans="1:60" ht="39.6" x14ac:dyDescent="0.25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29</v>
      </c>
      <c r="H6" s="209" t="s">
        <v>30</v>
      </c>
      <c r="I6" s="209" t="s">
        <v>137</v>
      </c>
      <c r="J6" s="209" t="s">
        <v>31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153</v>
      </c>
      <c r="B8" s="223" t="s">
        <v>106</v>
      </c>
      <c r="C8" s="245" t="s">
        <v>107</v>
      </c>
      <c r="D8" s="224"/>
      <c r="E8" s="225"/>
      <c r="F8" s="226"/>
      <c r="G8" s="226">
        <f>SUMIF(AG9:AG47,"&lt;&gt;NOR",G9:G47)</f>
        <v>0</v>
      </c>
      <c r="H8" s="226"/>
      <c r="I8" s="226">
        <f>SUM(I9:I47)</f>
        <v>0</v>
      </c>
      <c r="J8" s="226"/>
      <c r="K8" s="226">
        <f>SUM(K9:K47)</f>
        <v>0</v>
      </c>
      <c r="L8" s="226"/>
      <c r="M8" s="226">
        <f>SUM(M9:M47)</f>
        <v>0</v>
      </c>
      <c r="N8" s="225"/>
      <c r="O8" s="225">
        <f>SUM(O9:O47)</f>
        <v>0.05</v>
      </c>
      <c r="P8" s="225"/>
      <c r="Q8" s="225">
        <f>SUM(Q9:Q47)</f>
        <v>136.98999999999998</v>
      </c>
      <c r="R8" s="226"/>
      <c r="S8" s="226"/>
      <c r="T8" s="227"/>
      <c r="U8" s="221"/>
      <c r="V8" s="221">
        <f>SUM(V9:V47)</f>
        <v>560.30000000000007</v>
      </c>
      <c r="W8" s="221"/>
      <c r="X8" s="221"/>
      <c r="Y8" s="221"/>
      <c r="AG8" t="s">
        <v>154</v>
      </c>
    </row>
    <row r="9" spans="1:60" ht="20.399999999999999" outlineLevel="1" x14ac:dyDescent="0.25">
      <c r="A9" s="229">
        <v>1</v>
      </c>
      <c r="B9" s="230" t="s">
        <v>228</v>
      </c>
      <c r="C9" s="247" t="s">
        <v>229</v>
      </c>
      <c r="D9" s="231" t="s">
        <v>209</v>
      </c>
      <c r="E9" s="232">
        <v>79.42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0.22500000000000001</v>
      </c>
      <c r="Q9" s="232">
        <f>ROUND(E9*P9,2)</f>
        <v>17.87</v>
      </c>
      <c r="R9" s="234" t="s">
        <v>226</v>
      </c>
      <c r="S9" s="234" t="s">
        <v>158</v>
      </c>
      <c r="T9" s="235" t="s">
        <v>159</v>
      </c>
      <c r="U9" s="220">
        <v>0.14199999999999999</v>
      </c>
      <c r="V9" s="220">
        <f>ROUND(E9*U9,2)</f>
        <v>11.28</v>
      </c>
      <c r="W9" s="220"/>
      <c r="X9" s="220" t="s">
        <v>168</v>
      </c>
      <c r="Y9" s="220" t="s">
        <v>161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59" t="s">
        <v>227</v>
      </c>
      <c r="D10" s="258"/>
      <c r="E10" s="258"/>
      <c r="F10" s="258"/>
      <c r="G10" s="25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202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60" t="s">
        <v>657</v>
      </c>
      <c r="D11" s="252"/>
      <c r="E11" s="253">
        <v>21.35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204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17"/>
      <c r="B12" s="218"/>
      <c r="C12" s="260" t="s">
        <v>658</v>
      </c>
      <c r="D12" s="252"/>
      <c r="E12" s="253">
        <v>29.75</v>
      </c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204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5">
      <c r="A13" s="217"/>
      <c r="B13" s="218"/>
      <c r="C13" s="260" t="s">
        <v>659</v>
      </c>
      <c r="D13" s="252"/>
      <c r="E13" s="253">
        <v>13.77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204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5">
      <c r="A14" s="217"/>
      <c r="B14" s="218"/>
      <c r="C14" s="260" t="s">
        <v>660</v>
      </c>
      <c r="D14" s="252"/>
      <c r="E14" s="253">
        <v>14.55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204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29">
        <v>2</v>
      </c>
      <c r="B15" s="230" t="s">
        <v>257</v>
      </c>
      <c r="C15" s="247" t="s">
        <v>258</v>
      </c>
      <c r="D15" s="231" t="s">
        <v>199</v>
      </c>
      <c r="E15" s="232">
        <v>22.648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2</v>
      </c>
      <c r="Q15" s="232">
        <f>ROUND(E15*P15,2)</f>
        <v>45.3</v>
      </c>
      <c r="R15" s="234" t="s">
        <v>245</v>
      </c>
      <c r="S15" s="234" t="s">
        <v>158</v>
      </c>
      <c r="T15" s="235" t="s">
        <v>159</v>
      </c>
      <c r="U15" s="220">
        <v>6.4359999999999999</v>
      </c>
      <c r="V15" s="220">
        <f>ROUND(E15*U15,2)</f>
        <v>145.76</v>
      </c>
      <c r="W15" s="220"/>
      <c r="X15" s="220" t="s">
        <v>168</v>
      </c>
      <c r="Y15" s="22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17"/>
      <c r="B16" s="218"/>
      <c r="C16" s="259" t="s">
        <v>259</v>
      </c>
      <c r="D16" s="258"/>
      <c r="E16" s="258"/>
      <c r="F16" s="258"/>
      <c r="G16" s="25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202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5">
      <c r="A17" s="217"/>
      <c r="B17" s="218"/>
      <c r="C17" s="260" t="s">
        <v>661</v>
      </c>
      <c r="D17" s="252"/>
      <c r="E17" s="253">
        <v>7.13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204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5">
      <c r="A18" s="217"/>
      <c r="B18" s="218"/>
      <c r="C18" s="260" t="s">
        <v>662</v>
      </c>
      <c r="D18" s="252"/>
      <c r="E18" s="253">
        <v>15.51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204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0.399999999999999" outlineLevel="1" x14ac:dyDescent="0.25">
      <c r="A19" s="229">
        <v>3</v>
      </c>
      <c r="B19" s="230" t="s">
        <v>269</v>
      </c>
      <c r="C19" s="247" t="s">
        <v>270</v>
      </c>
      <c r="D19" s="231" t="s">
        <v>199</v>
      </c>
      <c r="E19" s="232">
        <v>32.869999999999997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21</v>
      </c>
      <c r="M19" s="234">
        <f>G19*(1+L19/100)</f>
        <v>0</v>
      </c>
      <c r="N19" s="232">
        <v>1.1000000000000001E-3</v>
      </c>
      <c r="O19" s="232">
        <f>ROUND(E19*N19,2)</f>
        <v>0.04</v>
      </c>
      <c r="P19" s="232">
        <v>1.175</v>
      </c>
      <c r="Q19" s="232">
        <f>ROUND(E19*P19,2)</f>
        <v>38.619999999999997</v>
      </c>
      <c r="R19" s="234" t="s">
        <v>245</v>
      </c>
      <c r="S19" s="234" t="s">
        <v>158</v>
      </c>
      <c r="T19" s="235" t="s">
        <v>159</v>
      </c>
      <c r="U19" s="220">
        <v>1.2829999999999999</v>
      </c>
      <c r="V19" s="220">
        <f>ROUND(E19*U19,2)</f>
        <v>42.17</v>
      </c>
      <c r="W19" s="220"/>
      <c r="X19" s="220" t="s">
        <v>168</v>
      </c>
      <c r="Y19" s="22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1" outlineLevel="2" x14ac:dyDescent="0.25">
      <c r="A20" s="217"/>
      <c r="B20" s="218"/>
      <c r="C20" s="259" t="s">
        <v>271</v>
      </c>
      <c r="D20" s="258"/>
      <c r="E20" s="258"/>
      <c r="F20" s="258"/>
      <c r="G20" s="25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202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43" t="str">
        <f>C20</f>
        <v>nebo vybourání otvorů průřezové plochy přes 4 m2 ve zdivu nadzákladovém, včetně pomocného lešení o výšce podlahy do 1900 mm a pro zatížení do 1,5 kPa  (150 kg/m2)</v>
      </c>
      <c r="BB20" s="210"/>
      <c r="BC20" s="210"/>
      <c r="BD20" s="210"/>
      <c r="BE20" s="210"/>
      <c r="BF20" s="210"/>
      <c r="BG20" s="210"/>
      <c r="BH20" s="210"/>
    </row>
    <row r="21" spans="1:60" outlineLevel="2" x14ac:dyDescent="0.25">
      <c r="A21" s="217"/>
      <c r="B21" s="218"/>
      <c r="C21" s="260" t="s">
        <v>663</v>
      </c>
      <c r="D21" s="252"/>
      <c r="E21" s="253">
        <v>32.869999999999997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204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5">
      <c r="A22" s="229">
        <v>4</v>
      </c>
      <c r="B22" s="230" t="s">
        <v>664</v>
      </c>
      <c r="C22" s="247" t="s">
        <v>665</v>
      </c>
      <c r="D22" s="231" t="s">
        <v>199</v>
      </c>
      <c r="E22" s="232">
        <v>1.26</v>
      </c>
      <c r="F22" s="233"/>
      <c r="G22" s="234">
        <f>ROUND(E22*F22,2)</f>
        <v>0</v>
      </c>
      <c r="H22" s="233"/>
      <c r="I22" s="234">
        <f>ROUND(E22*H22,2)</f>
        <v>0</v>
      </c>
      <c r="J22" s="233"/>
      <c r="K22" s="234">
        <f>ROUND(E22*J22,2)</f>
        <v>0</v>
      </c>
      <c r="L22" s="234">
        <v>21</v>
      </c>
      <c r="M22" s="234">
        <f>G22*(1+L22/100)</f>
        <v>0</v>
      </c>
      <c r="N22" s="232">
        <v>7.7099999999999998E-3</v>
      </c>
      <c r="O22" s="232">
        <f>ROUND(E22*N22,2)</f>
        <v>0.01</v>
      </c>
      <c r="P22" s="232">
        <v>2.4</v>
      </c>
      <c r="Q22" s="232">
        <f>ROUND(E22*P22,2)</f>
        <v>3.02</v>
      </c>
      <c r="R22" s="234" t="s">
        <v>245</v>
      </c>
      <c r="S22" s="234" t="s">
        <v>158</v>
      </c>
      <c r="T22" s="235" t="s">
        <v>159</v>
      </c>
      <c r="U22" s="220">
        <v>14.752000000000001</v>
      </c>
      <c r="V22" s="220">
        <f>ROUND(E22*U22,2)</f>
        <v>18.59</v>
      </c>
      <c r="W22" s="220"/>
      <c r="X22" s="220" t="s">
        <v>168</v>
      </c>
      <c r="Y22" s="22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5">
      <c r="A23" s="217"/>
      <c r="B23" s="218"/>
      <c r="C23" s="259" t="s">
        <v>666</v>
      </c>
      <c r="D23" s="258"/>
      <c r="E23" s="258"/>
      <c r="F23" s="258"/>
      <c r="G23" s="258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202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43" t="str">
        <f>C23</f>
        <v xml:space="preserve"> bez přerušení výztuže, včetně pomocného lešení o výšce podlahy do 1900 mm a pro zatížení do 1,5 kPa  (150 kg/m2),</v>
      </c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60" t="s">
        <v>667</v>
      </c>
      <c r="D24" s="252"/>
      <c r="E24" s="253">
        <v>1.26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204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0.399999999999999" outlineLevel="1" x14ac:dyDescent="0.25">
      <c r="A25" s="229">
        <v>5</v>
      </c>
      <c r="B25" s="230" t="s">
        <v>668</v>
      </c>
      <c r="C25" s="247" t="s">
        <v>669</v>
      </c>
      <c r="D25" s="231" t="s">
        <v>199</v>
      </c>
      <c r="E25" s="232">
        <v>14.43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2.2000000000000002</v>
      </c>
      <c r="Q25" s="232">
        <f>ROUND(E25*P25,2)</f>
        <v>31.75</v>
      </c>
      <c r="R25" s="234" t="s">
        <v>245</v>
      </c>
      <c r="S25" s="234" t="s">
        <v>158</v>
      </c>
      <c r="T25" s="235" t="s">
        <v>159</v>
      </c>
      <c r="U25" s="220">
        <v>5.867</v>
      </c>
      <c r="V25" s="220">
        <f>ROUND(E25*U25,2)</f>
        <v>84.66</v>
      </c>
      <c r="W25" s="220"/>
      <c r="X25" s="220" t="s">
        <v>168</v>
      </c>
      <c r="Y25" s="22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60" t="s">
        <v>670</v>
      </c>
      <c r="D26" s="252"/>
      <c r="E26" s="253">
        <v>14.43</v>
      </c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204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0.399999999999999" outlineLevel="1" x14ac:dyDescent="0.25">
      <c r="A27" s="229">
        <v>6</v>
      </c>
      <c r="B27" s="230" t="s">
        <v>671</v>
      </c>
      <c r="C27" s="247" t="s">
        <v>672</v>
      </c>
      <c r="D27" s="231" t="s">
        <v>199</v>
      </c>
      <c r="E27" s="232">
        <v>14.43</v>
      </c>
      <c r="F27" s="233"/>
      <c r="G27" s="234">
        <f>ROUND(E27*F27,2)</f>
        <v>0</v>
      </c>
      <c r="H27" s="233"/>
      <c r="I27" s="234">
        <f>ROUND(E27*H27,2)</f>
        <v>0</v>
      </c>
      <c r="J27" s="233"/>
      <c r="K27" s="234">
        <f>ROUND(E27*J27,2)</f>
        <v>0</v>
      </c>
      <c r="L27" s="234">
        <v>21</v>
      </c>
      <c r="M27" s="234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4" t="s">
        <v>245</v>
      </c>
      <c r="S27" s="234" t="s">
        <v>158</v>
      </c>
      <c r="T27" s="235" t="s">
        <v>159</v>
      </c>
      <c r="U27" s="220">
        <v>4.0289999999999999</v>
      </c>
      <c r="V27" s="220">
        <f>ROUND(E27*U27,2)</f>
        <v>58.14</v>
      </c>
      <c r="W27" s="220"/>
      <c r="X27" s="220" t="s">
        <v>168</v>
      </c>
      <c r="Y27" s="22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17"/>
      <c r="B28" s="218"/>
      <c r="C28" s="260" t="s">
        <v>670</v>
      </c>
      <c r="D28" s="252"/>
      <c r="E28" s="253">
        <v>14.43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204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29">
        <v>7</v>
      </c>
      <c r="B29" s="230" t="s">
        <v>391</v>
      </c>
      <c r="C29" s="247" t="s">
        <v>392</v>
      </c>
      <c r="D29" s="231" t="s">
        <v>393</v>
      </c>
      <c r="E29" s="232">
        <v>2</v>
      </c>
      <c r="F29" s="233"/>
      <c r="G29" s="234">
        <f>ROUND(E29*F29,2)</f>
        <v>0</v>
      </c>
      <c r="H29" s="233"/>
      <c r="I29" s="234">
        <f>ROUND(E29*H29,2)</f>
        <v>0</v>
      </c>
      <c r="J29" s="233"/>
      <c r="K29" s="234">
        <f>ROUND(E29*J29,2)</f>
        <v>0</v>
      </c>
      <c r="L29" s="234">
        <v>21</v>
      </c>
      <c r="M29" s="234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4" t="s">
        <v>245</v>
      </c>
      <c r="S29" s="234" t="s">
        <v>158</v>
      </c>
      <c r="T29" s="235" t="s">
        <v>159</v>
      </c>
      <c r="U29" s="220">
        <v>0.05</v>
      </c>
      <c r="V29" s="220">
        <f>ROUND(E29*U29,2)</f>
        <v>0.1</v>
      </c>
      <c r="W29" s="220"/>
      <c r="X29" s="220" t="s">
        <v>168</v>
      </c>
      <c r="Y29" s="22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5">
      <c r="A30" s="217"/>
      <c r="B30" s="218"/>
      <c r="C30" s="259" t="s">
        <v>394</v>
      </c>
      <c r="D30" s="258"/>
      <c r="E30" s="258"/>
      <c r="F30" s="258"/>
      <c r="G30" s="258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202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17"/>
      <c r="B31" s="218"/>
      <c r="C31" s="260" t="s">
        <v>65</v>
      </c>
      <c r="D31" s="252"/>
      <c r="E31" s="253">
        <v>2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204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5">
      <c r="A32" s="229">
        <v>8</v>
      </c>
      <c r="B32" s="230" t="s">
        <v>400</v>
      </c>
      <c r="C32" s="247" t="s">
        <v>401</v>
      </c>
      <c r="D32" s="231" t="s">
        <v>209</v>
      </c>
      <c r="E32" s="232">
        <v>0.54</v>
      </c>
      <c r="F32" s="233"/>
      <c r="G32" s="234">
        <f>ROUND(E32*F32,2)</f>
        <v>0</v>
      </c>
      <c r="H32" s="233"/>
      <c r="I32" s="234">
        <f>ROUND(E32*H32,2)</f>
        <v>0</v>
      </c>
      <c r="J32" s="233"/>
      <c r="K32" s="234">
        <f>ROUND(E32*J32,2)</f>
        <v>0</v>
      </c>
      <c r="L32" s="234">
        <v>21</v>
      </c>
      <c r="M32" s="234">
        <f>G32*(1+L32/100)</f>
        <v>0</v>
      </c>
      <c r="N32" s="232">
        <v>2.1900000000000001E-3</v>
      </c>
      <c r="O32" s="232">
        <f>ROUND(E32*N32,2)</f>
        <v>0</v>
      </c>
      <c r="P32" s="232">
        <v>7.4999999999999997E-2</v>
      </c>
      <c r="Q32" s="232">
        <f>ROUND(E32*P32,2)</f>
        <v>0.04</v>
      </c>
      <c r="R32" s="234" t="s">
        <v>245</v>
      </c>
      <c r="S32" s="234" t="s">
        <v>158</v>
      </c>
      <c r="T32" s="235" t="s">
        <v>159</v>
      </c>
      <c r="U32" s="220">
        <v>0.95499999999999996</v>
      </c>
      <c r="V32" s="220">
        <f>ROUND(E32*U32,2)</f>
        <v>0.52</v>
      </c>
      <c r="W32" s="220"/>
      <c r="X32" s="220" t="s">
        <v>168</v>
      </c>
      <c r="Y32" s="220" t="s">
        <v>161</v>
      </c>
      <c r="Z32" s="210"/>
      <c r="AA32" s="210"/>
      <c r="AB32" s="210"/>
      <c r="AC32" s="210"/>
      <c r="AD32" s="210"/>
      <c r="AE32" s="210"/>
      <c r="AF32" s="210"/>
      <c r="AG32" s="210" t="s">
        <v>169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5">
      <c r="A33" s="217"/>
      <c r="B33" s="218"/>
      <c r="C33" s="259" t="s">
        <v>289</v>
      </c>
      <c r="D33" s="258"/>
      <c r="E33" s="258"/>
      <c r="F33" s="258"/>
      <c r="G33" s="258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202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5">
      <c r="A34" s="217"/>
      <c r="B34" s="218"/>
      <c r="C34" s="260" t="s">
        <v>673</v>
      </c>
      <c r="D34" s="252"/>
      <c r="E34" s="253">
        <v>0.54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204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0.399999999999999" outlineLevel="1" x14ac:dyDescent="0.25">
      <c r="A35" s="229">
        <v>9</v>
      </c>
      <c r="B35" s="230" t="s">
        <v>674</v>
      </c>
      <c r="C35" s="247" t="s">
        <v>675</v>
      </c>
      <c r="D35" s="231" t="s">
        <v>209</v>
      </c>
      <c r="E35" s="232">
        <v>5.875</v>
      </c>
      <c r="F35" s="233"/>
      <c r="G35" s="234">
        <f>ROUND(E35*F35,2)</f>
        <v>0</v>
      </c>
      <c r="H35" s="233"/>
      <c r="I35" s="234">
        <f>ROUND(E35*H35,2)</f>
        <v>0</v>
      </c>
      <c r="J35" s="233"/>
      <c r="K35" s="234">
        <f>ROUND(E35*J35,2)</f>
        <v>0</v>
      </c>
      <c r="L35" s="234">
        <v>21</v>
      </c>
      <c r="M35" s="234">
        <f>G35*(1+L35/100)</f>
        <v>0</v>
      </c>
      <c r="N35" s="232">
        <v>5.5999999999999995E-4</v>
      </c>
      <c r="O35" s="232">
        <f>ROUND(E35*N35,2)</f>
        <v>0</v>
      </c>
      <c r="P35" s="232">
        <v>6.6000000000000003E-2</v>
      </c>
      <c r="Q35" s="232">
        <f>ROUND(E35*P35,2)</f>
        <v>0.39</v>
      </c>
      <c r="R35" s="234" t="s">
        <v>245</v>
      </c>
      <c r="S35" s="234" t="s">
        <v>158</v>
      </c>
      <c r="T35" s="235" t="s">
        <v>159</v>
      </c>
      <c r="U35" s="220">
        <v>0.34699999999999998</v>
      </c>
      <c r="V35" s="220">
        <f>ROUND(E35*U35,2)</f>
        <v>2.04</v>
      </c>
      <c r="W35" s="220"/>
      <c r="X35" s="220" t="s">
        <v>168</v>
      </c>
      <c r="Y35" s="22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169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5">
      <c r="A36" s="217"/>
      <c r="B36" s="218"/>
      <c r="C36" s="260" t="s">
        <v>676</v>
      </c>
      <c r="D36" s="252"/>
      <c r="E36" s="253">
        <v>5.88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204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6">
        <v>10</v>
      </c>
      <c r="B37" s="237" t="s">
        <v>454</v>
      </c>
      <c r="C37" s="246" t="s">
        <v>455</v>
      </c>
      <c r="D37" s="238" t="s">
        <v>244</v>
      </c>
      <c r="E37" s="239">
        <v>7.4999999999999997E-2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41" t="s">
        <v>245</v>
      </c>
      <c r="S37" s="241" t="s">
        <v>158</v>
      </c>
      <c r="T37" s="242" t="s">
        <v>159</v>
      </c>
      <c r="U37" s="220">
        <v>0</v>
      </c>
      <c r="V37" s="220">
        <f>ROUND(E37*U37,2)</f>
        <v>0</v>
      </c>
      <c r="W37" s="220"/>
      <c r="X37" s="220" t="s">
        <v>168</v>
      </c>
      <c r="Y37" s="220" t="s">
        <v>161</v>
      </c>
      <c r="Z37" s="210"/>
      <c r="AA37" s="210"/>
      <c r="AB37" s="210"/>
      <c r="AC37" s="210"/>
      <c r="AD37" s="210"/>
      <c r="AE37" s="210"/>
      <c r="AF37" s="210"/>
      <c r="AG37" s="210" t="s">
        <v>239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0.399999999999999" outlineLevel="1" x14ac:dyDescent="0.25">
      <c r="A38" s="229">
        <v>11</v>
      </c>
      <c r="B38" s="230" t="s">
        <v>242</v>
      </c>
      <c r="C38" s="247" t="s">
        <v>243</v>
      </c>
      <c r="D38" s="231" t="s">
        <v>244</v>
      </c>
      <c r="E38" s="232">
        <v>17.869499999999999</v>
      </c>
      <c r="F38" s="233"/>
      <c r="G38" s="234">
        <f>ROUND(E38*F38,2)</f>
        <v>0</v>
      </c>
      <c r="H38" s="233"/>
      <c r="I38" s="234">
        <f>ROUND(E38*H38,2)</f>
        <v>0</v>
      </c>
      <c r="J38" s="233"/>
      <c r="K38" s="234">
        <f>ROUND(E38*J38,2)</f>
        <v>0</v>
      </c>
      <c r="L38" s="234">
        <v>21</v>
      </c>
      <c r="M38" s="234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4" t="s">
        <v>245</v>
      </c>
      <c r="S38" s="234" t="s">
        <v>158</v>
      </c>
      <c r="T38" s="235" t="s">
        <v>159</v>
      </c>
      <c r="U38" s="220">
        <v>0</v>
      </c>
      <c r="V38" s="220">
        <f>ROUND(E38*U38,2)</f>
        <v>0</v>
      </c>
      <c r="W38" s="220"/>
      <c r="X38" s="220" t="s">
        <v>168</v>
      </c>
      <c r="Y38" s="220" t="s">
        <v>161</v>
      </c>
      <c r="Z38" s="210"/>
      <c r="AA38" s="210"/>
      <c r="AB38" s="210"/>
      <c r="AC38" s="210"/>
      <c r="AD38" s="210"/>
      <c r="AE38" s="210"/>
      <c r="AF38" s="210"/>
      <c r="AG38" s="210" t="s">
        <v>239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5">
      <c r="A39" s="217"/>
      <c r="B39" s="218"/>
      <c r="C39" s="260" t="s">
        <v>677</v>
      </c>
      <c r="D39" s="252"/>
      <c r="E39" s="253">
        <v>17.87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204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0.399999999999999" outlineLevel="1" x14ac:dyDescent="0.25">
      <c r="A40" s="229">
        <v>12</v>
      </c>
      <c r="B40" s="230" t="s">
        <v>457</v>
      </c>
      <c r="C40" s="247" t="s">
        <v>458</v>
      </c>
      <c r="D40" s="231" t="s">
        <v>244</v>
      </c>
      <c r="E40" s="232">
        <v>80.066000000000003</v>
      </c>
      <c r="F40" s="233"/>
      <c r="G40" s="234">
        <f>ROUND(E40*F40,2)</f>
        <v>0</v>
      </c>
      <c r="H40" s="233"/>
      <c r="I40" s="234">
        <f>ROUND(E40*H40,2)</f>
        <v>0</v>
      </c>
      <c r="J40" s="233"/>
      <c r="K40" s="234">
        <f>ROUND(E40*J40,2)</f>
        <v>0</v>
      </c>
      <c r="L40" s="234">
        <v>21</v>
      </c>
      <c r="M40" s="234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4" t="s">
        <v>245</v>
      </c>
      <c r="S40" s="234" t="s">
        <v>158</v>
      </c>
      <c r="T40" s="235" t="s">
        <v>159</v>
      </c>
      <c r="U40" s="220">
        <v>0</v>
      </c>
      <c r="V40" s="220">
        <f>ROUND(E40*U40,2)</f>
        <v>0</v>
      </c>
      <c r="W40" s="220"/>
      <c r="X40" s="220" t="s">
        <v>168</v>
      </c>
      <c r="Y40" s="220" t="s">
        <v>161</v>
      </c>
      <c r="Z40" s="210"/>
      <c r="AA40" s="210"/>
      <c r="AB40" s="210"/>
      <c r="AC40" s="210"/>
      <c r="AD40" s="210"/>
      <c r="AE40" s="210"/>
      <c r="AF40" s="210"/>
      <c r="AG40" s="210" t="s">
        <v>239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5">
      <c r="A41" s="217"/>
      <c r="B41" s="218"/>
      <c r="C41" s="260" t="s">
        <v>678</v>
      </c>
      <c r="D41" s="252"/>
      <c r="E41" s="253">
        <v>80.069999999999993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204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0.399999999999999" outlineLevel="1" x14ac:dyDescent="0.25">
      <c r="A42" s="236">
        <v>13</v>
      </c>
      <c r="B42" s="237" t="s">
        <v>460</v>
      </c>
      <c r="C42" s="246" t="s">
        <v>461</v>
      </c>
      <c r="D42" s="238" t="s">
        <v>244</v>
      </c>
      <c r="E42" s="239">
        <v>38.622250000000001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 t="s">
        <v>245</v>
      </c>
      <c r="S42" s="241" t="s">
        <v>158</v>
      </c>
      <c r="T42" s="242" t="s">
        <v>159</v>
      </c>
      <c r="U42" s="220">
        <v>0</v>
      </c>
      <c r="V42" s="220">
        <f>ROUND(E42*U42,2)</f>
        <v>0</v>
      </c>
      <c r="W42" s="220"/>
      <c r="X42" s="220" t="s">
        <v>168</v>
      </c>
      <c r="Y42" s="220" t="s">
        <v>161</v>
      </c>
      <c r="Z42" s="210"/>
      <c r="AA42" s="210"/>
      <c r="AB42" s="210"/>
      <c r="AC42" s="210"/>
      <c r="AD42" s="210"/>
      <c r="AE42" s="210"/>
      <c r="AF42" s="210"/>
      <c r="AG42" s="210" t="s">
        <v>239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5">
      <c r="A43" s="236">
        <v>14</v>
      </c>
      <c r="B43" s="237" t="s">
        <v>247</v>
      </c>
      <c r="C43" s="246" t="s">
        <v>248</v>
      </c>
      <c r="D43" s="238" t="s">
        <v>244</v>
      </c>
      <c r="E43" s="239">
        <v>137.02600000000001</v>
      </c>
      <c r="F43" s="240"/>
      <c r="G43" s="241">
        <f>ROUND(E43*F43,2)</f>
        <v>0</v>
      </c>
      <c r="H43" s="240"/>
      <c r="I43" s="241">
        <f>ROUND(E43*H43,2)</f>
        <v>0</v>
      </c>
      <c r="J43" s="240"/>
      <c r="K43" s="241">
        <f>ROUND(E43*J43,2)</f>
        <v>0</v>
      </c>
      <c r="L43" s="241">
        <v>21</v>
      </c>
      <c r="M43" s="241">
        <f>G43*(1+L43/100)</f>
        <v>0</v>
      </c>
      <c r="N43" s="239">
        <v>0</v>
      </c>
      <c r="O43" s="239">
        <f>ROUND(E43*N43,2)</f>
        <v>0</v>
      </c>
      <c r="P43" s="239">
        <v>0</v>
      </c>
      <c r="Q43" s="239">
        <f>ROUND(E43*P43,2)</f>
        <v>0</v>
      </c>
      <c r="R43" s="241" t="s">
        <v>245</v>
      </c>
      <c r="S43" s="241" t="s">
        <v>158</v>
      </c>
      <c r="T43" s="242" t="s">
        <v>159</v>
      </c>
      <c r="U43" s="220">
        <v>0.49</v>
      </c>
      <c r="V43" s="220">
        <f>ROUND(E43*U43,2)</f>
        <v>67.14</v>
      </c>
      <c r="W43" s="220"/>
      <c r="X43" s="220" t="s">
        <v>168</v>
      </c>
      <c r="Y43" s="220" t="s">
        <v>161</v>
      </c>
      <c r="Z43" s="210"/>
      <c r="AA43" s="210"/>
      <c r="AB43" s="210"/>
      <c r="AC43" s="210"/>
      <c r="AD43" s="210"/>
      <c r="AE43" s="210"/>
      <c r="AF43" s="210"/>
      <c r="AG43" s="210" t="s">
        <v>239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6">
        <v>15</v>
      </c>
      <c r="B44" s="237" t="s">
        <v>249</v>
      </c>
      <c r="C44" s="246" t="s">
        <v>250</v>
      </c>
      <c r="D44" s="238" t="s">
        <v>244</v>
      </c>
      <c r="E44" s="239">
        <v>2740.52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0</v>
      </c>
      <c r="O44" s="239">
        <f>ROUND(E44*N44,2)</f>
        <v>0</v>
      </c>
      <c r="P44" s="239">
        <v>0</v>
      </c>
      <c r="Q44" s="239">
        <f>ROUND(E44*P44,2)</f>
        <v>0</v>
      </c>
      <c r="R44" s="241" t="s">
        <v>245</v>
      </c>
      <c r="S44" s="241" t="s">
        <v>158</v>
      </c>
      <c r="T44" s="242" t="s">
        <v>159</v>
      </c>
      <c r="U44" s="220">
        <v>0</v>
      </c>
      <c r="V44" s="220">
        <f>ROUND(E44*U44,2)</f>
        <v>0</v>
      </c>
      <c r="W44" s="220"/>
      <c r="X44" s="220" t="s">
        <v>168</v>
      </c>
      <c r="Y44" s="220" t="s">
        <v>161</v>
      </c>
      <c r="Z44" s="210"/>
      <c r="AA44" s="210"/>
      <c r="AB44" s="210"/>
      <c r="AC44" s="210"/>
      <c r="AD44" s="210"/>
      <c r="AE44" s="210"/>
      <c r="AF44" s="210"/>
      <c r="AG44" s="210" t="s">
        <v>239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5">
      <c r="A45" s="236">
        <v>16</v>
      </c>
      <c r="B45" s="237" t="s">
        <v>251</v>
      </c>
      <c r="C45" s="246" t="s">
        <v>252</v>
      </c>
      <c r="D45" s="238" t="s">
        <v>244</v>
      </c>
      <c r="E45" s="239">
        <v>137.02600000000001</v>
      </c>
      <c r="F45" s="240"/>
      <c r="G45" s="241">
        <f>ROUND(E45*F45,2)</f>
        <v>0</v>
      </c>
      <c r="H45" s="240"/>
      <c r="I45" s="241">
        <f>ROUND(E45*H45,2)</f>
        <v>0</v>
      </c>
      <c r="J45" s="240"/>
      <c r="K45" s="241">
        <f>ROUND(E45*J45,2)</f>
        <v>0</v>
      </c>
      <c r="L45" s="241">
        <v>21</v>
      </c>
      <c r="M45" s="241">
        <f>G45*(1+L45/100)</f>
        <v>0</v>
      </c>
      <c r="N45" s="239">
        <v>0</v>
      </c>
      <c r="O45" s="239">
        <f>ROUND(E45*N45,2)</f>
        <v>0</v>
      </c>
      <c r="P45" s="239">
        <v>0</v>
      </c>
      <c r="Q45" s="239">
        <f>ROUND(E45*P45,2)</f>
        <v>0</v>
      </c>
      <c r="R45" s="241" t="s">
        <v>245</v>
      </c>
      <c r="S45" s="241" t="s">
        <v>158</v>
      </c>
      <c r="T45" s="242" t="s">
        <v>159</v>
      </c>
      <c r="U45" s="220">
        <v>0.94199999999999995</v>
      </c>
      <c r="V45" s="220">
        <f>ROUND(E45*U45,2)</f>
        <v>129.08000000000001</v>
      </c>
      <c r="W45" s="220"/>
      <c r="X45" s="220" t="s">
        <v>168</v>
      </c>
      <c r="Y45" s="220" t="s">
        <v>161</v>
      </c>
      <c r="Z45" s="210"/>
      <c r="AA45" s="210"/>
      <c r="AB45" s="210"/>
      <c r="AC45" s="210"/>
      <c r="AD45" s="210"/>
      <c r="AE45" s="210"/>
      <c r="AF45" s="210"/>
      <c r="AG45" s="210" t="s">
        <v>239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5">
      <c r="A46" s="229">
        <v>17</v>
      </c>
      <c r="B46" s="230" t="s">
        <v>253</v>
      </c>
      <c r="C46" s="247" t="s">
        <v>254</v>
      </c>
      <c r="D46" s="231" t="s">
        <v>244</v>
      </c>
      <c r="E46" s="232">
        <v>137.02600000000001</v>
      </c>
      <c r="F46" s="233"/>
      <c r="G46" s="234">
        <f>ROUND(E46*F46,2)</f>
        <v>0</v>
      </c>
      <c r="H46" s="233"/>
      <c r="I46" s="234">
        <f>ROUND(E46*H46,2)</f>
        <v>0</v>
      </c>
      <c r="J46" s="233"/>
      <c r="K46" s="234">
        <f>ROUND(E46*J46,2)</f>
        <v>0</v>
      </c>
      <c r="L46" s="234">
        <v>21</v>
      </c>
      <c r="M46" s="234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4" t="s">
        <v>255</v>
      </c>
      <c r="S46" s="234" t="s">
        <v>158</v>
      </c>
      <c r="T46" s="235" t="s">
        <v>159</v>
      </c>
      <c r="U46" s="220">
        <v>6.0000000000000001E-3</v>
      </c>
      <c r="V46" s="220">
        <f>ROUND(E46*U46,2)</f>
        <v>0.82</v>
      </c>
      <c r="W46" s="220"/>
      <c r="X46" s="220" t="s">
        <v>168</v>
      </c>
      <c r="Y46" s="220" t="s">
        <v>161</v>
      </c>
      <c r="Z46" s="210"/>
      <c r="AA46" s="210"/>
      <c r="AB46" s="210"/>
      <c r="AC46" s="210"/>
      <c r="AD46" s="210"/>
      <c r="AE46" s="210"/>
      <c r="AF46" s="210"/>
      <c r="AG46" s="210" t="s">
        <v>239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5">
      <c r="A47" s="217"/>
      <c r="B47" s="218"/>
      <c r="C47" s="259" t="s">
        <v>256</v>
      </c>
      <c r="D47" s="258"/>
      <c r="E47" s="258"/>
      <c r="F47" s="258"/>
      <c r="G47" s="258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202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x14ac:dyDescent="0.25">
      <c r="A48" s="222" t="s">
        <v>153</v>
      </c>
      <c r="B48" s="223" t="s">
        <v>112</v>
      </c>
      <c r="C48" s="245" t="s">
        <v>113</v>
      </c>
      <c r="D48" s="224"/>
      <c r="E48" s="225"/>
      <c r="F48" s="226"/>
      <c r="G48" s="226">
        <f>SUMIF(AG49:AG53,"&lt;&gt;NOR",G49:G53)</f>
        <v>0</v>
      </c>
      <c r="H48" s="226"/>
      <c r="I48" s="226">
        <f>SUM(I49:I53)</f>
        <v>0</v>
      </c>
      <c r="J48" s="226"/>
      <c r="K48" s="226">
        <f>SUM(K49:K53)</f>
        <v>0</v>
      </c>
      <c r="L48" s="226"/>
      <c r="M48" s="226">
        <f>SUM(M49:M53)</f>
        <v>0</v>
      </c>
      <c r="N48" s="225"/>
      <c r="O48" s="225">
        <f>SUM(O49:O53)</f>
        <v>0</v>
      </c>
      <c r="P48" s="225"/>
      <c r="Q48" s="225">
        <f>SUM(Q49:Q53)</f>
        <v>12.69</v>
      </c>
      <c r="R48" s="226"/>
      <c r="S48" s="226"/>
      <c r="T48" s="227"/>
      <c r="U48" s="221"/>
      <c r="V48" s="221">
        <f>SUM(V49:V53)</f>
        <v>19.309999999999999</v>
      </c>
      <c r="W48" s="221"/>
      <c r="X48" s="221"/>
      <c r="Y48" s="221"/>
      <c r="AG48" t="s">
        <v>154</v>
      </c>
    </row>
    <row r="49" spans="1:60" outlineLevel="1" x14ac:dyDescent="0.25">
      <c r="A49" s="229">
        <v>18</v>
      </c>
      <c r="B49" s="230" t="s">
        <v>463</v>
      </c>
      <c r="C49" s="247" t="s">
        <v>464</v>
      </c>
      <c r="D49" s="231" t="s">
        <v>244</v>
      </c>
      <c r="E49" s="232">
        <v>12.69</v>
      </c>
      <c r="F49" s="233"/>
      <c r="G49" s="234">
        <f>ROUND(E49*F49,2)</f>
        <v>0</v>
      </c>
      <c r="H49" s="233"/>
      <c r="I49" s="234">
        <f>ROUND(E49*H49,2)</f>
        <v>0</v>
      </c>
      <c r="J49" s="233"/>
      <c r="K49" s="234">
        <f>ROUND(E49*J49,2)</f>
        <v>0</v>
      </c>
      <c r="L49" s="234">
        <v>21</v>
      </c>
      <c r="M49" s="234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4" t="s">
        <v>245</v>
      </c>
      <c r="S49" s="234" t="s">
        <v>158</v>
      </c>
      <c r="T49" s="235" t="s">
        <v>159</v>
      </c>
      <c r="U49" s="220">
        <v>0</v>
      </c>
      <c r="V49" s="220">
        <f>ROUND(E49*U49,2)</f>
        <v>0</v>
      </c>
      <c r="W49" s="220"/>
      <c r="X49" s="220" t="s">
        <v>168</v>
      </c>
      <c r="Y49" s="220" t="s">
        <v>161</v>
      </c>
      <c r="Z49" s="210"/>
      <c r="AA49" s="210"/>
      <c r="AB49" s="210"/>
      <c r="AC49" s="210"/>
      <c r="AD49" s="210"/>
      <c r="AE49" s="210"/>
      <c r="AF49" s="210"/>
      <c r="AG49" s="210" t="s">
        <v>239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5">
      <c r="A50" s="217"/>
      <c r="B50" s="218"/>
      <c r="C50" s="260" t="s">
        <v>679</v>
      </c>
      <c r="D50" s="252"/>
      <c r="E50" s="253">
        <v>12.69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204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5">
      <c r="A51" s="229">
        <v>19</v>
      </c>
      <c r="B51" s="230" t="s">
        <v>466</v>
      </c>
      <c r="C51" s="247" t="s">
        <v>467</v>
      </c>
      <c r="D51" s="231" t="s">
        <v>209</v>
      </c>
      <c r="E51" s="232">
        <v>135</v>
      </c>
      <c r="F51" s="233"/>
      <c r="G51" s="234">
        <f>ROUND(E51*F51,2)</f>
        <v>0</v>
      </c>
      <c r="H51" s="233"/>
      <c r="I51" s="234">
        <f>ROUND(E51*H51,2)</f>
        <v>0</v>
      </c>
      <c r="J51" s="233"/>
      <c r="K51" s="234">
        <f>ROUND(E51*J51,2)</f>
        <v>0</v>
      </c>
      <c r="L51" s="234">
        <v>21</v>
      </c>
      <c r="M51" s="234">
        <f>G51*(1+L51/100)</f>
        <v>0</v>
      </c>
      <c r="N51" s="232">
        <v>0</v>
      </c>
      <c r="O51" s="232">
        <f>ROUND(E51*N51,2)</f>
        <v>0</v>
      </c>
      <c r="P51" s="232">
        <v>9.4E-2</v>
      </c>
      <c r="Q51" s="232">
        <f>ROUND(E51*P51,2)</f>
        <v>12.69</v>
      </c>
      <c r="R51" s="234" t="s">
        <v>468</v>
      </c>
      <c r="S51" s="234" t="s">
        <v>158</v>
      </c>
      <c r="T51" s="235" t="s">
        <v>159</v>
      </c>
      <c r="U51" s="220">
        <v>0.14299999999999999</v>
      </c>
      <c r="V51" s="220">
        <f>ROUND(E51*U51,2)</f>
        <v>19.309999999999999</v>
      </c>
      <c r="W51" s="220"/>
      <c r="X51" s="220" t="s">
        <v>469</v>
      </c>
      <c r="Y51" s="220" t="s">
        <v>161</v>
      </c>
      <c r="Z51" s="210"/>
      <c r="AA51" s="210"/>
      <c r="AB51" s="210"/>
      <c r="AC51" s="210"/>
      <c r="AD51" s="210"/>
      <c r="AE51" s="210"/>
      <c r="AF51" s="210"/>
      <c r="AG51" s="210" t="s">
        <v>470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5">
      <c r="A52" s="217"/>
      <c r="B52" s="218"/>
      <c r="C52" s="259" t="s">
        <v>471</v>
      </c>
      <c r="D52" s="258"/>
      <c r="E52" s="258"/>
      <c r="F52" s="258"/>
      <c r="G52" s="258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202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43" t="str">
        <f>C52</f>
        <v>odstranění násypu nebo nánosu na střechách sklonu do 10 stupňů, tloušťky násypu přes 30 do 50 mm, odstranění povlakové krytiny dvouvrstvé.</v>
      </c>
      <c r="BB52" s="210"/>
      <c r="BC52" s="210"/>
      <c r="BD52" s="210"/>
      <c r="BE52" s="210"/>
      <c r="BF52" s="210"/>
      <c r="BG52" s="210"/>
      <c r="BH52" s="210"/>
    </row>
    <row r="53" spans="1:60" outlineLevel="2" x14ac:dyDescent="0.25">
      <c r="A53" s="217"/>
      <c r="B53" s="218"/>
      <c r="C53" s="260" t="s">
        <v>680</v>
      </c>
      <c r="D53" s="252"/>
      <c r="E53" s="253">
        <v>135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204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x14ac:dyDescent="0.25">
      <c r="A54" s="222" t="s">
        <v>153</v>
      </c>
      <c r="B54" s="223" t="s">
        <v>116</v>
      </c>
      <c r="C54" s="245" t="s">
        <v>117</v>
      </c>
      <c r="D54" s="224"/>
      <c r="E54" s="225"/>
      <c r="F54" s="226"/>
      <c r="G54" s="226">
        <f>SUMIF(AG55:AG73,"&lt;&gt;NOR",G55:G73)</f>
        <v>0</v>
      </c>
      <c r="H54" s="226"/>
      <c r="I54" s="226">
        <f>SUM(I55:I73)</f>
        <v>0</v>
      </c>
      <c r="J54" s="226"/>
      <c r="K54" s="226">
        <f>SUM(K55:K73)</f>
        <v>0</v>
      </c>
      <c r="L54" s="226"/>
      <c r="M54" s="226">
        <f>SUM(M55:M73)</f>
        <v>0</v>
      </c>
      <c r="N54" s="225"/>
      <c r="O54" s="225">
        <f>SUM(O55:O73)</f>
        <v>0</v>
      </c>
      <c r="P54" s="225"/>
      <c r="Q54" s="225">
        <f>SUM(Q55:Q73)</f>
        <v>6.09</v>
      </c>
      <c r="R54" s="226"/>
      <c r="S54" s="226"/>
      <c r="T54" s="227"/>
      <c r="U54" s="221"/>
      <c r="V54" s="221">
        <f>SUM(V55:V73)</f>
        <v>69.36</v>
      </c>
      <c r="W54" s="221"/>
      <c r="X54" s="221"/>
      <c r="Y54" s="221"/>
      <c r="AG54" t="s">
        <v>154</v>
      </c>
    </row>
    <row r="55" spans="1:60" outlineLevel="1" x14ac:dyDescent="0.25">
      <c r="A55" s="229">
        <v>20</v>
      </c>
      <c r="B55" s="230" t="s">
        <v>681</v>
      </c>
      <c r="C55" s="247" t="s">
        <v>682</v>
      </c>
      <c r="D55" s="231" t="s">
        <v>209</v>
      </c>
      <c r="E55" s="232">
        <v>27.02</v>
      </c>
      <c r="F55" s="233"/>
      <c r="G55" s="234">
        <f>ROUND(E55*F55,2)</f>
        <v>0</v>
      </c>
      <c r="H55" s="233"/>
      <c r="I55" s="234">
        <f>ROUND(E55*H55,2)</f>
        <v>0</v>
      </c>
      <c r="J55" s="233"/>
      <c r="K55" s="234">
        <f>ROUND(E55*J55,2)</f>
        <v>0</v>
      </c>
      <c r="L55" s="234">
        <v>21</v>
      </c>
      <c r="M55" s="234">
        <f>G55*(1+L55/100)</f>
        <v>0</v>
      </c>
      <c r="N55" s="232">
        <v>1.6000000000000001E-4</v>
      </c>
      <c r="O55" s="232">
        <f>ROUND(E55*N55,2)</f>
        <v>0</v>
      </c>
      <c r="P55" s="232">
        <v>1.4E-2</v>
      </c>
      <c r="Q55" s="232">
        <f>ROUND(E55*P55,2)</f>
        <v>0.38</v>
      </c>
      <c r="R55" s="234" t="s">
        <v>683</v>
      </c>
      <c r="S55" s="234" t="s">
        <v>158</v>
      </c>
      <c r="T55" s="235" t="s">
        <v>159</v>
      </c>
      <c r="U55" s="220">
        <v>0.15</v>
      </c>
      <c r="V55" s="220">
        <f>ROUND(E55*U55,2)</f>
        <v>4.05</v>
      </c>
      <c r="W55" s="220"/>
      <c r="X55" s="220" t="s">
        <v>168</v>
      </c>
      <c r="Y55" s="220" t="s">
        <v>161</v>
      </c>
      <c r="Z55" s="210"/>
      <c r="AA55" s="210"/>
      <c r="AB55" s="210"/>
      <c r="AC55" s="210"/>
      <c r="AD55" s="210"/>
      <c r="AE55" s="210"/>
      <c r="AF55" s="210"/>
      <c r="AG55" s="210" t="s">
        <v>486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5">
      <c r="A56" s="217"/>
      <c r="B56" s="218"/>
      <c r="C56" s="260" t="s">
        <v>684</v>
      </c>
      <c r="D56" s="252"/>
      <c r="E56" s="253">
        <v>27.02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204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29">
        <v>21</v>
      </c>
      <c r="B57" s="230" t="s">
        <v>685</v>
      </c>
      <c r="C57" s="247" t="s">
        <v>686</v>
      </c>
      <c r="D57" s="231" t="s">
        <v>282</v>
      </c>
      <c r="E57" s="232">
        <v>375.89499999999998</v>
      </c>
      <c r="F57" s="233"/>
      <c r="G57" s="234">
        <f>ROUND(E57*F57,2)</f>
        <v>0</v>
      </c>
      <c r="H57" s="233"/>
      <c r="I57" s="234">
        <f>ROUND(E57*H57,2)</f>
        <v>0</v>
      </c>
      <c r="J57" s="233"/>
      <c r="K57" s="234">
        <f>ROUND(E57*J57,2)</f>
        <v>0</v>
      </c>
      <c r="L57" s="234">
        <v>21</v>
      </c>
      <c r="M57" s="234">
        <f>G57*(1+L57/100)</f>
        <v>0</v>
      </c>
      <c r="N57" s="232">
        <v>0</v>
      </c>
      <c r="O57" s="232">
        <f>ROUND(E57*N57,2)</f>
        <v>0</v>
      </c>
      <c r="P57" s="232">
        <v>8.0000000000000002E-3</v>
      </c>
      <c r="Q57" s="232">
        <f>ROUND(E57*P57,2)</f>
        <v>3.01</v>
      </c>
      <c r="R57" s="234" t="s">
        <v>683</v>
      </c>
      <c r="S57" s="234" t="s">
        <v>158</v>
      </c>
      <c r="T57" s="235" t="s">
        <v>159</v>
      </c>
      <c r="U57" s="220">
        <v>0.10199999999999999</v>
      </c>
      <c r="V57" s="220">
        <f>ROUND(E57*U57,2)</f>
        <v>38.340000000000003</v>
      </c>
      <c r="W57" s="220"/>
      <c r="X57" s="220" t="s">
        <v>168</v>
      </c>
      <c r="Y57" s="220" t="s">
        <v>161</v>
      </c>
      <c r="Z57" s="210"/>
      <c r="AA57" s="210"/>
      <c r="AB57" s="210"/>
      <c r="AC57" s="210"/>
      <c r="AD57" s="210"/>
      <c r="AE57" s="210"/>
      <c r="AF57" s="210"/>
      <c r="AG57" s="210" t="s">
        <v>486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5">
      <c r="A58" s="217"/>
      <c r="B58" s="218"/>
      <c r="C58" s="260" t="s">
        <v>687</v>
      </c>
      <c r="D58" s="252"/>
      <c r="E58" s="253">
        <v>17.5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204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17"/>
      <c r="B59" s="218"/>
      <c r="C59" s="260" t="s">
        <v>688</v>
      </c>
      <c r="D59" s="252"/>
      <c r="E59" s="253">
        <v>49.48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204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17"/>
      <c r="B60" s="218"/>
      <c r="C60" s="260" t="s">
        <v>689</v>
      </c>
      <c r="D60" s="252"/>
      <c r="E60" s="253">
        <v>35.619999999999997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204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17"/>
      <c r="B61" s="218"/>
      <c r="C61" s="260" t="s">
        <v>690</v>
      </c>
      <c r="D61" s="252"/>
      <c r="E61" s="253">
        <v>53.94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204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17"/>
      <c r="B62" s="218"/>
      <c r="C62" s="260" t="s">
        <v>691</v>
      </c>
      <c r="D62" s="252"/>
      <c r="E62" s="253">
        <v>56.92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204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17"/>
      <c r="B63" s="218"/>
      <c r="C63" s="260" t="s">
        <v>692</v>
      </c>
      <c r="D63" s="252"/>
      <c r="E63" s="253">
        <v>162.44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204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0.399999999999999" outlineLevel="1" x14ac:dyDescent="0.25">
      <c r="A64" s="229">
        <v>22</v>
      </c>
      <c r="B64" s="230" t="s">
        <v>693</v>
      </c>
      <c r="C64" s="247" t="s">
        <v>694</v>
      </c>
      <c r="D64" s="231" t="s">
        <v>282</v>
      </c>
      <c r="E64" s="232">
        <v>47.5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21</v>
      </c>
      <c r="M64" s="234">
        <f>G64*(1+L64/100)</f>
        <v>0</v>
      </c>
      <c r="N64" s="232">
        <v>0</v>
      </c>
      <c r="O64" s="232">
        <f>ROUND(E64*N64,2)</f>
        <v>0</v>
      </c>
      <c r="P64" s="232">
        <v>1.4E-2</v>
      </c>
      <c r="Q64" s="232">
        <f>ROUND(E64*P64,2)</f>
        <v>0.67</v>
      </c>
      <c r="R64" s="234" t="s">
        <v>683</v>
      </c>
      <c r="S64" s="234" t="s">
        <v>158</v>
      </c>
      <c r="T64" s="235" t="s">
        <v>159</v>
      </c>
      <c r="U64" s="220">
        <v>0.128</v>
      </c>
      <c r="V64" s="220">
        <f>ROUND(E64*U64,2)</f>
        <v>6.08</v>
      </c>
      <c r="W64" s="220"/>
      <c r="X64" s="220" t="s">
        <v>168</v>
      </c>
      <c r="Y64" s="220" t="s">
        <v>161</v>
      </c>
      <c r="Z64" s="210"/>
      <c r="AA64" s="210"/>
      <c r="AB64" s="210"/>
      <c r="AC64" s="210"/>
      <c r="AD64" s="210"/>
      <c r="AE64" s="210"/>
      <c r="AF64" s="210"/>
      <c r="AG64" s="210" t="s">
        <v>486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5">
      <c r="A65" s="217"/>
      <c r="B65" s="218"/>
      <c r="C65" s="260" t="s">
        <v>695</v>
      </c>
      <c r="D65" s="252"/>
      <c r="E65" s="253">
        <v>47.5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204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0.399999999999999" outlineLevel="1" x14ac:dyDescent="0.25">
      <c r="A66" s="229">
        <v>23</v>
      </c>
      <c r="B66" s="230" t="s">
        <v>696</v>
      </c>
      <c r="C66" s="247" t="s">
        <v>697</v>
      </c>
      <c r="D66" s="231" t="s">
        <v>209</v>
      </c>
      <c r="E66" s="232">
        <v>135</v>
      </c>
      <c r="F66" s="233"/>
      <c r="G66" s="234">
        <f>ROUND(E66*F66,2)</f>
        <v>0</v>
      </c>
      <c r="H66" s="233"/>
      <c r="I66" s="234">
        <f>ROUND(E66*H66,2)</f>
        <v>0</v>
      </c>
      <c r="J66" s="233"/>
      <c r="K66" s="234">
        <f>ROUND(E66*J66,2)</f>
        <v>0</v>
      </c>
      <c r="L66" s="234">
        <v>21</v>
      </c>
      <c r="M66" s="234">
        <f>G66*(1+L66/100)</f>
        <v>0</v>
      </c>
      <c r="N66" s="232">
        <v>0</v>
      </c>
      <c r="O66" s="232">
        <f>ROUND(E66*N66,2)</f>
        <v>0</v>
      </c>
      <c r="P66" s="232">
        <v>1.4999999999999999E-2</v>
      </c>
      <c r="Q66" s="232">
        <f>ROUND(E66*P66,2)</f>
        <v>2.0299999999999998</v>
      </c>
      <c r="R66" s="234" t="s">
        <v>683</v>
      </c>
      <c r="S66" s="234" t="s">
        <v>158</v>
      </c>
      <c r="T66" s="235" t="s">
        <v>159</v>
      </c>
      <c r="U66" s="220">
        <v>0.09</v>
      </c>
      <c r="V66" s="220">
        <f>ROUND(E66*U66,2)</f>
        <v>12.15</v>
      </c>
      <c r="W66" s="220"/>
      <c r="X66" s="220" t="s">
        <v>168</v>
      </c>
      <c r="Y66" s="220" t="s">
        <v>161</v>
      </c>
      <c r="Z66" s="210"/>
      <c r="AA66" s="210"/>
      <c r="AB66" s="210"/>
      <c r="AC66" s="210"/>
      <c r="AD66" s="210"/>
      <c r="AE66" s="210"/>
      <c r="AF66" s="210"/>
      <c r="AG66" s="210" t="s">
        <v>486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5">
      <c r="A67" s="217"/>
      <c r="B67" s="218"/>
      <c r="C67" s="260" t="s">
        <v>680</v>
      </c>
      <c r="D67" s="252"/>
      <c r="E67" s="253">
        <v>135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204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5">
      <c r="A68" s="236">
        <v>24</v>
      </c>
      <c r="B68" s="237" t="s">
        <v>247</v>
      </c>
      <c r="C68" s="246" t="s">
        <v>248</v>
      </c>
      <c r="D68" s="238" t="s">
        <v>244</v>
      </c>
      <c r="E68" s="239">
        <v>6.0754400000000004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39">
        <v>0</v>
      </c>
      <c r="O68" s="239">
        <f>ROUND(E68*N68,2)</f>
        <v>0</v>
      </c>
      <c r="P68" s="239">
        <v>0</v>
      </c>
      <c r="Q68" s="239">
        <f>ROUND(E68*P68,2)</f>
        <v>0</v>
      </c>
      <c r="R68" s="241" t="s">
        <v>245</v>
      </c>
      <c r="S68" s="241" t="s">
        <v>158</v>
      </c>
      <c r="T68" s="242" t="s">
        <v>159</v>
      </c>
      <c r="U68" s="220">
        <v>0.49</v>
      </c>
      <c r="V68" s="220">
        <f>ROUND(E68*U68,2)</f>
        <v>2.98</v>
      </c>
      <c r="W68" s="220"/>
      <c r="X68" s="220" t="s">
        <v>168</v>
      </c>
      <c r="Y68" s="220" t="s">
        <v>161</v>
      </c>
      <c r="Z68" s="210"/>
      <c r="AA68" s="210"/>
      <c r="AB68" s="210"/>
      <c r="AC68" s="210"/>
      <c r="AD68" s="210"/>
      <c r="AE68" s="210"/>
      <c r="AF68" s="210"/>
      <c r="AG68" s="210" t="s">
        <v>239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5">
      <c r="A69" s="236">
        <v>25</v>
      </c>
      <c r="B69" s="237" t="s">
        <v>249</v>
      </c>
      <c r="C69" s="246" t="s">
        <v>250</v>
      </c>
      <c r="D69" s="238" t="s">
        <v>244</v>
      </c>
      <c r="E69" s="239">
        <v>121.50879999999999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0</v>
      </c>
      <c r="O69" s="239">
        <f>ROUND(E69*N69,2)</f>
        <v>0</v>
      </c>
      <c r="P69" s="239">
        <v>0</v>
      </c>
      <c r="Q69" s="239">
        <f>ROUND(E69*P69,2)</f>
        <v>0</v>
      </c>
      <c r="R69" s="241" t="s">
        <v>245</v>
      </c>
      <c r="S69" s="241" t="s">
        <v>158</v>
      </c>
      <c r="T69" s="242" t="s">
        <v>159</v>
      </c>
      <c r="U69" s="220">
        <v>0</v>
      </c>
      <c r="V69" s="220">
        <f>ROUND(E69*U69,2)</f>
        <v>0</v>
      </c>
      <c r="W69" s="220"/>
      <c r="X69" s="220" t="s">
        <v>168</v>
      </c>
      <c r="Y69" s="220" t="s">
        <v>161</v>
      </c>
      <c r="Z69" s="210"/>
      <c r="AA69" s="210"/>
      <c r="AB69" s="210"/>
      <c r="AC69" s="210"/>
      <c r="AD69" s="210"/>
      <c r="AE69" s="210"/>
      <c r="AF69" s="210"/>
      <c r="AG69" s="210" t="s">
        <v>239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5">
      <c r="A70" s="236">
        <v>26</v>
      </c>
      <c r="B70" s="237" t="s">
        <v>251</v>
      </c>
      <c r="C70" s="246" t="s">
        <v>252</v>
      </c>
      <c r="D70" s="238" t="s">
        <v>244</v>
      </c>
      <c r="E70" s="239">
        <v>6.0754400000000004</v>
      </c>
      <c r="F70" s="240"/>
      <c r="G70" s="241">
        <f>ROUND(E70*F70,2)</f>
        <v>0</v>
      </c>
      <c r="H70" s="240"/>
      <c r="I70" s="241">
        <f>ROUND(E70*H70,2)</f>
        <v>0</v>
      </c>
      <c r="J70" s="240"/>
      <c r="K70" s="241">
        <f>ROUND(E70*J70,2)</f>
        <v>0</v>
      </c>
      <c r="L70" s="241">
        <v>21</v>
      </c>
      <c r="M70" s="241">
        <f>G70*(1+L70/100)</f>
        <v>0</v>
      </c>
      <c r="N70" s="239">
        <v>0</v>
      </c>
      <c r="O70" s="239">
        <f>ROUND(E70*N70,2)</f>
        <v>0</v>
      </c>
      <c r="P70" s="239">
        <v>0</v>
      </c>
      <c r="Q70" s="239">
        <f>ROUND(E70*P70,2)</f>
        <v>0</v>
      </c>
      <c r="R70" s="241" t="s">
        <v>245</v>
      </c>
      <c r="S70" s="241" t="s">
        <v>158</v>
      </c>
      <c r="T70" s="242" t="s">
        <v>159</v>
      </c>
      <c r="U70" s="220">
        <v>0.94199999999999995</v>
      </c>
      <c r="V70" s="220">
        <f>ROUND(E70*U70,2)</f>
        <v>5.72</v>
      </c>
      <c r="W70" s="220"/>
      <c r="X70" s="220" t="s">
        <v>168</v>
      </c>
      <c r="Y70" s="220" t="s">
        <v>161</v>
      </c>
      <c r="Z70" s="210"/>
      <c r="AA70" s="210"/>
      <c r="AB70" s="210"/>
      <c r="AC70" s="210"/>
      <c r="AD70" s="210"/>
      <c r="AE70" s="210"/>
      <c r="AF70" s="210"/>
      <c r="AG70" s="210" t="s">
        <v>239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5">
      <c r="A71" s="236">
        <v>27</v>
      </c>
      <c r="B71" s="237" t="s">
        <v>477</v>
      </c>
      <c r="C71" s="246" t="s">
        <v>478</v>
      </c>
      <c r="D71" s="238" t="s">
        <v>244</v>
      </c>
      <c r="E71" s="239">
        <v>6.0754400000000004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39">
        <v>0</v>
      </c>
      <c r="O71" s="239">
        <f>ROUND(E71*N71,2)</f>
        <v>0</v>
      </c>
      <c r="P71" s="239">
        <v>0</v>
      </c>
      <c r="Q71" s="239">
        <f>ROUND(E71*P71,2)</f>
        <v>0</v>
      </c>
      <c r="R71" s="241" t="s">
        <v>245</v>
      </c>
      <c r="S71" s="241" t="s">
        <v>158</v>
      </c>
      <c r="T71" s="242" t="s">
        <v>159</v>
      </c>
      <c r="U71" s="220">
        <v>0</v>
      </c>
      <c r="V71" s="220">
        <f>ROUND(E71*U71,2)</f>
        <v>0</v>
      </c>
      <c r="W71" s="220"/>
      <c r="X71" s="220" t="s">
        <v>168</v>
      </c>
      <c r="Y71" s="220" t="s">
        <v>161</v>
      </c>
      <c r="Z71" s="210"/>
      <c r="AA71" s="210"/>
      <c r="AB71" s="210"/>
      <c r="AC71" s="210"/>
      <c r="AD71" s="210"/>
      <c r="AE71" s="210"/>
      <c r="AF71" s="210"/>
      <c r="AG71" s="210" t="s">
        <v>239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5">
      <c r="A72" s="229">
        <v>28</v>
      </c>
      <c r="B72" s="230" t="s">
        <v>253</v>
      </c>
      <c r="C72" s="247" t="s">
        <v>254</v>
      </c>
      <c r="D72" s="231" t="s">
        <v>244</v>
      </c>
      <c r="E72" s="232">
        <v>6.0754400000000004</v>
      </c>
      <c r="F72" s="233"/>
      <c r="G72" s="234">
        <f>ROUND(E72*F72,2)</f>
        <v>0</v>
      </c>
      <c r="H72" s="233"/>
      <c r="I72" s="234">
        <f>ROUND(E72*H72,2)</f>
        <v>0</v>
      </c>
      <c r="J72" s="233"/>
      <c r="K72" s="234">
        <f>ROUND(E72*J72,2)</f>
        <v>0</v>
      </c>
      <c r="L72" s="234">
        <v>21</v>
      </c>
      <c r="M72" s="234">
        <f>G72*(1+L72/100)</f>
        <v>0</v>
      </c>
      <c r="N72" s="232">
        <v>0</v>
      </c>
      <c r="O72" s="232">
        <f>ROUND(E72*N72,2)</f>
        <v>0</v>
      </c>
      <c r="P72" s="232">
        <v>0</v>
      </c>
      <c r="Q72" s="232">
        <f>ROUND(E72*P72,2)</f>
        <v>0</v>
      </c>
      <c r="R72" s="234" t="s">
        <v>255</v>
      </c>
      <c r="S72" s="234" t="s">
        <v>158</v>
      </c>
      <c r="T72" s="235" t="s">
        <v>159</v>
      </c>
      <c r="U72" s="220">
        <v>6.0000000000000001E-3</v>
      </c>
      <c r="V72" s="220">
        <f>ROUND(E72*U72,2)</f>
        <v>0.04</v>
      </c>
      <c r="W72" s="220"/>
      <c r="X72" s="220" t="s">
        <v>168</v>
      </c>
      <c r="Y72" s="220" t="s">
        <v>161</v>
      </c>
      <c r="Z72" s="210"/>
      <c r="AA72" s="210"/>
      <c r="AB72" s="210"/>
      <c r="AC72" s="210"/>
      <c r="AD72" s="210"/>
      <c r="AE72" s="210"/>
      <c r="AF72" s="210"/>
      <c r="AG72" s="210" t="s">
        <v>239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5">
      <c r="A73" s="217"/>
      <c r="B73" s="218"/>
      <c r="C73" s="259" t="s">
        <v>256</v>
      </c>
      <c r="D73" s="258"/>
      <c r="E73" s="258"/>
      <c r="F73" s="258"/>
      <c r="G73" s="258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202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25">
      <c r="A74" s="3"/>
      <c r="B74" s="4"/>
      <c r="C74" s="249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v>15</v>
      </c>
      <c r="AF74">
        <v>21</v>
      </c>
      <c r="AG74" t="s">
        <v>139</v>
      </c>
    </row>
    <row r="75" spans="1:60" x14ac:dyDescent="0.25">
      <c r="A75" s="213"/>
      <c r="B75" s="214" t="s">
        <v>29</v>
      </c>
      <c r="C75" s="250"/>
      <c r="D75" s="215"/>
      <c r="E75" s="216"/>
      <c r="F75" s="216"/>
      <c r="G75" s="228">
        <f>G8+G48+G54</f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f>SUMIF(L7:L73,AE74,G7:G73)</f>
        <v>0</v>
      </c>
      <c r="AF75">
        <f>SUMIF(L7:L73,AF74,G7:G73)</f>
        <v>0</v>
      </c>
      <c r="AG75" t="s">
        <v>195</v>
      </c>
    </row>
    <row r="76" spans="1:60" x14ac:dyDescent="0.25">
      <c r="C76" s="251"/>
      <c r="D76" s="10"/>
      <c r="AG76" t="s">
        <v>196</v>
      </c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L9ouDX5D2e5wpQvPN6+kXjaofW3mrMFuve4WglVdVhQgMt4Ir+8E+W4q+7pNQ1RFFQDo9X5YwW9LtfHJf8DQ2Q==" saltValue="2UIYYgZqiMAAxYP80UI0EQ==" spinCount="100000" sheet="1" formatRows="0"/>
  <mergeCells count="13">
    <mergeCell ref="C73:G73"/>
    <mergeCell ref="C20:G20"/>
    <mergeCell ref="C23:G23"/>
    <mergeCell ref="C30:G30"/>
    <mergeCell ref="C33:G33"/>
    <mergeCell ref="C47:G47"/>
    <mergeCell ref="C52:G52"/>
    <mergeCell ref="A1:G1"/>
    <mergeCell ref="C2:G2"/>
    <mergeCell ref="C3:G3"/>
    <mergeCell ref="C4:G4"/>
    <mergeCell ref="C10:G10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1"/>
  <sheetViews>
    <sheetView showGridLines="0" topLeftCell="B18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0" customWidth="1"/>
    <col min="4" max="4" width="13" style="50" customWidth="1"/>
    <col min="5" max="5" width="9.6640625" style="50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6" t="s">
        <v>36</v>
      </c>
      <c r="B1" s="73" t="s">
        <v>41</v>
      </c>
      <c r="C1" s="74"/>
      <c r="D1" s="74"/>
      <c r="E1" s="74"/>
      <c r="F1" s="74"/>
      <c r="G1" s="74"/>
      <c r="H1" s="74"/>
      <c r="I1" s="74"/>
      <c r="J1" s="75"/>
    </row>
    <row r="2" spans="1:15" ht="36" customHeight="1" x14ac:dyDescent="0.25">
      <c r="A2" s="2"/>
      <c r="B2" s="104" t="s">
        <v>22</v>
      </c>
      <c r="C2" s="105"/>
      <c r="D2" s="106" t="s">
        <v>44</v>
      </c>
      <c r="E2" s="107" t="s">
        <v>45</v>
      </c>
      <c r="F2" s="108"/>
      <c r="G2" s="108"/>
      <c r="H2" s="108"/>
      <c r="I2" s="108"/>
      <c r="J2" s="109"/>
      <c r="O2" s="1"/>
    </row>
    <row r="3" spans="1:15" ht="27" hidden="1" customHeight="1" x14ac:dyDescent="0.25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5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5">
      <c r="A5" s="2"/>
      <c r="B5" s="30" t="s">
        <v>42</v>
      </c>
      <c r="D5" s="120" t="s">
        <v>46</v>
      </c>
      <c r="E5" s="87"/>
      <c r="F5" s="87"/>
      <c r="G5" s="87"/>
      <c r="H5" s="18" t="s">
        <v>40</v>
      </c>
      <c r="I5" s="124" t="s">
        <v>50</v>
      </c>
      <c r="J5" s="8"/>
    </row>
    <row r="6" spans="1:15" ht="15.75" customHeight="1" x14ac:dyDescent="0.25">
      <c r="A6" s="2"/>
      <c r="B6" s="27"/>
      <c r="C6" s="52"/>
      <c r="D6" s="121" t="s">
        <v>47</v>
      </c>
      <c r="E6" s="88"/>
      <c r="F6" s="88"/>
      <c r="G6" s="88"/>
      <c r="H6" s="18" t="s">
        <v>34</v>
      </c>
      <c r="I6" s="124" t="s">
        <v>51</v>
      </c>
      <c r="J6" s="8"/>
    </row>
    <row r="7" spans="1:15" ht="15.75" customHeight="1" x14ac:dyDescent="0.25">
      <c r="A7" s="2"/>
      <c r="B7" s="28"/>
      <c r="C7" s="53"/>
      <c r="D7" s="123" t="s">
        <v>49</v>
      </c>
      <c r="E7" s="122" t="s">
        <v>48</v>
      </c>
      <c r="F7" s="89"/>
      <c r="G7" s="89"/>
      <c r="H7" s="23"/>
      <c r="I7" s="22"/>
      <c r="J7" s="33"/>
    </row>
    <row r="8" spans="1:15" ht="24" hidden="1" customHeight="1" x14ac:dyDescent="0.25">
      <c r="A8" s="2"/>
      <c r="B8" s="30" t="s">
        <v>20</v>
      </c>
      <c r="D8" s="125" t="s">
        <v>43</v>
      </c>
      <c r="H8" s="18" t="s">
        <v>40</v>
      </c>
      <c r="I8" s="124" t="s">
        <v>55</v>
      </c>
      <c r="J8" s="8"/>
    </row>
    <row r="9" spans="1:15" ht="15.75" hidden="1" customHeight="1" x14ac:dyDescent="0.25">
      <c r="A9" s="2"/>
      <c r="B9" s="2"/>
      <c r="D9" s="125" t="s">
        <v>52</v>
      </c>
      <c r="H9" s="18" t="s">
        <v>34</v>
      </c>
      <c r="I9" s="124" t="s">
        <v>56</v>
      </c>
      <c r="J9" s="8"/>
    </row>
    <row r="10" spans="1:15" ht="15.75" hidden="1" customHeight="1" x14ac:dyDescent="0.25">
      <c r="A10" s="2"/>
      <c r="B10" s="34"/>
      <c r="C10" s="53"/>
      <c r="D10" s="123" t="s">
        <v>54</v>
      </c>
      <c r="E10" s="126" t="s">
        <v>53</v>
      </c>
      <c r="F10" s="23"/>
      <c r="G10" s="14"/>
      <c r="H10" s="14"/>
      <c r="I10" s="35"/>
      <c r="J10" s="33"/>
    </row>
    <row r="11" spans="1:15" ht="24" customHeight="1" x14ac:dyDescent="0.25">
      <c r="A11" s="2"/>
      <c r="B11" s="30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5">
      <c r="A12" s="2"/>
      <c r="B12" s="27"/>
      <c r="C12" s="52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5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5">
      <c r="A14" s="2"/>
      <c r="B14" s="42" t="s">
        <v>21</v>
      </c>
      <c r="C14" s="54"/>
      <c r="D14" s="55" t="s">
        <v>43</v>
      </c>
      <c r="E14" s="56"/>
      <c r="F14" s="43"/>
      <c r="G14" s="43"/>
      <c r="H14" s="44"/>
      <c r="I14" s="43"/>
      <c r="J14" s="45"/>
    </row>
    <row r="15" spans="1:15" ht="32.25" customHeight="1" x14ac:dyDescent="0.25">
      <c r="A15" s="2"/>
      <c r="B15" s="34" t="s">
        <v>32</v>
      </c>
      <c r="C15" s="57"/>
      <c r="D15" s="51"/>
      <c r="E15" s="82"/>
      <c r="F15" s="82"/>
      <c r="G15" s="83"/>
      <c r="H15" s="83"/>
      <c r="I15" s="83" t="s">
        <v>29</v>
      </c>
      <c r="J15" s="84"/>
    </row>
    <row r="16" spans="1:15" ht="23.25" customHeight="1" x14ac:dyDescent="0.25">
      <c r="A16" s="194" t="s">
        <v>24</v>
      </c>
      <c r="B16" s="37" t="s">
        <v>24</v>
      </c>
      <c r="C16" s="58"/>
      <c r="D16" s="59"/>
      <c r="E16" s="79"/>
      <c r="F16" s="80"/>
      <c r="G16" s="79"/>
      <c r="H16" s="80"/>
      <c r="I16" s="79">
        <f>SUMIF(F71:F87,A16,I71:I87)+SUMIF(F71:F87,"PSU",I71:I87)</f>
        <v>0</v>
      </c>
      <c r="J16" s="81"/>
    </row>
    <row r="17" spans="1:10" ht="23.25" customHeight="1" x14ac:dyDescent="0.25">
      <c r="A17" s="194" t="s">
        <v>25</v>
      </c>
      <c r="B17" s="37" t="s">
        <v>25</v>
      </c>
      <c r="C17" s="58"/>
      <c r="D17" s="59"/>
      <c r="E17" s="79"/>
      <c r="F17" s="80"/>
      <c r="G17" s="79"/>
      <c r="H17" s="80"/>
      <c r="I17" s="79">
        <f>SUMIF(F71:F87,A17,I71:I87)</f>
        <v>0</v>
      </c>
      <c r="J17" s="81"/>
    </row>
    <row r="18" spans="1:10" ht="23.25" customHeight="1" x14ac:dyDescent="0.25">
      <c r="A18" s="194" t="s">
        <v>26</v>
      </c>
      <c r="B18" s="37" t="s">
        <v>26</v>
      </c>
      <c r="C18" s="58"/>
      <c r="D18" s="59"/>
      <c r="E18" s="79"/>
      <c r="F18" s="80"/>
      <c r="G18" s="79"/>
      <c r="H18" s="80"/>
      <c r="I18" s="79">
        <f>SUMIF(F71:F87,A18,I71:I87)</f>
        <v>0</v>
      </c>
      <c r="J18" s="81"/>
    </row>
    <row r="19" spans="1:10" ht="23.25" customHeight="1" x14ac:dyDescent="0.25">
      <c r="A19" s="194" t="s">
        <v>111</v>
      </c>
      <c r="B19" s="37" t="s">
        <v>27</v>
      </c>
      <c r="C19" s="58"/>
      <c r="D19" s="59"/>
      <c r="E19" s="79"/>
      <c r="F19" s="80"/>
      <c r="G19" s="79"/>
      <c r="H19" s="80"/>
      <c r="I19" s="79">
        <f>SUMIF(F71:F87,A19,I71:I87)</f>
        <v>0</v>
      </c>
      <c r="J19" s="81"/>
    </row>
    <row r="20" spans="1:10" ht="23.25" customHeight="1" x14ac:dyDescent="0.25">
      <c r="A20" s="194" t="s">
        <v>110</v>
      </c>
      <c r="B20" s="37" t="s">
        <v>28</v>
      </c>
      <c r="C20" s="58"/>
      <c r="D20" s="59"/>
      <c r="E20" s="79"/>
      <c r="F20" s="80"/>
      <c r="G20" s="79"/>
      <c r="H20" s="80"/>
      <c r="I20" s="79">
        <f>SUMIF(F71:F87,A20,I71:I87)</f>
        <v>0</v>
      </c>
      <c r="J20" s="81"/>
    </row>
    <row r="21" spans="1:10" ht="23.25" customHeight="1" x14ac:dyDescent="0.25">
      <c r="A21" s="2"/>
      <c r="B21" s="47" t="s">
        <v>29</v>
      </c>
      <c r="C21" s="60"/>
      <c r="D21" s="61"/>
      <c r="E21" s="85"/>
      <c r="F21" s="86"/>
      <c r="G21" s="85"/>
      <c r="H21" s="86"/>
      <c r="I21" s="85">
        <f>SUM(I16:J20)</f>
        <v>0</v>
      </c>
      <c r="J21" s="95"/>
    </row>
    <row r="22" spans="1:10" ht="33" customHeight="1" x14ac:dyDescent="0.25">
      <c r="A22" s="2"/>
      <c r="B22" s="41" t="s">
        <v>33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5">
      <c r="A23" s="2">
        <f>ZakladDPHSni*SazbaDPH1/100</f>
        <v>0</v>
      </c>
      <c r="B23" s="37" t="s">
        <v>12</v>
      </c>
      <c r="C23" s="58"/>
      <c r="D23" s="59"/>
      <c r="E23" s="63">
        <v>15</v>
      </c>
      <c r="F23" s="38" t="s">
        <v>0</v>
      </c>
      <c r="G23" s="93">
        <f>ZakladDPHSniVypocet</f>
        <v>0</v>
      </c>
      <c r="H23" s="94"/>
      <c r="I23" s="94"/>
      <c r="J23" s="39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7" t="s">
        <v>13</v>
      </c>
      <c r="C24" s="58"/>
      <c r="D24" s="59"/>
      <c r="E24" s="63">
        <f>SazbaDPH1</f>
        <v>15</v>
      </c>
      <c r="F24" s="38" t="s">
        <v>0</v>
      </c>
      <c r="G24" s="91">
        <f>A23</f>
        <v>0</v>
      </c>
      <c r="H24" s="92"/>
      <c r="I24" s="92"/>
      <c r="J24" s="39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7" t="s">
        <v>14</v>
      </c>
      <c r="C25" s="58"/>
      <c r="D25" s="59"/>
      <c r="E25" s="63">
        <v>21</v>
      </c>
      <c r="F25" s="38" t="s">
        <v>0</v>
      </c>
      <c r="G25" s="93">
        <f>ZakladDPHZaklVypocet</f>
        <v>0</v>
      </c>
      <c r="H25" s="94"/>
      <c r="I25" s="94"/>
      <c r="J25" s="39" t="str">
        <f t="shared" si="0"/>
        <v>CZK</v>
      </c>
    </row>
    <row r="26" spans="1:10" ht="23.25" customHeight="1" x14ac:dyDescent="0.25">
      <c r="A26" s="2">
        <f>(A25-INT(A25))*100</f>
        <v>0</v>
      </c>
      <c r="B26" s="31" t="s">
        <v>15</v>
      </c>
      <c r="C26" s="64"/>
      <c r="D26" s="51"/>
      <c r="E26" s="65">
        <f>SazbaDPH2</f>
        <v>21</v>
      </c>
      <c r="F26" s="29" t="s">
        <v>0</v>
      </c>
      <c r="G26" s="76">
        <f>A25</f>
        <v>0</v>
      </c>
      <c r="H26" s="77"/>
      <c r="I26" s="77"/>
      <c r="J26" s="36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0" t="s">
        <v>4</v>
      </c>
      <c r="C27" s="66"/>
      <c r="D27" s="67"/>
      <c r="E27" s="66"/>
      <c r="F27" s="16"/>
      <c r="G27" s="78">
        <f>CenaCelkem-(ZakladDPHSni+DPHSni+ZakladDPHZakl+DPHZakl)</f>
        <v>0</v>
      </c>
      <c r="H27" s="78"/>
      <c r="I27" s="78"/>
      <c r="J27" s="40" t="str">
        <f t="shared" si="0"/>
        <v>CZK</v>
      </c>
    </row>
    <row r="28" spans="1:10" ht="27.75" hidden="1" customHeight="1" thickBot="1" x14ac:dyDescent="0.3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78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68" t="s">
        <v>11</v>
      </c>
      <c r="D32" s="69"/>
      <c r="E32" s="69"/>
      <c r="F32" s="15" t="s">
        <v>10</v>
      </c>
      <c r="G32" s="25"/>
      <c r="H32" s="26"/>
      <c r="I32" s="25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0"/>
      <c r="D34" s="96"/>
      <c r="E34" s="97"/>
      <c r="G34" s="98"/>
      <c r="H34" s="99"/>
      <c r="I34" s="99"/>
      <c r="J34" s="24"/>
    </row>
    <row r="35" spans="1:10" ht="12.75" customHeight="1" x14ac:dyDescent="0.25">
      <c r="A35" s="2"/>
      <c r="B35" s="2"/>
      <c r="D35" s="90" t="s">
        <v>2</v>
      </c>
      <c r="E35" s="90"/>
      <c r="H35" s="10" t="s">
        <v>3</v>
      </c>
      <c r="J35" s="9"/>
    </row>
    <row r="36" spans="1:10" ht="13.5" customHeight="1" thickBot="1" x14ac:dyDescent="0.3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5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57</v>
      </c>
      <c r="C39" s="145"/>
      <c r="D39" s="145"/>
      <c r="E39" s="145"/>
      <c r="F39" s="146">
        <f>'01 1 Pol'!AE30+'1 1 Pol'!AE308+'1 2 Pol'!AE125+'1 3 Pol'!AE68+'1 4 Pol'!AE53+'1 5 Pol'!AE13+'1 6 Pol'!AE13+'2 1 Pol'!AE75</f>
        <v>0</v>
      </c>
      <c r="G39" s="147">
        <f>'01 1 Pol'!AF30+'1 1 Pol'!AF308+'1 2 Pol'!AF125+'1 3 Pol'!AF68+'1 4 Pol'!AF53+'1 5 Pol'!AF13+'1 6 Pol'!AF13+'2 1 Pol'!AF75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5">
      <c r="A40" s="134">
        <v>2</v>
      </c>
      <c r="B40" s="150"/>
      <c r="C40" s="151" t="s">
        <v>58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5">
      <c r="A41" s="134">
        <v>2</v>
      </c>
      <c r="B41" s="150" t="s">
        <v>59</v>
      </c>
      <c r="C41" s="151" t="s">
        <v>60</v>
      </c>
      <c r="D41" s="151"/>
      <c r="E41" s="151"/>
      <c r="F41" s="152">
        <f>'01 1 Pol'!AE30</f>
        <v>0</v>
      </c>
      <c r="G41" s="153">
        <f>'01 1 Pol'!AF30</f>
        <v>0</v>
      </c>
      <c r="H41" s="153">
        <f>(F41*SazbaDPH1/100)+(G41*SazbaDPH2/100)</f>
        <v>0</v>
      </c>
      <c r="I41" s="153">
        <f>F41+G41+H41</f>
        <v>0</v>
      </c>
      <c r="J41" s="154" t="str">
        <f>IF(CenaCelkemVypocet=0,"",I41/CenaCelkemVypocet*100)</f>
        <v/>
      </c>
    </row>
    <row r="42" spans="1:10" ht="25.5" customHeight="1" x14ac:dyDescent="0.25">
      <c r="A42" s="134">
        <v>3</v>
      </c>
      <c r="B42" s="155" t="s">
        <v>61</v>
      </c>
      <c r="C42" s="145" t="s">
        <v>62</v>
      </c>
      <c r="D42" s="145"/>
      <c r="E42" s="145"/>
      <c r="F42" s="156">
        <f>'01 1 Pol'!AE30</f>
        <v>0</v>
      </c>
      <c r="G42" s="148">
        <f>'01 1 Pol'!AF30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5">
      <c r="A43" s="134">
        <v>2</v>
      </c>
      <c r="B43" s="150" t="s">
        <v>61</v>
      </c>
      <c r="C43" s="151" t="s">
        <v>63</v>
      </c>
      <c r="D43" s="151"/>
      <c r="E43" s="151"/>
      <c r="F43" s="152">
        <f>'1 1 Pol'!AE308+'1 2 Pol'!AE125+'1 3 Pol'!AE68+'1 4 Pol'!AE53+'1 5 Pol'!AE13+'1 6 Pol'!AE13</f>
        <v>0</v>
      </c>
      <c r="G43" s="153">
        <f>'1 1 Pol'!AF308+'1 2 Pol'!AF125+'1 3 Pol'!AF68+'1 4 Pol'!AF53+'1 5 Pol'!AF13+'1 6 Pol'!AF13</f>
        <v>0</v>
      </c>
      <c r="H43" s="153">
        <f>(F43*SazbaDPH1/100)+(G43*SazbaDPH2/100)</f>
        <v>0</v>
      </c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5">
      <c r="A44" s="134">
        <v>3</v>
      </c>
      <c r="B44" s="155" t="s">
        <v>61</v>
      </c>
      <c r="C44" s="145" t="s">
        <v>64</v>
      </c>
      <c r="D44" s="145"/>
      <c r="E44" s="145"/>
      <c r="F44" s="156">
        <f>'1 1 Pol'!AE308</f>
        <v>0</v>
      </c>
      <c r="G44" s="148">
        <f>'1 1 Pol'!AF308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5">
      <c r="A45" s="134">
        <v>3</v>
      </c>
      <c r="B45" s="155" t="s">
        <v>65</v>
      </c>
      <c r="C45" s="145" t="s">
        <v>66</v>
      </c>
      <c r="D45" s="145"/>
      <c r="E45" s="145"/>
      <c r="F45" s="156">
        <f>'1 2 Pol'!AE125</f>
        <v>0</v>
      </c>
      <c r="G45" s="148">
        <f>'1 2 Pol'!AF125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5">
      <c r="A46" s="134">
        <v>3</v>
      </c>
      <c r="B46" s="155" t="s">
        <v>67</v>
      </c>
      <c r="C46" s="145" t="s">
        <v>68</v>
      </c>
      <c r="D46" s="145"/>
      <c r="E46" s="145"/>
      <c r="F46" s="156">
        <f>'1 3 Pol'!AE68</f>
        <v>0</v>
      </c>
      <c r="G46" s="148">
        <f>'1 3 Pol'!AF68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5">
      <c r="A47" s="134">
        <v>3</v>
      </c>
      <c r="B47" s="155" t="s">
        <v>69</v>
      </c>
      <c r="C47" s="145" t="s">
        <v>70</v>
      </c>
      <c r="D47" s="145"/>
      <c r="E47" s="145"/>
      <c r="F47" s="156">
        <f>'1 4 Pol'!AE53</f>
        <v>0</v>
      </c>
      <c r="G47" s="148">
        <f>'1 4 Pol'!AF53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5">
      <c r="A48" s="134">
        <v>3</v>
      </c>
      <c r="B48" s="155" t="s">
        <v>71</v>
      </c>
      <c r="C48" s="145" t="s">
        <v>72</v>
      </c>
      <c r="D48" s="145"/>
      <c r="E48" s="145"/>
      <c r="F48" s="156">
        <f>'1 5 Pol'!AE13</f>
        <v>0</v>
      </c>
      <c r="G48" s="148">
        <f>'1 5 Pol'!AF13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5">
      <c r="A49" s="134">
        <v>3</v>
      </c>
      <c r="B49" s="155" t="s">
        <v>73</v>
      </c>
      <c r="C49" s="145" t="s">
        <v>74</v>
      </c>
      <c r="D49" s="145"/>
      <c r="E49" s="145"/>
      <c r="F49" s="156">
        <f>'1 6 Pol'!AE13</f>
        <v>0</v>
      </c>
      <c r="G49" s="148">
        <f>'1 6 Pol'!AF13</f>
        <v>0</v>
      </c>
      <c r="H49" s="148">
        <f>(F49*SazbaDPH1/100)+(G49*SazbaDPH2/100)</f>
        <v>0</v>
      </c>
      <c r="I49" s="148">
        <f>F49+G49+H49</f>
        <v>0</v>
      </c>
      <c r="J49" s="149" t="str">
        <f>IF(CenaCelkemVypocet=0,"",I49/CenaCelkemVypocet*100)</f>
        <v/>
      </c>
    </row>
    <row r="50" spans="1:10" ht="25.5" customHeight="1" x14ac:dyDescent="0.25">
      <c r="A50" s="134">
        <v>2</v>
      </c>
      <c r="B50" s="150" t="s">
        <v>65</v>
      </c>
      <c r="C50" s="151" t="s">
        <v>75</v>
      </c>
      <c r="D50" s="151"/>
      <c r="E50" s="151"/>
      <c r="F50" s="152">
        <f>'2 1 Pol'!AE75</f>
        <v>0</v>
      </c>
      <c r="G50" s="153">
        <f>'2 1 Pol'!AF75</f>
        <v>0</v>
      </c>
      <c r="H50" s="153">
        <f>(F50*SazbaDPH1/100)+(G50*SazbaDPH2/100)</f>
        <v>0</v>
      </c>
      <c r="I50" s="153">
        <f>F50+G50+H50</f>
        <v>0</v>
      </c>
      <c r="J50" s="154" t="str">
        <f>IF(CenaCelkemVypocet=0,"",I50/CenaCelkemVypocet*100)</f>
        <v/>
      </c>
    </row>
    <row r="51" spans="1:10" ht="25.5" customHeight="1" x14ac:dyDescent="0.25">
      <c r="A51" s="134">
        <v>3</v>
      </c>
      <c r="B51" s="155" t="s">
        <v>61</v>
      </c>
      <c r="C51" s="145" t="s">
        <v>76</v>
      </c>
      <c r="D51" s="145"/>
      <c r="E51" s="145"/>
      <c r="F51" s="156">
        <f>'2 1 Pol'!AE75</f>
        <v>0</v>
      </c>
      <c r="G51" s="148">
        <f>'2 1 Pol'!AF75</f>
        <v>0</v>
      </c>
      <c r="H51" s="148">
        <f>(F51*SazbaDPH1/100)+(G51*SazbaDPH2/100)</f>
        <v>0</v>
      </c>
      <c r="I51" s="148">
        <f>F51+G51+H51</f>
        <v>0</v>
      </c>
      <c r="J51" s="149" t="str">
        <f>IF(CenaCelkemVypocet=0,"",I51/CenaCelkemVypocet*100)</f>
        <v/>
      </c>
    </row>
    <row r="52" spans="1:10" ht="25.5" customHeight="1" x14ac:dyDescent="0.25">
      <c r="A52" s="134"/>
      <c r="B52" s="157" t="s">
        <v>77</v>
      </c>
      <c r="C52" s="158"/>
      <c r="D52" s="158"/>
      <c r="E52" s="159"/>
      <c r="F52" s="160">
        <f>SUMIF(A39:A51,"=1",F39:F51)</f>
        <v>0</v>
      </c>
      <c r="G52" s="161">
        <f>SUMIF(A39:A51,"=1",G39:G51)</f>
        <v>0</v>
      </c>
      <c r="H52" s="161">
        <f>SUMIF(A39:A51,"=1",H39:H51)</f>
        <v>0</v>
      </c>
      <c r="I52" s="161">
        <f>SUMIF(A39:A51,"=1",I39:I51)</f>
        <v>0</v>
      </c>
      <c r="J52" s="162">
        <f>SUMIF(A39:A51,"=1",J39:J51)</f>
        <v>0</v>
      </c>
    </row>
    <row r="54" spans="1:10" x14ac:dyDescent="0.25">
      <c r="A54" t="s">
        <v>79</v>
      </c>
      <c r="B54" t="s">
        <v>80</v>
      </c>
    </row>
    <row r="55" spans="1:10" x14ac:dyDescent="0.25">
      <c r="A55" t="s">
        <v>81</v>
      </c>
      <c r="B55" t="s">
        <v>82</v>
      </c>
    </row>
    <row r="56" spans="1:10" x14ac:dyDescent="0.25">
      <c r="A56" t="s">
        <v>83</v>
      </c>
      <c r="B56" t="s">
        <v>84</v>
      </c>
    </row>
    <row r="57" spans="1:10" x14ac:dyDescent="0.25">
      <c r="A57" t="s">
        <v>81</v>
      </c>
      <c r="B57" t="s">
        <v>85</v>
      </c>
    </row>
    <row r="58" spans="1:10" x14ac:dyDescent="0.25">
      <c r="A58" t="s">
        <v>83</v>
      </c>
      <c r="B58" t="s">
        <v>86</v>
      </c>
    </row>
    <row r="59" spans="1:10" x14ac:dyDescent="0.25">
      <c r="A59" t="s">
        <v>83</v>
      </c>
      <c r="B59" t="s">
        <v>87</v>
      </c>
    </row>
    <row r="60" spans="1:10" x14ac:dyDescent="0.25">
      <c r="A60" t="s">
        <v>83</v>
      </c>
      <c r="B60" t="s">
        <v>88</v>
      </c>
    </row>
    <row r="61" spans="1:10" x14ac:dyDescent="0.25">
      <c r="A61" t="s">
        <v>83</v>
      </c>
      <c r="B61" t="s">
        <v>89</v>
      </c>
    </row>
    <row r="62" spans="1:10" x14ac:dyDescent="0.25">
      <c r="A62" t="s">
        <v>83</v>
      </c>
      <c r="B62" t="s">
        <v>90</v>
      </c>
    </row>
    <row r="63" spans="1:10" x14ac:dyDescent="0.25">
      <c r="A63" t="s">
        <v>83</v>
      </c>
      <c r="B63" t="s">
        <v>91</v>
      </c>
    </row>
    <row r="64" spans="1:10" x14ac:dyDescent="0.25">
      <c r="A64" t="s">
        <v>81</v>
      </c>
      <c r="B64" t="s">
        <v>92</v>
      </c>
    </row>
    <row r="65" spans="1:10" x14ac:dyDescent="0.25">
      <c r="A65" t="s">
        <v>83</v>
      </c>
      <c r="B65" t="s">
        <v>93</v>
      </c>
    </row>
    <row r="68" spans="1:10" ht="15.6" x14ac:dyDescent="0.3">
      <c r="B68" s="173" t="s">
        <v>94</v>
      </c>
    </row>
    <row r="70" spans="1:10" ht="25.5" customHeight="1" x14ac:dyDescent="0.25">
      <c r="A70" s="175"/>
      <c r="B70" s="178" t="s">
        <v>17</v>
      </c>
      <c r="C70" s="178" t="s">
        <v>5</v>
      </c>
      <c r="D70" s="179"/>
      <c r="E70" s="179"/>
      <c r="F70" s="180" t="s">
        <v>95</v>
      </c>
      <c r="G70" s="180"/>
      <c r="H70" s="180"/>
      <c r="I70" s="180" t="s">
        <v>29</v>
      </c>
      <c r="J70" s="180" t="s">
        <v>0</v>
      </c>
    </row>
    <row r="71" spans="1:10" ht="36.75" customHeight="1" x14ac:dyDescent="0.25">
      <c r="A71" s="176"/>
      <c r="B71" s="181" t="s">
        <v>61</v>
      </c>
      <c r="C71" s="182" t="s">
        <v>96</v>
      </c>
      <c r="D71" s="183"/>
      <c r="E71" s="183"/>
      <c r="F71" s="190" t="s">
        <v>24</v>
      </c>
      <c r="G71" s="191"/>
      <c r="H71" s="191"/>
      <c r="I71" s="191">
        <f>'1 1 Pol'!G8+'1 2 Pol'!G8+'1 3 Pol'!G8+'1 4 Pol'!G8</f>
        <v>0</v>
      </c>
      <c r="J71" s="187" t="str">
        <f>IF(I88=0,"",I71/I88*100)</f>
        <v/>
      </c>
    </row>
    <row r="72" spans="1:10" ht="36.75" customHeight="1" x14ac:dyDescent="0.25">
      <c r="A72" s="176"/>
      <c r="B72" s="181" t="s">
        <v>71</v>
      </c>
      <c r="C72" s="182" t="s">
        <v>97</v>
      </c>
      <c r="D72" s="183"/>
      <c r="E72" s="183"/>
      <c r="F72" s="190" t="s">
        <v>24</v>
      </c>
      <c r="G72" s="191"/>
      <c r="H72" s="191"/>
      <c r="I72" s="191">
        <f>'1 1 Pol'!G22+'1 2 Pol'!G68</f>
        <v>0</v>
      </c>
      <c r="J72" s="187" t="str">
        <f>IF(I88=0,"",I72/I88*100)</f>
        <v/>
      </c>
    </row>
    <row r="73" spans="1:10" ht="36.75" customHeight="1" x14ac:dyDescent="0.25">
      <c r="A73" s="176"/>
      <c r="B73" s="181" t="s">
        <v>98</v>
      </c>
      <c r="C73" s="182" t="s">
        <v>99</v>
      </c>
      <c r="D73" s="183"/>
      <c r="E73" s="183"/>
      <c r="F73" s="190" t="s">
        <v>24</v>
      </c>
      <c r="G73" s="191"/>
      <c r="H73" s="191"/>
      <c r="I73" s="191">
        <f>'1 2 Pol'!G86</f>
        <v>0</v>
      </c>
      <c r="J73" s="187" t="str">
        <f>IF(I88=0,"",I73/I88*100)</f>
        <v/>
      </c>
    </row>
    <row r="74" spans="1:10" ht="36.75" customHeight="1" x14ac:dyDescent="0.25">
      <c r="A74" s="176"/>
      <c r="B74" s="181" t="s">
        <v>100</v>
      </c>
      <c r="C74" s="182" t="s">
        <v>101</v>
      </c>
      <c r="D74" s="183"/>
      <c r="E74" s="183"/>
      <c r="F74" s="190" t="s">
        <v>24</v>
      </c>
      <c r="G74" s="191"/>
      <c r="H74" s="191"/>
      <c r="I74" s="191">
        <f>'1 3 Pol'!G51</f>
        <v>0</v>
      </c>
      <c r="J74" s="187" t="str">
        <f>IF(I88=0,"",I74/I88*100)</f>
        <v/>
      </c>
    </row>
    <row r="75" spans="1:10" ht="36.75" customHeight="1" x14ac:dyDescent="0.25">
      <c r="A75" s="176"/>
      <c r="B75" s="181" t="s">
        <v>102</v>
      </c>
      <c r="C75" s="182" t="s">
        <v>103</v>
      </c>
      <c r="D75" s="183"/>
      <c r="E75" s="183"/>
      <c r="F75" s="190" t="s">
        <v>24</v>
      </c>
      <c r="G75" s="191"/>
      <c r="H75" s="191"/>
      <c r="I75" s="191">
        <f>'1 2 Pol'!G89+'1 3 Pol'!G56+'1 4 Pol'!G37</f>
        <v>0</v>
      </c>
      <c r="J75" s="187" t="str">
        <f>IF(I88=0,"",I75/I88*100)</f>
        <v/>
      </c>
    </row>
    <row r="76" spans="1:10" ht="36.75" customHeight="1" x14ac:dyDescent="0.25">
      <c r="A76" s="176"/>
      <c r="B76" s="181" t="s">
        <v>104</v>
      </c>
      <c r="C76" s="182" t="s">
        <v>105</v>
      </c>
      <c r="D76" s="183"/>
      <c r="E76" s="183"/>
      <c r="F76" s="190" t="s">
        <v>24</v>
      </c>
      <c r="G76" s="191"/>
      <c r="H76" s="191"/>
      <c r="I76" s="191">
        <f>'1 1 Pol'!G305</f>
        <v>0</v>
      </c>
      <c r="J76" s="187" t="str">
        <f>IF(I88=0,"",I76/I88*100)</f>
        <v/>
      </c>
    </row>
    <row r="77" spans="1:10" ht="36.75" customHeight="1" x14ac:dyDescent="0.25">
      <c r="A77" s="176"/>
      <c r="B77" s="181" t="s">
        <v>106</v>
      </c>
      <c r="C77" s="182" t="s">
        <v>107</v>
      </c>
      <c r="D77" s="183"/>
      <c r="E77" s="183"/>
      <c r="F77" s="190" t="s">
        <v>24</v>
      </c>
      <c r="G77" s="191"/>
      <c r="H77" s="191"/>
      <c r="I77" s="191">
        <f>'1 1 Pol'!G43+'1 2 Pol'!G92+'1 3 Pol'!G59+'1 4 Pol'!G41+'2 1 Pol'!G8</f>
        <v>0</v>
      </c>
      <c r="J77" s="187" t="str">
        <f>IF(I88=0,"",I77/I88*100)</f>
        <v/>
      </c>
    </row>
    <row r="78" spans="1:10" ht="36.75" customHeight="1" x14ac:dyDescent="0.25">
      <c r="A78" s="176"/>
      <c r="B78" s="181" t="s">
        <v>108</v>
      </c>
      <c r="C78" s="182" t="s">
        <v>109</v>
      </c>
      <c r="D78" s="183"/>
      <c r="E78" s="183"/>
      <c r="F78" s="190" t="s">
        <v>24</v>
      </c>
      <c r="G78" s="191"/>
      <c r="H78" s="191"/>
      <c r="I78" s="191">
        <f>'1 2 Pol'!G121</f>
        <v>0</v>
      </c>
      <c r="J78" s="187" t="str">
        <f>IF(I88=0,"",I78/I88*100)</f>
        <v/>
      </c>
    </row>
    <row r="79" spans="1:10" ht="36.75" customHeight="1" x14ac:dyDescent="0.25">
      <c r="A79" s="176"/>
      <c r="B79" s="181" t="s">
        <v>110</v>
      </c>
      <c r="C79" s="182" t="s">
        <v>28</v>
      </c>
      <c r="D79" s="183"/>
      <c r="E79" s="183"/>
      <c r="F79" s="190" t="s">
        <v>24</v>
      </c>
      <c r="G79" s="191"/>
      <c r="H79" s="191"/>
      <c r="I79" s="191">
        <f>'01 1 Pol'!G11+'01 1 Pol'!G27</f>
        <v>0</v>
      </c>
      <c r="J79" s="187" t="str">
        <f>IF(I88=0,"",I79/I88*100)</f>
        <v/>
      </c>
    </row>
    <row r="80" spans="1:10" ht="36.75" customHeight="1" x14ac:dyDescent="0.25">
      <c r="A80" s="176"/>
      <c r="B80" s="181" t="s">
        <v>111</v>
      </c>
      <c r="C80" s="182" t="s">
        <v>27</v>
      </c>
      <c r="D80" s="183"/>
      <c r="E80" s="183"/>
      <c r="F80" s="190" t="s">
        <v>24</v>
      </c>
      <c r="G80" s="191"/>
      <c r="H80" s="191"/>
      <c r="I80" s="191">
        <f>'01 1 Pol'!G8+'01 1 Pol'!G25</f>
        <v>0</v>
      </c>
      <c r="J80" s="187" t="str">
        <f>IF(I88=0,"",I80/I88*100)</f>
        <v/>
      </c>
    </row>
    <row r="81" spans="1:10" ht="36.75" customHeight="1" x14ac:dyDescent="0.25">
      <c r="A81" s="176"/>
      <c r="B81" s="181" t="s">
        <v>112</v>
      </c>
      <c r="C81" s="182" t="s">
        <v>113</v>
      </c>
      <c r="D81" s="183"/>
      <c r="E81" s="183"/>
      <c r="F81" s="190" t="s">
        <v>25</v>
      </c>
      <c r="G81" s="191"/>
      <c r="H81" s="191"/>
      <c r="I81" s="191">
        <f>'1 1 Pol'!G255+'2 1 Pol'!G48</f>
        <v>0</v>
      </c>
      <c r="J81" s="187" t="str">
        <f>IF(I88=0,"",I81/I88*100)</f>
        <v/>
      </c>
    </row>
    <row r="82" spans="1:10" ht="36.75" customHeight="1" x14ac:dyDescent="0.25">
      <c r="A82" s="176"/>
      <c r="B82" s="181" t="s">
        <v>114</v>
      </c>
      <c r="C82" s="182" t="s">
        <v>115</v>
      </c>
      <c r="D82" s="183"/>
      <c r="E82" s="183"/>
      <c r="F82" s="190" t="s">
        <v>25</v>
      </c>
      <c r="G82" s="191"/>
      <c r="H82" s="191"/>
      <c r="I82" s="191">
        <f>'1 1 Pol'!G262</f>
        <v>0</v>
      </c>
      <c r="J82" s="187" t="str">
        <f>IF(I88=0,"",I82/I88*100)</f>
        <v/>
      </c>
    </row>
    <row r="83" spans="1:10" ht="36.75" customHeight="1" x14ac:dyDescent="0.25">
      <c r="A83" s="176"/>
      <c r="B83" s="181" t="s">
        <v>116</v>
      </c>
      <c r="C83" s="182" t="s">
        <v>117</v>
      </c>
      <c r="D83" s="183"/>
      <c r="E83" s="183"/>
      <c r="F83" s="190" t="s">
        <v>25</v>
      </c>
      <c r="G83" s="191"/>
      <c r="H83" s="191"/>
      <c r="I83" s="191">
        <f>'1 1 Pol'!G264+'2 1 Pol'!G54</f>
        <v>0</v>
      </c>
      <c r="J83" s="187" t="str">
        <f>IF(I88=0,"",I83/I88*100)</f>
        <v/>
      </c>
    </row>
    <row r="84" spans="1:10" ht="36.75" customHeight="1" x14ac:dyDescent="0.25">
      <c r="A84" s="176"/>
      <c r="B84" s="181" t="s">
        <v>118</v>
      </c>
      <c r="C84" s="182" t="s">
        <v>119</v>
      </c>
      <c r="D84" s="183"/>
      <c r="E84" s="183"/>
      <c r="F84" s="190" t="s">
        <v>25</v>
      </c>
      <c r="G84" s="191"/>
      <c r="H84" s="191"/>
      <c r="I84" s="191">
        <f>'1 1 Pol'!G271</f>
        <v>0</v>
      </c>
      <c r="J84" s="187" t="str">
        <f>IF(I88=0,"",I84/I88*100)</f>
        <v/>
      </c>
    </row>
    <row r="85" spans="1:10" ht="36.75" customHeight="1" x14ac:dyDescent="0.25">
      <c r="A85" s="176"/>
      <c r="B85" s="181" t="s">
        <v>120</v>
      </c>
      <c r="C85" s="182" t="s">
        <v>121</v>
      </c>
      <c r="D85" s="183"/>
      <c r="E85" s="183"/>
      <c r="F85" s="190" t="s">
        <v>26</v>
      </c>
      <c r="G85" s="191"/>
      <c r="H85" s="191"/>
      <c r="I85" s="191">
        <f>'1 6 Pol'!G8</f>
        <v>0</v>
      </c>
      <c r="J85" s="187" t="str">
        <f>IF(I88=0,"",I85/I88*100)</f>
        <v/>
      </c>
    </row>
    <row r="86" spans="1:10" ht="36.75" customHeight="1" x14ac:dyDescent="0.25">
      <c r="A86" s="176"/>
      <c r="B86" s="181" t="s">
        <v>122</v>
      </c>
      <c r="C86" s="182" t="s">
        <v>123</v>
      </c>
      <c r="D86" s="183"/>
      <c r="E86" s="183"/>
      <c r="F86" s="190" t="s">
        <v>26</v>
      </c>
      <c r="G86" s="191"/>
      <c r="H86" s="191"/>
      <c r="I86" s="191">
        <f>'1 1 Pol'!G303</f>
        <v>0</v>
      </c>
      <c r="J86" s="187" t="str">
        <f>IF(I88=0,"",I86/I88*100)</f>
        <v/>
      </c>
    </row>
    <row r="87" spans="1:10" ht="36.75" customHeight="1" x14ac:dyDescent="0.25">
      <c r="A87" s="176"/>
      <c r="B87" s="181" t="s">
        <v>124</v>
      </c>
      <c r="C87" s="182" t="s">
        <v>125</v>
      </c>
      <c r="D87" s="183"/>
      <c r="E87" s="183"/>
      <c r="F87" s="190" t="s">
        <v>26</v>
      </c>
      <c r="G87" s="191"/>
      <c r="H87" s="191"/>
      <c r="I87" s="191">
        <f>'1 5 Pol'!G8</f>
        <v>0</v>
      </c>
      <c r="J87" s="187" t="str">
        <f>IF(I88=0,"",I87/I88*100)</f>
        <v/>
      </c>
    </row>
    <row r="88" spans="1:10" ht="25.5" customHeight="1" x14ac:dyDescent="0.25">
      <c r="A88" s="177"/>
      <c r="B88" s="184" t="s">
        <v>1</v>
      </c>
      <c r="C88" s="185"/>
      <c r="D88" s="186"/>
      <c r="E88" s="186"/>
      <c r="F88" s="192"/>
      <c r="G88" s="193"/>
      <c r="H88" s="193"/>
      <c r="I88" s="193">
        <f>SUM(I71:I87)</f>
        <v>0</v>
      </c>
      <c r="J88" s="188">
        <f>SUM(J71:J87)</f>
        <v>0</v>
      </c>
    </row>
    <row r="89" spans="1:10" x14ac:dyDescent="0.25">
      <c r="F89" s="133"/>
      <c r="G89" s="133"/>
      <c r="H89" s="133"/>
      <c r="I89" s="133"/>
      <c r="J89" s="189"/>
    </row>
    <row r="90" spans="1:10" x14ac:dyDescent="0.25">
      <c r="F90" s="133"/>
      <c r="G90" s="133"/>
      <c r="H90" s="133"/>
      <c r="I90" s="133"/>
      <c r="J90" s="189"/>
    </row>
    <row r="91" spans="1:10" x14ac:dyDescent="0.25">
      <c r="F91" s="133"/>
      <c r="G91" s="133"/>
      <c r="H91" s="133"/>
      <c r="I91" s="133"/>
      <c r="J91" s="189"/>
    </row>
  </sheetData>
  <sheetProtection algorithmName="SHA-512" hashValue="9CfXsBxyO3OORYOHQU17ZoE3C4KwCn1y1Aeq26EsGnLtzkTUF0VVhH2VzKftRuucKnIk9qJ5hx+14vqe86+dyA==" saltValue="lB3TSAQoIL77HbQ8F9cHR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2">
    <mergeCell ref="C87:E87"/>
    <mergeCell ref="C82:E82"/>
    <mergeCell ref="C83:E83"/>
    <mergeCell ref="C84:E84"/>
    <mergeCell ref="C85:E85"/>
    <mergeCell ref="C86:E86"/>
    <mergeCell ref="C77:E77"/>
    <mergeCell ref="C78:E78"/>
    <mergeCell ref="C79:E79"/>
    <mergeCell ref="C80:E80"/>
    <mergeCell ref="C81:E81"/>
    <mergeCell ref="C72:E72"/>
    <mergeCell ref="C73:E73"/>
    <mergeCell ref="C74:E74"/>
    <mergeCell ref="C75:E75"/>
    <mergeCell ref="C76:E76"/>
    <mergeCell ref="C49:E49"/>
    <mergeCell ref="C50:E50"/>
    <mergeCell ref="C51:E51"/>
    <mergeCell ref="B52:E52"/>
    <mergeCell ref="C71:E71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0" t="s">
        <v>6</v>
      </c>
      <c r="B1" s="100"/>
      <c r="C1" s="101"/>
      <c r="D1" s="100"/>
      <c r="E1" s="100"/>
      <c r="F1" s="100"/>
      <c r="G1" s="100"/>
    </row>
    <row r="2" spans="1:7" ht="24.9" customHeight="1" x14ac:dyDescent="0.25">
      <c r="A2" s="49" t="s">
        <v>7</v>
      </c>
      <c r="B2" s="48"/>
      <c r="C2" s="102"/>
      <c r="D2" s="102"/>
      <c r="E2" s="102"/>
      <c r="F2" s="102"/>
      <c r="G2" s="103"/>
    </row>
    <row r="3" spans="1:7" ht="24.9" customHeight="1" x14ac:dyDescent="0.25">
      <c r="A3" s="49" t="s">
        <v>8</v>
      </c>
      <c r="B3" s="48"/>
      <c r="C3" s="102"/>
      <c r="D3" s="102"/>
      <c r="E3" s="102"/>
      <c r="F3" s="102"/>
      <c r="G3" s="103"/>
    </row>
    <row r="4" spans="1:7" ht="24.9" customHeight="1" x14ac:dyDescent="0.25">
      <c r="A4" s="49" t="s">
        <v>9</v>
      </c>
      <c r="B4" s="48"/>
      <c r="C4" s="102"/>
      <c r="D4" s="102"/>
      <c r="E4" s="102"/>
      <c r="F4" s="102"/>
      <c r="G4" s="103"/>
    </row>
    <row r="5" spans="1:7" x14ac:dyDescent="0.25">
      <c r="B5" s="4"/>
      <c r="C5" s="5"/>
      <c r="D5" s="6"/>
    </row>
  </sheetData>
  <sheetProtection algorithmName="SHA-512" hashValue="vPLtUN5/P13MK/gV5GsQIZkn5a5BtTMz5r64Gd0CUTPkul260nUJz1wQPoUqtjOmuApvfw8YZkzKzoJ3UBfDxA==" saltValue="k/Xuc77ilNoxQq6Fft1Py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000C7-C141-41E9-B77E-D26D20BA3E8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1" width="0" hidden="1" customWidth="1"/>
    <col min="14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126</v>
      </c>
      <c r="B1" s="195"/>
      <c r="C1" s="195"/>
      <c r="D1" s="195"/>
      <c r="E1" s="195"/>
      <c r="F1" s="195"/>
      <c r="G1" s="195"/>
      <c r="AG1" t="s">
        <v>127</v>
      </c>
    </row>
    <row r="2" spans="1:60" ht="25.05" customHeight="1" x14ac:dyDescent="0.25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5.05" customHeight="1" x14ac:dyDescent="0.25">
      <c r="A3" s="196" t="s">
        <v>8</v>
      </c>
      <c r="B3" s="48" t="s">
        <v>59</v>
      </c>
      <c r="C3" s="199" t="s">
        <v>60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5.05" customHeight="1" x14ac:dyDescent="0.25">
      <c r="A4" s="200" t="s">
        <v>9</v>
      </c>
      <c r="B4" s="201" t="s">
        <v>61</v>
      </c>
      <c r="C4" s="202" t="s">
        <v>62</v>
      </c>
      <c r="D4" s="203"/>
      <c r="E4" s="203"/>
      <c r="F4" s="203"/>
      <c r="G4" s="204"/>
      <c r="AG4" t="s">
        <v>130</v>
      </c>
    </row>
    <row r="5" spans="1:60" x14ac:dyDescent="0.25">
      <c r="D5" s="10"/>
    </row>
    <row r="6" spans="1:60" ht="39.6" x14ac:dyDescent="0.25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29</v>
      </c>
      <c r="H6" s="209" t="s">
        <v>30</v>
      </c>
      <c r="I6" s="209" t="s">
        <v>137</v>
      </c>
      <c r="J6" s="209" t="s">
        <v>31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153</v>
      </c>
      <c r="B8" s="223" t="s">
        <v>111</v>
      </c>
      <c r="C8" s="245" t="s">
        <v>27</v>
      </c>
      <c r="D8" s="224"/>
      <c r="E8" s="225"/>
      <c r="F8" s="226"/>
      <c r="G8" s="226">
        <f>SUMIF(AG9:AG10,"&lt;&gt;NOR",G9:G10)</f>
        <v>0</v>
      </c>
      <c r="H8" s="226"/>
      <c r="I8" s="226">
        <f>SUM(I9:I10)</f>
        <v>0</v>
      </c>
      <c r="J8" s="226"/>
      <c r="K8" s="226">
        <f>SUM(K9:K10)</f>
        <v>0</v>
      </c>
      <c r="L8" s="226"/>
      <c r="M8" s="226">
        <f>SUM(M9:M10)</f>
        <v>0</v>
      </c>
      <c r="N8" s="225"/>
      <c r="O8" s="225">
        <f>SUM(O9:O10)</f>
        <v>0</v>
      </c>
      <c r="P8" s="225"/>
      <c r="Q8" s="225">
        <f>SUM(Q9:Q10)</f>
        <v>0</v>
      </c>
      <c r="R8" s="226"/>
      <c r="S8" s="226"/>
      <c r="T8" s="227"/>
      <c r="U8" s="221"/>
      <c r="V8" s="221">
        <f>SUM(V9:V10)</f>
        <v>0</v>
      </c>
      <c r="W8" s="221"/>
      <c r="X8" s="221"/>
      <c r="Y8" s="221"/>
      <c r="AG8" t="s">
        <v>154</v>
      </c>
    </row>
    <row r="9" spans="1:60" outlineLevel="1" x14ac:dyDescent="0.25">
      <c r="A9" s="236">
        <v>1</v>
      </c>
      <c r="B9" s="237" t="s">
        <v>155</v>
      </c>
      <c r="C9" s="246" t="s">
        <v>156</v>
      </c>
      <c r="D9" s="238" t="s">
        <v>157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158</v>
      </c>
      <c r="T9" s="242" t="s">
        <v>159</v>
      </c>
      <c r="U9" s="220">
        <v>0</v>
      </c>
      <c r="V9" s="220">
        <f>ROUND(E9*U9,2)</f>
        <v>0</v>
      </c>
      <c r="W9" s="220"/>
      <c r="X9" s="220" t="s">
        <v>160</v>
      </c>
      <c r="Y9" s="22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5">
      <c r="A10" s="236">
        <v>2</v>
      </c>
      <c r="B10" s="237" t="s">
        <v>163</v>
      </c>
      <c r="C10" s="246" t="s">
        <v>164</v>
      </c>
      <c r="D10" s="238" t="s">
        <v>157</v>
      </c>
      <c r="E10" s="239">
        <v>1</v>
      </c>
      <c r="F10" s="240"/>
      <c r="G10" s="241">
        <f>ROUND(E10*F10,2)</f>
        <v>0</v>
      </c>
      <c r="H10" s="240"/>
      <c r="I10" s="241">
        <f>ROUND(E10*H10,2)</f>
        <v>0</v>
      </c>
      <c r="J10" s="240"/>
      <c r="K10" s="241">
        <f>ROUND(E10*J10,2)</f>
        <v>0</v>
      </c>
      <c r="L10" s="241">
        <v>21</v>
      </c>
      <c r="M10" s="241">
        <f>G10*(1+L10/100)</f>
        <v>0</v>
      </c>
      <c r="N10" s="239">
        <v>0</v>
      </c>
      <c r="O10" s="239">
        <f>ROUND(E10*N10,2)</f>
        <v>0</v>
      </c>
      <c r="P10" s="239">
        <v>0</v>
      </c>
      <c r="Q10" s="239">
        <f>ROUND(E10*P10,2)</f>
        <v>0</v>
      </c>
      <c r="R10" s="241"/>
      <c r="S10" s="241" t="s">
        <v>158</v>
      </c>
      <c r="T10" s="242" t="s">
        <v>159</v>
      </c>
      <c r="U10" s="220">
        <v>0</v>
      </c>
      <c r="V10" s="220">
        <f>ROUND(E10*U10,2)</f>
        <v>0</v>
      </c>
      <c r="W10" s="220"/>
      <c r="X10" s="220" t="s">
        <v>160</v>
      </c>
      <c r="Y10" s="220" t="s">
        <v>161</v>
      </c>
      <c r="Z10" s="210"/>
      <c r="AA10" s="210"/>
      <c r="AB10" s="210"/>
      <c r="AC10" s="210"/>
      <c r="AD10" s="210"/>
      <c r="AE10" s="210"/>
      <c r="AF10" s="210"/>
      <c r="AG10" s="210" t="s">
        <v>162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x14ac:dyDescent="0.25">
      <c r="A11" s="222" t="s">
        <v>153</v>
      </c>
      <c r="B11" s="223" t="s">
        <v>110</v>
      </c>
      <c r="C11" s="245" t="s">
        <v>28</v>
      </c>
      <c r="D11" s="224"/>
      <c r="E11" s="225"/>
      <c r="F11" s="226"/>
      <c r="G11" s="226">
        <f>SUMIF(AG12:AG24,"&lt;&gt;NOR",G12:G24)</f>
        <v>0</v>
      </c>
      <c r="H11" s="226"/>
      <c r="I11" s="226">
        <f>SUM(I12:I24)</f>
        <v>0</v>
      </c>
      <c r="J11" s="226"/>
      <c r="K11" s="226">
        <f>SUM(K12:K24)</f>
        <v>0</v>
      </c>
      <c r="L11" s="226"/>
      <c r="M11" s="226">
        <f>SUM(M12:M24)</f>
        <v>0</v>
      </c>
      <c r="N11" s="225"/>
      <c r="O11" s="225">
        <f>SUM(O12:O24)</f>
        <v>0</v>
      </c>
      <c r="P11" s="225"/>
      <c r="Q11" s="225">
        <f>SUM(Q12:Q24)</f>
        <v>0</v>
      </c>
      <c r="R11" s="226"/>
      <c r="S11" s="226"/>
      <c r="T11" s="227"/>
      <c r="U11" s="221"/>
      <c r="V11" s="221">
        <f>SUM(V12:V24)</f>
        <v>0</v>
      </c>
      <c r="W11" s="221"/>
      <c r="X11" s="221"/>
      <c r="Y11" s="221"/>
      <c r="AG11" t="s">
        <v>154</v>
      </c>
    </row>
    <row r="12" spans="1:60" outlineLevel="1" x14ac:dyDescent="0.25">
      <c r="A12" s="236">
        <v>3</v>
      </c>
      <c r="B12" s="237" t="s">
        <v>165</v>
      </c>
      <c r="C12" s="246" t="s">
        <v>166</v>
      </c>
      <c r="D12" s="238" t="s">
        <v>157</v>
      </c>
      <c r="E12" s="239">
        <v>1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41"/>
      <c r="S12" s="241" t="s">
        <v>167</v>
      </c>
      <c r="T12" s="242" t="s">
        <v>159</v>
      </c>
      <c r="U12" s="220">
        <v>0</v>
      </c>
      <c r="V12" s="220">
        <f>ROUND(E12*U12,2)</f>
        <v>0</v>
      </c>
      <c r="W12" s="220"/>
      <c r="X12" s="220" t="s">
        <v>168</v>
      </c>
      <c r="Y12" s="22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5">
      <c r="A13" s="229">
        <v>4</v>
      </c>
      <c r="B13" s="230" t="s">
        <v>170</v>
      </c>
      <c r="C13" s="247" t="s">
        <v>171</v>
      </c>
      <c r="D13" s="231" t="s">
        <v>157</v>
      </c>
      <c r="E13" s="232">
        <v>1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21</v>
      </c>
      <c r="M13" s="234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4"/>
      <c r="S13" s="234" t="s">
        <v>167</v>
      </c>
      <c r="T13" s="235" t="s">
        <v>159</v>
      </c>
      <c r="U13" s="220">
        <v>0</v>
      </c>
      <c r="V13" s="220">
        <f>ROUND(E13*U13,2)</f>
        <v>0</v>
      </c>
      <c r="W13" s="220"/>
      <c r="X13" s="220" t="s">
        <v>168</v>
      </c>
      <c r="Y13" s="22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5">
      <c r="A14" s="217"/>
      <c r="B14" s="218"/>
      <c r="C14" s="248" t="s">
        <v>172</v>
      </c>
      <c r="D14" s="244"/>
      <c r="E14" s="244"/>
      <c r="F14" s="244"/>
      <c r="G14" s="24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173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3" t="str">
        <f>C14</f>
        <v>Zaměření a vytýčení stávajících inženýrských sítí v místě stavby z hlediska jejich ochrany při provádění stavby.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36">
        <v>5</v>
      </c>
      <c r="B15" s="237" t="s">
        <v>174</v>
      </c>
      <c r="C15" s="246" t="s">
        <v>175</v>
      </c>
      <c r="D15" s="238" t="s">
        <v>157</v>
      </c>
      <c r="E15" s="239">
        <v>1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41"/>
      <c r="S15" s="241" t="s">
        <v>167</v>
      </c>
      <c r="T15" s="242" t="s">
        <v>159</v>
      </c>
      <c r="U15" s="220">
        <v>0</v>
      </c>
      <c r="V15" s="220">
        <f>ROUND(E15*U15,2)</f>
        <v>0</v>
      </c>
      <c r="W15" s="220"/>
      <c r="X15" s="220" t="s">
        <v>168</v>
      </c>
      <c r="Y15" s="22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29">
        <v>6</v>
      </c>
      <c r="B16" s="230" t="s">
        <v>176</v>
      </c>
      <c r="C16" s="247" t="s">
        <v>177</v>
      </c>
      <c r="D16" s="231" t="s">
        <v>157</v>
      </c>
      <c r="E16" s="232">
        <v>1</v>
      </c>
      <c r="F16" s="233"/>
      <c r="G16" s="234">
        <f>ROUND(E16*F16,2)</f>
        <v>0</v>
      </c>
      <c r="H16" s="233"/>
      <c r="I16" s="234">
        <f>ROUND(E16*H16,2)</f>
        <v>0</v>
      </c>
      <c r="J16" s="233"/>
      <c r="K16" s="234">
        <f>ROUND(E16*J16,2)</f>
        <v>0</v>
      </c>
      <c r="L16" s="234">
        <v>21</v>
      </c>
      <c r="M16" s="234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4"/>
      <c r="S16" s="234" t="s">
        <v>158</v>
      </c>
      <c r="T16" s="235" t="s">
        <v>159</v>
      </c>
      <c r="U16" s="220">
        <v>0</v>
      </c>
      <c r="V16" s="220">
        <f>ROUND(E16*U16,2)</f>
        <v>0</v>
      </c>
      <c r="W16" s="220"/>
      <c r="X16" s="220" t="s">
        <v>160</v>
      </c>
      <c r="Y16" s="22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31.2" outlineLevel="2" x14ac:dyDescent="0.25">
      <c r="A17" s="217"/>
      <c r="B17" s="218"/>
      <c r="C17" s="248" t="s">
        <v>178</v>
      </c>
      <c r="D17" s="244"/>
      <c r="E17" s="244"/>
      <c r="F17" s="244"/>
      <c r="G17" s="244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173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43" t="str">
        <f>C17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7" s="210"/>
      <c r="BC17" s="210"/>
      <c r="BD17" s="210"/>
      <c r="BE17" s="210"/>
      <c r="BF17" s="210"/>
      <c r="BG17" s="210"/>
      <c r="BH17" s="210"/>
    </row>
    <row r="18" spans="1:60" outlineLevel="1" x14ac:dyDescent="0.25">
      <c r="A18" s="229">
        <v>7</v>
      </c>
      <c r="B18" s="230" t="s">
        <v>179</v>
      </c>
      <c r="C18" s="247" t="s">
        <v>180</v>
      </c>
      <c r="D18" s="231" t="s">
        <v>157</v>
      </c>
      <c r="E18" s="232">
        <v>1</v>
      </c>
      <c r="F18" s="233"/>
      <c r="G18" s="234">
        <f>ROUND(E18*F18,2)</f>
        <v>0</v>
      </c>
      <c r="H18" s="233"/>
      <c r="I18" s="234">
        <f>ROUND(E18*H18,2)</f>
        <v>0</v>
      </c>
      <c r="J18" s="233"/>
      <c r="K18" s="234">
        <f>ROUND(E18*J18,2)</f>
        <v>0</v>
      </c>
      <c r="L18" s="234">
        <v>21</v>
      </c>
      <c r="M18" s="234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4"/>
      <c r="S18" s="234" t="s">
        <v>158</v>
      </c>
      <c r="T18" s="235" t="s">
        <v>159</v>
      </c>
      <c r="U18" s="220">
        <v>0</v>
      </c>
      <c r="V18" s="220">
        <f>ROUND(E18*U18,2)</f>
        <v>0</v>
      </c>
      <c r="W18" s="220"/>
      <c r="X18" s="220" t="s">
        <v>160</v>
      </c>
      <c r="Y18" s="220" t="s">
        <v>161</v>
      </c>
      <c r="Z18" s="210"/>
      <c r="AA18" s="210"/>
      <c r="AB18" s="210"/>
      <c r="AC18" s="210"/>
      <c r="AD18" s="210"/>
      <c r="AE18" s="210"/>
      <c r="AF18" s="210"/>
      <c r="AG18" s="210" t="s">
        <v>162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48" t="s">
        <v>181</v>
      </c>
      <c r="D19" s="244"/>
      <c r="E19" s="244"/>
      <c r="F19" s="244"/>
      <c r="G19" s="244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173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5">
      <c r="A20" s="229">
        <v>8</v>
      </c>
      <c r="B20" s="230" t="s">
        <v>182</v>
      </c>
      <c r="C20" s="247" t="s">
        <v>183</v>
      </c>
      <c r="D20" s="231" t="s">
        <v>157</v>
      </c>
      <c r="E20" s="232">
        <v>1</v>
      </c>
      <c r="F20" s="233"/>
      <c r="G20" s="234">
        <f>ROUND(E20*F20,2)</f>
        <v>0</v>
      </c>
      <c r="H20" s="233"/>
      <c r="I20" s="234">
        <f>ROUND(E20*H20,2)</f>
        <v>0</v>
      </c>
      <c r="J20" s="233"/>
      <c r="K20" s="234">
        <f>ROUND(E20*J20,2)</f>
        <v>0</v>
      </c>
      <c r="L20" s="234">
        <v>21</v>
      </c>
      <c r="M20" s="234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4"/>
      <c r="S20" s="234" t="s">
        <v>158</v>
      </c>
      <c r="T20" s="235" t="s">
        <v>159</v>
      </c>
      <c r="U20" s="220">
        <v>0</v>
      </c>
      <c r="V20" s="220">
        <f>ROUND(E20*U20,2)</f>
        <v>0</v>
      </c>
      <c r="W20" s="220"/>
      <c r="X20" s="220" t="s">
        <v>160</v>
      </c>
      <c r="Y20" s="22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5">
      <c r="A21" s="217"/>
      <c r="B21" s="218"/>
      <c r="C21" s="248" t="s">
        <v>184</v>
      </c>
      <c r="D21" s="244"/>
      <c r="E21" s="244"/>
      <c r="F21" s="244"/>
      <c r="G21" s="244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173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43" t="str">
        <f>C21</f>
        <v>Náklady zhotovitele, které vzniknou v souvislosti s povinnostmi zhotovitele při předání a převzetí díla.</v>
      </c>
      <c r="BB21" s="210"/>
      <c r="BC21" s="210"/>
      <c r="BD21" s="210"/>
      <c r="BE21" s="210"/>
      <c r="BF21" s="210"/>
      <c r="BG21" s="210"/>
      <c r="BH21" s="210"/>
    </row>
    <row r="22" spans="1:60" outlineLevel="1" x14ac:dyDescent="0.25">
      <c r="A22" s="229">
        <v>9</v>
      </c>
      <c r="B22" s="230" t="s">
        <v>185</v>
      </c>
      <c r="C22" s="247" t="s">
        <v>186</v>
      </c>
      <c r="D22" s="231" t="s">
        <v>157</v>
      </c>
      <c r="E22" s="232">
        <v>1</v>
      </c>
      <c r="F22" s="233"/>
      <c r="G22" s="234">
        <f>ROUND(E22*F22,2)</f>
        <v>0</v>
      </c>
      <c r="H22" s="233"/>
      <c r="I22" s="234">
        <f>ROUND(E22*H22,2)</f>
        <v>0</v>
      </c>
      <c r="J22" s="233"/>
      <c r="K22" s="234">
        <f>ROUND(E22*J22,2)</f>
        <v>0</v>
      </c>
      <c r="L22" s="234">
        <v>21</v>
      </c>
      <c r="M22" s="234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4"/>
      <c r="S22" s="234" t="s">
        <v>158</v>
      </c>
      <c r="T22" s="235" t="s">
        <v>159</v>
      </c>
      <c r="U22" s="220">
        <v>0</v>
      </c>
      <c r="V22" s="220">
        <f>ROUND(E22*U22,2)</f>
        <v>0</v>
      </c>
      <c r="W22" s="220"/>
      <c r="X22" s="220" t="s">
        <v>160</v>
      </c>
      <c r="Y22" s="22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1" outlineLevel="2" x14ac:dyDescent="0.25">
      <c r="A23" s="217"/>
      <c r="B23" s="218"/>
      <c r="C23" s="248" t="s">
        <v>187</v>
      </c>
      <c r="D23" s="244"/>
      <c r="E23" s="244"/>
      <c r="F23" s="244"/>
      <c r="G23" s="244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173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43" t="str">
        <f>C23</f>
        <v>Náklady zhotovitele spojené se zabezpečením a poskytnutím zajišťovacích bankovních záruk za řádné provedení díla, pokud je zadavatel požaduje v obchodních podmínkách.</v>
      </c>
      <c r="BB23" s="210"/>
      <c r="BC23" s="210"/>
      <c r="BD23" s="210"/>
      <c r="BE23" s="210"/>
      <c r="BF23" s="210"/>
      <c r="BG23" s="210"/>
      <c r="BH23" s="210"/>
    </row>
    <row r="24" spans="1:60" outlineLevel="1" x14ac:dyDescent="0.25">
      <c r="A24" s="236">
        <v>10</v>
      </c>
      <c r="B24" s="237" t="s">
        <v>188</v>
      </c>
      <c r="C24" s="246" t="s">
        <v>189</v>
      </c>
      <c r="D24" s="238" t="s">
        <v>157</v>
      </c>
      <c r="E24" s="239">
        <v>1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41"/>
      <c r="S24" s="241" t="s">
        <v>167</v>
      </c>
      <c r="T24" s="242" t="s">
        <v>159</v>
      </c>
      <c r="U24" s="220">
        <v>0</v>
      </c>
      <c r="V24" s="220">
        <f>ROUND(E24*U24,2)</f>
        <v>0</v>
      </c>
      <c r="W24" s="220"/>
      <c r="X24" s="220" t="s">
        <v>168</v>
      </c>
      <c r="Y24" s="22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25">
      <c r="A25" s="222" t="s">
        <v>153</v>
      </c>
      <c r="B25" s="223" t="s">
        <v>111</v>
      </c>
      <c r="C25" s="245" t="s">
        <v>27</v>
      </c>
      <c r="D25" s="224"/>
      <c r="E25" s="225"/>
      <c r="F25" s="226"/>
      <c r="G25" s="226">
        <f>SUMIF(AG26:AG26,"&lt;&gt;NOR",G26:G26)</f>
        <v>0</v>
      </c>
      <c r="H25" s="226"/>
      <c r="I25" s="226">
        <f>SUM(I26:I26)</f>
        <v>0</v>
      </c>
      <c r="J25" s="226"/>
      <c r="K25" s="226">
        <f>SUM(K26:K26)</f>
        <v>0</v>
      </c>
      <c r="L25" s="226"/>
      <c r="M25" s="226">
        <f>SUM(M26:M26)</f>
        <v>0</v>
      </c>
      <c r="N25" s="225"/>
      <c r="O25" s="225">
        <f>SUM(O26:O26)</f>
        <v>0</v>
      </c>
      <c r="P25" s="225"/>
      <c r="Q25" s="225">
        <f>SUM(Q26:Q26)</f>
        <v>0</v>
      </c>
      <c r="R25" s="226"/>
      <c r="S25" s="226"/>
      <c r="T25" s="227"/>
      <c r="U25" s="221"/>
      <c r="V25" s="221">
        <f>SUM(V26:V26)</f>
        <v>0</v>
      </c>
      <c r="W25" s="221"/>
      <c r="X25" s="221"/>
      <c r="Y25" s="221"/>
      <c r="AG25" t="s">
        <v>154</v>
      </c>
    </row>
    <row r="26" spans="1:60" outlineLevel="1" x14ac:dyDescent="0.25">
      <c r="A26" s="236">
        <v>11</v>
      </c>
      <c r="B26" s="237" t="s">
        <v>190</v>
      </c>
      <c r="C26" s="246" t="s">
        <v>191</v>
      </c>
      <c r="D26" s="238" t="s">
        <v>157</v>
      </c>
      <c r="E26" s="239">
        <v>1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41"/>
      <c r="S26" s="241" t="s">
        <v>158</v>
      </c>
      <c r="T26" s="242" t="s">
        <v>159</v>
      </c>
      <c r="U26" s="220">
        <v>0</v>
      </c>
      <c r="V26" s="220">
        <f>ROUND(E26*U26,2)</f>
        <v>0</v>
      </c>
      <c r="W26" s="220"/>
      <c r="X26" s="220" t="s">
        <v>160</v>
      </c>
      <c r="Y26" s="220" t="s">
        <v>161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5">
      <c r="A27" s="222" t="s">
        <v>153</v>
      </c>
      <c r="B27" s="223" t="s">
        <v>110</v>
      </c>
      <c r="C27" s="245" t="s">
        <v>28</v>
      </c>
      <c r="D27" s="224"/>
      <c r="E27" s="225"/>
      <c r="F27" s="226"/>
      <c r="G27" s="226">
        <f>SUMIF(AG28:AG28,"&lt;&gt;NOR",G28:G28)</f>
        <v>0</v>
      </c>
      <c r="H27" s="226"/>
      <c r="I27" s="226">
        <f>SUM(I28:I28)</f>
        <v>0</v>
      </c>
      <c r="J27" s="226"/>
      <c r="K27" s="226">
        <f>SUM(K28:K28)</f>
        <v>0</v>
      </c>
      <c r="L27" s="226"/>
      <c r="M27" s="226">
        <f>SUM(M28:M28)</f>
        <v>0</v>
      </c>
      <c r="N27" s="225"/>
      <c r="O27" s="225">
        <f>SUM(O28:O28)</f>
        <v>0</v>
      </c>
      <c r="P27" s="225"/>
      <c r="Q27" s="225">
        <f>SUM(Q28:Q28)</f>
        <v>0</v>
      </c>
      <c r="R27" s="226"/>
      <c r="S27" s="226"/>
      <c r="T27" s="227"/>
      <c r="U27" s="221"/>
      <c r="V27" s="221">
        <f>SUM(V28:V28)</f>
        <v>0</v>
      </c>
      <c r="W27" s="221"/>
      <c r="X27" s="221"/>
      <c r="Y27" s="221"/>
      <c r="AG27" t="s">
        <v>154</v>
      </c>
    </row>
    <row r="28" spans="1:60" outlineLevel="1" x14ac:dyDescent="0.25">
      <c r="A28" s="229">
        <v>12</v>
      </c>
      <c r="B28" s="230" t="s">
        <v>192</v>
      </c>
      <c r="C28" s="247" t="s">
        <v>193</v>
      </c>
      <c r="D28" s="231" t="s">
        <v>194</v>
      </c>
      <c r="E28" s="232">
        <v>1</v>
      </c>
      <c r="F28" s="233"/>
      <c r="G28" s="234">
        <f>ROUND(E28*F28,2)</f>
        <v>0</v>
      </c>
      <c r="H28" s="233"/>
      <c r="I28" s="234">
        <f>ROUND(E28*H28,2)</f>
        <v>0</v>
      </c>
      <c r="J28" s="233"/>
      <c r="K28" s="234">
        <f>ROUND(E28*J28,2)</f>
        <v>0</v>
      </c>
      <c r="L28" s="234">
        <v>21</v>
      </c>
      <c r="M28" s="234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4"/>
      <c r="S28" s="234" t="s">
        <v>167</v>
      </c>
      <c r="T28" s="235" t="s">
        <v>159</v>
      </c>
      <c r="U28" s="220">
        <v>0</v>
      </c>
      <c r="V28" s="220">
        <f>ROUND(E28*U28,2)</f>
        <v>0</v>
      </c>
      <c r="W28" s="220"/>
      <c r="X28" s="220" t="s">
        <v>168</v>
      </c>
      <c r="Y28" s="220" t="s">
        <v>161</v>
      </c>
      <c r="Z28" s="210"/>
      <c r="AA28" s="210"/>
      <c r="AB28" s="210"/>
      <c r="AC28" s="210"/>
      <c r="AD28" s="210"/>
      <c r="AE28" s="210"/>
      <c r="AF28" s="210"/>
      <c r="AG28" s="210" t="s">
        <v>169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5">
      <c r="A29" s="3"/>
      <c r="B29" s="4"/>
      <c r="C29" s="24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15</v>
      </c>
      <c r="AF29">
        <v>21</v>
      </c>
      <c r="AG29" t="s">
        <v>139</v>
      </c>
    </row>
    <row r="30" spans="1:60" x14ac:dyDescent="0.25">
      <c r="A30" s="213"/>
      <c r="B30" s="214" t="s">
        <v>29</v>
      </c>
      <c r="C30" s="250"/>
      <c r="D30" s="215"/>
      <c r="E30" s="216"/>
      <c r="F30" s="216"/>
      <c r="G30" s="228">
        <f>G8+G11+G25+G27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195</v>
      </c>
    </row>
    <row r="31" spans="1:60" x14ac:dyDescent="0.25">
      <c r="C31" s="251"/>
      <c r="D31" s="10"/>
      <c r="AG31" t="s">
        <v>196</v>
      </c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SDKw1Cplej6o/56PrS/eQhPljIrsvgWtagTM3wi1oey75Mmxv2JhYtEIDfpaeKqtnGAn5ebEtgZkh74JF/mGbA==" saltValue="Bp8wyX6r0XLSaYCPLnyQZQ==" spinCount="100000" sheet="1" formatRows="0"/>
  <mergeCells count="9">
    <mergeCell ref="C19:G19"/>
    <mergeCell ref="C21:G21"/>
    <mergeCell ref="C23:G23"/>
    <mergeCell ref="A1:G1"/>
    <mergeCell ref="C2:G2"/>
    <mergeCell ref="C3:G3"/>
    <mergeCell ref="C4:G4"/>
    <mergeCell ref="C14:G14"/>
    <mergeCell ref="C17:G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1997-E573-4867-90F1-B552CA913C2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1" width="0" hidden="1" customWidth="1"/>
    <col min="14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126</v>
      </c>
      <c r="B1" s="195"/>
      <c r="C1" s="195"/>
      <c r="D1" s="195"/>
      <c r="E1" s="195"/>
      <c r="F1" s="195"/>
      <c r="G1" s="195"/>
      <c r="AG1" t="s">
        <v>127</v>
      </c>
    </row>
    <row r="2" spans="1:60" ht="25.05" customHeight="1" x14ac:dyDescent="0.25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5.05" customHeight="1" x14ac:dyDescent="0.25">
      <c r="A3" s="196" t="s">
        <v>8</v>
      </c>
      <c r="B3" s="48" t="s">
        <v>61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5.05" customHeight="1" x14ac:dyDescent="0.25">
      <c r="A4" s="200" t="s">
        <v>9</v>
      </c>
      <c r="B4" s="201" t="s">
        <v>61</v>
      </c>
      <c r="C4" s="202" t="s">
        <v>64</v>
      </c>
      <c r="D4" s="203"/>
      <c r="E4" s="203"/>
      <c r="F4" s="203"/>
      <c r="G4" s="204"/>
      <c r="AG4" t="s">
        <v>130</v>
      </c>
    </row>
    <row r="5" spans="1:60" x14ac:dyDescent="0.25">
      <c r="D5" s="10"/>
    </row>
    <row r="6" spans="1:60" ht="39.6" x14ac:dyDescent="0.25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29</v>
      </c>
      <c r="H6" s="209" t="s">
        <v>30</v>
      </c>
      <c r="I6" s="209" t="s">
        <v>137</v>
      </c>
      <c r="J6" s="209" t="s">
        <v>31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153</v>
      </c>
      <c r="B8" s="223" t="s">
        <v>61</v>
      </c>
      <c r="C8" s="245" t="s">
        <v>96</v>
      </c>
      <c r="D8" s="224"/>
      <c r="E8" s="225"/>
      <c r="F8" s="226"/>
      <c r="G8" s="226">
        <f>SUMIF(AG9:AG21,"&lt;&gt;NOR",G9:G21)</f>
        <v>0</v>
      </c>
      <c r="H8" s="226"/>
      <c r="I8" s="226">
        <f>SUM(I9:I21)</f>
        <v>0</v>
      </c>
      <c r="J8" s="226"/>
      <c r="K8" s="226">
        <f>SUM(K9:K21)</f>
        <v>0</v>
      </c>
      <c r="L8" s="226"/>
      <c r="M8" s="226">
        <f>SUM(M9:M21)</f>
        <v>0</v>
      </c>
      <c r="N8" s="225"/>
      <c r="O8" s="225">
        <f>SUM(O9:O21)</f>
        <v>0.03</v>
      </c>
      <c r="P8" s="225"/>
      <c r="Q8" s="225">
        <f>SUM(Q9:Q21)</f>
        <v>0</v>
      </c>
      <c r="R8" s="226"/>
      <c r="S8" s="226"/>
      <c r="T8" s="227"/>
      <c r="U8" s="221"/>
      <c r="V8" s="221">
        <f>SUM(V9:V21)</f>
        <v>87.31</v>
      </c>
      <c r="W8" s="221"/>
      <c r="X8" s="221"/>
      <c r="Y8" s="221"/>
      <c r="AG8" t="s">
        <v>154</v>
      </c>
    </row>
    <row r="9" spans="1:60" outlineLevel="1" x14ac:dyDescent="0.25">
      <c r="A9" s="229">
        <v>1</v>
      </c>
      <c r="B9" s="230" t="s">
        <v>197</v>
      </c>
      <c r="C9" s="247" t="s">
        <v>198</v>
      </c>
      <c r="D9" s="231" t="s">
        <v>199</v>
      </c>
      <c r="E9" s="232">
        <v>26.25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 t="s">
        <v>200</v>
      </c>
      <c r="S9" s="234" t="s">
        <v>158</v>
      </c>
      <c r="T9" s="235" t="s">
        <v>158</v>
      </c>
      <c r="U9" s="220">
        <v>1.0999999999999999E-2</v>
      </c>
      <c r="V9" s="220">
        <f>ROUND(E9*U9,2)</f>
        <v>0.28999999999999998</v>
      </c>
      <c r="W9" s="220"/>
      <c r="X9" s="220" t="s">
        <v>168</v>
      </c>
      <c r="Y9" s="220" t="s">
        <v>161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59" t="s">
        <v>201</v>
      </c>
      <c r="D10" s="258"/>
      <c r="E10" s="258"/>
      <c r="F10" s="258"/>
      <c r="G10" s="25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202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60" t="s">
        <v>203</v>
      </c>
      <c r="D11" s="252"/>
      <c r="E11" s="253">
        <v>26.25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204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0.399999999999999" outlineLevel="1" x14ac:dyDescent="0.25">
      <c r="A12" s="229">
        <v>2</v>
      </c>
      <c r="B12" s="230" t="s">
        <v>205</v>
      </c>
      <c r="C12" s="247" t="s">
        <v>206</v>
      </c>
      <c r="D12" s="231" t="s">
        <v>199</v>
      </c>
      <c r="E12" s="232">
        <v>26.25</v>
      </c>
      <c r="F12" s="233"/>
      <c r="G12" s="234">
        <f>ROUND(E12*F12,2)</f>
        <v>0</v>
      </c>
      <c r="H12" s="233"/>
      <c r="I12" s="234">
        <f>ROUND(E12*H12,2)</f>
        <v>0</v>
      </c>
      <c r="J12" s="233"/>
      <c r="K12" s="234">
        <f>ROUND(E12*J12,2)</f>
        <v>0</v>
      </c>
      <c r="L12" s="234">
        <v>21</v>
      </c>
      <c r="M12" s="234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4" t="s">
        <v>200</v>
      </c>
      <c r="S12" s="234" t="s">
        <v>158</v>
      </c>
      <c r="T12" s="235" t="s">
        <v>158</v>
      </c>
      <c r="U12" s="220">
        <v>0.65200000000000002</v>
      </c>
      <c r="V12" s="220">
        <f>ROUND(E12*U12,2)</f>
        <v>17.12</v>
      </c>
      <c r="W12" s="220"/>
      <c r="X12" s="220" t="s">
        <v>168</v>
      </c>
      <c r="Y12" s="22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5">
      <c r="A13" s="217"/>
      <c r="B13" s="218"/>
      <c r="C13" s="260" t="s">
        <v>203</v>
      </c>
      <c r="D13" s="252"/>
      <c r="E13" s="253">
        <v>26.25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204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5">
      <c r="A14" s="229">
        <v>3</v>
      </c>
      <c r="B14" s="230" t="s">
        <v>207</v>
      </c>
      <c r="C14" s="247" t="s">
        <v>208</v>
      </c>
      <c r="D14" s="231" t="s">
        <v>209</v>
      </c>
      <c r="E14" s="232">
        <v>27.5</v>
      </c>
      <c r="F14" s="233"/>
      <c r="G14" s="234">
        <f>ROUND(E14*F14,2)</f>
        <v>0</v>
      </c>
      <c r="H14" s="233"/>
      <c r="I14" s="234">
        <f>ROUND(E14*H14,2)</f>
        <v>0</v>
      </c>
      <c r="J14" s="233"/>
      <c r="K14" s="234">
        <f>ROUND(E14*J14,2)</f>
        <v>0</v>
      </c>
      <c r="L14" s="234">
        <v>21</v>
      </c>
      <c r="M14" s="234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4" t="s">
        <v>210</v>
      </c>
      <c r="S14" s="234" t="s">
        <v>158</v>
      </c>
      <c r="T14" s="235" t="s">
        <v>158</v>
      </c>
      <c r="U14" s="220">
        <v>0.06</v>
      </c>
      <c r="V14" s="220">
        <f>ROUND(E14*U14,2)</f>
        <v>1.65</v>
      </c>
      <c r="W14" s="220"/>
      <c r="X14" s="220" t="s">
        <v>168</v>
      </c>
      <c r="Y14" s="220" t="s">
        <v>161</v>
      </c>
      <c r="Z14" s="210"/>
      <c r="AA14" s="210"/>
      <c r="AB14" s="210"/>
      <c r="AC14" s="210"/>
      <c r="AD14" s="210"/>
      <c r="AE14" s="210"/>
      <c r="AF14" s="210"/>
      <c r="AG14" s="210" t="s">
        <v>169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17"/>
      <c r="B15" s="218"/>
      <c r="C15" s="259" t="s">
        <v>211</v>
      </c>
      <c r="D15" s="258"/>
      <c r="E15" s="258"/>
      <c r="F15" s="258"/>
      <c r="G15" s="258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202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17"/>
      <c r="B16" s="218"/>
      <c r="C16" s="260" t="s">
        <v>212</v>
      </c>
      <c r="D16" s="252"/>
      <c r="E16" s="253">
        <v>27.5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204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5">
      <c r="A17" s="229">
        <v>4</v>
      </c>
      <c r="B17" s="230" t="s">
        <v>213</v>
      </c>
      <c r="C17" s="247" t="s">
        <v>214</v>
      </c>
      <c r="D17" s="231" t="s">
        <v>209</v>
      </c>
      <c r="E17" s="232">
        <v>525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 t="s">
        <v>200</v>
      </c>
      <c r="S17" s="234" t="s">
        <v>158</v>
      </c>
      <c r="T17" s="235" t="s">
        <v>158</v>
      </c>
      <c r="U17" s="220">
        <v>0.13</v>
      </c>
      <c r="V17" s="220">
        <f>ROUND(E17*U17,2)</f>
        <v>68.25</v>
      </c>
      <c r="W17" s="220"/>
      <c r="X17" s="220" t="s">
        <v>168</v>
      </c>
      <c r="Y17" s="22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5">
      <c r="A18" s="217"/>
      <c r="B18" s="218"/>
      <c r="C18" s="259" t="s">
        <v>215</v>
      </c>
      <c r="D18" s="258"/>
      <c r="E18" s="258"/>
      <c r="F18" s="258"/>
      <c r="G18" s="258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202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43" t="str">
        <f>C18</f>
        <v>s případným nutným přemístěním hromad nebo dočasných skládek na místo potřeby ze vzdálenosti do 30 m, v rovině nebo ve svahu do 1 : 5,</v>
      </c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60" t="s">
        <v>216</v>
      </c>
      <c r="D19" s="252"/>
      <c r="E19" s="253">
        <v>525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204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5">
      <c r="A20" s="229">
        <v>5</v>
      </c>
      <c r="B20" s="230" t="s">
        <v>217</v>
      </c>
      <c r="C20" s="247" t="s">
        <v>218</v>
      </c>
      <c r="D20" s="231" t="s">
        <v>219</v>
      </c>
      <c r="E20" s="232">
        <v>26.25</v>
      </c>
      <c r="F20" s="233"/>
      <c r="G20" s="234">
        <f>ROUND(E20*F20,2)</f>
        <v>0</v>
      </c>
      <c r="H20" s="233"/>
      <c r="I20" s="234">
        <f>ROUND(E20*H20,2)</f>
        <v>0</v>
      </c>
      <c r="J20" s="233"/>
      <c r="K20" s="234">
        <f>ROUND(E20*J20,2)</f>
        <v>0</v>
      </c>
      <c r="L20" s="234">
        <v>21</v>
      </c>
      <c r="M20" s="234">
        <f>G20*(1+L20/100)</f>
        <v>0</v>
      </c>
      <c r="N20" s="232">
        <v>1E-3</v>
      </c>
      <c r="O20" s="232">
        <f>ROUND(E20*N20,2)</f>
        <v>0.03</v>
      </c>
      <c r="P20" s="232">
        <v>0</v>
      </c>
      <c r="Q20" s="232">
        <f>ROUND(E20*P20,2)</f>
        <v>0</v>
      </c>
      <c r="R20" s="234" t="s">
        <v>220</v>
      </c>
      <c r="S20" s="234" t="s">
        <v>158</v>
      </c>
      <c r="T20" s="235" t="s">
        <v>158</v>
      </c>
      <c r="U20" s="220">
        <v>0</v>
      </c>
      <c r="V20" s="220">
        <f>ROUND(E20*U20,2)</f>
        <v>0</v>
      </c>
      <c r="W20" s="220"/>
      <c r="X20" s="220" t="s">
        <v>221</v>
      </c>
      <c r="Y20" s="220" t="s">
        <v>161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5">
      <c r="A21" s="217"/>
      <c r="B21" s="218"/>
      <c r="C21" s="260" t="s">
        <v>223</v>
      </c>
      <c r="D21" s="252"/>
      <c r="E21" s="253">
        <v>26.25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204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5">
      <c r="A22" s="222" t="s">
        <v>153</v>
      </c>
      <c r="B22" s="223" t="s">
        <v>71</v>
      </c>
      <c r="C22" s="245" t="s">
        <v>97</v>
      </c>
      <c r="D22" s="224"/>
      <c r="E22" s="225"/>
      <c r="F22" s="226"/>
      <c r="G22" s="226">
        <f>SUMIF(AG23:AG42,"&lt;&gt;NOR",G23:G42)</f>
        <v>0</v>
      </c>
      <c r="H22" s="226"/>
      <c r="I22" s="226">
        <f>SUM(I23:I42)</f>
        <v>0</v>
      </c>
      <c r="J22" s="226"/>
      <c r="K22" s="226">
        <f>SUM(K23:K42)</f>
        <v>0</v>
      </c>
      <c r="L22" s="226"/>
      <c r="M22" s="226">
        <f>SUM(M23:M42)</f>
        <v>0</v>
      </c>
      <c r="N22" s="225"/>
      <c r="O22" s="225">
        <f>SUM(O23:O42)</f>
        <v>98.710000000000008</v>
      </c>
      <c r="P22" s="225"/>
      <c r="Q22" s="225">
        <f>SUM(Q23:Q42)</f>
        <v>124.64999999999999</v>
      </c>
      <c r="R22" s="226"/>
      <c r="S22" s="226"/>
      <c r="T22" s="227"/>
      <c r="U22" s="221"/>
      <c r="V22" s="221">
        <f>SUM(V23:V42)</f>
        <v>249.64</v>
      </c>
      <c r="W22" s="221"/>
      <c r="X22" s="221"/>
      <c r="Y22" s="221"/>
      <c r="AG22" t="s">
        <v>154</v>
      </c>
    </row>
    <row r="23" spans="1:60" ht="20.399999999999999" outlineLevel="1" x14ac:dyDescent="0.25">
      <c r="A23" s="229">
        <v>6</v>
      </c>
      <c r="B23" s="230" t="s">
        <v>224</v>
      </c>
      <c r="C23" s="247" t="s">
        <v>225</v>
      </c>
      <c r="D23" s="231" t="s">
        <v>209</v>
      </c>
      <c r="E23" s="232">
        <v>400</v>
      </c>
      <c r="F23" s="233"/>
      <c r="G23" s="234">
        <f>ROUND(E23*F23,2)</f>
        <v>0</v>
      </c>
      <c r="H23" s="233"/>
      <c r="I23" s="234">
        <f>ROUND(E23*H23,2)</f>
        <v>0</v>
      </c>
      <c r="J23" s="233"/>
      <c r="K23" s="234">
        <f>ROUND(E23*J23,2)</f>
        <v>0</v>
      </c>
      <c r="L23" s="234">
        <v>21</v>
      </c>
      <c r="M23" s="234">
        <f>G23*(1+L23/100)</f>
        <v>0</v>
      </c>
      <c r="N23" s="232">
        <v>0</v>
      </c>
      <c r="O23" s="232">
        <f>ROUND(E23*N23,2)</f>
        <v>0</v>
      </c>
      <c r="P23" s="232">
        <v>0.2</v>
      </c>
      <c r="Q23" s="232">
        <f>ROUND(E23*P23,2)</f>
        <v>80</v>
      </c>
      <c r="R23" s="234" t="s">
        <v>226</v>
      </c>
      <c r="S23" s="234" t="s">
        <v>158</v>
      </c>
      <c r="T23" s="235" t="s">
        <v>158</v>
      </c>
      <c r="U23" s="220">
        <v>0.1</v>
      </c>
      <c r="V23" s="220">
        <f>ROUND(E23*U23,2)</f>
        <v>40</v>
      </c>
      <c r="W23" s="220"/>
      <c r="X23" s="220" t="s">
        <v>168</v>
      </c>
      <c r="Y23" s="22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169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59" t="s">
        <v>227</v>
      </c>
      <c r="D24" s="258"/>
      <c r="E24" s="258"/>
      <c r="F24" s="258"/>
      <c r="G24" s="258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202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0.399999999999999" outlineLevel="1" x14ac:dyDescent="0.25">
      <c r="A25" s="229">
        <v>7</v>
      </c>
      <c r="B25" s="230" t="s">
        <v>228</v>
      </c>
      <c r="C25" s="247" t="s">
        <v>229</v>
      </c>
      <c r="D25" s="231" t="s">
        <v>209</v>
      </c>
      <c r="E25" s="232">
        <v>125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0.22500000000000001</v>
      </c>
      <c r="Q25" s="232">
        <f>ROUND(E25*P25,2)</f>
        <v>28.13</v>
      </c>
      <c r="R25" s="234" t="s">
        <v>226</v>
      </c>
      <c r="S25" s="234" t="s">
        <v>158</v>
      </c>
      <c r="T25" s="235" t="s">
        <v>158</v>
      </c>
      <c r="U25" s="220">
        <v>0.14199999999999999</v>
      </c>
      <c r="V25" s="220">
        <f>ROUND(E25*U25,2)</f>
        <v>17.75</v>
      </c>
      <c r="W25" s="220"/>
      <c r="X25" s="220" t="s">
        <v>168</v>
      </c>
      <c r="Y25" s="22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59" t="s">
        <v>227</v>
      </c>
      <c r="D26" s="258"/>
      <c r="E26" s="258"/>
      <c r="F26" s="258"/>
      <c r="G26" s="258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202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30.6" outlineLevel="1" x14ac:dyDescent="0.25">
      <c r="A27" s="229">
        <v>8</v>
      </c>
      <c r="B27" s="230" t="s">
        <v>230</v>
      </c>
      <c r="C27" s="247" t="s">
        <v>231</v>
      </c>
      <c r="D27" s="231" t="s">
        <v>209</v>
      </c>
      <c r="E27" s="232">
        <v>40.5</v>
      </c>
      <c r="F27" s="233"/>
      <c r="G27" s="234">
        <f>ROUND(E27*F27,2)</f>
        <v>0</v>
      </c>
      <c r="H27" s="233"/>
      <c r="I27" s="234">
        <f>ROUND(E27*H27,2)</f>
        <v>0</v>
      </c>
      <c r="J27" s="233"/>
      <c r="K27" s="234">
        <f>ROUND(E27*J27,2)</f>
        <v>0</v>
      </c>
      <c r="L27" s="234">
        <v>21</v>
      </c>
      <c r="M27" s="234">
        <f>G27*(1+L27/100)</f>
        <v>0</v>
      </c>
      <c r="N27" s="232">
        <v>0</v>
      </c>
      <c r="O27" s="232">
        <f>ROUND(E27*N27,2)</f>
        <v>0</v>
      </c>
      <c r="P27" s="232">
        <v>0.40799999999999997</v>
      </c>
      <c r="Q27" s="232">
        <f>ROUND(E27*P27,2)</f>
        <v>16.52</v>
      </c>
      <c r="R27" s="234" t="s">
        <v>226</v>
      </c>
      <c r="S27" s="234" t="s">
        <v>158</v>
      </c>
      <c r="T27" s="235" t="s">
        <v>158</v>
      </c>
      <c r="U27" s="220">
        <v>6.2E-2</v>
      </c>
      <c r="V27" s="220">
        <f>ROUND(E27*U27,2)</f>
        <v>2.5099999999999998</v>
      </c>
      <c r="W27" s="220"/>
      <c r="X27" s="220" t="s">
        <v>168</v>
      </c>
      <c r="Y27" s="22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17"/>
      <c r="B28" s="218"/>
      <c r="C28" s="259" t="s">
        <v>227</v>
      </c>
      <c r="D28" s="258"/>
      <c r="E28" s="258"/>
      <c r="F28" s="258"/>
      <c r="G28" s="258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202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17"/>
      <c r="B29" s="218"/>
      <c r="C29" s="260" t="s">
        <v>232</v>
      </c>
      <c r="D29" s="252"/>
      <c r="E29" s="253">
        <v>40.5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204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0.399999999999999" outlineLevel="1" x14ac:dyDescent="0.25">
      <c r="A30" s="229">
        <v>9</v>
      </c>
      <c r="B30" s="230" t="s">
        <v>233</v>
      </c>
      <c r="C30" s="247" t="s">
        <v>234</v>
      </c>
      <c r="D30" s="231" t="s">
        <v>209</v>
      </c>
      <c r="E30" s="232">
        <v>40.5</v>
      </c>
      <c r="F30" s="233"/>
      <c r="G30" s="234">
        <f>ROUND(E30*F30,2)</f>
        <v>0</v>
      </c>
      <c r="H30" s="233"/>
      <c r="I30" s="234">
        <f>ROUND(E30*H30,2)</f>
        <v>0</v>
      </c>
      <c r="J30" s="233"/>
      <c r="K30" s="234">
        <f>ROUND(E30*J30,2)</f>
        <v>0</v>
      </c>
      <c r="L30" s="234">
        <v>21</v>
      </c>
      <c r="M30" s="234">
        <f>G30*(1+L30/100)</f>
        <v>0</v>
      </c>
      <c r="N30" s="232">
        <v>0.46206000000000003</v>
      </c>
      <c r="O30" s="232">
        <f>ROUND(E30*N30,2)</f>
        <v>18.71</v>
      </c>
      <c r="P30" s="232">
        <v>0</v>
      </c>
      <c r="Q30" s="232">
        <f>ROUND(E30*P30,2)</f>
        <v>0</v>
      </c>
      <c r="R30" s="234" t="s">
        <v>226</v>
      </c>
      <c r="S30" s="234" t="s">
        <v>158</v>
      </c>
      <c r="T30" s="235" t="s">
        <v>158</v>
      </c>
      <c r="U30" s="220">
        <v>0.25</v>
      </c>
      <c r="V30" s="220">
        <f>ROUND(E30*U30,2)</f>
        <v>10.130000000000001</v>
      </c>
      <c r="W30" s="220"/>
      <c r="X30" s="220" t="s">
        <v>168</v>
      </c>
      <c r="Y30" s="220" t="s">
        <v>161</v>
      </c>
      <c r="Z30" s="210"/>
      <c r="AA30" s="210"/>
      <c r="AB30" s="210"/>
      <c r="AC30" s="210"/>
      <c r="AD30" s="210"/>
      <c r="AE30" s="210"/>
      <c r="AF30" s="210"/>
      <c r="AG30" s="210" t="s">
        <v>169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17"/>
      <c r="B31" s="218"/>
      <c r="C31" s="259" t="s">
        <v>235</v>
      </c>
      <c r="D31" s="258"/>
      <c r="E31" s="258"/>
      <c r="F31" s="258"/>
      <c r="G31" s="258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202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5">
      <c r="A32" s="217"/>
      <c r="B32" s="218"/>
      <c r="C32" s="260" t="s">
        <v>232</v>
      </c>
      <c r="D32" s="252"/>
      <c r="E32" s="253">
        <v>40.5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204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29">
        <v>10</v>
      </c>
      <c r="B33" s="230" t="s">
        <v>236</v>
      </c>
      <c r="C33" s="247" t="s">
        <v>237</v>
      </c>
      <c r="D33" s="231" t="s">
        <v>238</v>
      </c>
      <c r="E33" s="232">
        <v>80</v>
      </c>
      <c r="F33" s="233"/>
      <c r="G33" s="234">
        <f>ROUND(E33*F33,2)</f>
        <v>0</v>
      </c>
      <c r="H33" s="233"/>
      <c r="I33" s="234">
        <f>ROUND(E33*H33,2)</f>
        <v>0</v>
      </c>
      <c r="J33" s="233"/>
      <c r="K33" s="234">
        <f>ROUND(E33*J33,2)</f>
        <v>0</v>
      </c>
      <c r="L33" s="234">
        <v>21</v>
      </c>
      <c r="M33" s="234">
        <f>G33*(1+L33/100)</f>
        <v>0</v>
      </c>
      <c r="N33" s="232">
        <v>1</v>
      </c>
      <c r="O33" s="232">
        <f>ROUND(E33*N33,2)</f>
        <v>80</v>
      </c>
      <c r="P33" s="232">
        <v>0</v>
      </c>
      <c r="Q33" s="232">
        <f>ROUND(E33*P33,2)</f>
        <v>0</v>
      </c>
      <c r="R33" s="234"/>
      <c r="S33" s="234" t="s">
        <v>167</v>
      </c>
      <c r="T33" s="235" t="s">
        <v>159</v>
      </c>
      <c r="U33" s="220">
        <v>0</v>
      </c>
      <c r="V33" s="220">
        <f>ROUND(E33*U33,2)</f>
        <v>0</v>
      </c>
      <c r="W33" s="220"/>
      <c r="X33" s="220" t="s">
        <v>168</v>
      </c>
      <c r="Y33" s="220" t="s">
        <v>161</v>
      </c>
      <c r="Z33" s="210"/>
      <c r="AA33" s="210"/>
      <c r="AB33" s="210"/>
      <c r="AC33" s="210"/>
      <c r="AD33" s="210"/>
      <c r="AE33" s="210"/>
      <c r="AF33" s="210"/>
      <c r="AG33" s="210" t="s">
        <v>239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5">
      <c r="A34" s="217"/>
      <c r="B34" s="218"/>
      <c r="C34" s="248" t="s">
        <v>240</v>
      </c>
      <c r="D34" s="244"/>
      <c r="E34" s="244"/>
      <c r="F34" s="244"/>
      <c r="G34" s="244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173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17"/>
      <c r="B35" s="218"/>
      <c r="C35" s="260" t="s">
        <v>241</v>
      </c>
      <c r="D35" s="252"/>
      <c r="E35" s="253">
        <v>80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204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0.399999999999999" outlineLevel="1" x14ac:dyDescent="0.25">
      <c r="A36" s="229">
        <v>11</v>
      </c>
      <c r="B36" s="230" t="s">
        <v>242</v>
      </c>
      <c r="C36" s="247" t="s">
        <v>243</v>
      </c>
      <c r="D36" s="231" t="s">
        <v>244</v>
      </c>
      <c r="E36" s="232">
        <v>44.649000000000001</v>
      </c>
      <c r="F36" s="233"/>
      <c r="G36" s="234">
        <f>ROUND(E36*F36,2)</f>
        <v>0</v>
      </c>
      <c r="H36" s="233"/>
      <c r="I36" s="234">
        <f>ROUND(E36*H36,2)</f>
        <v>0</v>
      </c>
      <c r="J36" s="233"/>
      <c r="K36" s="234">
        <f>ROUND(E36*J36,2)</f>
        <v>0</v>
      </c>
      <c r="L36" s="234">
        <v>21</v>
      </c>
      <c r="M36" s="234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4" t="s">
        <v>245</v>
      </c>
      <c r="S36" s="234" t="s">
        <v>158</v>
      </c>
      <c r="T36" s="235" t="s">
        <v>158</v>
      </c>
      <c r="U36" s="220">
        <v>0</v>
      </c>
      <c r="V36" s="220">
        <f>ROUND(E36*U36,2)</f>
        <v>0</v>
      </c>
      <c r="W36" s="220"/>
      <c r="X36" s="220" t="s">
        <v>168</v>
      </c>
      <c r="Y36" s="220" t="s">
        <v>161</v>
      </c>
      <c r="Z36" s="210"/>
      <c r="AA36" s="210"/>
      <c r="AB36" s="210"/>
      <c r="AC36" s="210"/>
      <c r="AD36" s="210"/>
      <c r="AE36" s="210"/>
      <c r="AF36" s="210"/>
      <c r="AG36" s="210" t="s">
        <v>239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5">
      <c r="A37" s="217"/>
      <c r="B37" s="218"/>
      <c r="C37" s="260" t="s">
        <v>246</v>
      </c>
      <c r="D37" s="252"/>
      <c r="E37" s="253">
        <v>44.65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204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36">
        <v>12</v>
      </c>
      <c r="B38" s="237" t="s">
        <v>247</v>
      </c>
      <c r="C38" s="246" t="s">
        <v>248</v>
      </c>
      <c r="D38" s="238" t="s">
        <v>244</v>
      </c>
      <c r="E38" s="239">
        <v>124.649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41" t="s">
        <v>245</v>
      </c>
      <c r="S38" s="241" t="s">
        <v>158</v>
      </c>
      <c r="T38" s="242" t="s">
        <v>158</v>
      </c>
      <c r="U38" s="220">
        <v>0.49</v>
      </c>
      <c r="V38" s="220">
        <f>ROUND(E38*U38,2)</f>
        <v>61.08</v>
      </c>
      <c r="W38" s="220"/>
      <c r="X38" s="220" t="s">
        <v>168</v>
      </c>
      <c r="Y38" s="220" t="s">
        <v>161</v>
      </c>
      <c r="Z38" s="210"/>
      <c r="AA38" s="210"/>
      <c r="AB38" s="210"/>
      <c r="AC38" s="210"/>
      <c r="AD38" s="210"/>
      <c r="AE38" s="210"/>
      <c r="AF38" s="210"/>
      <c r="AG38" s="210" t="s">
        <v>239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36">
        <v>13</v>
      </c>
      <c r="B39" s="237" t="s">
        <v>249</v>
      </c>
      <c r="C39" s="246" t="s">
        <v>250</v>
      </c>
      <c r="D39" s="238" t="s">
        <v>244</v>
      </c>
      <c r="E39" s="239">
        <v>2492.98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39">
        <v>0</v>
      </c>
      <c r="O39" s="239">
        <f>ROUND(E39*N39,2)</f>
        <v>0</v>
      </c>
      <c r="P39" s="239">
        <v>0</v>
      </c>
      <c r="Q39" s="239">
        <f>ROUND(E39*P39,2)</f>
        <v>0</v>
      </c>
      <c r="R39" s="241" t="s">
        <v>245</v>
      </c>
      <c r="S39" s="241" t="s">
        <v>158</v>
      </c>
      <c r="T39" s="242" t="s">
        <v>158</v>
      </c>
      <c r="U39" s="220">
        <v>0</v>
      </c>
      <c r="V39" s="220">
        <f>ROUND(E39*U39,2)</f>
        <v>0</v>
      </c>
      <c r="W39" s="220"/>
      <c r="X39" s="220" t="s">
        <v>168</v>
      </c>
      <c r="Y39" s="220" t="s">
        <v>161</v>
      </c>
      <c r="Z39" s="210"/>
      <c r="AA39" s="210"/>
      <c r="AB39" s="210"/>
      <c r="AC39" s="210"/>
      <c r="AD39" s="210"/>
      <c r="AE39" s="210"/>
      <c r="AF39" s="210"/>
      <c r="AG39" s="210" t="s">
        <v>239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5">
      <c r="A40" s="236">
        <v>14</v>
      </c>
      <c r="B40" s="237" t="s">
        <v>251</v>
      </c>
      <c r="C40" s="246" t="s">
        <v>252</v>
      </c>
      <c r="D40" s="238" t="s">
        <v>244</v>
      </c>
      <c r="E40" s="239">
        <v>124.649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41" t="s">
        <v>245</v>
      </c>
      <c r="S40" s="241" t="s">
        <v>158</v>
      </c>
      <c r="T40" s="242" t="s">
        <v>158</v>
      </c>
      <c r="U40" s="220">
        <v>0.94199999999999995</v>
      </c>
      <c r="V40" s="220">
        <f>ROUND(E40*U40,2)</f>
        <v>117.42</v>
      </c>
      <c r="W40" s="220"/>
      <c r="X40" s="220" t="s">
        <v>168</v>
      </c>
      <c r="Y40" s="220" t="s">
        <v>161</v>
      </c>
      <c r="Z40" s="210"/>
      <c r="AA40" s="210"/>
      <c r="AB40" s="210"/>
      <c r="AC40" s="210"/>
      <c r="AD40" s="210"/>
      <c r="AE40" s="210"/>
      <c r="AF40" s="210"/>
      <c r="AG40" s="210" t="s">
        <v>239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5">
      <c r="A41" s="229">
        <v>15</v>
      </c>
      <c r="B41" s="230" t="s">
        <v>253</v>
      </c>
      <c r="C41" s="247" t="s">
        <v>254</v>
      </c>
      <c r="D41" s="231" t="s">
        <v>244</v>
      </c>
      <c r="E41" s="232">
        <v>124.649</v>
      </c>
      <c r="F41" s="233"/>
      <c r="G41" s="234">
        <f>ROUND(E41*F41,2)</f>
        <v>0</v>
      </c>
      <c r="H41" s="233"/>
      <c r="I41" s="234">
        <f>ROUND(E41*H41,2)</f>
        <v>0</v>
      </c>
      <c r="J41" s="233"/>
      <c r="K41" s="234">
        <f>ROUND(E41*J41,2)</f>
        <v>0</v>
      </c>
      <c r="L41" s="234">
        <v>21</v>
      </c>
      <c r="M41" s="234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4" t="s">
        <v>255</v>
      </c>
      <c r="S41" s="234" t="s">
        <v>158</v>
      </c>
      <c r="T41" s="235" t="s">
        <v>158</v>
      </c>
      <c r="U41" s="220">
        <v>6.0000000000000001E-3</v>
      </c>
      <c r="V41" s="220">
        <f>ROUND(E41*U41,2)</f>
        <v>0.75</v>
      </c>
      <c r="W41" s="220"/>
      <c r="X41" s="220" t="s">
        <v>168</v>
      </c>
      <c r="Y41" s="220" t="s">
        <v>161</v>
      </c>
      <c r="Z41" s="210"/>
      <c r="AA41" s="210"/>
      <c r="AB41" s="210"/>
      <c r="AC41" s="210"/>
      <c r="AD41" s="210"/>
      <c r="AE41" s="210"/>
      <c r="AF41" s="210"/>
      <c r="AG41" s="210" t="s">
        <v>239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5">
      <c r="A42" s="217"/>
      <c r="B42" s="218"/>
      <c r="C42" s="259" t="s">
        <v>256</v>
      </c>
      <c r="D42" s="258"/>
      <c r="E42" s="258"/>
      <c r="F42" s="258"/>
      <c r="G42" s="258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202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5">
      <c r="A43" s="222" t="s">
        <v>153</v>
      </c>
      <c r="B43" s="223" t="s">
        <v>106</v>
      </c>
      <c r="C43" s="245" t="s">
        <v>107</v>
      </c>
      <c r="D43" s="224"/>
      <c r="E43" s="225"/>
      <c r="F43" s="226"/>
      <c r="G43" s="226">
        <f>SUMIF(AG44:AG254,"&lt;&gt;NOR",G44:G254)</f>
        <v>0</v>
      </c>
      <c r="H43" s="226"/>
      <c r="I43" s="226">
        <f>SUM(I44:I254)</f>
        <v>0</v>
      </c>
      <c r="J43" s="226"/>
      <c r="K43" s="226">
        <f>SUM(K44:K254)</f>
        <v>0</v>
      </c>
      <c r="L43" s="226"/>
      <c r="M43" s="226">
        <f>SUM(M44:M254)</f>
        <v>0</v>
      </c>
      <c r="N43" s="225"/>
      <c r="O43" s="225">
        <f>SUM(O44:O254)</f>
        <v>3.11</v>
      </c>
      <c r="P43" s="225"/>
      <c r="Q43" s="225">
        <f>SUM(Q44:Q254)</f>
        <v>2513.3499999999995</v>
      </c>
      <c r="R43" s="226"/>
      <c r="S43" s="226"/>
      <c r="T43" s="227"/>
      <c r="U43" s="221"/>
      <c r="V43" s="221">
        <f>SUM(V44:V254)</f>
        <v>8333.6099999999969</v>
      </c>
      <c r="W43" s="221"/>
      <c r="X43" s="221"/>
      <c r="Y43" s="221"/>
      <c r="AG43" t="s">
        <v>154</v>
      </c>
    </row>
    <row r="44" spans="1:60" outlineLevel="1" x14ac:dyDescent="0.25">
      <c r="A44" s="229">
        <v>16</v>
      </c>
      <c r="B44" s="230" t="s">
        <v>257</v>
      </c>
      <c r="C44" s="247" t="s">
        <v>258</v>
      </c>
      <c r="D44" s="231" t="s">
        <v>199</v>
      </c>
      <c r="E44" s="232">
        <v>154.58848</v>
      </c>
      <c r="F44" s="233"/>
      <c r="G44" s="234">
        <f>ROUND(E44*F44,2)</f>
        <v>0</v>
      </c>
      <c r="H44" s="233"/>
      <c r="I44" s="234">
        <f>ROUND(E44*H44,2)</f>
        <v>0</v>
      </c>
      <c r="J44" s="233"/>
      <c r="K44" s="234">
        <f>ROUND(E44*J44,2)</f>
        <v>0</v>
      </c>
      <c r="L44" s="234">
        <v>21</v>
      </c>
      <c r="M44" s="234">
        <f>G44*(1+L44/100)</f>
        <v>0</v>
      </c>
      <c r="N44" s="232">
        <v>0</v>
      </c>
      <c r="O44" s="232">
        <f>ROUND(E44*N44,2)</f>
        <v>0</v>
      </c>
      <c r="P44" s="232">
        <v>2</v>
      </c>
      <c r="Q44" s="232">
        <f>ROUND(E44*P44,2)</f>
        <v>309.18</v>
      </c>
      <c r="R44" s="234" t="s">
        <v>245</v>
      </c>
      <c r="S44" s="234" t="s">
        <v>158</v>
      </c>
      <c r="T44" s="235" t="s">
        <v>158</v>
      </c>
      <c r="U44" s="220">
        <v>6.4359999999999999</v>
      </c>
      <c r="V44" s="220">
        <f>ROUND(E44*U44,2)</f>
        <v>994.93</v>
      </c>
      <c r="W44" s="220"/>
      <c r="X44" s="220" t="s">
        <v>168</v>
      </c>
      <c r="Y44" s="22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5">
      <c r="A45" s="217"/>
      <c r="B45" s="218"/>
      <c r="C45" s="259" t="s">
        <v>259</v>
      </c>
      <c r="D45" s="258"/>
      <c r="E45" s="258"/>
      <c r="F45" s="258"/>
      <c r="G45" s="258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202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17"/>
      <c r="B46" s="218"/>
      <c r="C46" s="260" t="s">
        <v>260</v>
      </c>
      <c r="D46" s="252"/>
      <c r="E46" s="253">
        <v>5.08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204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5">
      <c r="A47" s="217"/>
      <c r="B47" s="218"/>
      <c r="C47" s="260" t="s">
        <v>261</v>
      </c>
      <c r="D47" s="252"/>
      <c r="E47" s="253">
        <v>149.51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204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29">
        <v>17</v>
      </c>
      <c r="B48" s="230" t="s">
        <v>262</v>
      </c>
      <c r="C48" s="247" t="s">
        <v>263</v>
      </c>
      <c r="D48" s="231" t="s">
        <v>209</v>
      </c>
      <c r="E48" s="232">
        <v>531.52</v>
      </c>
      <c r="F48" s="233"/>
      <c r="G48" s="234">
        <f>ROUND(E48*F48,2)</f>
        <v>0</v>
      </c>
      <c r="H48" s="233"/>
      <c r="I48" s="234">
        <f>ROUND(E48*H48,2)</f>
        <v>0</v>
      </c>
      <c r="J48" s="233"/>
      <c r="K48" s="234">
        <f>ROUND(E48*J48,2)</f>
        <v>0</v>
      </c>
      <c r="L48" s="234">
        <v>21</v>
      </c>
      <c r="M48" s="234">
        <f>G48*(1+L48/100)</f>
        <v>0</v>
      </c>
      <c r="N48" s="232">
        <v>6.7000000000000002E-4</v>
      </c>
      <c r="O48" s="232">
        <f>ROUND(E48*N48,2)</f>
        <v>0.36</v>
      </c>
      <c r="P48" s="232">
        <v>0.184</v>
      </c>
      <c r="Q48" s="232">
        <f>ROUND(E48*P48,2)</f>
        <v>97.8</v>
      </c>
      <c r="R48" s="234" t="s">
        <v>245</v>
      </c>
      <c r="S48" s="234" t="s">
        <v>158</v>
      </c>
      <c r="T48" s="235" t="s">
        <v>158</v>
      </c>
      <c r="U48" s="220">
        <v>0.22700000000000001</v>
      </c>
      <c r="V48" s="220">
        <f>ROUND(E48*U48,2)</f>
        <v>120.66</v>
      </c>
      <c r="W48" s="220"/>
      <c r="X48" s="220" t="s">
        <v>168</v>
      </c>
      <c r="Y48" s="22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1" outlineLevel="2" x14ac:dyDescent="0.25">
      <c r="A49" s="217"/>
      <c r="B49" s="218"/>
      <c r="C49" s="259" t="s">
        <v>264</v>
      </c>
      <c r="D49" s="258"/>
      <c r="E49" s="258"/>
      <c r="F49" s="258"/>
      <c r="G49" s="258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202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43" t="str">
        <f>C49</f>
        <v>nebo vybourání otvorů průřezové plochy přes 4 m2 v příčkách, včetně pomocného lešení o výšce podlahy do 1900 mm a pro zatížení do 1,5 kPa  (150 kg/m2),</v>
      </c>
      <c r="BB49" s="210"/>
      <c r="BC49" s="210"/>
      <c r="BD49" s="210"/>
      <c r="BE49" s="210"/>
      <c r="BF49" s="210"/>
      <c r="BG49" s="210"/>
      <c r="BH49" s="210"/>
    </row>
    <row r="50" spans="1:60" outlineLevel="2" x14ac:dyDescent="0.25">
      <c r="A50" s="217"/>
      <c r="B50" s="218"/>
      <c r="C50" s="260" t="s">
        <v>265</v>
      </c>
      <c r="D50" s="252"/>
      <c r="E50" s="253">
        <v>531.52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204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5">
      <c r="A51" s="229">
        <v>18</v>
      </c>
      <c r="B51" s="230" t="s">
        <v>266</v>
      </c>
      <c r="C51" s="247" t="s">
        <v>267</v>
      </c>
      <c r="D51" s="231" t="s">
        <v>209</v>
      </c>
      <c r="E51" s="232">
        <v>102.07</v>
      </c>
      <c r="F51" s="233"/>
      <c r="G51" s="234">
        <f>ROUND(E51*F51,2)</f>
        <v>0</v>
      </c>
      <c r="H51" s="233"/>
      <c r="I51" s="234">
        <f>ROUND(E51*H51,2)</f>
        <v>0</v>
      </c>
      <c r="J51" s="233"/>
      <c r="K51" s="234">
        <f>ROUND(E51*J51,2)</f>
        <v>0</v>
      </c>
      <c r="L51" s="234">
        <v>21</v>
      </c>
      <c r="M51" s="234">
        <f>G51*(1+L51/100)</f>
        <v>0</v>
      </c>
      <c r="N51" s="232">
        <v>6.7000000000000002E-4</v>
      </c>
      <c r="O51" s="232">
        <f>ROUND(E51*N51,2)</f>
        <v>7.0000000000000007E-2</v>
      </c>
      <c r="P51" s="232">
        <v>0.31900000000000001</v>
      </c>
      <c r="Q51" s="232">
        <f>ROUND(E51*P51,2)</f>
        <v>32.56</v>
      </c>
      <c r="R51" s="234" t="s">
        <v>245</v>
      </c>
      <c r="S51" s="234" t="s">
        <v>158</v>
      </c>
      <c r="T51" s="235" t="s">
        <v>158</v>
      </c>
      <c r="U51" s="220">
        <v>0.317</v>
      </c>
      <c r="V51" s="220">
        <f>ROUND(E51*U51,2)</f>
        <v>32.36</v>
      </c>
      <c r="W51" s="220"/>
      <c r="X51" s="220" t="s">
        <v>168</v>
      </c>
      <c r="Y51" s="220" t="s">
        <v>161</v>
      </c>
      <c r="Z51" s="210"/>
      <c r="AA51" s="210"/>
      <c r="AB51" s="210"/>
      <c r="AC51" s="210"/>
      <c r="AD51" s="210"/>
      <c r="AE51" s="210"/>
      <c r="AF51" s="210"/>
      <c r="AG51" s="210" t="s">
        <v>169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1" outlineLevel="2" x14ac:dyDescent="0.25">
      <c r="A52" s="217"/>
      <c r="B52" s="218"/>
      <c r="C52" s="259" t="s">
        <v>264</v>
      </c>
      <c r="D52" s="258"/>
      <c r="E52" s="258"/>
      <c r="F52" s="258"/>
      <c r="G52" s="258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202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43" t="str">
        <f>C52</f>
        <v>nebo vybourání otvorů průřezové plochy přes 4 m2 v příčkách, včetně pomocného lešení o výšce podlahy do 1900 mm a pro zatížení do 1,5 kPa  (150 kg/m2),</v>
      </c>
      <c r="BB52" s="210"/>
      <c r="BC52" s="210"/>
      <c r="BD52" s="210"/>
      <c r="BE52" s="210"/>
      <c r="BF52" s="210"/>
      <c r="BG52" s="210"/>
      <c r="BH52" s="210"/>
    </row>
    <row r="53" spans="1:60" outlineLevel="2" x14ac:dyDescent="0.25">
      <c r="A53" s="217"/>
      <c r="B53" s="218"/>
      <c r="C53" s="260" t="s">
        <v>268</v>
      </c>
      <c r="D53" s="252"/>
      <c r="E53" s="253">
        <v>102.07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204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0.399999999999999" outlineLevel="1" x14ac:dyDescent="0.25">
      <c r="A54" s="229">
        <v>19</v>
      </c>
      <c r="B54" s="230" t="s">
        <v>269</v>
      </c>
      <c r="C54" s="247" t="s">
        <v>270</v>
      </c>
      <c r="D54" s="231" t="s">
        <v>199</v>
      </c>
      <c r="E54" s="232">
        <v>1265.97</v>
      </c>
      <c r="F54" s="233"/>
      <c r="G54" s="234">
        <f>ROUND(E54*F54,2)</f>
        <v>0</v>
      </c>
      <c r="H54" s="233"/>
      <c r="I54" s="234">
        <f>ROUND(E54*H54,2)</f>
        <v>0</v>
      </c>
      <c r="J54" s="233"/>
      <c r="K54" s="234">
        <f>ROUND(E54*J54,2)</f>
        <v>0</v>
      </c>
      <c r="L54" s="234">
        <v>21</v>
      </c>
      <c r="M54" s="234">
        <f>G54*(1+L54/100)</f>
        <v>0</v>
      </c>
      <c r="N54" s="232">
        <v>1.1000000000000001E-3</v>
      </c>
      <c r="O54" s="232">
        <f>ROUND(E54*N54,2)</f>
        <v>1.39</v>
      </c>
      <c r="P54" s="232">
        <v>1.175</v>
      </c>
      <c r="Q54" s="232">
        <f>ROUND(E54*P54,2)</f>
        <v>1487.51</v>
      </c>
      <c r="R54" s="234" t="s">
        <v>245</v>
      </c>
      <c r="S54" s="234" t="s">
        <v>158</v>
      </c>
      <c r="T54" s="235" t="s">
        <v>158</v>
      </c>
      <c r="U54" s="220">
        <v>1.2829999999999999</v>
      </c>
      <c r="V54" s="220">
        <f>ROUND(E54*U54,2)</f>
        <v>1624.24</v>
      </c>
      <c r="W54" s="220"/>
      <c r="X54" s="220" t="s">
        <v>168</v>
      </c>
      <c r="Y54" s="22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169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1" outlineLevel="2" x14ac:dyDescent="0.25">
      <c r="A55" s="217"/>
      <c r="B55" s="218"/>
      <c r="C55" s="259" t="s">
        <v>271</v>
      </c>
      <c r="D55" s="258"/>
      <c r="E55" s="258"/>
      <c r="F55" s="258"/>
      <c r="G55" s="258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202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43" t="str">
        <f>C55</f>
        <v>nebo vybourání otvorů průřezové plochy přes 4 m2 ve zdivu nadzákladovém, včetně pomocného lešení o výšce podlahy do 1900 mm a pro zatížení do 1,5 kPa  (150 kg/m2)</v>
      </c>
      <c r="BB55" s="210"/>
      <c r="BC55" s="210"/>
      <c r="BD55" s="210"/>
      <c r="BE55" s="210"/>
      <c r="BF55" s="210"/>
      <c r="BG55" s="210"/>
      <c r="BH55" s="210"/>
    </row>
    <row r="56" spans="1:60" outlineLevel="2" x14ac:dyDescent="0.25">
      <c r="A56" s="217"/>
      <c r="B56" s="218"/>
      <c r="C56" s="260" t="s">
        <v>272</v>
      </c>
      <c r="D56" s="252"/>
      <c r="E56" s="253">
        <v>64.42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204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5">
      <c r="A57" s="217"/>
      <c r="B57" s="218"/>
      <c r="C57" s="260" t="s">
        <v>273</v>
      </c>
      <c r="D57" s="252"/>
      <c r="E57" s="253">
        <v>125.49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204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5">
      <c r="A58" s="217"/>
      <c r="B58" s="218"/>
      <c r="C58" s="260" t="s">
        <v>274</v>
      </c>
      <c r="D58" s="252"/>
      <c r="E58" s="253">
        <v>96.98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204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17"/>
      <c r="B59" s="218"/>
      <c r="C59" s="260" t="s">
        <v>275</v>
      </c>
      <c r="D59" s="252"/>
      <c r="E59" s="253">
        <v>365.16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204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17"/>
      <c r="B60" s="218"/>
      <c r="C60" s="260" t="s">
        <v>276</v>
      </c>
      <c r="D60" s="252"/>
      <c r="E60" s="253">
        <v>144.02000000000001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204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17"/>
      <c r="B61" s="218"/>
      <c r="C61" s="260" t="s">
        <v>277</v>
      </c>
      <c r="D61" s="252"/>
      <c r="E61" s="253">
        <v>250.3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204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17"/>
      <c r="B62" s="218"/>
      <c r="C62" s="260" t="s">
        <v>278</v>
      </c>
      <c r="D62" s="252"/>
      <c r="E62" s="253">
        <v>6.44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204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17"/>
      <c r="B63" s="218"/>
      <c r="C63" s="260" t="s">
        <v>279</v>
      </c>
      <c r="D63" s="252"/>
      <c r="E63" s="253">
        <v>213.16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204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29">
        <v>20</v>
      </c>
      <c r="B64" s="230" t="s">
        <v>280</v>
      </c>
      <c r="C64" s="247" t="s">
        <v>281</v>
      </c>
      <c r="D64" s="231" t="s">
        <v>282</v>
      </c>
      <c r="E64" s="232">
        <v>40.799999999999997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21</v>
      </c>
      <c r="M64" s="234">
        <f>G64*(1+L64/100)</f>
        <v>0</v>
      </c>
      <c r="N64" s="232">
        <v>0</v>
      </c>
      <c r="O64" s="232">
        <f>ROUND(E64*N64,2)</f>
        <v>0</v>
      </c>
      <c r="P64" s="232">
        <v>0.37</v>
      </c>
      <c r="Q64" s="232">
        <f>ROUND(E64*P64,2)</f>
        <v>15.1</v>
      </c>
      <c r="R64" s="234" t="s">
        <v>245</v>
      </c>
      <c r="S64" s="234" t="s">
        <v>158</v>
      </c>
      <c r="T64" s="235" t="s">
        <v>158</v>
      </c>
      <c r="U64" s="220">
        <v>1.621</v>
      </c>
      <c r="V64" s="220">
        <f>ROUND(E64*U64,2)</f>
        <v>66.14</v>
      </c>
      <c r="W64" s="220"/>
      <c r="X64" s="220" t="s">
        <v>168</v>
      </c>
      <c r="Y64" s="220" t="s">
        <v>161</v>
      </c>
      <c r="Z64" s="210"/>
      <c r="AA64" s="210"/>
      <c r="AB64" s="210"/>
      <c r="AC64" s="210"/>
      <c r="AD64" s="210"/>
      <c r="AE64" s="210"/>
      <c r="AF64" s="210"/>
      <c r="AG64" s="210" t="s">
        <v>169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5">
      <c r="A65" s="217"/>
      <c r="B65" s="218"/>
      <c r="C65" s="259" t="s">
        <v>283</v>
      </c>
      <c r="D65" s="258"/>
      <c r="E65" s="258"/>
      <c r="F65" s="258"/>
      <c r="G65" s="258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202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5">
      <c r="A66" s="217"/>
      <c r="B66" s="218"/>
      <c r="C66" s="260" t="s">
        <v>284</v>
      </c>
      <c r="D66" s="252"/>
      <c r="E66" s="253">
        <v>9.6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204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5">
      <c r="A67" s="217"/>
      <c r="B67" s="218"/>
      <c r="C67" s="260" t="s">
        <v>285</v>
      </c>
      <c r="D67" s="252"/>
      <c r="E67" s="253">
        <v>18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204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5">
      <c r="A68" s="217"/>
      <c r="B68" s="218"/>
      <c r="C68" s="260" t="s">
        <v>286</v>
      </c>
      <c r="D68" s="252"/>
      <c r="E68" s="253">
        <v>13.2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204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5">
      <c r="A69" s="229">
        <v>21</v>
      </c>
      <c r="B69" s="230" t="s">
        <v>287</v>
      </c>
      <c r="C69" s="247" t="s">
        <v>288</v>
      </c>
      <c r="D69" s="231" t="s">
        <v>199</v>
      </c>
      <c r="E69" s="232">
        <v>134.965</v>
      </c>
      <c r="F69" s="233"/>
      <c r="G69" s="234">
        <f>ROUND(E69*F69,2)</f>
        <v>0</v>
      </c>
      <c r="H69" s="233"/>
      <c r="I69" s="234">
        <f>ROUND(E69*H69,2)</f>
        <v>0</v>
      </c>
      <c r="J69" s="233"/>
      <c r="K69" s="234">
        <f>ROUND(E69*J69,2)</f>
        <v>0</v>
      </c>
      <c r="L69" s="234">
        <v>21</v>
      </c>
      <c r="M69" s="234">
        <f>G69*(1+L69/100)</f>
        <v>0</v>
      </c>
      <c r="N69" s="232">
        <v>6.6600000000000001E-3</v>
      </c>
      <c r="O69" s="232">
        <f>ROUND(E69*N69,2)</f>
        <v>0.9</v>
      </c>
      <c r="P69" s="232">
        <v>2.4</v>
      </c>
      <c r="Q69" s="232">
        <f>ROUND(E69*P69,2)</f>
        <v>323.92</v>
      </c>
      <c r="R69" s="234" t="s">
        <v>245</v>
      </c>
      <c r="S69" s="234" t="s">
        <v>158</v>
      </c>
      <c r="T69" s="235" t="s">
        <v>158</v>
      </c>
      <c r="U69" s="220">
        <v>6.72</v>
      </c>
      <c r="V69" s="220">
        <f>ROUND(E69*U69,2)</f>
        <v>906.96</v>
      </c>
      <c r="W69" s="220"/>
      <c r="X69" s="220" t="s">
        <v>168</v>
      </c>
      <c r="Y69" s="220" t="s">
        <v>161</v>
      </c>
      <c r="Z69" s="210"/>
      <c r="AA69" s="210"/>
      <c r="AB69" s="210"/>
      <c r="AC69" s="210"/>
      <c r="AD69" s="210"/>
      <c r="AE69" s="210"/>
      <c r="AF69" s="210"/>
      <c r="AG69" s="210" t="s">
        <v>169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5">
      <c r="A70" s="217"/>
      <c r="B70" s="218"/>
      <c r="C70" s="259" t="s">
        <v>289</v>
      </c>
      <c r="D70" s="258"/>
      <c r="E70" s="258"/>
      <c r="F70" s="258"/>
      <c r="G70" s="258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202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5">
      <c r="A71" s="217"/>
      <c r="B71" s="218"/>
      <c r="C71" s="261" t="s">
        <v>290</v>
      </c>
      <c r="D71" s="254"/>
      <c r="E71" s="255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204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5">
      <c r="A72" s="217"/>
      <c r="B72" s="218"/>
      <c r="C72" s="262" t="s">
        <v>291</v>
      </c>
      <c r="D72" s="254"/>
      <c r="E72" s="255">
        <v>38.67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204</v>
      </c>
      <c r="AH72" s="210">
        <v>2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5">
      <c r="A73" s="217"/>
      <c r="B73" s="218"/>
      <c r="C73" s="262" t="s">
        <v>292</v>
      </c>
      <c r="D73" s="254"/>
      <c r="E73" s="255">
        <v>11.16</v>
      </c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204</v>
      </c>
      <c r="AH73" s="210">
        <v>2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5">
      <c r="A74" s="217"/>
      <c r="B74" s="218"/>
      <c r="C74" s="262" t="s">
        <v>293</v>
      </c>
      <c r="D74" s="254"/>
      <c r="E74" s="255">
        <v>77.42</v>
      </c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204</v>
      </c>
      <c r="AH74" s="210">
        <v>2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5">
      <c r="A75" s="217"/>
      <c r="B75" s="218"/>
      <c r="C75" s="262" t="s">
        <v>294</v>
      </c>
      <c r="D75" s="254"/>
      <c r="E75" s="255">
        <v>32.200000000000003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204</v>
      </c>
      <c r="AH75" s="210">
        <v>2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5">
      <c r="A76" s="217"/>
      <c r="B76" s="218"/>
      <c r="C76" s="262" t="s">
        <v>295</v>
      </c>
      <c r="D76" s="254"/>
      <c r="E76" s="255">
        <v>46.58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204</v>
      </c>
      <c r="AH76" s="210">
        <v>2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5">
      <c r="A77" s="217"/>
      <c r="B77" s="218"/>
      <c r="C77" s="262" t="s">
        <v>296</v>
      </c>
      <c r="D77" s="254"/>
      <c r="E77" s="255">
        <v>46.58</v>
      </c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204</v>
      </c>
      <c r="AH77" s="210">
        <v>2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5">
      <c r="A78" s="217"/>
      <c r="B78" s="218"/>
      <c r="C78" s="262" t="s">
        <v>297</v>
      </c>
      <c r="D78" s="254"/>
      <c r="E78" s="255">
        <v>46.85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204</v>
      </c>
      <c r="AH78" s="210">
        <v>2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5">
      <c r="A79" s="217"/>
      <c r="B79" s="218"/>
      <c r="C79" s="262" t="s">
        <v>298</v>
      </c>
      <c r="D79" s="254"/>
      <c r="E79" s="255">
        <v>45.73</v>
      </c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204</v>
      </c>
      <c r="AH79" s="210">
        <v>2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5">
      <c r="A80" s="217"/>
      <c r="B80" s="218"/>
      <c r="C80" s="262" t="s">
        <v>299</v>
      </c>
      <c r="D80" s="254"/>
      <c r="E80" s="255">
        <v>16.579999999999998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204</v>
      </c>
      <c r="AH80" s="210">
        <v>2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5">
      <c r="A81" s="217"/>
      <c r="B81" s="218"/>
      <c r="C81" s="262" t="s">
        <v>300</v>
      </c>
      <c r="D81" s="254"/>
      <c r="E81" s="255">
        <v>12.62</v>
      </c>
      <c r="F81" s="220"/>
      <c r="G81" s="22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204</v>
      </c>
      <c r="AH81" s="210">
        <v>2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5">
      <c r="A82" s="217"/>
      <c r="B82" s="218"/>
      <c r="C82" s="262" t="s">
        <v>301</v>
      </c>
      <c r="D82" s="254"/>
      <c r="E82" s="255">
        <v>33.130000000000003</v>
      </c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204</v>
      </c>
      <c r="AH82" s="210">
        <v>2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5">
      <c r="A83" s="217"/>
      <c r="B83" s="218"/>
      <c r="C83" s="262" t="s">
        <v>302</v>
      </c>
      <c r="D83" s="254"/>
      <c r="E83" s="255">
        <v>38.869999999999997</v>
      </c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204</v>
      </c>
      <c r="AH83" s="210">
        <v>2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5">
      <c r="A84" s="217"/>
      <c r="B84" s="218"/>
      <c r="C84" s="262" t="s">
        <v>303</v>
      </c>
      <c r="D84" s="254"/>
      <c r="E84" s="255">
        <v>22.03</v>
      </c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204</v>
      </c>
      <c r="AH84" s="210">
        <v>2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5">
      <c r="A85" s="217"/>
      <c r="B85" s="218"/>
      <c r="C85" s="263" t="s">
        <v>304</v>
      </c>
      <c r="D85" s="256"/>
      <c r="E85" s="257"/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204</v>
      </c>
      <c r="AH85" s="210">
        <v>3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5">
      <c r="A86" s="217"/>
      <c r="B86" s="218"/>
      <c r="C86" s="261" t="s">
        <v>305</v>
      </c>
      <c r="D86" s="254"/>
      <c r="E86" s="255"/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204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5">
      <c r="A87" s="217"/>
      <c r="B87" s="218"/>
      <c r="C87" s="260" t="s">
        <v>306</v>
      </c>
      <c r="D87" s="252"/>
      <c r="E87" s="253">
        <v>117.11</v>
      </c>
      <c r="F87" s="220"/>
      <c r="G87" s="22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204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5">
      <c r="A88" s="217"/>
      <c r="B88" s="218"/>
      <c r="C88" s="260" t="s">
        <v>307</v>
      </c>
      <c r="D88" s="252"/>
      <c r="E88" s="253">
        <v>17.86</v>
      </c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204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0.399999999999999" outlineLevel="1" x14ac:dyDescent="0.25">
      <c r="A89" s="229">
        <v>22</v>
      </c>
      <c r="B89" s="230" t="s">
        <v>308</v>
      </c>
      <c r="C89" s="247" t="s">
        <v>309</v>
      </c>
      <c r="D89" s="231" t="s">
        <v>199</v>
      </c>
      <c r="E89" s="232">
        <v>93.683999999999997</v>
      </c>
      <c r="F89" s="233"/>
      <c r="G89" s="234">
        <f>ROUND(E89*F89,2)</f>
        <v>0</v>
      </c>
      <c r="H89" s="233"/>
      <c r="I89" s="234">
        <f>ROUND(E89*H89,2)</f>
        <v>0</v>
      </c>
      <c r="J89" s="233"/>
      <c r="K89" s="234">
        <f>ROUND(E89*J89,2)</f>
        <v>0</v>
      </c>
      <c r="L89" s="234">
        <v>21</v>
      </c>
      <c r="M89" s="234">
        <f>G89*(1+L89/100)</f>
        <v>0</v>
      </c>
      <c r="N89" s="232">
        <v>0</v>
      </c>
      <c r="O89" s="232">
        <f>ROUND(E89*N89,2)</f>
        <v>0</v>
      </c>
      <c r="P89" s="232">
        <v>2.2000000000000002</v>
      </c>
      <c r="Q89" s="232">
        <f>ROUND(E89*P89,2)</f>
        <v>206.1</v>
      </c>
      <c r="R89" s="234" t="s">
        <v>245</v>
      </c>
      <c r="S89" s="234" t="s">
        <v>158</v>
      </c>
      <c r="T89" s="235" t="s">
        <v>158</v>
      </c>
      <c r="U89" s="220">
        <v>6.3449999999999998</v>
      </c>
      <c r="V89" s="220">
        <f>ROUND(E89*U89,2)</f>
        <v>594.41999999999996</v>
      </c>
      <c r="W89" s="220"/>
      <c r="X89" s="220" t="s">
        <v>168</v>
      </c>
      <c r="Y89" s="220" t="s">
        <v>161</v>
      </c>
      <c r="Z89" s="210"/>
      <c r="AA89" s="210"/>
      <c r="AB89" s="210"/>
      <c r="AC89" s="210"/>
      <c r="AD89" s="210"/>
      <c r="AE89" s="210"/>
      <c r="AF89" s="210"/>
      <c r="AG89" s="210" t="s">
        <v>169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5">
      <c r="A90" s="217"/>
      <c r="B90" s="218"/>
      <c r="C90" s="261" t="s">
        <v>290</v>
      </c>
      <c r="D90" s="254"/>
      <c r="E90" s="255"/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204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5">
      <c r="A91" s="217"/>
      <c r="B91" s="218"/>
      <c r="C91" s="262" t="s">
        <v>310</v>
      </c>
      <c r="D91" s="254"/>
      <c r="E91" s="255">
        <v>38.67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204</v>
      </c>
      <c r="AH91" s="210">
        <v>2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5">
      <c r="A92" s="217"/>
      <c r="B92" s="218"/>
      <c r="C92" s="262" t="s">
        <v>311</v>
      </c>
      <c r="D92" s="254"/>
      <c r="E92" s="255">
        <v>11.16</v>
      </c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204</v>
      </c>
      <c r="AH92" s="210">
        <v>2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5">
      <c r="A93" s="217"/>
      <c r="B93" s="218"/>
      <c r="C93" s="262" t="s">
        <v>312</v>
      </c>
      <c r="D93" s="254"/>
      <c r="E93" s="255">
        <v>77.42</v>
      </c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204</v>
      </c>
      <c r="AH93" s="210">
        <v>2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5">
      <c r="A94" s="217"/>
      <c r="B94" s="218"/>
      <c r="C94" s="262" t="s">
        <v>313</v>
      </c>
      <c r="D94" s="254"/>
      <c r="E94" s="255">
        <v>32.200000000000003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204</v>
      </c>
      <c r="AH94" s="210">
        <v>2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5">
      <c r="A95" s="217"/>
      <c r="B95" s="218"/>
      <c r="C95" s="262" t="s">
        <v>314</v>
      </c>
      <c r="D95" s="254"/>
      <c r="E95" s="255">
        <v>46.58</v>
      </c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204</v>
      </c>
      <c r="AH95" s="210">
        <v>2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5">
      <c r="A96" s="217"/>
      <c r="B96" s="218"/>
      <c r="C96" s="262" t="s">
        <v>315</v>
      </c>
      <c r="D96" s="254"/>
      <c r="E96" s="255">
        <v>46.58</v>
      </c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204</v>
      </c>
      <c r="AH96" s="210">
        <v>2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5">
      <c r="A97" s="217"/>
      <c r="B97" s="218"/>
      <c r="C97" s="262" t="s">
        <v>316</v>
      </c>
      <c r="D97" s="254"/>
      <c r="E97" s="255">
        <v>46.85</v>
      </c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204</v>
      </c>
      <c r="AH97" s="210">
        <v>2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5">
      <c r="A98" s="217"/>
      <c r="B98" s="218"/>
      <c r="C98" s="262" t="s">
        <v>317</v>
      </c>
      <c r="D98" s="254"/>
      <c r="E98" s="255">
        <v>45.73</v>
      </c>
      <c r="F98" s="220"/>
      <c r="G98" s="220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204</v>
      </c>
      <c r="AH98" s="210">
        <v>2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5">
      <c r="A99" s="217"/>
      <c r="B99" s="218"/>
      <c r="C99" s="262" t="s">
        <v>318</v>
      </c>
      <c r="D99" s="254"/>
      <c r="E99" s="255">
        <v>16.579999999999998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204</v>
      </c>
      <c r="AH99" s="210">
        <v>2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5">
      <c r="A100" s="217"/>
      <c r="B100" s="218"/>
      <c r="C100" s="262" t="s">
        <v>319</v>
      </c>
      <c r="D100" s="254"/>
      <c r="E100" s="255">
        <v>12.62</v>
      </c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204</v>
      </c>
      <c r="AH100" s="210">
        <v>2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5">
      <c r="A101" s="217"/>
      <c r="B101" s="218"/>
      <c r="C101" s="262" t="s">
        <v>320</v>
      </c>
      <c r="D101" s="254"/>
      <c r="E101" s="255">
        <v>33.130000000000003</v>
      </c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204</v>
      </c>
      <c r="AH101" s="210">
        <v>2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5">
      <c r="A102" s="217"/>
      <c r="B102" s="218"/>
      <c r="C102" s="262" t="s">
        <v>321</v>
      </c>
      <c r="D102" s="254"/>
      <c r="E102" s="255">
        <v>38.869999999999997</v>
      </c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204</v>
      </c>
      <c r="AH102" s="210">
        <v>2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5">
      <c r="A103" s="217"/>
      <c r="B103" s="218"/>
      <c r="C103" s="262" t="s">
        <v>322</v>
      </c>
      <c r="D103" s="254"/>
      <c r="E103" s="255">
        <v>22.03</v>
      </c>
      <c r="F103" s="220"/>
      <c r="G103" s="220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204</v>
      </c>
      <c r="AH103" s="210">
        <v>2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5">
      <c r="A104" s="217"/>
      <c r="B104" s="218"/>
      <c r="C104" s="263" t="s">
        <v>304</v>
      </c>
      <c r="D104" s="256"/>
      <c r="E104" s="257"/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204</v>
      </c>
      <c r="AH104" s="210">
        <v>3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5">
      <c r="A105" s="217"/>
      <c r="B105" s="218"/>
      <c r="C105" s="261" t="s">
        <v>305</v>
      </c>
      <c r="D105" s="254"/>
      <c r="E105" s="255"/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204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5">
      <c r="A106" s="217"/>
      <c r="B106" s="218"/>
      <c r="C106" s="260" t="s">
        <v>323</v>
      </c>
      <c r="D106" s="252"/>
      <c r="E106" s="253">
        <v>93.68</v>
      </c>
      <c r="F106" s="220"/>
      <c r="G106" s="220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204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5">
      <c r="A107" s="229">
        <v>23</v>
      </c>
      <c r="B107" s="230" t="s">
        <v>324</v>
      </c>
      <c r="C107" s="247" t="s">
        <v>325</v>
      </c>
      <c r="D107" s="231" t="s">
        <v>209</v>
      </c>
      <c r="E107" s="232">
        <v>937.07</v>
      </c>
      <c r="F107" s="233"/>
      <c r="G107" s="234">
        <f>ROUND(E107*F107,2)</f>
        <v>0</v>
      </c>
      <c r="H107" s="233"/>
      <c r="I107" s="234">
        <f>ROUND(E107*H107,2)</f>
        <v>0</v>
      </c>
      <c r="J107" s="233"/>
      <c r="K107" s="234">
        <f>ROUND(E107*J107,2)</f>
        <v>0</v>
      </c>
      <c r="L107" s="234">
        <v>21</v>
      </c>
      <c r="M107" s="234">
        <f>G107*(1+L107/100)</f>
        <v>0</v>
      </c>
      <c r="N107" s="232">
        <v>0</v>
      </c>
      <c r="O107" s="232">
        <f>ROUND(E107*N107,2)</f>
        <v>0</v>
      </c>
      <c r="P107" s="232">
        <v>0.02</v>
      </c>
      <c r="Q107" s="232">
        <f>ROUND(E107*P107,2)</f>
        <v>18.739999999999998</v>
      </c>
      <c r="R107" s="234" t="s">
        <v>245</v>
      </c>
      <c r="S107" s="234" t="s">
        <v>158</v>
      </c>
      <c r="T107" s="235" t="s">
        <v>158</v>
      </c>
      <c r="U107" s="220">
        <v>0.14699999999999999</v>
      </c>
      <c r="V107" s="220">
        <f>ROUND(E107*U107,2)</f>
        <v>137.75</v>
      </c>
      <c r="W107" s="220"/>
      <c r="X107" s="220" t="s">
        <v>168</v>
      </c>
      <c r="Y107" s="220" t="s">
        <v>161</v>
      </c>
      <c r="Z107" s="210"/>
      <c r="AA107" s="210"/>
      <c r="AB107" s="210"/>
      <c r="AC107" s="210"/>
      <c r="AD107" s="210"/>
      <c r="AE107" s="210"/>
      <c r="AF107" s="210"/>
      <c r="AG107" s="210" t="s">
        <v>169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5">
      <c r="A108" s="217"/>
      <c r="B108" s="218"/>
      <c r="C108" s="259" t="s">
        <v>326</v>
      </c>
      <c r="D108" s="258"/>
      <c r="E108" s="258"/>
      <c r="F108" s="258"/>
      <c r="G108" s="258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202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5">
      <c r="A109" s="217"/>
      <c r="B109" s="218"/>
      <c r="C109" s="260" t="s">
        <v>327</v>
      </c>
      <c r="D109" s="252"/>
      <c r="E109" s="253">
        <v>2.96</v>
      </c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204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5">
      <c r="A110" s="217"/>
      <c r="B110" s="218"/>
      <c r="C110" s="260" t="s">
        <v>328</v>
      </c>
      <c r="D110" s="252"/>
      <c r="E110" s="253">
        <v>7.48</v>
      </c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204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5">
      <c r="A111" s="217"/>
      <c r="B111" s="218"/>
      <c r="C111" s="260" t="s">
        <v>329</v>
      </c>
      <c r="D111" s="252"/>
      <c r="E111" s="253">
        <v>19.93</v>
      </c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204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5">
      <c r="A112" s="217"/>
      <c r="B112" s="218"/>
      <c r="C112" s="260" t="s">
        <v>330</v>
      </c>
      <c r="D112" s="252"/>
      <c r="E112" s="253">
        <v>30.58</v>
      </c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204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5">
      <c r="A113" s="217"/>
      <c r="B113" s="218"/>
      <c r="C113" s="260" t="s">
        <v>331</v>
      </c>
      <c r="D113" s="252"/>
      <c r="E113" s="253">
        <v>49.94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204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5">
      <c r="A114" s="217"/>
      <c r="B114" s="218"/>
      <c r="C114" s="260" t="s">
        <v>332</v>
      </c>
      <c r="D114" s="252"/>
      <c r="E114" s="253">
        <v>38.67</v>
      </c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204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5">
      <c r="A115" s="217"/>
      <c r="B115" s="218"/>
      <c r="C115" s="260" t="s">
        <v>333</v>
      </c>
      <c r="D115" s="252"/>
      <c r="E115" s="253">
        <v>35.770000000000003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204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5">
      <c r="A116" s="217"/>
      <c r="B116" s="218"/>
      <c r="C116" s="260" t="s">
        <v>334</v>
      </c>
      <c r="D116" s="252"/>
      <c r="E116" s="253">
        <v>8.7100000000000009</v>
      </c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204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5">
      <c r="A117" s="217"/>
      <c r="B117" s="218"/>
      <c r="C117" s="260" t="s">
        <v>335</v>
      </c>
      <c r="D117" s="252"/>
      <c r="E117" s="253">
        <v>77.180000000000007</v>
      </c>
      <c r="F117" s="220"/>
      <c r="G117" s="220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204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5">
      <c r="A118" s="217"/>
      <c r="B118" s="218"/>
      <c r="C118" s="260" t="s">
        <v>336</v>
      </c>
      <c r="D118" s="252"/>
      <c r="E118" s="253">
        <v>20.71</v>
      </c>
      <c r="F118" s="220"/>
      <c r="G118" s="220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204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5">
      <c r="A119" s="217"/>
      <c r="B119" s="218"/>
      <c r="C119" s="260" t="s">
        <v>337</v>
      </c>
      <c r="D119" s="252"/>
      <c r="E119" s="253">
        <v>29.98</v>
      </c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204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5">
      <c r="A120" s="217"/>
      <c r="B120" s="218"/>
      <c r="C120" s="260" t="s">
        <v>338</v>
      </c>
      <c r="D120" s="252"/>
      <c r="E120" s="253">
        <v>17.53</v>
      </c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204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5">
      <c r="A121" s="217"/>
      <c r="B121" s="218"/>
      <c r="C121" s="260" t="s">
        <v>339</v>
      </c>
      <c r="D121" s="252"/>
      <c r="E121" s="253">
        <v>14.06</v>
      </c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204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5">
      <c r="A122" s="217"/>
      <c r="B122" s="218"/>
      <c r="C122" s="260" t="s">
        <v>340</v>
      </c>
      <c r="D122" s="252"/>
      <c r="E122" s="253">
        <v>16.559999999999999</v>
      </c>
      <c r="F122" s="220"/>
      <c r="G122" s="220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204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5">
      <c r="A123" s="217"/>
      <c r="B123" s="218"/>
      <c r="C123" s="260" t="s">
        <v>341</v>
      </c>
      <c r="D123" s="252"/>
      <c r="E123" s="253">
        <v>13.8</v>
      </c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204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5">
      <c r="A124" s="217"/>
      <c r="B124" s="218"/>
      <c r="C124" s="260" t="s">
        <v>342</v>
      </c>
      <c r="D124" s="252"/>
      <c r="E124" s="253">
        <v>3.9</v>
      </c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204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5">
      <c r="A125" s="217"/>
      <c r="B125" s="218"/>
      <c r="C125" s="260" t="s">
        <v>343</v>
      </c>
      <c r="D125" s="252"/>
      <c r="E125" s="253">
        <v>3.4</v>
      </c>
      <c r="F125" s="220"/>
      <c r="G125" s="220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204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5">
      <c r="A126" s="217"/>
      <c r="B126" s="218"/>
      <c r="C126" s="260" t="s">
        <v>344</v>
      </c>
      <c r="D126" s="252"/>
      <c r="E126" s="253">
        <v>10.89</v>
      </c>
      <c r="F126" s="220"/>
      <c r="G126" s="220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204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5">
      <c r="A127" s="217"/>
      <c r="B127" s="218"/>
      <c r="C127" s="260" t="s">
        <v>345</v>
      </c>
      <c r="D127" s="252"/>
      <c r="E127" s="253">
        <v>5.04</v>
      </c>
      <c r="F127" s="220"/>
      <c r="G127" s="220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204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5">
      <c r="A128" s="217"/>
      <c r="B128" s="218"/>
      <c r="C128" s="260" t="s">
        <v>346</v>
      </c>
      <c r="D128" s="252"/>
      <c r="E128" s="253">
        <v>13.65</v>
      </c>
      <c r="F128" s="220"/>
      <c r="G128" s="220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204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5">
      <c r="A129" s="217"/>
      <c r="B129" s="218"/>
      <c r="C129" s="260" t="s">
        <v>347</v>
      </c>
      <c r="D129" s="252"/>
      <c r="E129" s="253">
        <v>3.94</v>
      </c>
      <c r="F129" s="220"/>
      <c r="G129" s="220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204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5">
      <c r="A130" s="217"/>
      <c r="B130" s="218"/>
      <c r="C130" s="260" t="s">
        <v>348</v>
      </c>
      <c r="D130" s="252"/>
      <c r="E130" s="253">
        <v>2.59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204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5">
      <c r="A131" s="217"/>
      <c r="B131" s="218"/>
      <c r="C131" s="260" t="s">
        <v>349</v>
      </c>
      <c r="D131" s="252"/>
      <c r="E131" s="253">
        <v>0.99</v>
      </c>
      <c r="F131" s="220"/>
      <c r="G131" s="22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204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5">
      <c r="A132" s="217"/>
      <c r="B132" s="218"/>
      <c r="C132" s="260" t="s">
        <v>350</v>
      </c>
      <c r="D132" s="252"/>
      <c r="E132" s="253">
        <v>7.73</v>
      </c>
      <c r="F132" s="220"/>
      <c r="G132" s="220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10"/>
      <c r="AA132" s="210"/>
      <c r="AB132" s="210"/>
      <c r="AC132" s="210"/>
      <c r="AD132" s="210"/>
      <c r="AE132" s="210"/>
      <c r="AF132" s="210"/>
      <c r="AG132" s="210" t="s">
        <v>204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5">
      <c r="A133" s="217"/>
      <c r="B133" s="218"/>
      <c r="C133" s="260" t="s">
        <v>351</v>
      </c>
      <c r="D133" s="252"/>
      <c r="E133" s="253">
        <v>12.18</v>
      </c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204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5">
      <c r="A134" s="217"/>
      <c r="B134" s="218"/>
      <c r="C134" s="260" t="s">
        <v>352</v>
      </c>
      <c r="D134" s="252"/>
      <c r="E134" s="253">
        <v>5.98</v>
      </c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204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5">
      <c r="A135" s="217"/>
      <c r="B135" s="218"/>
      <c r="C135" s="260" t="s">
        <v>353</v>
      </c>
      <c r="D135" s="252"/>
      <c r="E135" s="253">
        <v>5.52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204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5">
      <c r="A136" s="217"/>
      <c r="B136" s="218"/>
      <c r="C136" s="260" t="s">
        <v>354</v>
      </c>
      <c r="D136" s="252"/>
      <c r="E136" s="253">
        <v>2.71</v>
      </c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204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5">
      <c r="A137" s="217"/>
      <c r="B137" s="218"/>
      <c r="C137" s="260" t="s">
        <v>355</v>
      </c>
      <c r="D137" s="252"/>
      <c r="E137" s="253">
        <v>2.5299999999999998</v>
      </c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204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5">
      <c r="A138" s="217"/>
      <c r="B138" s="218"/>
      <c r="C138" s="260" t="s">
        <v>356</v>
      </c>
      <c r="D138" s="252"/>
      <c r="E138" s="253">
        <v>15.63</v>
      </c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204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5">
      <c r="A139" s="217"/>
      <c r="B139" s="218"/>
      <c r="C139" s="260" t="s">
        <v>357</v>
      </c>
      <c r="D139" s="252"/>
      <c r="E139" s="253">
        <v>9.44</v>
      </c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204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5">
      <c r="A140" s="217"/>
      <c r="B140" s="218"/>
      <c r="C140" s="260" t="s">
        <v>358</v>
      </c>
      <c r="D140" s="252"/>
      <c r="E140" s="253">
        <v>17</v>
      </c>
      <c r="F140" s="220"/>
      <c r="G140" s="220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204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5">
      <c r="A141" s="217"/>
      <c r="B141" s="218"/>
      <c r="C141" s="260" t="s">
        <v>359</v>
      </c>
      <c r="D141" s="252"/>
      <c r="E141" s="253">
        <v>38.869999999999997</v>
      </c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204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5">
      <c r="A142" s="217"/>
      <c r="B142" s="218"/>
      <c r="C142" s="260" t="s">
        <v>360</v>
      </c>
      <c r="D142" s="252"/>
      <c r="E142" s="253">
        <v>12.05</v>
      </c>
      <c r="F142" s="220"/>
      <c r="G142" s="220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204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5">
      <c r="A143" s="217"/>
      <c r="B143" s="218"/>
      <c r="C143" s="260" t="s">
        <v>361</v>
      </c>
      <c r="D143" s="252"/>
      <c r="E143" s="253">
        <v>4.95</v>
      </c>
      <c r="F143" s="220"/>
      <c r="G143" s="220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204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5">
      <c r="A144" s="217"/>
      <c r="B144" s="218"/>
      <c r="C144" s="260" t="s">
        <v>362</v>
      </c>
      <c r="D144" s="252"/>
      <c r="E144" s="253">
        <v>17.16</v>
      </c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204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5">
      <c r="A145" s="217"/>
      <c r="B145" s="218"/>
      <c r="C145" s="260" t="s">
        <v>363</v>
      </c>
      <c r="D145" s="252"/>
      <c r="E145" s="253">
        <v>4.2</v>
      </c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204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5">
      <c r="A146" s="217"/>
      <c r="B146" s="218"/>
      <c r="C146" s="260" t="s">
        <v>364</v>
      </c>
      <c r="D146" s="252"/>
      <c r="E146" s="253">
        <v>5.85</v>
      </c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204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5">
      <c r="A147" s="217"/>
      <c r="B147" s="218"/>
      <c r="C147" s="260" t="s">
        <v>365</v>
      </c>
      <c r="D147" s="252"/>
      <c r="E147" s="253">
        <v>15.09</v>
      </c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204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5">
      <c r="A148" s="217"/>
      <c r="B148" s="218"/>
      <c r="C148" s="260" t="s">
        <v>366</v>
      </c>
      <c r="D148" s="252"/>
      <c r="E148" s="253">
        <v>33.409999999999997</v>
      </c>
      <c r="F148" s="220"/>
      <c r="G148" s="220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204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5">
      <c r="A149" s="217"/>
      <c r="B149" s="218"/>
      <c r="C149" s="260" t="s">
        <v>367</v>
      </c>
      <c r="D149" s="252"/>
      <c r="E149" s="253">
        <v>16.62</v>
      </c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204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5">
      <c r="A150" s="217"/>
      <c r="B150" s="218"/>
      <c r="C150" s="260" t="s">
        <v>368</v>
      </c>
      <c r="D150" s="252"/>
      <c r="E150" s="253">
        <v>16.3</v>
      </c>
      <c r="F150" s="220"/>
      <c r="G150" s="220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204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5">
      <c r="A151" s="217"/>
      <c r="B151" s="218"/>
      <c r="C151" s="260" t="s">
        <v>369</v>
      </c>
      <c r="D151" s="252"/>
      <c r="E151" s="253">
        <v>17.559999999999999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204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5">
      <c r="A152" s="217"/>
      <c r="B152" s="218"/>
      <c r="C152" s="260" t="s">
        <v>370</v>
      </c>
      <c r="D152" s="252"/>
      <c r="E152" s="253">
        <v>16.93</v>
      </c>
      <c r="F152" s="220"/>
      <c r="G152" s="220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204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5">
      <c r="A153" s="217"/>
      <c r="B153" s="218"/>
      <c r="C153" s="260" t="s">
        <v>371</v>
      </c>
      <c r="D153" s="252"/>
      <c r="E153" s="253">
        <v>17.559999999999999</v>
      </c>
      <c r="F153" s="220"/>
      <c r="G153" s="220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10"/>
      <c r="AA153" s="210"/>
      <c r="AB153" s="210"/>
      <c r="AC153" s="210"/>
      <c r="AD153" s="210"/>
      <c r="AE153" s="210"/>
      <c r="AF153" s="210"/>
      <c r="AG153" s="210" t="s">
        <v>204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5">
      <c r="A154" s="217"/>
      <c r="B154" s="218"/>
      <c r="C154" s="260" t="s">
        <v>372</v>
      </c>
      <c r="D154" s="252"/>
      <c r="E154" s="253">
        <v>16.62</v>
      </c>
      <c r="F154" s="220"/>
      <c r="G154" s="220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204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5">
      <c r="A155" s="217"/>
      <c r="B155" s="218"/>
      <c r="C155" s="260" t="s">
        <v>373</v>
      </c>
      <c r="D155" s="252"/>
      <c r="E155" s="253">
        <v>18.37</v>
      </c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204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5">
      <c r="A156" s="217"/>
      <c r="B156" s="218"/>
      <c r="C156" s="260" t="s">
        <v>374</v>
      </c>
      <c r="D156" s="252"/>
      <c r="E156" s="253">
        <v>32.21</v>
      </c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204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5">
      <c r="A157" s="217"/>
      <c r="B157" s="218"/>
      <c r="C157" s="260" t="s">
        <v>375</v>
      </c>
      <c r="D157" s="252"/>
      <c r="E157" s="253">
        <v>3.86</v>
      </c>
      <c r="F157" s="220"/>
      <c r="G157" s="220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10"/>
      <c r="AA157" s="210"/>
      <c r="AB157" s="210"/>
      <c r="AC157" s="210"/>
      <c r="AD157" s="210"/>
      <c r="AE157" s="210"/>
      <c r="AF157" s="210"/>
      <c r="AG157" s="210" t="s">
        <v>204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5">
      <c r="A158" s="217"/>
      <c r="B158" s="218"/>
      <c r="C158" s="260" t="s">
        <v>376</v>
      </c>
      <c r="D158" s="252"/>
      <c r="E158" s="253">
        <v>10.57</v>
      </c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204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5">
      <c r="A159" s="217"/>
      <c r="B159" s="218"/>
      <c r="C159" s="260" t="s">
        <v>377</v>
      </c>
      <c r="D159" s="252"/>
      <c r="E159" s="253">
        <v>11.86</v>
      </c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10"/>
      <c r="AA159" s="210"/>
      <c r="AB159" s="210"/>
      <c r="AC159" s="210"/>
      <c r="AD159" s="210"/>
      <c r="AE159" s="210"/>
      <c r="AF159" s="210"/>
      <c r="AG159" s="210" t="s">
        <v>204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5">
      <c r="A160" s="217"/>
      <c r="B160" s="218"/>
      <c r="C160" s="260" t="s">
        <v>378</v>
      </c>
      <c r="D160" s="252"/>
      <c r="E160" s="253">
        <v>5.68</v>
      </c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204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5">
      <c r="A161" s="217"/>
      <c r="B161" s="218"/>
      <c r="C161" s="260" t="s">
        <v>379</v>
      </c>
      <c r="D161" s="252"/>
      <c r="E161" s="253">
        <v>2.4</v>
      </c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204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5">
      <c r="A162" s="217"/>
      <c r="B162" s="218"/>
      <c r="C162" s="260" t="s">
        <v>380</v>
      </c>
      <c r="D162" s="252"/>
      <c r="E162" s="253">
        <v>2.2400000000000002</v>
      </c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204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5">
      <c r="A163" s="217"/>
      <c r="B163" s="218"/>
      <c r="C163" s="260" t="s">
        <v>381</v>
      </c>
      <c r="D163" s="252"/>
      <c r="E163" s="253">
        <v>1.44</v>
      </c>
      <c r="F163" s="220"/>
      <c r="G163" s="22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204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5">
      <c r="A164" s="217"/>
      <c r="B164" s="218"/>
      <c r="C164" s="260" t="s">
        <v>382</v>
      </c>
      <c r="D164" s="252"/>
      <c r="E164" s="253">
        <v>6.62</v>
      </c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204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5">
      <c r="A165" s="217"/>
      <c r="B165" s="218"/>
      <c r="C165" s="260" t="s">
        <v>383</v>
      </c>
      <c r="D165" s="252"/>
      <c r="E165" s="253">
        <v>6.79</v>
      </c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204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5">
      <c r="A166" s="217"/>
      <c r="B166" s="218"/>
      <c r="C166" s="260" t="s">
        <v>384</v>
      </c>
      <c r="D166" s="252"/>
      <c r="E166" s="253">
        <v>7.82</v>
      </c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204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5">
      <c r="A167" s="217"/>
      <c r="B167" s="218"/>
      <c r="C167" s="260" t="s">
        <v>385</v>
      </c>
      <c r="D167" s="252"/>
      <c r="E167" s="253">
        <v>8.33</v>
      </c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204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5">
      <c r="A168" s="217"/>
      <c r="B168" s="218"/>
      <c r="C168" s="260" t="s">
        <v>386</v>
      </c>
      <c r="D168" s="252"/>
      <c r="E168" s="253">
        <v>12.18</v>
      </c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10"/>
      <c r="AA168" s="210"/>
      <c r="AB168" s="210"/>
      <c r="AC168" s="210"/>
      <c r="AD168" s="210"/>
      <c r="AE168" s="210"/>
      <c r="AF168" s="210"/>
      <c r="AG168" s="210" t="s">
        <v>204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5">
      <c r="A169" s="217"/>
      <c r="B169" s="218"/>
      <c r="C169" s="260" t="s">
        <v>387</v>
      </c>
      <c r="D169" s="252"/>
      <c r="E169" s="253">
        <v>5.98</v>
      </c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204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5">
      <c r="A170" s="217"/>
      <c r="B170" s="218"/>
      <c r="C170" s="260" t="s">
        <v>388</v>
      </c>
      <c r="D170" s="252"/>
      <c r="E170" s="253">
        <v>17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204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5">
      <c r="A171" s="217"/>
      <c r="B171" s="218"/>
      <c r="C171" s="260" t="s">
        <v>389</v>
      </c>
      <c r="D171" s="252"/>
      <c r="E171" s="253">
        <v>18.13</v>
      </c>
      <c r="F171" s="220"/>
      <c r="G171" s="22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10"/>
      <c r="AA171" s="210"/>
      <c r="AB171" s="210"/>
      <c r="AC171" s="210"/>
      <c r="AD171" s="210"/>
      <c r="AE171" s="210"/>
      <c r="AF171" s="210"/>
      <c r="AG171" s="210" t="s">
        <v>204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5">
      <c r="A172" s="217"/>
      <c r="B172" s="218"/>
      <c r="C172" s="260" t="s">
        <v>390</v>
      </c>
      <c r="D172" s="252"/>
      <c r="E172" s="253">
        <v>25.44</v>
      </c>
      <c r="F172" s="220"/>
      <c r="G172" s="220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10"/>
      <c r="AA172" s="210"/>
      <c r="AB172" s="210"/>
      <c r="AC172" s="210"/>
      <c r="AD172" s="210"/>
      <c r="AE172" s="210"/>
      <c r="AF172" s="210"/>
      <c r="AG172" s="210" t="s">
        <v>204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5">
      <c r="A173" s="229">
        <v>24</v>
      </c>
      <c r="B173" s="230" t="s">
        <v>391</v>
      </c>
      <c r="C173" s="247" t="s">
        <v>392</v>
      </c>
      <c r="D173" s="231" t="s">
        <v>393</v>
      </c>
      <c r="E173" s="232">
        <v>68</v>
      </c>
      <c r="F173" s="233"/>
      <c r="G173" s="234">
        <f>ROUND(E173*F173,2)</f>
        <v>0</v>
      </c>
      <c r="H173" s="233"/>
      <c r="I173" s="234">
        <f>ROUND(E173*H173,2)</f>
        <v>0</v>
      </c>
      <c r="J173" s="233"/>
      <c r="K173" s="234">
        <f>ROUND(E173*J173,2)</f>
        <v>0</v>
      </c>
      <c r="L173" s="234">
        <v>21</v>
      </c>
      <c r="M173" s="234">
        <f>G173*(1+L173/100)</f>
        <v>0</v>
      </c>
      <c r="N173" s="232">
        <v>0</v>
      </c>
      <c r="O173" s="232">
        <f>ROUND(E173*N173,2)</f>
        <v>0</v>
      </c>
      <c r="P173" s="232">
        <v>0</v>
      </c>
      <c r="Q173" s="232">
        <f>ROUND(E173*P173,2)</f>
        <v>0</v>
      </c>
      <c r="R173" s="234" t="s">
        <v>245</v>
      </c>
      <c r="S173" s="234" t="s">
        <v>158</v>
      </c>
      <c r="T173" s="235" t="s">
        <v>158</v>
      </c>
      <c r="U173" s="220">
        <v>0.05</v>
      </c>
      <c r="V173" s="220">
        <f>ROUND(E173*U173,2)</f>
        <v>3.4</v>
      </c>
      <c r="W173" s="220"/>
      <c r="X173" s="220" t="s">
        <v>168</v>
      </c>
      <c r="Y173" s="220" t="s">
        <v>161</v>
      </c>
      <c r="Z173" s="210"/>
      <c r="AA173" s="210"/>
      <c r="AB173" s="210"/>
      <c r="AC173" s="210"/>
      <c r="AD173" s="210"/>
      <c r="AE173" s="210"/>
      <c r="AF173" s="210"/>
      <c r="AG173" s="210" t="s">
        <v>169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5">
      <c r="A174" s="217"/>
      <c r="B174" s="218"/>
      <c r="C174" s="259" t="s">
        <v>394</v>
      </c>
      <c r="D174" s="258"/>
      <c r="E174" s="258"/>
      <c r="F174" s="258"/>
      <c r="G174" s="258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202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5">
      <c r="A175" s="217"/>
      <c r="B175" s="218"/>
      <c r="C175" s="260" t="s">
        <v>395</v>
      </c>
      <c r="D175" s="252"/>
      <c r="E175" s="253">
        <v>19</v>
      </c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204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5">
      <c r="A176" s="217"/>
      <c r="B176" s="218"/>
      <c r="C176" s="260" t="s">
        <v>61</v>
      </c>
      <c r="D176" s="252"/>
      <c r="E176" s="253">
        <v>1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204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5">
      <c r="A177" s="217"/>
      <c r="B177" s="218"/>
      <c r="C177" s="260" t="s">
        <v>396</v>
      </c>
      <c r="D177" s="252"/>
      <c r="E177" s="253">
        <v>42</v>
      </c>
      <c r="F177" s="220"/>
      <c r="G177" s="22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10"/>
      <c r="AA177" s="210"/>
      <c r="AB177" s="210"/>
      <c r="AC177" s="210"/>
      <c r="AD177" s="210"/>
      <c r="AE177" s="210"/>
      <c r="AF177" s="210"/>
      <c r="AG177" s="210" t="s">
        <v>204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5">
      <c r="A178" s="217"/>
      <c r="B178" s="218"/>
      <c r="C178" s="260" t="s">
        <v>73</v>
      </c>
      <c r="D178" s="252"/>
      <c r="E178" s="253">
        <v>6</v>
      </c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204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5">
      <c r="A179" s="229">
        <v>25</v>
      </c>
      <c r="B179" s="230" t="s">
        <v>397</v>
      </c>
      <c r="C179" s="247" t="s">
        <v>398</v>
      </c>
      <c r="D179" s="231" t="s">
        <v>393</v>
      </c>
      <c r="E179" s="232">
        <v>17</v>
      </c>
      <c r="F179" s="233"/>
      <c r="G179" s="234">
        <f>ROUND(E179*F179,2)</f>
        <v>0</v>
      </c>
      <c r="H179" s="233"/>
      <c r="I179" s="234">
        <f>ROUND(E179*H179,2)</f>
        <v>0</v>
      </c>
      <c r="J179" s="233"/>
      <c r="K179" s="234">
        <f>ROUND(E179*J179,2)</f>
        <v>0</v>
      </c>
      <c r="L179" s="234">
        <v>21</v>
      </c>
      <c r="M179" s="234">
        <f>G179*(1+L179/100)</f>
        <v>0</v>
      </c>
      <c r="N179" s="232">
        <v>0</v>
      </c>
      <c r="O179" s="232">
        <f>ROUND(E179*N179,2)</f>
        <v>0</v>
      </c>
      <c r="P179" s="232">
        <v>0</v>
      </c>
      <c r="Q179" s="232">
        <f>ROUND(E179*P179,2)</f>
        <v>0</v>
      </c>
      <c r="R179" s="234" t="s">
        <v>245</v>
      </c>
      <c r="S179" s="234" t="s">
        <v>158</v>
      </c>
      <c r="T179" s="235" t="s">
        <v>158</v>
      </c>
      <c r="U179" s="220">
        <v>0.09</v>
      </c>
      <c r="V179" s="220">
        <f>ROUND(E179*U179,2)</f>
        <v>1.53</v>
      </c>
      <c r="W179" s="220"/>
      <c r="X179" s="220" t="s">
        <v>168</v>
      </c>
      <c r="Y179" s="220" t="s">
        <v>161</v>
      </c>
      <c r="Z179" s="210"/>
      <c r="AA179" s="210"/>
      <c r="AB179" s="210"/>
      <c r="AC179" s="210"/>
      <c r="AD179" s="210"/>
      <c r="AE179" s="210"/>
      <c r="AF179" s="210"/>
      <c r="AG179" s="210" t="s">
        <v>169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5">
      <c r="A180" s="217"/>
      <c r="B180" s="218"/>
      <c r="C180" s="259" t="s">
        <v>394</v>
      </c>
      <c r="D180" s="258"/>
      <c r="E180" s="258"/>
      <c r="F180" s="258"/>
      <c r="G180" s="258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10"/>
      <c r="AA180" s="210"/>
      <c r="AB180" s="210"/>
      <c r="AC180" s="210"/>
      <c r="AD180" s="210"/>
      <c r="AE180" s="210"/>
      <c r="AF180" s="210"/>
      <c r="AG180" s="210" t="s">
        <v>202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5">
      <c r="A181" s="217"/>
      <c r="B181" s="218"/>
      <c r="C181" s="260" t="s">
        <v>399</v>
      </c>
      <c r="D181" s="252"/>
      <c r="E181" s="253">
        <v>5</v>
      </c>
      <c r="F181" s="220"/>
      <c r="G181" s="220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10"/>
      <c r="AA181" s="210"/>
      <c r="AB181" s="210"/>
      <c r="AC181" s="210"/>
      <c r="AD181" s="210"/>
      <c r="AE181" s="210"/>
      <c r="AF181" s="210"/>
      <c r="AG181" s="210" t="s">
        <v>204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5">
      <c r="A182" s="217"/>
      <c r="B182" s="218"/>
      <c r="C182" s="260" t="s">
        <v>61</v>
      </c>
      <c r="D182" s="252"/>
      <c r="E182" s="253">
        <v>1</v>
      </c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10"/>
      <c r="AA182" s="210"/>
      <c r="AB182" s="210"/>
      <c r="AC182" s="210"/>
      <c r="AD182" s="210"/>
      <c r="AE182" s="210"/>
      <c r="AF182" s="210"/>
      <c r="AG182" s="210" t="s">
        <v>204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5">
      <c r="A183" s="217"/>
      <c r="B183" s="218"/>
      <c r="C183" s="260" t="s">
        <v>61</v>
      </c>
      <c r="D183" s="252"/>
      <c r="E183" s="253">
        <v>1</v>
      </c>
      <c r="F183" s="220"/>
      <c r="G183" s="220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204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5">
      <c r="A184" s="217"/>
      <c r="B184" s="218"/>
      <c r="C184" s="260" t="s">
        <v>65</v>
      </c>
      <c r="D184" s="252"/>
      <c r="E184" s="253">
        <v>2</v>
      </c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10"/>
      <c r="AA184" s="210"/>
      <c r="AB184" s="210"/>
      <c r="AC184" s="210"/>
      <c r="AD184" s="210"/>
      <c r="AE184" s="210"/>
      <c r="AF184" s="210"/>
      <c r="AG184" s="210" t="s">
        <v>204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3" x14ac:dyDescent="0.25">
      <c r="A185" s="217"/>
      <c r="B185" s="218"/>
      <c r="C185" s="260" t="s">
        <v>61</v>
      </c>
      <c r="D185" s="252"/>
      <c r="E185" s="253">
        <v>1</v>
      </c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10"/>
      <c r="AA185" s="210"/>
      <c r="AB185" s="210"/>
      <c r="AC185" s="210"/>
      <c r="AD185" s="210"/>
      <c r="AE185" s="210"/>
      <c r="AF185" s="210"/>
      <c r="AG185" s="210" t="s">
        <v>204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5">
      <c r="A186" s="217"/>
      <c r="B186" s="218"/>
      <c r="C186" s="260" t="s">
        <v>61</v>
      </c>
      <c r="D186" s="252"/>
      <c r="E186" s="253">
        <v>1</v>
      </c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204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5">
      <c r="A187" s="217"/>
      <c r="B187" s="218"/>
      <c r="C187" s="260" t="s">
        <v>65</v>
      </c>
      <c r="D187" s="252"/>
      <c r="E187" s="253">
        <v>2</v>
      </c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204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5">
      <c r="A188" s="217"/>
      <c r="B188" s="218"/>
      <c r="C188" s="260" t="s">
        <v>61</v>
      </c>
      <c r="D188" s="252"/>
      <c r="E188" s="253">
        <v>1</v>
      </c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204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5">
      <c r="A189" s="217"/>
      <c r="B189" s="218"/>
      <c r="C189" s="260" t="s">
        <v>61</v>
      </c>
      <c r="D189" s="252"/>
      <c r="E189" s="253">
        <v>1</v>
      </c>
      <c r="F189" s="220"/>
      <c r="G189" s="220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10"/>
      <c r="AA189" s="210"/>
      <c r="AB189" s="210"/>
      <c r="AC189" s="210"/>
      <c r="AD189" s="210"/>
      <c r="AE189" s="210"/>
      <c r="AF189" s="210"/>
      <c r="AG189" s="210" t="s">
        <v>204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5">
      <c r="A190" s="217"/>
      <c r="B190" s="218"/>
      <c r="C190" s="260" t="s">
        <v>61</v>
      </c>
      <c r="D190" s="252"/>
      <c r="E190" s="253">
        <v>1</v>
      </c>
      <c r="F190" s="220"/>
      <c r="G190" s="22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10"/>
      <c r="AA190" s="210"/>
      <c r="AB190" s="210"/>
      <c r="AC190" s="210"/>
      <c r="AD190" s="210"/>
      <c r="AE190" s="210"/>
      <c r="AF190" s="210"/>
      <c r="AG190" s="210" t="s">
        <v>204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5">
      <c r="A191" s="217"/>
      <c r="B191" s="218"/>
      <c r="C191" s="260" t="s">
        <v>61</v>
      </c>
      <c r="D191" s="252"/>
      <c r="E191" s="253">
        <v>1</v>
      </c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204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5">
      <c r="A192" s="229">
        <v>26</v>
      </c>
      <c r="B192" s="230" t="s">
        <v>400</v>
      </c>
      <c r="C192" s="247" t="s">
        <v>401</v>
      </c>
      <c r="D192" s="231" t="s">
        <v>209</v>
      </c>
      <c r="E192" s="232">
        <v>35.68045</v>
      </c>
      <c r="F192" s="233"/>
      <c r="G192" s="234">
        <f>ROUND(E192*F192,2)</f>
        <v>0</v>
      </c>
      <c r="H192" s="233"/>
      <c r="I192" s="234">
        <f>ROUND(E192*H192,2)</f>
        <v>0</v>
      </c>
      <c r="J192" s="233"/>
      <c r="K192" s="234">
        <f>ROUND(E192*J192,2)</f>
        <v>0</v>
      </c>
      <c r="L192" s="234">
        <v>21</v>
      </c>
      <c r="M192" s="234">
        <f>G192*(1+L192/100)</f>
        <v>0</v>
      </c>
      <c r="N192" s="232">
        <v>2.1900000000000001E-3</v>
      </c>
      <c r="O192" s="232">
        <f>ROUND(E192*N192,2)</f>
        <v>0.08</v>
      </c>
      <c r="P192" s="232">
        <v>7.4999999999999997E-2</v>
      </c>
      <c r="Q192" s="232">
        <f>ROUND(E192*P192,2)</f>
        <v>2.68</v>
      </c>
      <c r="R192" s="234" t="s">
        <v>245</v>
      </c>
      <c r="S192" s="234" t="s">
        <v>158</v>
      </c>
      <c r="T192" s="235" t="s">
        <v>158</v>
      </c>
      <c r="U192" s="220">
        <v>0.95499999999999996</v>
      </c>
      <c r="V192" s="220">
        <f>ROUND(E192*U192,2)</f>
        <v>34.07</v>
      </c>
      <c r="W192" s="220"/>
      <c r="X192" s="220" t="s">
        <v>168</v>
      </c>
      <c r="Y192" s="220" t="s">
        <v>161</v>
      </c>
      <c r="Z192" s="210"/>
      <c r="AA192" s="210"/>
      <c r="AB192" s="210"/>
      <c r="AC192" s="210"/>
      <c r="AD192" s="210"/>
      <c r="AE192" s="210"/>
      <c r="AF192" s="210"/>
      <c r="AG192" s="210" t="s">
        <v>169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5">
      <c r="A193" s="217"/>
      <c r="B193" s="218"/>
      <c r="C193" s="259" t="s">
        <v>289</v>
      </c>
      <c r="D193" s="258"/>
      <c r="E193" s="258"/>
      <c r="F193" s="258"/>
      <c r="G193" s="258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202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5">
      <c r="A194" s="217"/>
      <c r="B194" s="218"/>
      <c r="C194" s="260" t="s">
        <v>402</v>
      </c>
      <c r="D194" s="252"/>
      <c r="E194" s="253">
        <v>3.76</v>
      </c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10"/>
      <c r="AA194" s="210"/>
      <c r="AB194" s="210"/>
      <c r="AC194" s="210"/>
      <c r="AD194" s="210"/>
      <c r="AE194" s="210"/>
      <c r="AF194" s="210"/>
      <c r="AG194" s="210" t="s">
        <v>204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5">
      <c r="A195" s="217"/>
      <c r="B195" s="218"/>
      <c r="C195" s="260" t="s">
        <v>403</v>
      </c>
      <c r="D195" s="252"/>
      <c r="E195" s="253">
        <v>2.83</v>
      </c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204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5">
      <c r="A196" s="217"/>
      <c r="B196" s="218"/>
      <c r="C196" s="260" t="s">
        <v>404</v>
      </c>
      <c r="D196" s="252"/>
      <c r="E196" s="253">
        <v>3</v>
      </c>
      <c r="F196" s="220"/>
      <c r="G196" s="22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204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5">
      <c r="A197" s="217"/>
      <c r="B197" s="218"/>
      <c r="C197" s="260" t="s">
        <v>405</v>
      </c>
      <c r="D197" s="252"/>
      <c r="E197" s="253">
        <v>13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204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5">
      <c r="A198" s="217"/>
      <c r="B198" s="218"/>
      <c r="C198" s="260" t="s">
        <v>406</v>
      </c>
      <c r="D198" s="252"/>
      <c r="E198" s="253">
        <v>2.48</v>
      </c>
      <c r="F198" s="220"/>
      <c r="G198" s="22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10"/>
      <c r="AA198" s="210"/>
      <c r="AB198" s="210"/>
      <c r="AC198" s="210"/>
      <c r="AD198" s="210"/>
      <c r="AE198" s="210"/>
      <c r="AF198" s="210"/>
      <c r="AG198" s="210" t="s">
        <v>204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5">
      <c r="A199" s="217"/>
      <c r="B199" s="218"/>
      <c r="C199" s="260" t="s">
        <v>407</v>
      </c>
      <c r="D199" s="252"/>
      <c r="E199" s="253">
        <v>1.33</v>
      </c>
      <c r="F199" s="220"/>
      <c r="G199" s="22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204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5">
      <c r="A200" s="217"/>
      <c r="B200" s="218"/>
      <c r="C200" s="260" t="s">
        <v>408</v>
      </c>
      <c r="D200" s="252"/>
      <c r="E200" s="253">
        <v>5.13</v>
      </c>
      <c r="F200" s="220"/>
      <c r="G200" s="220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204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5">
      <c r="A201" s="217"/>
      <c r="B201" s="218"/>
      <c r="C201" s="260" t="s">
        <v>409</v>
      </c>
      <c r="D201" s="252"/>
      <c r="E201" s="253">
        <v>0.9</v>
      </c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204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5">
      <c r="A202" s="217"/>
      <c r="B202" s="218"/>
      <c r="C202" s="260" t="s">
        <v>410</v>
      </c>
      <c r="D202" s="252"/>
      <c r="E202" s="253">
        <v>3.25</v>
      </c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204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5">
      <c r="A203" s="229">
        <v>27</v>
      </c>
      <c r="B203" s="230" t="s">
        <v>411</v>
      </c>
      <c r="C203" s="247" t="s">
        <v>412</v>
      </c>
      <c r="D203" s="231" t="s">
        <v>209</v>
      </c>
      <c r="E203" s="232">
        <v>43.35</v>
      </c>
      <c r="F203" s="233"/>
      <c r="G203" s="234">
        <f>ROUND(E203*F203,2)</f>
        <v>0</v>
      </c>
      <c r="H203" s="233"/>
      <c r="I203" s="234">
        <f>ROUND(E203*H203,2)</f>
        <v>0</v>
      </c>
      <c r="J203" s="233"/>
      <c r="K203" s="234">
        <f>ROUND(E203*J203,2)</f>
        <v>0</v>
      </c>
      <c r="L203" s="234">
        <v>21</v>
      </c>
      <c r="M203" s="234">
        <f>G203*(1+L203/100)</f>
        <v>0</v>
      </c>
      <c r="N203" s="232">
        <v>1E-3</v>
      </c>
      <c r="O203" s="232">
        <f>ROUND(E203*N203,2)</f>
        <v>0.04</v>
      </c>
      <c r="P203" s="232">
        <v>6.2E-2</v>
      </c>
      <c r="Q203" s="232">
        <f>ROUND(E203*P203,2)</f>
        <v>2.69</v>
      </c>
      <c r="R203" s="234" t="s">
        <v>245</v>
      </c>
      <c r="S203" s="234" t="s">
        <v>158</v>
      </c>
      <c r="T203" s="235" t="s">
        <v>158</v>
      </c>
      <c r="U203" s="220">
        <v>0.61199999999999999</v>
      </c>
      <c r="V203" s="220">
        <f>ROUND(E203*U203,2)</f>
        <v>26.53</v>
      </c>
      <c r="W203" s="220"/>
      <c r="X203" s="220" t="s">
        <v>168</v>
      </c>
      <c r="Y203" s="220" t="s">
        <v>161</v>
      </c>
      <c r="Z203" s="210"/>
      <c r="AA203" s="210"/>
      <c r="AB203" s="210"/>
      <c r="AC203" s="210"/>
      <c r="AD203" s="210"/>
      <c r="AE203" s="210"/>
      <c r="AF203" s="210"/>
      <c r="AG203" s="210" t="s">
        <v>169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5">
      <c r="A204" s="217"/>
      <c r="B204" s="218"/>
      <c r="C204" s="259" t="s">
        <v>289</v>
      </c>
      <c r="D204" s="258"/>
      <c r="E204" s="258"/>
      <c r="F204" s="258"/>
      <c r="G204" s="258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10"/>
      <c r="AA204" s="210"/>
      <c r="AB204" s="210"/>
      <c r="AC204" s="210"/>
      <c r="AD204" s="210"/>
      <c r="AE204" s="210"/>
      <c r="AF204" s="210"/>
      <c r="AG204" s="210" t="s">
        <v>202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5">
      <c r="A205" s="217"/>
      <c r="B205" s="218"/>
      <c r="C205" s="260" t="s">
        <v>413</v>
      </c>
      <c r="D205" s="252"/>
      <c r="E205" s="253">
        <v>6</v>
      </c>
      <c r="F205" s="220"/>
      <c r="G205" s="22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10"/>
      <c r="AA205" s="210"/>
      <c r="AB205" s="210"/>
      <c r="AC205" s="210"/>
      <c r="AD205" s="210"/>
      <c r="AE205" s="210"/>
      <c r="AF205" s="210"/>
      <c r="AG205" s="210" t="s">
        <v>204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5">
      <c r="A206" s="217"/>
      <c r="B206" s="218"/>
      <c r="C206" s="260" t="s">
        <v>414</v>
      </c>
      <c r="D206" s="252"/>
      <c r="E206" s="253">
        <v>11.34</v>
      </c>
      <c r="F206" s="220"/>
      <c r="G206" s="220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10"/>
      <c r="AA206" s="210"/>
      <c r="AB206" s="210"/>
      <c r="AC206" s="210"/>
      <c r="AD206" s="210"/>
      <c r="AE206" s="210"/>
      <c r="AF206" s="210"/>
      <c r="AG206" s="210" t="s">
        <v>204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5">
      <c r="A207" s="217"/>
      <c r="B207" s="218"/>
      <c r="C207" s="260" t="s">
        <v>415</v>
      </c>
      <c r="D207" s="252"/>
      <c r="E207" s="253">
        <v>6</v>
      </c>
      <c r="F207" s="220"/>
      <c r="G207" s="220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10"/>
      <c r="AA207" s="210"/>
      <c r="AB207" s="210"/>
      <c r="AC207" s="210"/>
      <c r="AD207" s="210"/>
      <c r="AE207" s="210"/>
      <c r="AF207" s="210"/>
      <c r="AG207" s="210" t="s">
        <v>204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5">
      <c r="A208" s="217"/>
      <c r="B208" s="218"/>
      <c r="C208" s="260" t="s">
        <v>416</v>
      </c>
      <c r="D208" s="252"/>
      <c r="E208" s="253">
        <v>9.4499999999999993</v>
      </c>
      <c r="F208" s="220"/>
      <c r="G208" s="220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10"/>
      <c r="AA208" s="210"/>
      <c r="AB208" s="210"/>
      <c r="AC208" s="210"/>
      <c r="AD208" s="210"/>
      <c r="AE208" s="210"/>
      <c r="AF208" s="210"/>
      <c r="AG208" s="210" t="s">
        <v>204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5">
      <c r="A209" s="217"/>
      <c r="B209" s="218"/>
      <c r="C209" s="260" t="s">
        <v>417</v>
      </c>
      <c r="D209" s="252"/>
      <c r="E209" s="253">
        <v>3.6</v>
      </c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204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5">
      <c r="A210" s="217"/>
      <c r="B210" s="218"/>
      <c r="C210" s="260" t="s">
        <v>418</v>
      </c>
      <c r="D210" s="252"/>
      <c r="E210" s="253">
        <v>3</v>
      </c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10"/>
      <c r="AA210" s="210"/>
      <c r="AB210" s="210"/>
      <c r="AC210" s="210"/>
      <c r="AD210" s="210"/>
      <c r="AE210" s="210"/>
      <c r="AF210" s="210"/>
      <c r="AG210" s="210" t="s">
        <v>204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5">
      <c r="A211" s="217"/>
      <c r="B211" s="218"/>
      <c r="C211" s="260" t="s">
        <v>419</v>
      </c>
      <c r="D211" s="252"/>
      <c r="E211" s="253">
        <v>3.96</v>
      </c>
      <c r="F211" s="220"/>
      <c r="G211" s="220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10"/>
      <c r="AA211" s="210"/>
      <c r="AB211" s="210"/>
      <c r="AC211" s="210"/>
      <c r="AD211" s="210"/>
      <c r="AE211" s="210"/>
      <c r="AF211" s="210"/>
      <c r="AG211" s="210" t="s">
        <v>204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5">
      <c r="A212" s="229">
        <v>28</v>
      </c>
      <c r="B212" s="230" t="s">
        <v>420</v>
      </c>
      <c r="C212" s="247" t="s">
        <v>421</v>
      </c>
      <c r="D212" s="231" t="s">
        <v>209</v>
      </c>
      <c r="E212" s="232">
        <v>121.30759999999999</v>
      </c>
      <c r="F212" s="233"/>
      <c r="G212" s="234">
        <f>ROUND(E212*F212,2)</f>
        <v>0</v>
      </c>
      <c r="H212" s="233"/>
      <c r="I212" s="234">
        <f>ROUND(E212*H212,2)</f>
        <v>0</v>
      </c>
      <c r="J212" s="233"/>
      <c r="K212" s="234">
        <f>ROUND(E212*J212,2)</f>
        <v>0</v>
      </c>
      <c r="L212" s="234">
        <v>21</v>
      </c>
      <c r="M212" s="234">
        <f>G212*(1+L212/100)</f>
        <v>0</v>
      </c>
      <c r="N212" s="232">
        <v>9.2000000000000003E-4</v>
      </c>
      <c r="O212" s="232">
        <f>ROUND(E212*N212,2)</f>
        <v>0.11</v>
      </c>
      <c r="P212" s="232">
        <v>5.3999999999999999E-2</v>
      </c>
      <c r="Q212" s="232">
        <f>ROUND(E212*P212,2)</f>
        <v>6.55</v>
      </c>
      <c r="R212" s="234" t="s">
        <v>245</v>
      </c>
      <c r="S212" s="234" t="s">
        <v>158</v>
      </c>
      <c r="T212" s="235" t="s">
        <v>158</v>
      </c>
      <c r="U212" s="220">
        <v>0.46500000000000002</v>
      </c>
      <c r="V212" s="220">
        <f>ROUND(E212*U212,2)</f>
        <v>56.41</v>
      </c>
      <c r="W212" s="220"/>
      <c r="X212" s="220" t="s">
        <v>168</v>
      </c>
      <c r="Y212" s="220" t="s">
        <v>161</v>
      </c>
      <c r="Z212" s="210"/>
      <c r="AA212" s="210"/>
      <c r="AB212" s="210"/>
      <c r="AC212" s="210"/>
      <c r="AD212" s="210"/>
      <c r="AE212" s="210"/>
      <c r="AF212" s="210"/>
      <c r="AG212" s="210" t="s">
        <v>169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5">
      <c r="A213" s="217"/>
      <c r="B213" s="218"/>
      <c r="C213" s="259" t="s">
        <v>289</v>
      </c>
      <c r="D213" s="258"/>
      <c r="E213" s="258"/>
      <c r="F213" s="258"/>
      <c r="G213" s="258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10"/>
      <c r="AA213" s="210"/>
      <c r="AB213" s="210"/>
      <c r="AC213" s="210"/>
      <c r="AD213" s="210"/>
      <c r="AE213" s="210"/>
      <c r="AF213" s="210"/>
      <c r="AG213" s="210" t="s">
        <v>202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5">
      <c r="A214" s="217"/>
      <c r="B214" s="218"/>
      <c r="C214" s="260" t="s">
        <v>422</v>
      </c>
      <c r="D214" s="252"/>
      <c r="E214" s="253">
        <v>3.83</v>
      </c>
      <c r="F214" s="220"/>
      <c r="G214" s="22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10"/>
      <c r="AA214" s="210"/>
      <c r="AB214" s="210"/>
      <c r="AC214" s="210"/>
      <c r="AD214" s="210"/>
      <c r="AE214" s="210"/>
      <c r="AF214" s="210"/>
      <c r="AG214" s="210" t="s">
        <v>204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5">
      <c r="A215" s="217"/>
      <c r="B215" s="218"/>
      <c r="C215" s="260" t="s">
        <v>423</v>
      </c>
      <c r="D215" s="252"/>
      <c r="E215" s="253">
        <v>19.13</v>
      </c>
      <c r="F215" s="220"/>
      <c r="G215" s="220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10"/>
      <c r="AA215" s="210"/>
      <c r="AB215" s="210"/>
      <c r="AC215" s="210"/>
      <c r="AD215" s="210"/>
      <c r="AE215" s="210"/>
      <c r="AF215" s="210"/>
      <c r="AG215" s="210" t="s">
        <v>204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5">
      <c r="A216" s="217"/>
      <c r="B216" s="218"/>
      <c r="C216" s="260" t="s">
        <v>424</v>
      </c>
      <c r="D216" s="252"/>
      <c r="E216" s="253">
        <v>2.7</v>
      </c>
      <c r="F216" s="220"/>
      <c r="G216" s="220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10"/>
      <c r="AA216" s="210"/>
      <c r="AB216" s="210"/>
      <c r="AC216" s="210"/>
      <c r="AD216" s="210"/>
      <c r="AE216" s="210"/>
      <c r="AF216" s="210"/>
      <c r="AG216" s="210" t="s">
        <v>204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5">
      <c r="A217" s="217"/>
      <c r="B217" s="218"/>
      <c r="C217" s="260" t="s">
        <v>425</v>
      </c>
      <c r="D217" s="252"/>
      <c r="E217" s="253">
        <v>18.149999999999999</v>
      </c>
      <c r="F217" s="220"/>
      <c r="G217" s="220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10"/>
      <c r="AA217" s="210"/>
      <c r="AB217" s="210"/>
      <c r="AC217" s="210"/>
      <c r="AD217" s="210"/>
      <c r="AE217" s="210"/>
      <c r="AF217" s="210"/>
      <c r="AG217" s="210" t="s">
        <v>204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5">
      <c r="A218" s="217"/>
      <c r="B218" s="218"/>
      <c r="C218" s="260" t="s">
        <v>426</v>
      </c>
      <c r="D218" s="252"/>
      <c r="E218" s="253">
        <v>14.41</v>
      </c>
      <c r="F218" s="220"/>
      <c r="G218" s="220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10"/>
      <c r="AA218" s="210"/>
      <c r="AB218" s="210"/>
      <c r="AC218" s="210"/>
      <c r="AD218" s="210"/>
      <c r="AE218" s="210"/>
      <c r="AF218" s="210"/>
      <c r="AG218" s="210" t="s">
        <v>204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5">
      <c r="A219" s="217"/>
      <c r="B219" s="218"/>
      <c r="C219" s="260" t="s">
        <v>427</v>
      </c>
      <c r="D219" s="252"/>
      <c r="E219" s="253">
        <v>26.57</v>
      </c>
      <c r="F219" s="220"/>
      <c r="G219" s="22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10"/>
      <c r="AA219" s="210"/>
      <c r="AB219" s="210"/>
      <c r="AC219" s="210"/>
      <c r="AD219" s="210"/>
      <c r="AE219" s="210"/>
      <c r="AF219" s="210"/>
      <c r="AG219" s="210" t="s">
        <v>204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5">
      <c r="A220" s="217"/>
      <c r="B220" s="218"/>
      <c r="C220" s="260" t="s">
        <v>428</v>
      </c>
      <c r="D220" s="252"/>
      <c r="E220" s="253">
        <v>8.8800000000000008</v>
      </c>
      <c r="F220" s="220"/>
      <c r="G220" s="220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10"/>
      <c r="AA220" s="210"/>
      <c r="AB220" s="210"/>
      <c r="AC220" s="210"/>
      <c r="AD220" s="210"/>
      <c r="AE220" s="210"/>
      <c r="AF220" s="210"/>
      <c r="AG220" s="210" t="s">
        <v>204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5">
      <c r="A221" s="217"/>
      <c r="B221" s="218"/>
      <c r="C221" s="260" t="s">
        <v>429</v>
      </c>
      <c r="D221" s="252"/>
      <c r="E221" s="253">
        <v>6.37</v>
      </c>
      <c r="F221" s="220"/>
      <c r="G221" s="220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10"/>
      <c r="AA221" s="210"/>
      <c r="AB221" s="210"/>
      <c r="AC221" s="210"/>
      <c r="AD221" s="210"/>
      <c r="AE221" s="210"/>
      <c r="AF221" s="210"/>
      <c r="AG221" s="210" t="s">
        <v>204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5">
      <c r="A222" s="217"/>
      <c r="B222" s="218"/>
      <c r="C222" s="260" t="s">
        <v>430</v>
      </c>
      <c r="D222" s="252"/>
      <c r="E222" s="253">
        <v>5.52</v>
      </c>
      <c r="F222" s="220"/>
      <c r="G222" s="220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10"/>
      <c r="AA222" s="210"/>
      <c r="AB222" s="210"/>
      <c r="AC222" s="210"/>
      <c r="AD222" s="210"/>
      <c r="AE222" s="210"/>
      <c r="AF222" s="210"/>
      <c r="AG222" s="210" t="s">
        <v>204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5">
      <c r="A223" s="217"/>
      <c r="B223" s="218"/>
      <c r="C223" s="260" t="s">
        <v>431</v>
      </c>
      <c r="D223" s="252"/>
      <c r="E223" s="253">
        <v>15.75</v>
      </c>
      <c r="F223" s="220"/>
      <c r="G223" s="220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10"/>
      <c r="AA223" s="210"/>
      <c r="AB223" s="210"/>
      <c r="AC223" s="210"/>
      <c r="AD223" s="210"/>
      <c r="AE223" s="210"/>
      <c r="AF223" s="210"/>
      <c r="AG223" s="210" t="s">
        <v>204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1" x14ac:dyDescent="0.25">
      <c r="A224" s="229">
        <v>29</v>
      </c>
      <c r="B224" s="230" t="s">
        <v>432</v>
      </c>
      <c r="C224" s="247" t="s">
        <v>433</v>
      </c>
      <c r="D224" s="231" t="s">
        <v>209</v>
      </c>
      <c r="E224" s="232">
        <v>42.802</v>
      </c>
      <c r="F224" s="233"/>
      <c r="G224" s="234">
        <f>ROUND(E224*F224,2)</f>
        <v>0</v>
      </c>
      <c r="H224" s="233"/>
      <c r="I224" s="234">
        <f>ROUND(E224*H224,2)</f>
        <v>0</v>
      </c>
      <c r="J224" s="233"/>
      <c r="K224" s="234">
        <f>ROUND(E224*J224,2)</f>
        <v>0</v>
      </c>
      <c r="L224" s="234">
        <v>21</v>
      </c>
      <c r="M224" s="234">
        <f>G224*(1+L224/100)</f>
        <v>0</v>
      </c>
      <c r="N224" s="232">
        <v>1E-3</v>
      </c>
      <c r="O224" s="232">
        <f>ROUND(E224*N224,2)</f>
        <v>0.04</v>
      </c>
      <c r="P224" s="232">
        <v>6.7000000000000004E-2</v>
      </c>
      <c r="Q224" s="232">
        <f>ROUND(E224*P224,2)</f>
        <v>2.87</v>
      </c>
      <c r="R224" s="234" t="s">
        <v>245</v>
      </c>
      <c r="S224" s="234" t="s">
        <v>158</v>
      </c>
      <c r="T224" s="235" t="s">
        <v>158</v>
      </c>
      <c r="U224" s="220">
        <v>0.53300000000000003</v>
      </c>
      <c r="V224" s="220">
        <f>ROUND(E224*U224,2)</f>
        <v>22.81</v>
      </c>
      <c r="W224" s="220"/>
      <c r="X224" s="220" t="s">
        <v>168</v>
      </c>
      <c r="Y224" s="220" t="s">
        <v>161</v>
      </c>
      <c r="Z224" s="210"/>
      <c r="AA224" s="210"/>
      <c r="AB224" s="210"/>
      <c r="AC224" s="210"/>
      <c r="AD224" s="210"/>
      <c r="AE224" s="210"/>
      <c r="AF224" s="210"/>
      <c r="AG224" s="210" t="s">
        <v>169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2" x14ac:dyDescent="0.25">
      <c r="A225" s="217"/>
      <c r="B225" s="218"/>
      <c r="C225" s="259" t="s">
        <v>289</v>
      </c>
      <c r="D225" s="258"/>
      <c r="E225" s="258"/>
      <c r="F225" s="258"/>
      <c r="G225" s="258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10"/>
      <c r="AA225" s="210"/>
      <c r="AB225" s="210"/>
      <c r="AC225" s="210"/>
      <c r="AD225" s="210"/>
      <c r="AE225" s="210"/>
      <c r="AF225" s="210"/>
      <c r="AG225" s="210" t="s">
        <v>202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5">
      <c r="A226" s="217"/>
      <c r="B226" s="218"/>
      <c r="C226" s="260" t="s">
        <v>434</v>
      </c>
      <c r="D226" s="252"/>
      <c r="E226" s="253">
        <v>15.44</v>
      </c>
      <c r="F226" s="220"/>
      <c r="G226" s="220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10"/>
      <c r="AA226" s="210"/>
      <c r="AB226" s="210"/>
      <c r="AC226" s="210"/>
      <c r="AD226" s="210"/>
      <c r="AE226" s="210"/>
      <c r="AF226" s="210"/>
      <c r="AG226" s="210" t="s">
        <v>204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5">
      <c r="A227" s="217"/>
      <c r="B227" s="218"/>
      <c r="C227" s="260" t="s">
        <v>435</v>
      </c>
      <c r="D227" s="252"/>
      <c r="E227" s="253">
        <v>3.46</v>
      </c>
      <c r="F227" s="220"/>
      <c r="G227" s="220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10"/>
      <c r="AA227" s="210"/>
      <c r="AB227" s="210"/>
      <c r="AC227" s="210"/>
      <c r="AD227" s="210"/>
      <c r="AE227" s="210"/>
      <c r="AF227" s="210"/>
      <c r="AG227" s="210" t="s">
        <v>204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5">
      <c r="A228" s="217"/>
      <c r="B228" s="218"/>
      <c r="C228" s="260" t="s">
        <v>436</v>
      </c>
      <c r="D228" s="252"/>
      <c r="E228" s="253">
        <v>0.93</v>
      </c>
      <c r="F228" s="220"/>
      <c r="G228" s="220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10"/>
      <c r="AA228" s="210"/>
      <c r="AB228" s="210"/>
      <c r="AC228" s="210"/>
      <c r="AD228" s="210"/>
      <c r="AE228" s="210"/>
      <c r="AF228" s="210"/>
      <c r="AG228" s="210" t="s">
        <v>204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5">
      <c r="A229" s="217"/>
      <c r="B229" s="218"/>
      <c r="C229" s="260" t="s">
        <v>437</v>
      </c>
      <c r="D229" s="252"/>
      <c r="E229" s="253">
        <v>4.18</v>
      </c>
      <c r="F229" s="220"/>
      <c r="G229" s="220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10"/>
      <c r="AA229" s="210"/>
      <c r="AB229" s="210"/>
      <c r="AC229" s="210"/>
      <c r="AD229" s="210"/>
      <c r="AE229" s="210"/>
      <c r="AF229" s="210"/>
      <c r="AG229" s="210" t="s">
        <v>204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5">
      <c r="A230" s="217"/>
      <c r="B230" s="218"/>
      <c r="C230" s="260" t="s">
        <v>438</v>
      </c>
      <c r="D230" s="252"/>
      <c r="E230" s="253">
        <v>1.65</v>
      </c>
      <c r="F230" s="220"/>
      <c r="G230" s="220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10"/>
      <c r="AA230" s="210"/>
      <c r="AB230" s="210"/>
      <c r="AC230" s="210"/>
      <c r="AD230" s="210"/>
      <c r="AE230" s="210"/>
      <c r="AF230" s="210"/>
      <c r="AG230" s="210" t="s">
        <v>204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5">
      <c r="A231" s="217"/>
      <c r="B231" s="218"/>
      <c r="C231" s="260" t="s">
        <v>439</v>
      </c>
      <c r="D231" s="252"/>
      <c r="E231" s="253">
        <v>1.77</v>
      </c>
      <c r="F231" s="220"/>
      <c r="G231" s="220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10"/>
      <c r="AA231" s="210"/>
      <c r="AB231" s="210"/>
      <c r="AC231" s="210"/>
      <c r="AD231" s="210"/>
      <c r="AE231" s="210"/>
      <c r="AF231" s="210"/>
      <c r="AG231" s="210" t="s">
        <v>204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5">
      <c r="A232" s="217"/>
      <c r="B232" s="218"/>
      <c r="C232" s="260" t="s">
        <v>440</v>
      </c>
      <c r="D232" s="252"/>
      <c r="E232" s="253">
        <v>3.3</v>
      </c>
      <c r="F232" s="220"/>
      <c r="G232" s="220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10"/>
      <c r="AA232" s="210"/>
      <c r="AB232" s="210"/>
      <c r="AC232" s="210"/>
      <c r="AD232" s="210"/>
      <c r="AE232" s="210"/>
      <c r="AF232" s="210"/>
      <c r="AG232" s="210" t="s">
        <v>204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5">
      <c r="A233" s="217"/>
      <c r="B233" s="218"/>
      <c r="C233" s="260" t="s">
        <v>441</v>
      </c>
      <c r="D233" s="252"/>
      <c r="E233" s="253">
        <v>3.6</v>
      </c>
      <c r="F233" s="220"/>
      <c r="G233" s="220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10"/>
      <c r="AA233" s="210"/>
      <c r="AB233" s="210"/>
      <c r="AC233" s="210"/>
      <c r="AD233" s="210"/>
      <c r="AE233" s="210"/>
      <c r="AF233" s="210"/>
      <c r="AG233" s="210" t="s">
        <v>204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5">
      <c r="A234" s="217"/>
      <c r="B234" s="218"/>
      <c r="C234" s="260" t="s">
        <v>442</v>
      </c>
      <c r="D234" s="252"/>
      <c r="E234" s="253">
        <v>4</v>
      </c>
      <c r="F234" s="220"/>
      <c r="G234" s="22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10"/>
      <c r="AA234" s="210"/>
      <c r="AB234" s="210"/>
      <c r="AC234" s="210"/>
      <c r="AD234" s="210"/>
      <c r="AE234" s="210"/>
      <c r="AF234" s="210"/>
      <c r="AG234" s="210" t="s">
        <v>204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5">
      <c r="A235" s="217"/>
      <c r="B235" s="218"/>
      <c r="C235" s="260" t="s">
        <v>443</v>
      </c>
      <c r="D235" s="252"/>
      <c r="E235" s="253">
        <v>2</v>
      </c>
      <c r="F235" s="220"/>
      <c r="G235" s="220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10"/>
      <c r="AA235" s="210"/>
      <c r="AB235" s="210"/>
      <c r="AC235" s="210"/>
      <c r="AD235" s="210"/>
      <c r="AE235" s="210"/>
      <c r="AF235" s="210"/>
      <c r="AG235" s="210" t="s">
        <v>204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5">
      <c r="A236" s="217"/>
      <c r="B236" s="218"/>
      <c r="C236" s="260" t="s">
        <v>444</v>
      </c>
      <c r="D236" s="252"/>
      <c r="E236" s="253">
        <v>2.4700000000000002</v>
      </c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10"/>
      <c r="AA236" s="210"/>
      <c r="AB236" s="210"/>
      <c r="AC236" s="210"/>
      <c r="AD236" s="210"/>
      <c r="AE236" s="210"/>
      <c r="AF236" s="210"/>
      <c r="AG236" s="210" t="s">
        <v>204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ht="20.399999999999999" outlineLevel="1" x14ac:dyDescent="0.25">
      <c r="A237" s="229">
        <v>30</v>
      </c>
      <c r="B237" s="230" t="s">
        <v>445</v>
      </c>
      <c r="C237" s="247" t="s">
        <v>446</v>
      </c>
      <c r="D237" s="231" t="s">
        <v>209</v>
      </c>
      <c r="E237" s="232">
        <v>100.667</v>
      </c>
      <c r="F237" s="233"/>
      <c r="G237" s="234">
        <f>ROUND(E237*F237,2)</f>
        <v>0</v>
      </c>
      <c r="H237" s="233"/>
      <c r="I237" s="234">
        <f>ROUND(E237*H237,2)</f>
        <v>0</v>
      </c>
      <c r="J237" s="233"/>
      <c r="K237" s="234">
        <f>ROUND(E237*J237,2)</f>
        <v>0</v>
      </c>
      <c r="L237" s="234">
        <v>21</v>
      </c>
      <c r="M237" s="234">
        <f>G237*(1+L237/100)</f>
        <v>0</v>
      </c>
      <c r="N237" s="232">
        <v>1.17E-3</v>
      </c>
      <c r="O237" s="232">
        <f>ROUND(E237*N237,2)</f>
        <v>0.12</v>
      </c>
      <c r="P237" s="232">
        <v>7.5999999999999998E-2</v>
      </c>
      <c r="Q237" s="232">
        <f>ROUND(E237*P237,2)</f>
        <v>7.65</v>
      </c>
      <c r="R237" s="234" t="s">
        <v>245</v>
      </c>
      <c r="S237" s="234" t="s">
        <v>158</v>
      </c>
      <c r="T237" s="235" t="s">
        <v>158</v>
      </c>
      <c r="U237" s="220">
        <v>0.93899999999999995</v>
      </c>
      <c r="V237" s="220">
        <f>ROUND(E237*U237,2)</f>
        <v>94.53</v>
      </c>
      <c r="W237" s="220"/>
      <c r="X237" s="220" t="s">
        <v>168</v>
      </c>
      <c r="Y237" s="220" t="s">
        <v>161</v>
      </c>
      <c r="Z237" s="210"/>
      <c r="AA237" s="210"/>
      <c r="AB237" s="210"/>
      <c r="AC237" s="210"/>
      <c r="AD237" s="210"/>
      <c r="AE237" s="210"/>
      <c r="AF237" s="210"/>
      <c r="AG237" s="210" t="s">
        <v>169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2" x14ac:dyDescent="0.25">
      <c r="A238" s="217"/>
      <c r="B238" s="218"/>
      <c r="C238" s="260" t="s">
        <v>447</v>
      </c>
      <c r="D238" s="252"/>
      <c r="E238" s="253">
        <v>22.46</v>
      </c>
      <c r="F238" s="220"/>
      <c r="G238" s="220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10"/>
      <c r="AA238" s="210"/>
      <c r="AB238" s="210"/>
      <c r="AC238" s="210"/>
      <c r="AD238" s="210"/>
      <c r="AE238" s="210"/>
      <c r="AF238" s="210"/>
      <c r="AG238" s="210" t="s">
        <v>204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5">
      <c r="A239" s="217"/>
      <c r="B239" s="218"/>
      <c r="C239" s="260" t="s">
        <v>448</v>
      </c>
      <c r="D239" s="252"/>
      <c r="E239" s="253">
        <v>1.38</v>
      </c>
      <c r="F239" s="220"/>
      <c r="G239" s="220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10"/>
      <c r="AA239" s="210"/>
      <c r="AB239" s="210"/>
      <c r="AC239" s="210"/>
      <c r="AD239" s="210"/>
      <c r="AE239" s="210"/>
      <c r="AF239" s="210"/>
      <c r="AG239" s="210" t="s">
        <v>204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5">
      <c r="A240" s="217"/>
      <c r="B240" s="218"/>
      <c r="C240" s="260" t="s">
        <v>449</v>
      </c>
      <c r="D240" s="252"/>
      <c r="E240" s="253">
        <v>66.19</v>
      </c>
      <c r="F240" s="220"/>
      <c r="G240" s="220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10"/>
      <c r="AA240" s="210"/>
      <c r="AB240" s="210"/>
      <c r="AC240" s="210"/>
      <c r="AD240" s="210"/>
      <c r="AE240" s="210"/>
      <c r="AF240" s="210"/>
      <c r="AG240" s="210" t="s">
        <v>204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5">
      <c r="A241" s="217"/>
      <c r="B241" s="218"/>
      <c r="C241" s="260" t="s">
        <v>450</v>
      </c>
      <c r="D241" s="252"/>
      <c r="E241" s="253">
        <v>10.64</v>
      </c>
      <c r="F241" s="220"/>
      <c r="G241" s="220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10"/>
      <c r="AA241" s="210"/>
      <c r="AB241" s="210"/>
      <c r="AC241" s="210"/>
      <c r="AD241" s="210"/>
      <c r="AE241" s="210"/>
      <c r="AF241" s="210"/>
      <c r="AG241" s="210" t="s">
        <v>204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ht="20.399999999999999" outlineLevel="1" x14ac:dyDescent="0.25">
      <c r="A242" s="229">
        <v>31</v>
      </c>
      <c r="B242" s="230" t="s">
        <v>451</v>
      </c>
      <c r="C242" s="247" t="s">
        <v>452</v>
      </c>
      <c r="D242" s="231" t="s">
        <v>244</v>
      </c>
      <c r="E242" s="232">
        <v>18.741399999999999</v>
      </c>
      <c r="F242" s="233"/>
      <c r="G242" s="234">
        <f>ROUND(E242*F242,2)</f>
        <v>0</v>
      </c>
      <c r="H242" s="233"/>
      <c r="I242" s="234">
        <f>ROUND(E242*H242,2)</f>
        <v>0</v>
      </c>
      <c r="J242" s="233"/>
      <c r="K242" s="234">
        <f>ROUND(E242*J242,2)</f>
        <v>0</v>
      </c>
      <c r="L242" s="234">
        <v>21</v>
      </c>
      <c r="M242" s="234">
        <f>G242*(1+L242/100)</f>
        <v>0</v>
      </c>
      <c r="N242" s="232">
        <v>0</v>
      </c>
      <c r="O242" s="232">
        <f>ROUND(E242*N242,2)</f>
        <v>0</v>
      </c>
      <c r="P242" s="232">
        <v>0</v>
      </c>
      <c r="Q242" s="232">
        <f>ROUND(E242*P242,2)</f>
        <v>0</v>
      </c>
      <c r="R242" s="234" t="s">
        <v>245</v>
      </c>
      <c r="S242" s="234" t="s">
        <v>158</v>
      </c>
      <c r="T242" s="235" t="s">
        <v>158</v>
      </c>
      <c r="U242" s="220">
        <v>0</v>
      </c>
      <c r="V242" s="220">
        <f>ROUND(E242*U242,2)</f>
        <v>0</v>
      </c>
      <c r="W242" s="220"/>
      <c r="X242" s="220" t="s">
        <v>168</v>
      </c>
      <c r="Y242" s="220" t="s">
        <v>161</v>
      </c>
      <c r="Z242" s="210"/>
      <c r="AA242" s="210"/>
      <c r="AB242" s="210"/>
      <c r="AC242" s="210"/>
      <c r="AD242" s="210"/>
      <c r="AE242" s="210"/>
      <c r="AF242" s="210"/>
      <c r="AG242" s="210" t="s">
        <v>239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2" x14ac:dyDescent="0.25">
      <c r="A243" s="217"/>
      <c r="B243" s="218"/>
      <c r="C243" s="260" t="s">
        <v>453</v>
      </c>
      <c r="D243" s="252"/>
      <c r="E243" s="253">
        <v>18.739999999999998</v>
      </c>
      <c r="F243" s="220"/>
      <c r="G243" s="220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10"/>
      <c r="AA243" s="210"/>
      <c r="AB243" s="210"/>
      <c r="AC243" s="210"/>
      <c r="AD243" s="210"/>
      <c r="AE243" s="210"/>
      <c r="AF243" s="210"/>
      <c r="AG243" s="210" t="s">
        <v>204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1" x14ac:dyDescent="0.25">
      <c r="A244" s="229">
        <v>32</v>
      </c>
      <c r="B244" s="230" t="s">
        <v>454</v>
      </c>
      <c r="C244" s="247" t="s">
        <v>455</v>
      </c>
      <c r="D244" s="231" t="s">
        <v>244</v>
      </c>
      <c r="E244" s="232">
        <v>24.302759999999999</v>
      </c>
      <c r="F244" s="233"/>
      <c r="G244" s="234">
        <f>ROUND(E244*F244,2)</f>
        <v>0</v>
      </c>
      <c r="H244" s="233"/>
      <c r="I244" s="234">
        <f>ROUND(E244*H244,2)</f>
        <v>0</v>
      </c>
      <c r="J244" s="233"/>
      <c r="K244" s="234">
        <f>ROUND(E244*J244,2)</f>
        <v>0</v>
      </c>
      <c r="L244" s="234">
        <v>21</v>
      </c>
      <c r="M244" s="234">
        <f>G244*(1+L244/100)</f>
        <v>0</v>
      </c>
      <c r="N244" s="232">
        <v>0</v>
      </c>
      <c r="O244" s="232">
        <f>ROUND(E244*N244,2)</f>
        <v>0</v>
      </c>
      <c r="P244" s="232">
        <v>0</v>
      </c>
      <c r="Q244" s="232">
        <f>ROUND(E244*P244,2)</f>
        <v>0</v>
      </c>
      <c r="R244" s="234" t="s">
        <v>245</v>
      </c>
      <c r="S244" s="234" t="s">
        <v>158</v>
      </c>
      <c r="T244" s="235" t="s">
        <v>158</v>
      </c>
      <c r="U244" s="220">
        <v>0</v>
      </c>
      <c r="V244" s="220">
        <f>ROUND(E244*U244,2)</f>
        <v>0</v>
      </c>
      <c r="W244" s="220"/>
      <c r="X244" s="220" t="s">
        <v>168</v>
      </c>
      <c r="Y244" s="220" t="s">
        <v>161</v>
      </c>
      <c r="Z244" s="210"/>
      <c r="AA244" s="210"/>
      <c r="AB244" s="210"/>
      <c r="AC244" s="210"/>
      <c r="AD244" s="210"/>
      <c r="AE244" s="210"/>
      <c r="AF244" s="210"/>
      <c r="AG244" s="210" t="s">
        <v>239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2" x14ac:dyDescent="0.25">
      <c r="A245" s="217"/>
      <c r="B245" s="218"/>
      <c r="C245" s="260" t="s">
        <v>456</v>
      </c>
      <c r="D245" s="252"/>
      <c r="E245" s="253">
        <v>24.3</v>
      </c>
      <c r="F245" s="220"/>
      <c r="G245" s="220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10"/>
      <c r="AA245" s="210"/>
      <c r="AB245" s="210"/>
      <c r="AC245" s="210"/>
      <c r="AD245" s="210"/>
      <c r="AE245" s="210"/>
      <c r="AF245" s="210"/>
      <c r="AG245" s="210" t="s">
        <v>204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ht="20.399999999999999" outlineLevel="1" x14ac:dyDescent="0.25">
      <c r="A246" s="229">
        <v>33</v>
      </c>
      <c r="B246" s="230" t="s">
        <v>457</v>
      </c>
      <c r="C246" s="247" t="s">
        <v>458</v>
      </c>
      <c r="D246" s="231" t="s">
        <v>244</v>
      </c>
      <c r="E246" s="232">
        <v>854.29376000000002</v>
      </c>
      <c r="F246" s="233"/>
      <c r="G246" s="234">
        <f>ROUND(E246*F246,2)</f>
        <v>0</v>
      </c>
      <c r="H246" s="233"/>
      <c r="I246" s="234">
        <f>ROUND(E246*H246,2)</f>
        <v>0</v>
      </c>
      <c r="J246" s="233"/>
      <c r="K246" s="234">
        <f>ROUND(E246*J246,2)</f>
        <v>0</v>
      </c>
      <c r="L246" s="234">
        <v>21</v>
      </c>
      <c r="M246" s="234">
        <f>G246*(1+L246/100)</f>
        <v>0</v>
      </c>
      <c r="N246" s="232">
        <v>0</v>
      </c>
      <c r="O246" s="232">
        <f>ROUND(E246*N246,2)</f>
        <v>0</v>
      </c>
      <c r="P246" s="232">
        <v>0</v>
      </c>
      <c r="Q246" s="232">
        <f>ROUND(E246*P246,2)</f>
        <v>0</v>
      </c>
      <c r="R246" s="234" t="s">
        <v>245</v>
      </c>
      <c r="S246" s="234" t="s">
        <v>158</v>
      </c>
      <c r="T246" s="235" t="s">
        <v>158</v>
      </c>
      <c r="U246" s="220">
        <v>0</v>
      </c>
      <c r="V246" s="220">
        <f>ROUND(E246*U246,2)</f>
        <v>0</v>
      </c>
      <c r="W246" s="220"/>
      <c r="X246" s="220" t="s">
        <v>168</v>
      </c>
      <c r="Y246" s="220" t="s">
        <v>161</v>
      </c>
      <c r="Z246" s="210"/>
      <c r="AA246" s="210"/>
      <c r="AB246" s="210"/>
      <c r="AC246" s="210"/>
      <c r="AD246" s="210"/>
      <c r="AE246" s="210"/>
      <c r="AF246" s="210"/>
      <c r="AG246" s="210" t="s">
        <v>239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5">
      <c r="A247" s="217"/>
      <c r="B247" s="218"/>
      <c r="C247" s="260" t="s">
        <v>459</v>
      </c>
      <c r="D247" s="252"/>
      <c r="E247" s="253">
        <v>854.29</v>
      </c>
      <c r="F247" s="220"/>
      <c r="G247" s="220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10"/>
      <c r="AA247" s="210"/>
      <c r="AB247" s="210"/>
      <c r="AC247" s="210"/>
      <c r="AD247" s="210"/>
      <c r="AE247" s="210"/>
      <c r="AF247" s="210"/>
      <c r="AG247" s="210" t="s">
        <v>204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ht="20.399999999999999" outlineLevel="1" x14ac:dyDescent="0.25">
      <c r="A248" s="229">
        <v>34</v>
      </c>
      <c r="B248" s="230" t="s">
        <v>460</v>
      </c>
      <c r="C248" s="247" t="s">
        <v>461</v>
      </c>
      <c r="D248" s="231" t="s">
        <v>244</v>
      </c>
      <c r="E248" s="232">
        <v>1617.8747599999999</v>
      </c>
      <c r="F248" s="233"/>
      <c r="G248" s="234">
        <f>ROUND(E248*F248,2)</f>
        <v>0</v>
      </c>
      <c r="H248" s="233"/>
      <c r="I248" s="234">
        <f>ROUND(E248*H248,2)</f>
        <v>0</v>
      </c>
      <c r="J248" s="233"/>
      <c r="K248" s="234">
        <f>ROUND(E248*J248,2)</f>
        <v>0</v>
      </c>
      <c r="L248" s="234">
        <v>21</v>
      </c>
      <c r="M248" s="234">
        <f>G248*(1+L248/100)</f>
        <v>0</v>
      </c>
      <c r="N248" s="232">
        <v>0</v>
      </c>
      <c r="O248" s="232">
        <f>ROUND(E248*N248,2)</f>
        <v>0</v>
      </c>
      <c r="P248" s="232">
        <v>0</v>
      </c>
      <c r="Q248" s="232">
        <f>ROUND(E248*P248,2)</f>
        <v>0</v>
      </c>
      <c r="R248" s="234" t="s">
        <v>245</v>
      </c>
      <c r="S248" s="234" t="s">
        <v>158</v>
      </c>
      <c r="T248" s="235" t="s">
        <v>158</v>
      </c>
      <c r="U248" s="220">
        <v>0</v>
      </c>
      <c r="V248" s="220">
        <f>ROUND(E248*U248,2)</f>
        <v>0</v>
      </c>
      <c r="W248" s="220"/>
      <c r="X248" s="220" t="s">
        <v>168</v>
      </c>
      <c r="Y248" s="220" t="s">
        <v>161</v>
      </c>
      <c r="Z248" s="210"/>
      <c r="AA248" s="210"/>
      <c r="AB248" s="210"/>
      <c r="AC248" s="210"/>
      <c r="AD248" s="210"/>
      <c r="AE248" s="210"/>
      <c r="AF248" s="210"/>
      <c r="AG248" s="210" t="s">
        <v>239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2" x14ac:dyDescent="0.25">
      <c r="A249" s="217"/>
      <c r="B249" s="218"/>
      <c r="C249" s="260" t="s">
        <v>462</v>
      </c>
      <c r="D249" s="252"/>
      <c r="E249" s="253">
        <v>1617.87</v>
      </c>
      <c r="F249" s="220"/>
      <c r="G249" s="220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10"/>
      <c r="AA249" s="210"/>
      <c r="AB249" s="210"/>
      <c r="AC249" s="210"/>
      <c r="AD249" s="210"/>
      <c r="AE249" s="210"/>
      <c r="AF249" s="210"/>
      <c r="AG249" s="210" t="s">
        <v>204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1" x14ac:dyDescent="0.25">
      <c r="A250" s="236">
        <v>35</v>
      </c>
      <c r="B250" s="237" t="s">
        <v>247</v>
      </c>
      <c r="C250" s="246" t="s">
        <v>248</v>
      </c>
      <c r="D250" s="238" t="s">
        <v>244</v>
      </c>
      <c r="E250" s="239">
        <v>2515.2126899999998</v>
      </c>
      <c r="F250" s="240"/>
      <c r="G250" s="241">
        <f>ROUND(E250*F250,2)</f>
        <v>0</v>
      </c>
      <c r="H250" s="240"/>
      <c r="I250" s="241">
        <f>ROUND(E250*H250,2)</f>
        <v>0</v>
      </c>
      <c r="J250" s="240"/>
      <c r="K250" s="241">
        <f>ROUND(E250*J250,2)</f>
        <v>0</v>
      </c>
      <c r="L250" s="241">
        <v>21</v>
      </c>
      <c r="M250" s="241">
        <f>G250*(1+L250/100)</f>
        <v>0</v>
      </c>
      <c r="N250" s="239">
        <v>0</v>
      </c>
      <c r="O250" s="239">
        <f>ROUND(E250*N250,2)</f>
        <v>0</v>
      </c>
      <c r="P250" s="239">
        <v>0</v>
      </c>
      <c r="Q250" s="239">
        <f>ROUND(E250*P250,2)</f>
        <v>0</v>
      </c>
      <c r="R250" s="241" t="s">
        <v>245</v>
      </c>
      <c r="S250" s="241" t="s">
        <v>158</v>
      </c>
      <c r="T250" s="242" t="s">
        <v>158</v>
      </c>
      <c r="U250" s="220">
        <v>0.49</v>
      </c>
      <c r="V250" s="220">
        <f>ROUND(E250*U250,2)</f>
        <v>1232.45</v>
      </c>
      <c r="W250" s="220"/>
      <c r="X250" s="220" t="s">
        <v>168</v>
      </c>
      <c r="Y250" s="220" t="s">
        <v>161</v>
      </c>
      <c r="Z250" s="210"/>
      <c r="AA250" s="210"/>
      <c r="AB250" s="210"/>
      <c r="AC250" s="210"/>
      <c r="AD250" s="210"/>
      <c r="AE250" s="210"/>
      <c r="AF250" s="210"/>
      <c r="AG250" s="210" t="s">
        <v>239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1" x14ac:dyDescent="0.25">
      <c r="A251" s="236">
        <v>36</v>
      </c>
      <c r="B251" s="237" t="s">
        <v>249</v>
      </c>
      <c r="C251" s="246" t="s">
        <v>250</v>
      </c>
      <c r="D251" s="238" t="s">
        <v>244</v>
      </c>
      <c r="E251" s="239">
        <v>50304.253799999999</v>
      </c>
      <c r="F251" s="240"/>
      <c r="G251" s="241">
        <f>ROUND(E251*F251,2)</f>
        <v>0</v>
      </c>
      <c r="H251" s="240"/>
      <c r="I251" s="241">
        <f>ROUND(E251*H251,2)</f>
        <v>0</v>
      </c>
      <c r="J251" s="240"/>
      <c r="K251" s="241">
        <f>ROUND(E251*J251,2)</f>
        <v>0</v>
      </c>
      <c r="L251" s="241">
        <v>21</v>
      </c>
      <c r="M251" s="241">
        <f>G251*(1+L251/100)</f>
        <v>0</v>
      </c>
      <c r="N251" s="239">
        <v>0</v>
      </c>
      <c r="O251" s="239">
        <f>ROUND(E251*N251,2)</f>
        <v>0</v>
      </c>
      <c r="P251" s="239">
        <v>0</v>
      </c>
      <c r="Q251" s="239">
        <f>ROUND(E251*P251,2)</f>
        <v>0</v>
      </c>
      <c r="R251" s="241" t="s">
        <v>245</v>
      </c>
      <c r="S251" s="241" t="s">
        <v>158</v>
      </c>
      <c r="T251" s="242" t="s">
        <v>158</v>
      </c>
      <c r="U251" s="220">
        <v>0</v>
      </c>
      <c r="V251" s="220">
        <f>ROUND(E251*U251,2)</f>
        <v>0</v>
      </c>
      <c r="W251" s="220"/>
      <c r="X251" s="220" t="s">
        <v>168</v>
      </c>
      <c r="Y251" s="220" t="s">
        <v>161</v>
      </c>
      <c r="Z251" s="210"/>
      <c r="AA251" s="210"/>
      <c r="AB251" s="210"/>
      <c r="AC251" s="210"/>
      <c r="AD251" s="210"/>
      <c r="AE251" s="210"/>
      <c r="AF251" s="210"/>
      <c r="AG251" s="210" t="s">
        <v>239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1" x14ac:dyDescent="0.25">
      <c r="A252" s="236">
        <v>37</v>
      </c>
      <c r="B252" s="237" t="s">
        <v>251</v>
      </c>
      <c r="C252" s="246" t="s">
        <v>252</v>
      </c>
      <c r="D252" s="238" t="s">
        <v>244</v>
      </c>
      <c r="E252" s="239">
        <v>2515.2126899999998</v>
      </c>
      <c r="F252" s="240"/>
      <c r="G252" s="241">
        <f>ROUND(E252*F252,2)</f>
        <v>0</v>
      </c>
      <c r="H252" s="240"/>
      <c r="I252" s="241">
        <f>ROUND(E252*H252,2)</f>
        <v>0</v>
      </c>
      <c r="J252" s="240"/>
      <c r="K252" s="241">
        <f>ROUND(E252*J252,2)</f>
        <v>0</v>
      </c>
      <c r="L252" s="241">
        <v>21</v>
      </c>
      <c r="M252" s="241">
        <f>G252*(1+L252/100)</f>
        <v>0</v>
      </c>
      <c r="N252" s="239">
        <v>0</v>
      </c>
      <c r="O252" s="239">
        <f>ROUND(E252*N252,2)</f>
        <v>0</v>
      </c>
      <c r="P252" s="239">
        <v>0</v>
      </c>
      <c r="Q252" s="239">
        <f>ROUND(E252*P252,2)</f>
        <v>0</v>
      </c>
      <c r="R252" s="241" t="s">
        <v>245</v>
      </c>
      <c r="S252" s="241" t="s">
        <v>158</v>
      </c>
      <c r="T252" s="242" t="s">
        <v>158</v>
      </c>
      <c r="U252" s="220">
        <v>0.94199999999999995</v>
      </c>
      <c r="V252" s="220">
        <f>ROUND(E252*U252,2)</f>
        <v>2369.33</v>
      </c>
      <c r="W252" s="220"/>
      <c r="X252" s="220" t="s">
        <v>168</v>
      </c>
      <c r="Y252" s="220" t="s">
        <v>161</v>
      </c>
      <c r="Z252" s="210"/>
      <c r="AA252" s="210"/>
      <c r="AB252" s="210"/>
      <c r="AC252" s="210"/>
      <c r="AD252" s="210"/>
      <c r="AE252" s="210"/>
      <c r="AF252" s="210"/>
      <c r="AG252" s="210" t="s">
        <v>239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1" x14ac:dyDescent="0.25">
      <c r="A253" s="229">
        <v>38</v>
      </c>
      <c r="B253" s="230" t="s">
        <v>253</v>
      </c>
      <c r="C253" s="247" t="s">
        <v>254</v>
      </c>
      <c r="D253" s="231" t="s">
        <v>244</v>
      </c>
      <c r="E253" s="232">
        <v>2515.2126899999998</v>
      </c>
      <c r="F253" s="233"/>
      <c r="G253" s="234">
        <f>ROUND(E253*F253,2)</f>
        <v>0</v>
      </c>
      <c r="H253" s="233"/>
      <c r="I253" s="234">
        <f>ROUND(E253*H253,2)</f>
        <v>0</v>
      </c>
      <c r="J253" s="233"/>
      <c r="K253" s="234">
        <f>ROUND(E253*J253,2)</f>
        <v>0</v>
      </c>
      <c r="L253" s="234">
        <v>21</v>
      </c>
      <c r="M253" s="234">
        <f>G253*(1+L253/100)</f>
        <v>0</v>
      </c>
      <c r="N253" s="232">
        <v>0</v>
      </c>
      <c r="O253" s="232">
        <f>ROUND(E253*N253,2)</f>
        <v>0</v>
      </c>
      <c r="P253" s="232">
        <v>0</v>
      </c>
      <c r="Q253" s="232">
        <f>ROUND(E253*P253,2)</f>
        <v>0</v>
      </c>
      <c r="R253" s="234" t="s">
        <v>255</v>
      </c>
      <c r="S253" s="234" t="s">
        <v>158</v>
      </c>
      <c r="T253" s="235" t="s">
        <v>158</v>
      </c>
      <c r="U253" s="220">
        <v>6.0000000000000001E-3</v>
      </c>
      <c r="V253" s="220">
        <f>ROUND(E253*U253,2)</f>
        <v>15.09</v>
      </c>
      <c r="W253" s="220"/>
      <c r="X253" s="220" t="s">
        <v>168</v>
      </c>
      <c r="Y253" s="220" t="s">
        <v>161</v>
      </c>
      <c r="Z253" s="210"/>
      <c r="AA253" s="210"/>
      <c r="AB253" s="210"/>
      <c r="AC253" s="210"/>
      <c r="AD253" s="210"/>
      <c r="AE253" s="210"/>
      <c r="AF253" s="210"/>
      <c r="AG253" s="210" t="s">
        <v>239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2" x14ac:dyDescent="0.25">
      <c r="A254" s="217"/>
      <c r="B254" s="218"/>
      <c r="C254" s="259" t="s">
        <v>256</v>
      </c>
      <c r="D254" s="258"/>
      <c r="E254" s="258"/>
      <c r="F254" s="258"/>
      <c r="G254" s="258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10"/>
      <c r="AA254" s="210"/>
      <c r="AB254" s="210"/>
      <c r="AC254" s="210"/>
      <c r="AD254" s="210"/>
      <c r="AE254" s="210"/>
      <c r="AF254" s="210"/>
      <c r="AG254" s="210" t="s">
        <v>202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x14ac:dyDescent="0.25">
      <c r="A255" s="222" t="s">
        <v>153</v>
      </c>
      <c r="B255" s="223" t="s">
        <v>112</v>
      </c>
      <c r="C255" s="245" t="s">
        <v>113</v>
      </c>
      <c r="D255" s="224"/>
      <c r="E255" s="225"/>
      <c r="F255" s="226"/>
      <c r="G255" s="226">
        <f>SUMIF(AG256:AG261,"&lt;&gt;NOR",G256:G261)</f>
        <v>0</v>
      </c>
      <c r="H255" s="226"/>
      <c r="I255" s="226">
        <f>SUM(I256:I261)</f>
        <v>0</v>
      </c>
      <c r="J255" s="226"/>
      <c r="K255" s="226">
        <f>SUM(K256:K261)</f>
        <v>0</v>
      </c>
      <c r="L255" s="226"/>
      <c r="M255" s="226">
        <f>SUM(M256:M261)</f>
        <v>0</v>
      </c>
      <c r="N255" s="225"/>
      <c r="O255" s="225">
        <f>SUM(O256:O261)</f>
        <v>0</v>
      </c>
      <c r="P255" s="225"/>
      <c r="Q255" s="225">
        <f>SUM(Q256:Q261)</f>
        <v>307.48</v>
      </c>
      <c r="R255" s="226"/>
      <c r="S255" s="226"/>
      <c r="T255" s="227"/>
      <c r="U255" s="221"/>
      <c r="V255" s="221">
        <f>SUM(V256:V261)</f>
        <v>467.76</v>
      </c>
      <c r="W255" s="221"/>
      <c r="X255" s="221"/>
      <c r="Y255" s="221"/>
      <c r="AG255" t="s">
        <v>154</v>
      </c>
    </row>
    <row r="256" spans="1:60" outlineLevel="1" x14ac:dyDescent="0.25">
      <c r="A256" s="229">
        <v>39</v>
      </c>
      <c r="B256" s="230" t="s">
        <v>463</v>
      </c>
      <c r="C256" s="247" t="s">
        <v>464</v>
      </c>
      <c r="D256" s="231" t="s">
        <v>244</v>
      </c>
      <c r="E256" s="232">
        <v>307.4787</v>
      </c>
      <c r="F256" s="233"/>
      <c r="G256" s="234">
        <f>ROUND(E256*F256,2)</f>
        <v>0</v>
      </c>
      <c r="H256" s="233"/>
      <c r="I256" s="234">
        <f>ROUND(E256*H256,2)</f>
        <v>0</v>
      </c>
      <c r="J256" s="233"/>
      <c r="K256" s="234">
        <f>ROUND(E256*J256,2)</f>
        <v>0</v>
      </c>
      <c r="L256" s="234">
        <v>21</v>
      </c>
      <c r="M256" s="234">
        <f>G256*(1+L256/100)</f>
        <v>0</v>
      </c>
      <c r="N256" s="232">
        <v>0</v>
      </c>
      <c r="O256" s="232">
        <f>ROUND(E256*N256,2)</f>
        <v>0</v>
      </c>
      <c r="P256" s="232">
        <v>0</v>
      </c>
      <c r="Q256" s="232">
        <f>ROUND(E256*P256,2)</f>
        <v>0</v>
      </c>
      <c r="R256" s="234" t="s">
        <v>245</v>
      </c>
      <c r="S256" s="234" t="s">
        <v>158</v>
      </c>
      <c r="T256" s="235" t="s">
        <v>158</v>
      </c>
      <c r="U256" s="220">
        <v>0</v>
      </c>
      <c r="V256" s="220">
        <f>ROUND(E256*U256,2)</f>
        <v>0</v>
      </c>
      <c r="W256" s="220"/>
      <c r="X256" s="220" t="s">
        <v>168</v>
      </c>
      <c r="Y256" s="220" t="s">
        <v>161</v>
      </c>
      <c r="Z256" s="210"/>
      <c r="AA256" s="210"/>
      <c r="AB256" s="210"/>
      <c r="AC256" s="210"/>
      <c r="AD256" s="210"/>
      <c r="AE256" s="210"/>
      <c r="AF256" s="210"/>
      <c r="AG256" s="210" t="s">
        <v>239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2" x14ac:dyDescent="0.25">
      <c r="A257" s="217"/>
      <c r="B257" s="218"/>
      <c r="C257" s="260" t="s">
        <v>465</v>
      </c>
      <c r="D257" s="252"/>
      <c r="E257" s="253">
        <v>307.48</v>
      </c>
      <c r="F257" s="220"/>
      <c r="G257" s="22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10"/>
      <c r="AA257" s="210"/>
      <c r="AB257" s="210"/>
      <c r="AC257" s="210"/>
      <c r="AD257" s="210"/>
      <c r="AE257" s="210"/>
      <c r="AF257" s="210"/>
      <c r="AG257" s="210" t="s">
        <v>204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1" x14ac:dyDescent="0.25">
      <c r="A258" s="229">
        <v>40</v>
      </c>
      <c r="B258" s="230" t="s">
        <v>466</v>
      </c>
      <c r="C258" s="247" t="s">
        <v>467</v>
      </c>
      <c r="D258" s="231" t="s">
        <v>209</v>
      </c>
      <c r="E258" s="232">
        <v>3271.05</v>
      </c>
      <c r="F258" s="233"/>
      <c r="G258" s="234">
        <f>ROUND(E258*F258,2)</f>
        <v>0</v>
      </c>
      <c r="H258" s="233"/>
      <c r="I258" s="234">
        <f>ROUND(E258*H258,2)</f>
        <v>0</v>
      </c>
      <c r="J258" s="233"/>
      <c r="K258" s="234">
        <f>ROUND(E258*J258,2)</f>
        <v>0</v>
      </c>
      <c r="L258" s="234">
        <v>21</v>
      </c>
      <c r="M258" s="234">
        <f>G258*(1+L258/100)</f>
        <v>0</v>
      </c>
      <c r="N258" s="232">
        <v>0</v>
      </c>
      <c r="O258" s="232">
        <f>ROUND(E258*N258,2)</f>
        <v>0</v>
      </c>
      <c r="P258" s="232">
        <v>9.4E-2</v>
      </c>
      <c r="Q258" s="232">
        <f>ROUND(E258*P258,2)</f>
        <v>307.48</v>
      </c>
      <c r="R258" s="234" t="s">
        <v>468</v>
      </c>
      <c r="S258" s="234" t="s">
        <v>158</v>
      </c>
      <c r="T258" s="235" t="s">
        <v>158</v>
      </c>
      <c r="U258" s="220">
        <v>0.14299999999999999</v>
      </c>
      <c r="V258" s="220">
        <f>ROUND(E258*U258,2)</f>
        <v>467.76</v>
      </c>
      <c r="W258" s="220"/>
      <c r="X258" s="220" t="s">
        <v>469</v>
      </c>
      <c r="Y258" s="220" t="s">
        <v>161</v>
      </c>
      <c r="Z258" s="210"/>
      <c r="AA258" s="210"/>
      <c r="AB258" s="210"/>
      <c r="AC258" s="210"/>
      <c r="AD258" s="210"/>
      <c r="AE258" s="210"/>
      <c r="AF258" s="210"/>
      <c r="AG258" s="210" t="s">
        <v>470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2" x14ac:dyDescent="0.25">
      <c r="A259" s="217"/>
      <c r="B259" s="218"/>
      <c r="C259" s="259" t="s">
        <v>471</v>
      </c>
      <c r="D259" s="258"/>
      <c r="E259" s="258"/>
      <c r="F259" s="258"/>
      <c r="G259" s="258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10"/>
      <c r="AA259" s="210"/>
      <c r="AB259" s="210"/>
      <c r="AC259" s="210"/>
      <c r="AD259" s="210"/>
      <c r="AE259" s="210"/>
      <c r="AF259" s="210"/>
      <c r="AG259" s="210" t="s">
        <v>202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43" t="str">
        <f>C259</f>
        <v>odstranění násypu nebo nánosu na střechách sklonu do 10 stupňů, tloušťky násypu přes 30 do 50 mm, odstranění povlakové krytiny dvouvrstvé.</v>
      </c>
      <c r="BB259" s="210"/>
      <c r="BC259" s="210"/>
      <c r="BD259" s="210"/>
      <c r="BE259" s="210"/>
      <c r="BF259" s="210"/>
      <c r="BG259" s="210"/>
      <c r="BH259" s="210"/>
    </row>
    <row r="260" spans="1:60" outlineLevel="2" x14ac:dyDescent="0.25">
      <c r="A260" s="217"/>
      <c r="B260" s="218"/>
      <c r="C260" s="260" t="s">
        <v>472</v>
      </c>
      <c r="D260" s="252"/>
      <c r="E260" s="253">
        <v>3243.21</v>
      </c>
      <c r="F260" s="220"/>
      <c r="G260" s="220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10"/>
      <c r="AA260" s="210"/>
      <c r="AB260" s="210"/>
      <c r="AC260" s="210"/>
      <c r="AD260" s="210"/>
      <c r="AE260" s="210"/>
      <c r="AF260" s="210"/>
      <c r="AG260" s="210" t="s">
        <v>204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5">
      <c r="A261" s="217"/>
      <c r="B261" s="218"/>
      <c r="C261" s="260" t="s">
        <v>473</v>
      </c>
      <c r="D261" s="252"/>
      <c r="E261" s="253">
        <v>27.84</v>
      </c>
      <c r="F261" s="220"/>
      <c r="G261" s="220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10"/>
      <c r="AA261" s="210"/>
      <c r="AB261" s="210"/>
      <c r="AC261" s="210"/>
      <c r="AD261" s="210"/>
      <c r="AE261" s="210"/>
      <c r="AF261" s="210"/>
      <c r="AG261" s="210" t="s">
        <v>204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x14ac:dyDescent="0.25">
      <c r="A262" s="222" t="s">
        <v>153</v>
      </c>
      <c r="B262" s="223" t="s">
        <v>114</v>
      </c>
      <c r="C262" s="245" t="s">
        <v>115</v>
      </c>
      <c r="D262" s="224"/>
      <c r="E262" s="225"/>
      <c r="F262" s="226"/>
      <c r="G262" s="226">
        <f>SUMIF(AG263:AG263,"&lt;&gt;NOR",G263:G263)</f>
        <v>0</v>
      </c>
      <c r="H262" s="226"/>
      <c r="I262" s="226">
        <f>SUM(I263:I263)</f>
        <v>0</v>
      </c>
      <c r="J262" s="226"/>
      <c r="K262" s="226">
        <f>SUM(K263:K263)</f>
        <v>0</v>
      </c>
      <c r="L262" s="226"/>
      <c r="M262" s="226">
        <f>SUM(M263:M263)</f>
        <v>0</v>
      </c>
      <c r="N262" s="225"/>
      <c r="O262" s="225">
        <f>SUM(O263:O263)</f>
        <v>0</v>
      </c>
      <c r="P262" s="225"/>
      <c r="Q262" s="225">
        <f>SUM(Q263:Q263)</f>
        <v>0</v>
      </c>
      <c r="R262" s="226"/>
      <c r="S262" s="226"/>
      <c r="T262" s="227"/>
      <c r="U262" s="221"/>
      <c r="V262" s="221">
        <f>SUM(V263:V263)</f>
        <v>0</v>
      </c>
      <c r="W262" s="221"/>
      <c r="X262" s="221"/>
      <c r="Y262" s="221"/>
      <c r="AG262" t="s">
        <v>154</v>
      </c>
    </row>
    <row r="263" spans="1:60" outlineLevel="1" x14ac:dyDescent="0.25">
      <c r="A263" s="236">
        <v>41</v>
      </c>
      <c r="B263" s="237" t="s">
        <v>474</v>
      </c>
      <c r="C263" s="246" t="s">
        <v>475</v>
      </c>
      <c r="D263" s="238" t="s">
        <v>476</v>
      </c>
      <c r="E263" s="239">
        <v>1</v>
      </c>
      <c r="F263" s="240"/>
      <c r="G263" s="241">
        <f>ROUND(E263*F263,2)</f>
        <v>0</v>
      </c>
      <c r="H263" s="240"/>
      <c r="I263" s="241">
        <f>ROUND(E263*H263,2)</f>
        <v>0</v>
      </c>
      <c r="J263" s="240"/>
      <c r="K263" s="241">
        <f>ROUND(E263*J263,2)</f>
        <v>0</v>
      </c>
      <c r="L263" s="241">
        <v>21</v>
      </c>
      <c r="M263" s="241">
        <f>G263*(1+L263/100)</f>
        <v>0</v>
      </c>
      <c r="N263" s="239">
        <v>0</v>
      </c>
      <c r="O263" s="239">
        <f>ROUND(E263*N263,2)</f>
        <v>0</v>
      </c>
      <c r="P263" s="239">
        <v>0</v>
      </c>
      <c r="Q263" s="239">
        <f>ROUND(E263*P263,2)</f>
        <v>0</v>
      </c>
      <c r="R263" s="241"/>
      <c r="S263" s="241" t="s">
        <v>167</v>
      </c>
      <c r="T263" s="242" t="s">
        <v>159</v>
      </c>
      <c r="U263" s="220">
        <v>0</v>
      </c>
      <c r="V263" s="220">
        <f>ROUND(E263*U263,2)</f>
        <v>0</v>
      </c>
      <c r="W263" s="220"/>
      <c r="X263" s="220" t="s">
        <v>168</v>
      </c>
      <c r="Y263" s="220" t="s">
        <v>161</v>
      </c>
      <c r="Z263" s="210"/>
      <c r="AA263" s="210"/>
      <c r="AB263" s="210"/>
      <c r="AC263" s="210"/>
      <c r="AD263" s="210"/>
      <c r="AE263" s="210"/>
      <c r="AF263" s="210"/>
      <c r="AG263" s="210" t="s">
        <v>169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x14ac:dyDescent="0.25">
      <c r="A264" s="222" t="s">
        <v>153</v>
      </c>
      <c r="B264" s="223" t="s">
        <v>116</v>
      </c>
      <c r="C264" s="245" t="s">
        <v>117</v>
      </c>
      <c r="D264" s="224"/>
      <c r="E264" s="225"/>
      <c r="F264" s="226"/>
      <c r="G264" s="226">
        <f>SUMIF(AG265:AG270,"&lt;&gt;NOR",G265:G270)</f>
        <v>0</v>
      </c>
      <c r="H264" s="226"/>
      <c r="I264" s="226">
        <f>SUM(I265:I270)</f>
        <v>0</v>
      </c>
      <c r="J264" s="226"/>
      <c r="K264" s="226">
        <f>SUM(K265:K270)</f>
        <v>0</v>
      </c>
      <c r="L264" s="226"/>
      <c r="M264" s="226">
        <f>SUM(M265:M270)</f>
        <v>0</v>
      </c>
      <c r="N264" s="225"/>
      <c r="O264" s="225">
        <f>SUM(O265:O270)</f>
        <v>0</v>
      </c>
      <c r="P264" s="225"/>
      <c r="Q264" s="225">
        <f>SUM(Q265:Q270)</f>
        <v>177.42</v>
      </c>
      <c r="R264" s="226"/>
      <c r="S264" s="226"/>
      <c r="T264" s="227"/>
      <c r="U264" s="221"/>
      <c r="V264" s="221">
        <f>SUM(V265:V270)</f>
        <v>1568.4</v>
      </c>
      <c r="W264" s="221"/>
      <c r="X264" s="221"/>
      <c r="Y264" s="221"/>
      <c r="AG264" t="s">
        <v>154</v>
      </c>
    </row>
    <row r="265" spans="1:60" outlineLevel="1" x14ac:dyDescent="0.25">
      <c r="A265" s="229">
        <v>42</v>
      </c>
      <c r="B265" s="230" t="s">
        <v>477</v>
      </c>
      <c r="C265" s="247" t="s">
        <v>478</v>
      </c>
      <c r="D265" s="231" t="s">
        <v>244</v>
      </c>
      <c r="E265" s="232">
        <v>177.42175</v>
      </c>
      <c r="F265" s="233"/>
      <c r="G265" s="234">
        <f>ROUND(E265*F265,2)</f>
        <v>0</v>
      </c>
      <c r="H265" s="233"/>
      <c r="I265" s="234">
        <f>ROUND(E265*H265,2)</f>
        <v>0</v>
      </c>
      <c r="J265" s="233"/>
      <c r="K265" s="234">
        <f>ROUND(E265*J265,2)</f>
        <v>0</v>
      </c>
      <c r="L265" s="234">
        <v>21</v>
      </c>
      <c r="M265" s="234">
        <f>G265*(1+L265/100)</f>
        <v>0</v>
      </c>
      <c r="N265" s="232">
        <v>0</v>
      </c>
      <c r="O265" s="232">
        <f>ROUND(E265*N265,2)</f>
        <v>0</v>
      </c>
      <c r="P265" s="232">
        <v>0</v>
      </c>
      <c r="Q265" s="232">
        <f>ROUND(E265*P265,2)</f>
        <v>0</v>
      </c>
      <c r="R265" s="234" t="s">
        <v>245</v>
      </c>
      <c r="S265" s="234" t="s">
        <v>158</v>
      </c>
      <c r="T265" s="235" t="s">
        <v>158</v>
      </c>
      <c r="U265" s="220">
        <v>0</v>
      </c>
      <c r="V265" s="220">
        <f>ROUND(E265*U265,2)</f>
        <v>0</v>
      </c>
      <c r="W265" s="220"/>
      <c r="X265" s="220" t="s">
        <v>168</v>
      </c>
      <c r="Y265" s="220" t="s">
        <v>161</v>
      </c>
      <c r="Z265" s="210"/>
      <c r="AA265" s="210"/>
      <c r="AB265" s="210"/>
      <c r="AC265" s="210"/>
      <c r="AD265" s="210"/>
      <c r="AE265" s="210"/>
      <c r="AF265" s="210"/>
      <c r="AG265" s="210" t="s">
        <v>239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2" x14ac:dyDescent="0.25">
      <c r="A266" s="217"/>
      <c r="B266" s="218"/>
      <c r="C266" s="260" t="s">
        <v>479</v>
      </c>
      <c r="D266" s="252"/>
      <c r="E266" s="253">
        <v>177.42</v>
      </c>
      <c r="F266" s="220"/>
      <c r="G266" s="220"/>
      <c r="H266" s="220"/>
      <c r="I266" s="220"/>
      <c r="J266" s="220"/>
      <c r="K266" s="220"/>
      <c r="L266" s="220"/>
      <c r="M266" s="220"/>
      <c r="N266" s="219"/>
      <c r="O266" s="219"/>
      <c r="P266" s="219"/>
      <c r="Q266" s="219"/>
      <c r="R266" s="220"/>
      <c r="S266" s="220"/>
      <c r="T266" s="220"/>
      <c r="U266" s="220"/>
      <c r="V266" s="220"/>
      <c r="W266" s="220"/>
      <c r="X266" s="220"/>
      <c r="Y266" s="220"/>
      <c r="Z266" s="210"/>
      <c r="AA266" s="210"/>
      <c r="AB266" s="210"/>
      <c r="AC266" s="210"/>
      <c r="AD266" s="210"/>
      <c r="AE266" s="210"/>
      <c r="AF266" s="210"/>
      <c r="AG266" s="210" t="s">
        <v>204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5">
      <c r="A267" s="229">
        <v>43</v>
      </c>
      <c r="B267" s="230" t="s">
        <v>480</v>
      </c>
      <c r="C267" s="247" t="s">
        <v>481</v>
      </c>
      <c r="D267" s="231" t="s">
        <v>209</v>
      </c>
      <c r="E267" s="232">
        <v>3271.05</v>
      </c>
      <c r="F267" s="233"/>
      <c r="G267" s="234">
        <f>ROUND(E267*F267,2)</f>
        <v>0</v>
      </c>
      <c r="H267" s="233"/>
      <c r="I267" s="234">
        <f>ROUND(E267*H267,2)</f>
        <v>0</v>
      </c>
      <c r="J267" s="233"/>
      <c r="K267" s="234">
        <f>ROUND(E267*J267,2)</f>
        <v>0</v>
      </c>
      <c r="L267" s="234">
        <v>21</v>
      </c>
      <c r="M267" s="234">
        <f>G267*(1+L267/100)</f>
        <v>0</v>
      </c>
      <c r="N267" s="232">
        <v>0</v>
      </c>
      <c r="O267" s="232">
        <f>ROUND(E267*N267,2)</f>
        <v>0</v>
      </c>
      <c r="P267" s="232">
        <v>5.4239999999999997E-2</v>
      </c>
      <c r="Q267" s="232">
        <f>ROUND(E267*P267,2)</f>
        <v>177.42</v>
      </c>
      <c r="R267" s="234" t="s">
        <v>468</v>
      </c>
      <c r="S267" s="234" t="s">
        <v>158</v>
      </c>
      <c r="T267" s="235" t="s">
        <v>158</v>
      </c>
      <c r="U267" s="220">
        <v>0.47948000000000002</v>
      </c>
      <c r="V267" s="220">
        <f>ROUND(E267*U267,2)</f>
        <v>1568.4</v>
      </c>
      <c r="W267" s="220"/>
      <c r="X267" s="220" t="s">
        <v>469</v>
      </c>
      <c r="Y267" s="220" t="s">
        <v>161</v>
      </c>
      <c r="Z267" s="210"/>
      <c r="AA267" s="210"/>
      <c r="AB267" s="210"/>
      <c r="AC267" s="210"/>
      <c r="AD267" s="210"/>
      <c r="AE267" s="210"/>
      <c r="AF267" s="210"/>
      <c r="AG267" s="210" t="s">
        <v>470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ht="31.2" outlineLevel="2" x14ac:dyDescent="0.25">
      <c r="A268" s="217"/>
      <c r="B268" s="218"/>
      <c r="C268" s="259" t="s">
        <v>482</v>
      </c>
      <c r="D268" s="258"/>
      <c r="E268" s="258"/>
      <c r="F268" s="258"/>
      <c r="G268" s="258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10"/>
      <c r="AA268" s="210"/>
      <c r="AB268" s="210"/>
      <c r="AC268" s="210"/>
      <c r="AD268" s="210"/>
      <c r="AE268" s="210"/>
      <c r="AF268" s="210"/>
      <c r="AG268" s="210" t="s">
        <v>202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43" t="str">
        <f>C268</f>
        <v>jakýchkoliv soustav o sklonu do 60 stupňů, z hranolů, hranolků nebo fošen, demontáž laťování včetně všech nadstřešních konstrukcí z latí o průřezové ploše do 25 cm2 při osové vzdálenosti do 50 cm, demontáž bednění včetně všech nadstřešních konstrukcí z prken tloušťky do 32 mm nebo bez bednění podle popisu.</v>
      </c>
      <c r="BB268" s="210"/>
      <c r="BC268" s="210"/>
      <c r="BD268" s="210"/>
      <c r="BE268" s="210"/>
      <c r="BF268" s="210"/>
      <c r="BG268" s="210"/>
      <c r="BH268" s="210"/>
    </row>
    <row r="269" spans="1:60" outlineLevel="2" x14ac:dyDescent="0.25">
      <c r="A269" s="217"/>
      <c r="B269" s="218"/>
      <c r="C269" s="260" t="s">
        <v>472</v>
      </c>
      <c r="D269" s="252"/>
      <c r="E269" s="253">
        <v>3243.21</v>
      </c>
      <c r="F269" s="220"/>
      <c r="G269" s="220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10"/>
      <c r="AA269" s="210"/>
      <c r="AB269" s="210"/>
      <c r="AC269" s="210"/>
      <c r="AD269" s="210"/>
      <c r="AE269" s="210"/>
      <c r="AF269" s="210"/>
      <c r="AG269" s="210" t="s">
        <v>204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5">
      <c r="A270" s="217"/>
      <c r="B270" s="218"/>
      <c r="C270" s="260" t="s">
        <v>473</v>
      </c>
      <c r="D270" s="252"/>
      <c r="E270" s="253">
        <v>27.84</v>
      </c>
      <c r="F270" s="220"/>
      <c r="G270" s="220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10"/>
      <c r="AA270" s="210"/>
      <c r="AB270" s="210"/>
      <c r="AC270" s="210"/>
      <c r="AD270" s="210"/>
      <c r="AE270" s="210"/>
      <c r="AF270" s="210"/>
      <c r="AG270" s="210" t="s">
        <v>204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x14ac:dyDescent="0.25">
      <c r="A271" s="222" t="s">
        <v>153</v>
      </c>
      <c r="B271" s="223" t="s">
        <v>118</v>
      </c>
      <c r="C271" s="245" t="s">
        <v>119</v>
      </c>
      <c r="D271" s="224"/>
      <c r="E271" s="225"/>
      <c r="F271" s="226"/>
      <c r="G271" s="226">
        <f>SUMIF(AG272:AG302,"&lt;&gt;NOR",G272:G302)</f>
        <v>0</v>
      </c>
      <c r="H271" s="226"/>
      <c r="I271" s="226">
        <f>SUM(I272:I302)</f>
        <v>0</v>
      </c>
      <c r="J271" s="226"/>
      <c r="K271" s="226">
        <f>SUM(K272:K302)</f>
        <v>0</v>
      </c>
      <c r="L271" s="226"/>
      <c r="M271" s="226">
        <f>SUM(M272:M302)</f>
        <v>0</v>
      </c>
      <c r="N271" s="225"/>
      <c r="O271" s="225">
        <f>SUM(O272:O302)</f>
        <v>0</v>
      </c>
      <c r="P271" s="225"/>
      <c r="Q271" s="225">
        <f>SUM(Q272:Q302)</f>
        <v>12.42</v>
      </c>
      <c r="R271" s="226"/>
      <c r="S271" s="226"/>
      <c r="T271" s="227"/>
      <c r="U271" s="221"/>
      <c r="V271" s="221">
        <f>SUM(V272:V302)</f>
        <v>149.04</v>
      </c>
      <c r="W271" s="221"/>
      <c r="X271" s="221"/>
      <c r="Y271" s="221"/>
      <c r="AG271" t="s">
        <v>154</v>
      </c>
    </row>
    <row r="272" spans="1:60" outlineLevel="1" x14ac:dyDescent="0.25">
      <c r="A272" s="229">
        <v>44</v>
      </c>
      <c r="B272" s="230" t="s">
        <v>483</v>
      </c>
      <c r="C272" s="247" t="s">
        <v>484</v>
      </c>
      <c r="D272" s="231" t="s">
        <v>209</v>
      </c>
      <c r="E272" s="232">
        <v>621</v>
      </c>
      <c r="F272" s="233"/>
      <c r="G272" s="234">
        <f>ROUND(E272*F272,2)</f>
        <v>0</v>
      </c>
      <c r="H272" s="233"/>
      <c r="I272" s="234">
        <f>ROUND(E272*H272,2)</f>
        <v>0</v>
      </c>
      <c r="J272" s="233"/>
      <c r="K272" s="234">
        <f>ROUND(E272*J272,2)</f>
        <v>0</v>
      </c>
      <c r="L272" s="234">
        <v>21</v>
      </c>
      <c r="M272" s="234">
        <f>G272*(1+L272/100)</f>
        <v>0</v>
      </c>
      <c r="N272" s="232">
        <v>0</v>
      </c>
      <c r="O272" s="232">
        <f>ROUND(E272*N272,2)</f>
        <v>0</v>
      </c>
      <c r="P272" s="232">
        <v>0.02</v>
      </c>
      <c r="Q272" s="232">
        <f>ROUND(E272*P272,2)</f>
        <v>12.42</v>
      </c>
      <c r="R272" s="234" t="s">
        <v>485</v>
      </c>
      <c r="S272" s="234" t="s">
        <v>158</v>
      </c>
      <c r="T272" s="235" t="s">
        <v>158</v>
      </c>
      <c r="U272" s="220">
        <v>0.24</v>
      </c>
      <c r="V272" s="220">
        <f>ROUND(E272*U272,2)</f>
        <v>149.04</v>
      </c>
      <c r="W272" s="220"/>
      <c r="X272" s="220" t="s">
        <v>168</v>
      </c>
      <c r="Y272" s="220" t="s">
        <v>161</v>
      </c>
      <c r="Z272" s="210"/>
      <c r="AA272" s="210"/>
      <c r="AB272" s="210"/>
      <c r="AC272" s="210"/>
      <c r="AD272" s="210"/>
      <c r="AE272" s="210"/>
      <c r="AF272" s="210"/>
      <c r="AG272" s="210" t="s">
        <v>486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2" x14ac:dyDescent="0.25">
      <c r="A273" s="217"/>
      <c r="B273" s="218"/>
      <c r="C273" s="260" t="s">
        <v>329</v>
      </c>
      <c r="D273" s="252"/>
      <c r="E273" s="253">
        <v>19.93</v>
      </c>
      <c r="F273" s="220"/>
      <c r="G273" s="220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10"/>
      <c r="AA273" s="210"/>
      <c r="AB273" s="210"/>
      <c r="AC273" s="210"/>
      <c r="AD273" s="210"/>
      <c r="AE273" s="210"/>
      <c r="AF273" s="210"/>
      <c r="AG273" s="210" t="s">
        <v>204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5">
      <c r="A274" s="217"/>
      <c r="B274" s="218"/>
      <c r="C274" s="260" t="s">
        <v>330</v>
      </c>
      <c r="D274" s="252"/>
      <c r="E274" s="253">
        <v>30.58</v>
      </c>
      <c r="F274" s="220"/>
      <c r="G274" s="220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10"/>
      <c r="AA274" s="210"/>
      <c r="AB274" s="210"/>
      <c r="AC274" s="210"/>
      <c r="AD274" s="210"/>
      <c r="AE274" s="210"/>
      <c r="AF274" s="210"/>
      <c r="AG274" s="210" t="s">
        <v>204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5">
      <c r="A275" s="217"/>
      <c r="B275" s="218"/>
      <c r="C275" s="260" t="s">
        <v>331</v>
      </c>
      <c r="D275" s="252"/>
      <c r="E275" s="253">
        <v>49.94</v>
      </c>
      <c r="F275" s="220"/>
      <c r="G275" s="220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10"/>
      <c r="AA275" s="210"/>
      <c r="AB275" s="210"/>
      <c r="AC275" s="210"/>
      <c r="AD275" s="210"/>
      <c r="AE275" s="210"/>
      <c r="AF275" s="210"/>
      <c r="AG275" s="210" t="s">
        <v>204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5">
      <c r="A276" s="217"/>
      <c r="B276" s="218"/>
      <c r="C276" s="260" t="s">
        <v>333</v>
      </c>
      <c r="D276" s="252"/>
      <c r="E276" s="253">
        <v>35.770000000000003</v>
      </c>
      <c r="F276" s="220"/>
      <c r="G276" s="220"/>
      <c r="H276" s="220"/>
      <c r="I276" s="220"/>
      <c r="J276" s="220"/>
      <c r="K276" s="220"/>
      <c r="L276" s="220"/>
      <c r="M276" s="220"/>
      <c r="N276" s="219"/>
      <c r="O276" s="219"/>
      <c r="P276" s="219"/>
      <c r="Q276" s="219"/>
      <c r="R276" s="220"/>
      <c r="S276" s="220"/>
      <c r="T276" s="220"/>
      <c r="U276" s="220"/>
      <c r="V276" s="220"/>
      <c r="W276" s="220"/>
      <c r="X276" s="220"/>
      <c r="Y276" s="220"/>
      <c r="Z276" s="210"/>
      <c r="AA276" s="210"/>
      <c r="AB276" s="210"/>
      <c r="AC276" s="210"/>
      <c r="AD276" s="210"/>
      <c r="AE276" s="210"/>
      <c r="AF276" s="210"/>
      <c r="AG276" s="210" t="s">
        <v>204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3" x14ac:dyDescent="0.25">
      <c r="A277" s="217"/>
      <c r="B277" s="218"/>
      <c r="C277" s="260" t="s">
        <v>334</v>
      </c>
      <c r="D277" s="252"/>
      <c r="E277" s="253">
        <v>8.7100000000000009</v>
      </c>
      <c r="F277" s="220"/>
      <c r="G277" s="220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10"/>
      <c r="AA277" s="210"/>
      <c r="AB277" s="210"/>
      <c r="AC277" s="210"/>
      <c r="AD277" s="210"/>
      <c r="AE277" s="210"/>
      <c r="AF277" s="210"/>
      <c r="AG277" s="210" t="s">
        <v>204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5">
      <c r="A278" s="217"/>
      <c r="B278" s="218"/>
      <c r="C278" s="260" t="s">
        <v>335</v>
      </c>
      <c r="D278" s="252"/>
      <c r="E278" s="253">
        <v>77.180000000000007</v>
      </c>
      <c r="F278" s="220"/>
      <c r="G278" s="220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10"/>
      <c r="AA278" s="210"/>
      <c r="AB278" s="210"/>
      <c r="AC278" s="210"/>
      <c r="AD278" s="210"/>
      <c r="AE278" s="210"/>
      <c r="AF278" s="210"/>
      <c r="AG278" s="210" t="s">
        <v>204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5">
      <c r="A279" s="217"/>
      <c r="B279" s="218"/>
      <c r="C279" s="260" t="s">
        <v>336</v>
      </c>
      <c r="D279" s="252"/>
      <c r="E279" s="253">
        <v>20.71</v>
      </c>
      <c r="F279" s="220"/>
      <c r="G279" s="220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10"/>
      <c r="AA279" s="210"/>
      <c r="AB279" s="210"/>
      <c r="AC279" s="210"/>
      <c r="AD279" s="210"/>
      <c r="AE279" s="210"/>
      <c r="AF279" s="210"/>
      <c r="AG279" s="210" t="s">
        <v>204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5">
      <c r="A280" s="217"/>
      <c r="B280" s="218"/>
      <c r="C280" s="260" t="s">
        <v>337</v>
      </c>
      <c r="D280" s="252"/>
      <c r="E280" s="253">
        <v>29.98</v>
      </c>
      <c r="F280" s="220"/>
      <c r="G280" s="220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10"/>
      <c r="AA280" s="210"/>
      <c r="AB280" s="210"/>
      <c r="AC280" s="210"/>
      <c r="AD280" s="210"/>
      <c r="AE280" s="210"/>
      <c r="AF280" s="210"/>
      <c r="AG280" s="210" t="s">
        <v>204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5">
      <c r="A281" s="217"/>
      <c r="B281" s="218"/>
      <c r="C281" s="260" t="s">
        <v>338</v>
      </c>
      <c r="D281" s="252"/>
      <c r="E281" s="253">
        <v>17.53</v>
      </c>
      <c r="F281" s="220"/>
      <c r="G281" s="22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10"/>
      <c r="AA281" s="210"/>
      <c r="AB281" s="210"/>
      <c r="AC281" s="210"/>
      <c r="AD281" s="210"/>
      <c r="AE281" s="210"/>
      <c r="AF281" s="210"/>
      <c r="AG281" s="210" t="s">
        <v>204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5">
      <c r="A282" s="217"/>
      <c r="B282" s="218"/>
      <c r="C282" s="260" t="s">
        <v>339</v>
      </c>
      <c r="D282" s="252"/>
      <c r="E282" s="253">
        <v>14.06</v>
      </c>
      <c r="F282" s="220"/>
      <c r="G282" s="220"/>
      <c r="H282" s="220"/>
      <c r="I282" s="220"/>
      <c r="J282" s="220"/>
      <c r="K282" s="220"/>
      <c r="L282" s="220"/>
      <c r="M282" s="220"/>
      <c r="N282" s="219"/>
      <c r="O282" s="219"/>
      <c r="P282" s="219"/>
      <c r="Q282" s="219"/>
      <c r="R282" s="220"/>
      <c r="S282" s="220"/>
      <c r="T282" s="220"/>
      <c r="U282" s="220"/>
      <c r="V282" s="220"/>
      <c r="W282" s="220"/>
      <c r="X282" s="220"/>
      <c r="Y282" s="220"/>
      <c r="Z282" s="210"/>
      <c r="AA282" s="210"/>
      <c r="AB282" s="210"/>
      <c r="AC282" s="210"/>
      <c r="AD282" s="210"/>
      <c r="AE282" s="210"/>
      <c r="AF282" s="210"/>
      <c r="AG282" s="210" t="s">
        <v>204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5">
      <c r="A283" s="217"/>
      <c r="B283" s="218"/>
      <c r="C283" s="260" t="s">
        <v>356</v>
      </c>
      <c r="D283" s="252"/>
      <c r="E283" s="253">
        <v>15.63</v>
      </c>
      <c r="F283" s="220"/>
      <c r="G283" s="220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10"/>
      <c r="AA283" s="210"/>
      <c r="AB283" s="210"/>
      <c r="AC283" s="210"/>
      <c r="AD283" s="210"/>
      <c r="AE283" s="210"/>
      <c r="AF283" s="210"/>
      <c r="AG283" s="210" t="s">
        <v>204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5">
      <c r="A284" s="217"/>
      <c r="B284" s="218"/>
      <c r="C284" s="260" t="s">
        <v>362</v>
      </c>
      <c r="D284" s="252"/>
      <c r="E284" s="253">
        <v>17.16</v>
      </c>
      <c r="F284" s="220"/>
      <c r="G284" s="220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10"/>
      <c r="AA284" s="210"/>
      <c r="AB284" s="210"/>
      <c r="AC284" s="210"/>
      <c r="AD284" s="210"/>
      <c r="AE284" s="210"/>
      <c r="AF284" s="210"/>
      <c r="AG284" s="210" t="s">
        <v>204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5">
      <c r="A285" s="217"/>
      <c r="B285" s="218"/>
      <c r="C285" s="260" t="s">
        <v>365</v>
      </c>
      <c r="D285" s="252"/>
      <c r="E285" s="253">
        <v>15.09</v>
      </c>
      <c r="F285" s="220"/>
      <c r="G285" s="220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10"/>
      <c r="AA285" s="210"/>
      <c r="AB285" s="210"/>
      <c r="AC285" s="210"/>
      <c r="AD285" s="210"/>
      <c r="AE285" s="210"/>
      <c r="AF285" s="210"/>
      <c r="AG285" s="210" t="s">
        <v>204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5">
      <c r="A286" s="217"/>
      <c r="B286" s="218"/>
      <c r="C286" s="260" t="s">
        <v>366</v>
      </c>
      <c r="D286" s="252"/>
      <c r="E286" s="253">
        <v>33.409999999999997</v>
      </c>
      <c r="F286" s="220"/>
      <c r="G286" s="220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10"/>
      <c r="AA286" s="210"/>
      <c r="AB286" s="210"/>
      <c r="AC286" s="210"/>
      <c r="AD286" s="210"/>
      <c r="AE286" s="210"/>
      <c r="AF286" s="210"/>
      <c r="AG286" s="210" t="s">
        <v>204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5">
      <c r="A287" s="217"/>
      <c r="B287" s="218"/>
      <c r="C287" s="260" t="s">
        <v>367</v>
      </c>
      <c r="D287" s="252"/>
      <c r="E287" s="253">
        <v>16.62</v>
      </c>
      <c r="F287" s="220"/>
      <c r="G287" s="220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10"/>
      <c r="AA287" s="210"/>
      <c r="AB287" s="210"/>
      <c r="AC287" s="210"/>
      <c r="AD287" s="210"/>
      <c r="AE287" s="210"/>
      <c r="AF287" s="210"/>
      <c r="AG287" s="210" t="s">
        <v>204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5">
      <c r="A288" s="217"/>
      <c r="B288" s="218"/>
      <c r="C288" s="260" t="s">
        <v>368</v>
      </c>
      <c r="D288" s="252"/>
      <c r="E288" s="253">
        <v>16.3</v>
      </c>
      <c r="F288" s="220"/>
      <c r="G288" s="220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10"/>
      <c r="AA288" s="210"/>
      <c r="AB288" s="210"/>
      <c r="AC288" s="210"/>
      <c r="AD288" s="210"/>
      <c r="AE288" s="210"/>
      <c r="AF288" s="210"/>
      <c r="AG288" s="210" t="s">
        <v>204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5">
      <c r="A289" s="217"/>
      <c r="B289" s="218"/>
      <c r="C289" s="260" t="s">
        <v>369</v>
      </c>
      <c r="D289" s="252"/>
      <c r="E289" s="253">
        <v>17.559999999999999</v>
      </c>
      <c r="F289" s="220"/>
      <c r="G289" s="220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10"/>
      <c r="AA289" s="210"/>
      <c r="AB289" s="210"/>
      <c r="AC289" s="210"/>
      <c r="AD289" s="210"/>
      <c r="AE289" s="210"/>
      <c r="AF289" s="210"/>
      <c r="AG289" s="210" t="s">
        <v>204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5">
      <c r="A290" s="217"/>
      <c r="B290" s="218"/>
      <c r="C290" s="260" t="s">
        <v>370</v>
      </c>
      <c r="D290" s="252"/>
      <c r="E290" s="253">
        <v>16.93</v>
      </c>
      <c r="F290" s="220"/>
      <c r="G290" s="220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10"/>
      <c r="AA290" s="210"/>
      <c r="AB290" s="210"/>
      <c r="AC290" s="210"/>
      <c r="AD290" s="210"/>
      <c r="AE290" s="210"/>
      <c r="AF290" s="210"/>
      <c r="AG290" s="210" t="s">
        <v>204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5">
      <c r="A291" s="217"/>
      <c r="B291" s="218"/>
      <c r="C291" s="260" t="s">
        <v>371</v>
      </c>
      <c r="D291" s="252"/>
      <c r="E291" s="253">
        <v>17.559999999999999</v>
      </c>
      <c r="F291" s="220"/>
      <c r="G291" s="220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10"/>
      <c r="AA291" s="210"/>
      <c r="AB291" s="210"/>
      <c r="AC291" s="210"/>
      <c r="AD291" s="210"/>
      <c r="AE291" s="210"/>
      <c r="AF291" s="210"/>
      <c r="AG291" s="210" t="s">
        <v>204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3" x14ac:dyDescent="0.25">
      <c r="A292" s="217"/>
      <c r="B292" s="218"/>
      <c r="C292" s="260" t="s">
        <v>372</v>
      </c>
      <c r="D292" s="252"/>
      <c r="E292" s="253">
        <v>16.62</v>
      </c>
      <c r="F292" s="220"/>
      <c r="G292" s="220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10"/>
      <c r="AA292" s="210"/>
      <c r="AB292" s="210"/>
      <c r="AC292" s="210"/>
      <c r="AD292" s="210"/>
      <c r="AE292" s="210"/>
      <c r="AF292" s="210"/>
      <c r="AG292" s="210" t="s">
        <v>204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5">
      <c r="A293" s="217"/>
      <c r="B293" s="218"/>
      <c r="C293" s="260" t="s">
        <v>373</v>
      </c>
      <c r="D293" s="252"/>
      <c r="E293" s="253">
        <v>18.37</v>
      </c>
      <c r="F293" s="220"/>
      <c r="G293" s="220"/>
      <c r="H293" s="220"/>
      <c r="I293" s="220"/>
      <c r="J293" s="220"/>
      <c r="K293" s="220"/>
      <c r="L293" s="220"/>
      <c r="M293" s="220"/>
      <c r="N293" s="219"/>
      <c r="O293" s="219"/>
      <c r="P293" s="219"/>
      <c r="Q293" s="219"/>
      <c r="R293" s="220"/>
      <c r="S293" s="220"/>
      <c r="T293" s="220"/>
      <c r="U293" s="220"/>
      <c r="V293" s="220"/>
      <c r="W293" s="220"/>
      <c r="X293" s="220"/>
      <c r="Y293" s="220"/>
      <c r="Z293" s="210"/>
      <c r="AA293" s="210"/>
      <c r="AB293" s="210"/>
      <c r="AC293" s="210"/>
      <c r="AD293" s="210"/>
      <c r="AE293" s="210"/>
      <c r="AF293" s="210"/>
      <c r="AG293" s="210" t="s">
        <v>204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5">
      <c r="A294" s="217"/>
      <c r="B294" s="218"/>
      <c r="C294" s="260" t="s">
        <v>374</v>
      </c>
      <c r="D294" s="252"/>
      <c r="E294" s="253">
        <v>32.21</v>
      </c>
      <c r="F294" s="220"/>
      <c r="G294" s="220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10"/>
      <c r="AA294" s="210"/>
      <c r="AB294" s="210"/>
      <c r="AC294" s="210"/>
      <c r="AD294" s="210"/>
      <c r="AE294" s="210"/>
      <c r="AF294" s="210"/>
      <c r="AG294" s="210" t="s">
        <v>204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5">
      <c r="A295" s="217"/>
      <c r="B295" s="218"/>
      <c r="C295" s="260" t="s">
        <v>376</v>
      </c>
      <c r="D295" s="252"/>
      <c r="E295" s="253">
        <v>10.57</v>
      </c>
      <c r="F295" s="220"/>
      <c r="G295" s="220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10"/>
      <c r="AA295" s="210"/>
      <c r="AB295" s="210"/>
      <c r="AC295" s="210"/>
      <c r="AD295" s="210"/>
      <c r="AE295" s="210"/>
      <c r="AF295" s="210"/>
      <c r="AG295" s="210" t="s">
        <v>204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5">
      <c r="A296" s="217"/>
      <c r="B296" s="218"/>
      <c r="C296" s="260" t="s">
        <v>378</v>
      </c>
      <c r="D296" s="252"/>
      <c r="E296" s="253">
        <v>5.68</v>
      </c>
      <c r="F296" s="220"/>
      <c r="G296" s="220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10"/>
      <c r="AA296" s="210"/>
      <c r="AB296" s="210"/>
      <c r="AC296" s="210"/>
      <c r="AD296" s="210"/>
      <c r="AE296" s="210"/>
      <c r="AF296" s="210"/>
      <c r="AG296" s="210" t="s">
        <v>204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5">
      <c r="A297" s="217"/>
      <c r="B297" s="218"/>
      <c r="C297" s="260" t="s">
        <v>379</v>
      </c>
      <c r="D297" s="252"/>
      <c r="E297" s="253">
        <v>2.4</v>
      </c>
      <c r="F297" s="220"/>
      <c r="G297" s="220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10"/>
      <c r="AA297" s="210"/>
      <c r="AB297" s="210"/>
      <c r="AC297" s="210"/>
      <c r="AD297" s="210"/>
      <c r="AE297" s="210"/>
      <c r="AF297" s="210"/>
      <c r="AG297" s="210" t="s">
        <v>204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5">
      <c r="A298" s="217"/>
      <c r="B298" s="218"/>
      <c r="C298" s="260" t="s">
        <v>382</v>
      </c>
      <c r="D298" s="252"/>
      <c r="E298" s="253">
        <v>6.62</v>
      </c>
      <c r="F298" s="220"/>
      <c r="G298" s="220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10"/>
      <c r="AA298" s="210"/>
      <c r="AB298" s="210"/>
      <c r="AC298" s="210"/>
      <c r="AD298" s="210"/>
      <c r="AE298" s="210"/>
      <c r="AF298" s="210"/>
      <c r="AG298" s="210" t="s">
        <v>204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5">
      <c r="A299" s="217"/>
      <c r="B299" s="218"/>
      <c r="C299" s="260" t="s">
        <v>385</v>
      </c>
      <c r="D299" s="252"/>
      <c r="E299" s="253">
        <v>8.33</v>
      </c>
      <c r="F299" s="220"/>
      <c r="G299" s="220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10"/>
      <c r="AA299" s="210"/>
      <c r="AB299" s="210"/>
      <c r="AC299" s="210"/>
      <c r="AD299" s="210"/>
      <c r="AE299" s="210"/>
      <c r="AF299" s="210"/>
      <c r="AG299" s="210" t="s">
        <v>204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5">
      <c r="A300" s="217"/>
      <c r="B300" s="218"/>
      <c r="C300" s="260" t="s">
        <v>387</v>
      </c>
      <c r="D300" s="252"/>
      <c r="E300" s="253">
        <v>5.98</v>
      </c>
      <c r="F300" s="220"/>
      <c r="G300" s="220"/>
      <c r="H300" s="220"/>
      <c r="I300" s="220"/>
      <c r="J300" s="220"/>
      <c r="K300" s="220"/>
      <c r="L300" s="220"/>
      <c r="M300" s="220"/>
      <c r="N300" s="219"/>
      <c r="O300" s="219"/>
      <c r="P300" s="219"/>
      <c r="Q300" s="219"/>
      <c r="R300" s="220"/>
      <c r="S300" s="220"/>
      <c r="T300" s="220"/>
      <c r="U300" s="220"/>
      <c r="V300" s="220"/>
      <c r="W300" s="220"/>
      <c r="X300" s="220"/>
      <c r="Y300" s="220"/>
      <c r="Z300" s="210"/>
      <c r="AA300" s="210"/>
      <c r="AB300" s="210"/>
      <c r="AC300" s="210"/>
      <c r="AD300" s="210"/>
      <c r="AE300" s="210"/>
      <c r="AF300" s="210"/>
      <c r="AG300" s="210" t="s">
        <v>204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5">
      <c r="A301" s="217"/>
      <c r="B301" s="218"/>
      <c r="C301" s="260" t="s">
        <v>389</v>
      </c>
      <c r="D301" s="252"/>
      <c r="E301" s="253">
        <v>18.13</v>
      </c>
      <c r="F301" s="220"/>
      <c r="G301" s="220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10"/>
      <c r="AA301" s="210"/>
      <c r="AB301" s="210"/>
      <c r="AC301" s="210"/>
      <c r="AD301" s="210"/>
      <c r="AE301" s="210"/>
      <c r="AF301" s="210"/>
      <c r="AG301" s="210" t="s">
        <v>204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5">
      <c r="A302" s="217"/>
      <c r="B302" s="218"/>
      <c r="C302" s="260" t="s">
        <v>390</v>
      </c>
      <c r="D302" s="252"/>
      <c r="E302" s="253">
        <v>25.44</v>
      </c>
      <c r="F302" s="220"/>
      <c r="G302" s="220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10"/>
      <c r="AA302" s="210"/>
      <c r="AB302" s="210"/>
      <c r="AC302" s="210"/>
      <c r="AD302" s="210"/>
      <c r="AE302" s="210"/>
      <c r="AF302" s="210"/>
      <c r="AG302" s="210" t="s">
        <v>204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x14ac:dyDescent="0.25">
      <c r="A303" s="222" t="s">
        <v>153</v>
      </c>
      <c r="B303" s="223" t="s">
        <v>122</v>
      </c>
      <c r="C303" s="245" t="s">
        <v>123</v>
      </c>
      <c r="D303" s="224"/>
      <c r="E303" s="225"/>
      <c r="F303" s="226"/>
      <c r="G303" s="226">
        <f>SUMIF(AG304:AG304,"&lt;&gt;NOR",G304:G304)</f>
        <v>0</v>
      </c>
      <c r="H303" s="226"/>
      <c r="I303" s="226">
        <f>SUM(I304:I304)</f>
        <v>0</v>
      </c>
      <c r="J303" s="226"/>
      <c r="K303" s="226">
        <f>SUM(K304:K304)</f>
        <v>0</v>
      </c>
      <c r="L303" s="226"/>
      <c r="M303" s="226">
        <f>SUM(M304:M304)</f>
        <v>0</v>
      </c>
      <c r="N303" s="225"/>
      <c r="O303" s="225">
        <f>SUM(O304:O304)</f>
        <v>0</v>
      </c>
      <c r="P303" s="225"/>
      <c r="Q303" s="225">
        <f>SUM(Q304:Q304)</f>
        <v>0</v>
      </c>
      <c r="R303" s="226"/>
      <c r="S303" s="226"/>
      <c r="T303" s="227"/>
      <c r="U303" s="221"/>
      <c r="V303" s="221">
        <f>SUM(V304:V304)</f>
        <v>0</v>
      </c>
      <c r="W303" s="221"/>
      <c r="X303" s="221"/>
      <c r="Y303" s="221"/>
      <c r="AG303" t="s">
        <v>154</v>
      </c>
    </row>
    <row r="304" spans="1:60" outlineLevel="1" x14ac:dyDescent="0.25">
      <c r="A304" s="236">
        <v>45</v>
      </c>
      <c r="B304" s="237" t="s">
        <v>487</v>
      </c>
      <c r="C304" s="246" t="s">
        <v>488</v>
      </c>
      <c r="D304" s="238" t="s">
        <v>476</v>
      </c>
      <c r="E304" s="239">
        <v>1</v>
      </c>
      <c r="F304" s="240"/>
      <c r="G304" s="241">
        <f>ROUND(E304*F304,2)</f>
        <v>0</v>
      </c>
      <c r="H304" s="240"/>
      <c r="I304" s="241">
        <f>ROUND(E304*H304,2)</f>
        <v>0</v>
      </c>
      <c r="J304" s="240"/>
      <c r="K304" s="241">
        <f>ROUND(E304*J304,2)</f>
        <v>0</v>
      </c>
      <c r="L304" s="241">
        <v>21</v>
      </c>
      <c r="M304" s="241">
        <f>G304*(1+L304/100)</f>
        <v>0</v>
      </c>
      <c r="N304" s="239">
        <v>0</v>
      </c>
      <c r="O304" s="239">
        <f>ROUND(E304*N304,2)</f>
        <v>0</v>
      </c>
      <c r="P304" s="239">
        <v>0</v>
      </c>
      <c r="Q304" s="239">
        <f>ROUND(E304*P304,2)</f>
        <v>0</v>
      </c>
      <c r="R304" s="241"/>
      <c r="S304" s="241" t="s">
        <v>167</v>
      </c>
      <c r="T304" s="242" t="s">
        <v>159</v>
      </c>
      <c r="U304" s="220">
        <v>0</v>
      </c>
      <c r="V304" s="220">
        <f>ROUND(E304*U304,2)</f>
        <v>0</v>
      </c>
      <c r="W304" s="220"/>
      <c r="X304" s="220" t="s">
        <v>168</v>
      </c>
      <c r="Y304" s="220" t="s">
        <v>161</v>
      </c>
      <c r="Z304" s="210"/>
      <c r="AA304" s="210"/>
      <c r="AB304" s="210"/>
      <c r="AC304" s="210"/>
      <c r="AD304" s="210"/>
      <c r="AE304" s="210"/>
      <c r="AF304" s="210"/>
      <c r="AG304" s="210" t="s">
        <v>169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x14ac:dyDescent="0.25">
      <c r="A305" s="222" t="s">
        <v>153</v>
      </c>
      <c r="B305" s="223" t="s">
        <v>104</v>
      </c>
      <c r="C305" s="245" t="s">
        <v>105</v>
      </c>
      <c r="D305" s="224"/>
      <c r="E305" s="225"/>
      <c r="F305" s="226"/>
      <c r="G305" s="226">
        <f>SUMIF(AG306:AG306,"&lt;&gt;NOR",G306:G306)</f>
        <v>0</v>
      </c>
      <c r="H305" s="226"/>
      <c r="I305" s="226">
        <f>SUM(I306:I306)</f>
        <v>0</v>
      </c>
      <c r="J305" s="226"/>
      <c r="K305" s="226">
        <f>SUM(K306:K306)</f>
        <v>0</v>
      </c>
      <c r="L305" s="226"/>
      <c r="M305" s="226">
        <f>SUM(M306:M306)</f>
        <v>0</v>
      </c>
      <c r="N305" s="225"/>
      <c r="O305" s="225">
        <f>SUM(O306:O306)</f>
        <v>0</v>
      </c>
      <c r="P305" s="225"/>
      <c r="Q305" s="225">
        <f>SUM(Q306:Q306)</f>
        <v>0</v>
      </c>
      <c r="R305" s="226"/>
      <c r="S305" s="226"/>
      <c r="T305" s="227"/>
      <c r="U305" s="221"/>
      <c r="V305" s="221">
        <f>SUM(V306:V306)</f>
        <v>0.31</v>
      </c>
      <c r="W305" s="221"/>
      <c r="X305" s="221"/>
      <c r="Y305" s="221"/>
      <c r="AG305" t="s">
        <v>154</v>
      </c>
    </row>
    <row r="306" spans="1:60" outlineLevel="1" x14ac:dyDescent="0.25">
      <c r="A306" s="229">
        <v>46</v>
      </c>
      <c r="B306" s="230" t="s">
        <v>489</v>
      </c>
      <c r="C306" s="247" t="s">
        <v>490</v>
      </c>
      <c r="D306" s="231" t="s">
        <v>491</v>
      </c>
      <c r="E306" s="232">
        <v>1</v>
      </c>
      <c r="F306" s="233"/>
      <c r="G306" s="234">
        <f>ROUND(E306*F306,2)</f>
        <v>0</v>
      </c>
      <c r="H306" s="233"/>
      <c r="I306" s="234">
        <f>ROUND(E306*H306,2)</f>
        <v>0</v>
      </c>
      <c r="J306" s="233"/>
      <c r="K306" s="234">
        <f>ROUND(E306*J306,2)</f>
        <v>0</v>
      </c>
      <c r="L306" s="234">
        <v>21</v>
      </c>
      <c r="M306" s="234">
        <f>G306*(1+L306/100)</f>
        <v>0</v>
      </c>
      <c r="N306" s="232">
        <v>4.0000000000000003E-5</v>
      </c>
      <c r="O306" s="232">
        <f>ROUND(E306*N306,2)</f>
        <v>0</v>
      </c>
      <c r="P306" s="232">
        <v>0</v>
      </c>
      <c r="Q306" s="232">
        <f>ROUND(E306*P306,2)</f>
        <v>0</v>
      </c>
      <c r="R306" s="234"/>
      <c r="S306" s="234" t="s">
        <v>167</v>
      </c>
      <c r="T306" s="235" t="s">
        <v>159</v>
      </c>
      <c r="U306" s="220">
        <v>0.31</v>
      </c>
      <c r="V306" s="220">
        <f>ROUND(E306*U306,2)</f>
        <v>0.31</v>
      </c>
      <c r="W306" s="220"/>
      <c r="X306" s="220" t="s">
        <v>168</v>
      </c>
      <c r="Y306" s="220" t="s">
        <v>161</v>
      </c>
      <c r="Z306" s="210"/>
      <c r="AA306" s="210"/>
      <c r="AB306" s="210"/>
      <c r="AC306" s="210"/>
      <c r="AD306" s="210"/>
      <c r="AE306" s="210"/>
      <c r="AF306" s="210"/>
      <c r="AG306" s="210" t="s">
        <v>492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x14ac:dyDescent="0.25">
      <c r="A307" s="3"/>
      <c r="B307" s="4"/>
      <c r="C307" s="249"/>
      <c r="D307" s="6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AE307">
        <v>15</v>
      </c>
      <c r="AF307">
        <v>21</v>
      </c>
      <c r="AG307" t="s">
        <v>139</v>
      </c>
    </row>
    <row r="308" spans="1:60" x14ac:dyDescent="0.25">
      <c r="A308" s="213"/>
      <c r="B308" s="214" t="s">
        <v>29</v>
      </c>
      <c r="C308" s="250"/>
      <c r="D308" s="215"/>
      <c r="E308" s="216"/>
      <c r="F308" s="216"/>
      <c r="G308" s="228">
        <f>G8+G22+G43+G255+G262+G264+G271+G303+G305</f>
        <v>0</v>
      </c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AE308">
        <f>SUMIF(L7:L306,AE307,G7:G306)</f>
        <v>0</v>
      </c>
      <c r="AF308">
        <f>SUMIF(L7:L306,AF307,G7:G306)</f>
        <v>0</v>
      </c>
      <c r="AG308" t="s">
        <v>195</v>
      </c>
    </row>
    <row r="309" spans="1:60" x14ac:dyDescent="0.25">
      <c r="C309" s="251"/>
      <c r="D309" s="10"/>
      <c r="AG309" t="s">
        <v>196</v>
      </c>
    </row>
    <row r="310" spans="1:60" x14ac:dyDescent="0.25">
      <c r="D310" s="10"/>
    </row>
    <row r="311" spans="1:60" x14ac:dyDescent="0.25">
      <c r="D311" s="10"/>
    </row>
    <row r="312" spans="1:60" x14ac:dyDescent="0.25">
      <c r="D312" s="10"/>
    </row>
    <row r="313" spans="1:60" x14ac:dyDescent="0.25">
      <c r="D313" s="10"/>
    </row>
    <row r="314" spans="1:60" x14ac:dyDescent="0.25">
      <c r="D314" s="10"/>
    </row>
    <row r="315" spans="1:60" x14ac:dyDescent="0.25">
      <c r="D315" s="10"/>
    </row>
    <row r="316" spans="1:60" x14ac:dyDescent="0.25">
      <c r="D316" s="10"/>
    </row>
    <row r="317" spans="1:60" x14ac:dyDescent="0.25">
      <c r="D317" s="10"/>
    </row>
    <row r="318" spans="1:60" x14ac:dyDescent="0.25">
      <c r="D318" s="10"/>
    </row>
    <row r="319" spans="1:60" x14ac:dyDescent="0.25">
      <c r="D319" s="10"/>
    </row>
    <row r="320" spans="1:60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+9kb3Ls0pQQDocTELCW/jMD3BkWq9HnuJDf99vaYWo1sHFRuPLQkkFJBx7iPcyDNuIj28HHtNqZ8lkknY3RUZQ==" saltValue="1qgzBvDlGtSgDzX7AiUOtQ==" spinCount="100000" sheet="1" formatRows="0"/>
  <mergeCells count="29">
    <mergeCell ref="C213:G213"/>
    <mergeCell ref="C225:G225"/>
    <mergeCell ref="C254:G254"/>
    <mergeCell ref="C259:G259"/>
    <mergeCell ref="C268:G268"/>
    <mergeCell ref="C70:G70"/>
    <mergeCell ref="C108:G108"/>
    <mergeCell ref="C174:G174"/>
    <mergeCell ref="C180:G180"/>
    <mergeCell ref="C193:G193"/>
    <mergeCell ref="C204:G204"/>
    <mergeCell ref="C42:G42"/>
    <mergeCell ref="C45:G45"/>
    <mergeCell ref="C49:G49"/>
    <mergeCell ref="C52:G52"/>
    <mergeCell ref="C55:G55"/>
    <mergeCell ref="C65:G65"/>
    <mergeCell ref="C18:G18"/>
    <mergeCell ref="C24:G24"/>
    <mergeCell ref="C26:G26"/>
    <mergeCell ref="C28:G28"/>
    <mergeCell ref="C31:G31"/>
    <mergeCell ref="C34:G34"/>
    <mergeCell ref="A1:G1"/>
    <mergeCell ref="C2:G2"/>
    <mergeCell ref="C3:G3"/>
    <mergeCell ref="C4:G4"/>
    <mergeCell ref="C10:G10"/>
    <mergeCell ref="C15:G1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6724-7032-4377-BCA8-753B8ADA0EF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1" width="0" hidden="1" customWidth="1"/>
    <col min="14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126</v>
      </c>
      <c r="B1" s="195"/>
      <c r="C1" s="195"/>
      <c r="D1" s="195"/>
      <c r="E1" s="195"/>
      <c r="F1" s="195"/>
      <c r="G1" s="195"/>
      <c r="AG1" t="s">
        <v>127</v>
      </c>
    </row>
    <row r="2" spans="1:60" ht="25.05" customHeight="1" x14ac:dyDescent="0.25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5.05" customHeight="1" x14ac:dyDescent="0.25">
      <c r="A3" s="196" t="s">
        <v>8</v>
      </c>
      <c r="B3" s="48" t="s">
        <v>61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5.05" customHeight="1" x14ac:dyDescent="0.25">
      <c r="A4" s="200" t="s">
        <v>9</v>
      </c>
      <c r="B4" s="201" t="s">
        <v>65</v>
      </c>
      <c r="C4" s="202" t="s">
        <v>66</v>
      </c>
      <c r="D4" s="203"/>
      <c r="E4" s="203"/>
      <c r="F4" s="203"/>
      <c r="G4" s="204"/>
      <c r="AG4" t="s">
        <v>130</v>
      </c>
    </row>
    <row r="5" spans="1:60" x14ac:dyDescent="0.25">
      <c r="D5" s="10"/>
    </row>
    <row r="6" spans="1:60" ht="39.6" x14ac:dyDescent="0.25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29</v>
      </c>
      <c r="H6" s="209" t="s">
        <v>30</v>
      </c>
      <c r="I6" s="209" t="s">
        <v>137</v>
      </c>
      <c r="J6" s="209" t="s">
        <v>31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153</v>
      </c>
      <c r="B8" s="223" t="s">
        <v>61</v>
      </c>
      <c r="C8" s="245" t="s">
        <v>96</v>
      </c>
      <c r="D8" s="224"/>
      <c r="E8" s="225"/>
      <c r="F8" s="226"/>
      <c r="G8" s="226">
        <f>SUMIF(AG9:AG67,"&lt;&gt;NOR",G9:G67)</f>
        <v>0</v>
      </c>
      <c r="H8" s="226"/>
      <c r="I8" s="226">
        <f>SUM(I9:I67)</f>
        <v>0</v>
      </c>
      <c r="J8" s="226"/>
      <c r="K8" s="226">
        <f>SUM(K9:K67)</f>
        <v>0</v>
      </c>
      <c r="L8" s="226"/>
      <c r="M8" s="226">
        <f>SUM(M9:M67)</f>
        <v>0</v>
      </c>
      <c r="N8" s="225"/>
      <c r="O8" s="225">
        <f>SUM(O9:O67)</f>
        <v>6.5699999999999994</v>
      </c>
      <c r="P8" s="225"/>
      <c r="Q8" s="225">
        <f>SUM(Q9:Q67)</f>
        <v>0</v>
      </c>
      <c r="R8" s="226"/>
      <c r="S8" s="226"/>
      <c r="T8" s="227"/>
      <c r="U8" s="221"/>
      <c r="V8" s="221">
        <f>SUM(V9:V67)</f>
        <v>85.87</v>
      </c>
      <c r="W8" s="221"/>
      <c r="X8" s="221"/>
      <c r="Y8" s="221"/>
      <c r="AG8" t="s">
        <v>154</v>
      </c>
    </row>
    <row r="9" spans="1:60" outlineLevel="1" x14ac:dyDescent="0.25">
      <c r="A9" s="229">
        <v>1</v>
      </c>
      <c r="B9" s="230" t="s">
        <v>493</v>
      </c>
      <c r="C9" s="247" t="s">
        <v>494</v>
      </c>
      <c r="D9" s="231" t="s">
        <v>199</v>
      </c>
      <c r="E9" s="232">
        <v>1.375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 t="s">
        <v>200</v>
      </c>
      <c r="S9" s="234" t="s">
        <v>158</v>
      </c>
      <c r="T9" s="235" t="s">
        <v>158</v>
      </c>
      <c r="U9" s="220">
        <v>9.5200000000000007E-2</v>
      </c>
      <c r="V9" s="220">
        <f>ROUND(E9*U9,2)</f>
        <v>0.13</v>
      </c>
      <c r="W9" s="220"/>
      <c r="X9" s="220" t="s">
        <v>168</v>
      </c>
      <c r="Y9" s="220" t="s">
        <v>161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59" t="s">
        <v>495</v>
      </c>
      <c r="D10" s="258"/>
      <c r="E10" s="258"/>
      <c r="F10" s="258"/>
      <c r="G10" s="25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202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3" t="str">
        <f>C10</f>
        <v>nebo lesní půdy, s vodorovným přemístěním na hromady v místě upotřebení nebo na dočasné či trvalé skládky se složením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60" t="s">
        <v>496</v>
      </c>
      <c r="D11" s="252"/>
      <c r="E11" s="253">
        <v>1.38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204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5">
      <c r="A12" s="229">
        <v>2</v>
      </c>
      <c r="B12" s="230" t="s">
        <v>497</v>
      </c>
      <c r="C12" s="247" t="s">
        <v>498</v>
      </c>
      <c r="D12" s="231" t="s">
        <v>199</v>
      </c>
      <c r="E12" s="232">
        <v>5.2</v>
      </c>
      <c r="F12" s="233"/>
      <c r="G12" s="234">
        <f>ROUND(E12*F12,2)</f>
        <v>0</v>
      </c>
      <c r="H12" s="233"/>
      <c r="I12" s="234">
        <f>ROUND(E12*H12,2)</f>
        <v>0</v>
      </c>
      <c r="J12" s="233"/>
      <c r="K12" s="234">
        <f>ROUND(E12*J12,2)</f>
        <v>0</v>
      </c>
      <c r="L12" s="234">
        <v>21</v>
      </c>
      <c r="M12" s="234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4" t="s">
        <v>200</v>
      </c>
      <c r="S12" s="234" t="s">
        <v>158</v>
      </c>
      <c r="T12" s="235" t="s">
        <v>158</v>
      </c>
      <c r="U12" s="220">
        <v>1.7629999999999999</v>
      </c>
      <c r="V12" s="220">
        <f>ROUND(E12*U12,2)</f>
        <v>9.17</v>
      </c>
      <c r="W12" s="220"/>
      <c r="X12" s="220" t="s">
        <v>168</v>
      </c>
      <c r="Y12" s="22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5">
      <c r="A13" s="217"/>
      <c r="B13" s="218"/>
      <c r="C13" s="259" t="s">
        <v>499</v>
      </c>
      <c r="D13" s="258"/>
      <c r="E13" s="258"/>
      <c r="F13" s="258"/>
      <c r="G13" s="25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202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43" t="str">
        <f>C13</f>
        <v>Příplatek k cenám hloubených vykopávek za ztížení vykopávky v blízkosti podzemního vedení nebo výbušnin pro jakoukoliv třídu horniny.</v>
      </c>
      <c r="BB13" s="210"/>
      <c r="BC13" s="210"/>
      <c r="BD13" s="210"/>
      <c r="BE13" s="210"/>
      <c r="BF13" s="210"/>
      <c r="BG13" s="210"/>
      <c r="BH13" s="210"/>
    </row>
    <row r="14" spans="1:60" outlineLevel="2" x14ac:dyDescent="0.25">
      <c r="A14" s="217"/>
      <c r="B14" s="218"/>
      <c r="C14" s="260" t="s">
        <v>500</v>
      </c>
      <c r="D14" s="252"/>
      <c r="E14" s="253">
        <v>5.2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204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29">
        <v>3</v>
      </c>
      <c r="B15" s="230" t="s">
        <v>501</v>
      </c>
      <c r="C15" s="247" t="s">
        <v>502</v>
      </c>
      <c r="D15" s="231" t="s">
        <v>199</v>
      </c>
      <c r="E15" s="232">
        <v>40.950000000000003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 t="s">
        <v>200</v>
      </c>
      <c r="S15" s="234" t="s">
        <v>158</v>
      </c>
      <c r="T15" s="235" t="s">
        <v>158</v>
      </c>
      <c r="U15" s="220">
        <v>0.36499999999999999</v>
      </c>
      <c r="V15" s="220">
        <f>ROUND(E15*U15,2)</f>
        <v>14.95</v>
      </c>
      <c r="W15" s="220"/>
      <c r="X15" s="220" t="s">
        <v>168</v>
      </c>
      <c r="Y15" s="22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1" outlineLevel="2" x14ac:dyDescent="0.25">
      <c r="A16" s="217"/>
      <c r="B16" s="218"/>
      <c r="C16" s="259" t="s">
        <v>503</v>
      </c>
      <c r="D16" s="258"/>
      <c r="E16" s="258"/>
      <c r="F16" s="258"/>
      <c r="G16" s="25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202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43" t="str">
        <f>C16</f>
        <v>zapažených i nezapažených s urovnáním dna do předepsaného profilu a spádu, s přehozením výkopku na přilehlém terénu na vzdálenost do 3 m od podélné osy rýhy nebo s naložením výkopku na dopravní prostředek.</v>
      </c>
      <c r="BB16" s="210"/>
      <c r="BC16" s="210"/>
      <c r="BD16" s="210"/>
      <c r="BE16" s="210"/>
      <c r="BF16" s="210"/>
      <c r="BG16" s="210"/>
      <c r="BH16" s="210"/>
    </row>
    <row r="17" spans="1:60" outlineLevel="2" x14ac:dyDescent="0.25">
      <c r="A17" s="217"/>
      <c r="B17" s="218"/>
      <c r="C17" s="260" t="s">
        <v>504</v>
      </c>
      <c r="D17" s="252"/>
      <c r="E17" s="253">
        <v>35.75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204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5">
      <c r="A18" s="217"/>
      <c r="B18" s="218"/>
      <c r="C18" s="260" t="s">
        <v>505</v>
      </c>
      <c r="D18" s="252"/>
      <c r="E18" s="253">
        <v>5.2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204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5">
      <c r="A19" s="229">
        <v>4</v>
      </c>
      <c r="B19" s="230" t="s">
        <v>506</v>
      </c>
      <c r="C19" s="247" t="s">
        <v>507</v>
      </c>
      <c r="D19" s="231" t="s">
        <v>199</v>
      </c>
      <c r="E19" s="232">
        <v>40.950000000000003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21</v>
      </c>
      <c r="M19" s="234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4" t="s">
        <v>200</v>
      </c>
      <c r="S19" s="234" t="s">
        <v>158</v>
      </c>
      <c r="T19" s="235" t="s">
        <v>158</v>
      </c>
      <c r="U19" s="220">
        <v>0.38979999999999998</v>
      </c>
      <c r="V19" s="220">
        <f>ROUND(E19*U19,2)</f>
        <v>15.96</v>
      </c>
      <c r="W19" s="220"/>
      <c r="X19" s="220" t="s">
        <v>168</v>
      </c>
      <c r="Y19" s="22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1" outlineLevel="2" x14ac:dyDescent="0.25">
      <c r="A20" s="217"/>
      <c r="B20" s="218"/>
      <c r="C20" s="259" t="s">
        <v>503</v>
      </c>
      <c r="D20" s="258"/>
      <c r="E20" s="258"/>
      <c r="F20" s="258"/>
      <c r="G20" s="25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202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43" t="str">
        <f>C20</f>
        <v>zapažených i nezapažených s urovnáním dna do předepsaného profilu a spádu, s přehozením výkopku na přilehlém terénu na vzdálenost do 3 m od podélné osy rýhy nebo s naložením výkopku na dopravní prostředek.</v>
      </c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29">
        <v>5</v>
      </c>
      <c r="B21" s="230" t="s">
        <v>508</v>
      </c>
      <c r="C21" s="247" t="s">
        <v>509</v>
      </c>
      <c r="D21" s="231" t="s">
        <v>209</v>
      </c>
      <c r="E21" s="232">
        <v>31.72</v>
      </c>
      <c r="F21" s="233"/>
      <c r="G21" s="234">
        <f>ROUND(E21*F21,2)</f>
        <v>0</v>
      </c>
      <c r="H21" s="233"/>
      <c r="I21" s="234">
        <f>ROUND(E21*H21,2)</f>
        <v>0</v>
      </c>
      <c r="J21" s="233"/>
      <c r="K21" s="234">
        <f>ROUND(E21*J21,2)</f>
        <v>0</v>
      </c>
      <c r="L21" s="234">
        <v>21</v>
      </c>
      <c r="M21" s="234">
        <f>G21*(1+L21/100)</f>
        <v>0</v>
      </c>
      <c r="N21" s="232">
        <v>1.99E-3</v>
      </c>
      <c r="O21" s="232">
        <f>ROUND(E21*N21,2)</f>
        <v>0.06</v>
      </c>
      <c r="P21" s="232">
        <v>0</v>
      </c>
      <c r="Q21" s="232">
        <f>ROUND(E21*P21,2)</f>
        <v>0</v>
      </c>
      <c r="R21" s="234" t="s">
        <v>200</v>
      </c>
      <c r="S21" s="234" t="s">
        <v>158</v>
      </c>
      <c r="T21" s="235" t="s">
        <v>158</v>
      </c>
      <c r="U21" s="220">
        <v>0.40200000000000002</v>
      </c>
      <c r="V21" s="220">
        <f>ROUND(E21*U21,2)</f>
        <v>12.75</v>
      </c>
      <c r="W21" s="220"/>
      <c r="X21" s="220" t="s">
        <v>168</v>
      </c>
      <c r="Y21" s="220" t="s">
        <v>161</v>
      </c>
      <c r="Z21" s="210"/>
      <c r="AA21" s="210"/>
      <c r="AB21" s="210"/>
      <c r="AC21" s="210"/>
      <c r="AD21" s="210"/>
      <c r="AE21" s="210"/>
      <c r="AF21" s="210"/>
      <c r="AG21" s="210" t="s">
        <v>169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17"/>
      <c r="B22" s="218"/>
      <c r="C22" s="259" t="s">
        <v>510</v>
      </c>
      <c r="D22" s="258"/>
      <c r="E22" s="258"/>
      <c r="F22" s="258"/>
      <c r="G22" s="25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202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5">
      <c r="A23" s="217"/>
      <c r="B23" s="218"/>
      <c r="C23" s="260" t="s">
        <v>511</v>
      </c>
      <c r="D23" s="252"/>
      <c r="E23" s="253">
        <v>26.52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204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5">
      <c r="A24" s="217"/>
      <c r="B24" s="218"/>
      <c r="C24" s="260" t="s">
        <v>505</v>
      </c>
      <c r="D24" s="252"/>
      <c r="E24" s="253">
        <v>5.2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204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29">
        <v>6</v>
      </c>
      <c r="B25" s="230" t="s">
        <v>512</v>
      </c>
      <c r="C25" s="247" t="s">
        <v>513</v>
      </c>
      <c r="D25" s="231" t="s">
        <v>209</v>
      </c>
      <c r="E25" s="232">
        <v>31.72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 t="s">
        <v>200</v>
      </c>
      <c r="S25" s="234" t="s">
        <v>158</v>
      </c>
      <c r="T25" s="235" t="s">
        <v>158</v>
      </c>
      <c r="U25" s="220">
        <v>0.17799999999999999</v>
      </c>
      <c r="V25" s="220">
        <f>ROUND(E25*U25,2)</f>
        <v>5.65</v>
      </c>
      <c r="W25" s="220"/>
      <c r="X25" s="220" t="s">
        <v>168</v>
      </c>
      <c r="Y25" s="22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59" t="s">
        <v>514</v>
      </c>
      <c r="D26" s="258"/>
      <c r="E26" s="258"/>
      <c r="F26" s="258"/>
      <c r="G26" s="258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202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5">
      <c r="A27" s="229">
        <v>7</v>
      </c>
      <c r="B27" s="230" t="s">
        <v>515</v>
      </c>
      <c r="C27" s="247" t="s">
        <v>516</v>
      </c>
      <c r="D27" s="231" t="s">
        <v>199</v>
      </c>
      <c r="E27" s="232">
        <v>40.950000000000003</v>
      </c>
      <c r="F27" s="233"/>
      <c r="G27" s="234">
        <f>ROUND(E27*F27,2)</f>
        <v>0</v>
      </c>
      <c r="H27" s="233"/>
      <c r="I27" s="234">
        <f>ROUND(E27*H27,2)</f>
        <v>0</v>
      </c>
      <c r="J27" s="233"/>
      <c r="K27" s="234">
        <f>ROUND(E27*J27,2)</f>
        <v>0</v>
      </c>
      <c r="L27" s="234">
        <v>21</v>
      </c>
      <c r="M27" s="234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4" t="s">
        <v>200</v>
      </c>
      <c r="S27" s="234" t="s">
        <v>158</v>
      </c>
      <c r="T27" s="235" t="s">
        <v>158</v>
      </c>
      <c r="U27" s="220">
        <v>0.34499999999999997</v>
      </c>
      <c r="V27" s="220">
        <f>ROUND(E27*U27,2)</f>
        <v>14.13</v>
      </c>
      <c r="W27" s="220"/>
      <c r="X27" s="220" t="s">
        <v>168</v>
      </c>
      <c r="Y27" s="22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17"/>
      <c r="B28" s="218"/>
      <c r="C28" s="259" t="s">
        <v>517</v>
      </c>
      <c r="D28" s="258"/>
      <c r="E28" s="258"/>
      <c r="F28" s="258"/>
      <c r="G28" s="258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202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43" t="str">
        <f>C28</f>
        <v>bez naložení do dopravní nádoby, ale s vyprázdněním dopravní nádoby na hromadu nebo na dopravní prostředek,</v>
      </c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29">
        <v>8</v>
      </c>
      <c r="B29" s="230" t="s">
        <v>518</v>
      </c>
      <c r="C29" s="247" t="s">
        <v>519</v>
      </c>
      <c r="D29" s="231" t="s">
        <v>199</v>
      </c>
      <c r="E29" s="232">
        <v>3.56</v>
      </c>
      <c r="F29" s="233"/>
      <c r="G29" s="234">
        <f>ROUND(E29*F29,2)</f>
        <v>0</v>
      </c>
      <c r="H29" s="233"/>
      <c r="I29" s="234">
        <f>ROUND(E29*H29,2)</f>
        <v>0</v>
      </c>
      <c r="J29" s="233"/>
      <c r="K29" s="234">
        <f>ROUND(E29*J29,2)</f>
        <v>0</v>
      </c>
      <c r="L29" s="234">
        <v>21</v>
      </c>
      <c r="M29" s="234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4" t="s">
        <v>200</v>
      </c>
      <c r="S29" s="234" t="s">
        <v>158</v>
      </c>
      <c r="T29" s="235" t="s">
        <v>158</v>
      </c>
      <c r="U29" s="220">
        <v>1.0999999999999999E-2</v>
      </c>
      <c r="V29" s="220">
        <f>ROUND(E29*U29,2)</f>
        <v>0.04</v>
      </c>
      <c r="W29" s="220"/>
      <c r="X29" s="220" t="s">
        <v>168</v>
      </c>
      <c r="Y29" s="22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5">
      <c r="A30" s="217"/>
      <c r="B30" s="218"/>
      <c r="C30" s="259" t="s">
        <v>201</v>
      </c>
      <c r="D30" s="258"/>
      <c r="E30" s="258"/>
      <c r="F30" s="258"/>
      <c r="G30" s="258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202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17"/>
      <c r="B31" s="218"/>
      <c r="C31" s="260" t="s">
        <v>520</v>
      </c>
      <c r="D31" s="252"/>
      <c r="E31" s="253">
        <v>0.12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204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17"/>
      <c r="B32" s="218"/>
      <c r="C32" s="260" t="s">
        <v>521</v>
      </c>
      <c r="D32" s="252"/>
      <c r="E32" s="253">
        <v>3.44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204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0.399999999999999" outlineLevel="1" x14ac:dyDescent="0.25">
      <c r="A33" s="229">
        <v>9</v>
      </c>
      <c r="B33" s="230" t="s">
        <v>522</v>
      </c>
      <c r="C33" s="247" t="s">
        <v>523</v>
      </c>
      <c r="D33" s="231" t="s">
        <v>199</v>
      </c>
      <c r="E33" s="232">
        <v>35.6</v>
      </c>
      <c r="F33" s="233"/>
      <c r="G33" s="234">
        <f>ROUND(E33*F33,2)</f>
        <v>0</v>
      </c>
      <c r="H33" s="233"/>
      <c r="I33" s="234">
        <f>ROUND(E33*H33,2)</f>
        <v>0</v>
      </c>
      <c r="J33" s="233"/>
      <c r="K33" s="234">
        <f>ROUND(E33*J33,2)</f>
        <v>0</v>
      </c>
      <c r="L33" s="234">
        <v>21</v>
      </c>
      <c r="M33" s="234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4" t="s">
        <v>200</v>
      </c>
      <c r="S33" s="234" t="s">
        <v>158</v>
      </c>
      <c r="T33" s="235" t="s">
        <v>158</v>
      </c>
      <c r="U33" s="220">
        <v>0</v>
      </c>
      <c r="V33" s="220">
        <f>ROUND(E33*U33,2)</f>
        <v>0</v>
      </c>
      <c r="W33" s="220"/>
      <c r="X33" s="220" t="s">
        <v>168</v>
      </c>
      <c r="Y33" s="22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169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5">
      <c r="A34" s="217"/>
      <c r="B34" s="218"/>
      <c r="C34" s="259" t="s">
        <v>201</v>
      </c>
      <c r="D34" s="258"/>
      <c r="E34" s="258"/>
      <c r="F34" s="258"/>
      <c r="G34" s="258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202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17"/>
      <c r="B35" s="218"/>
      <c r="C35" s="261" t="s">
        <v>290</v>
      </c>
      <c r="D35" s="254"/>
      <c r="E35" s="255"/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204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5">
      <c r="A36" s="217"/>
      <c r="B36" s="218"/>
      <c r="C36" s="262" t="s">
        <v>524</v>
      </c>
      <c r="D36" s="254"/>
      <c r="E36" s="255">
        <v>0.12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204</v>
      </c>
      <c r="AH36" s="210">
        <v>2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5">
      <c r="A37" s="217"/>
      <c r="B37" s="218"/>
      <c r="C37" s="262" t="s">
        <v>525</v>
      </c>
      <c r="D37" s="254"/>
      <c r="E37" s="255">
        <v>3.44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204</v>
      </c>
      <c r="AH37" s="210">
        <v>2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5">
      <c r="A38" s="217"/>
      <c r="B38" s="218"/>
      <c r="C38" s="263" t="s">
        <v>304</v>
      </c>
      <c r="D38" s="256"/>
      <c r="E38" s="257"/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204</v>
      </c>
      <c r="AH38" s="210">
        <v>3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5">
      <c r="A39" s="217"/>
      <c r="B39" s="218"/>
      <c r="C39" s="261" t="s">
        <v>305</v>
      </c>
      <c r="D39" s="254"/>
      <c r="E39" s="255"/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204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5">
      <c r="A40" s="217"/>
      <c r="B40" s="218"/>
      <c r="C40" s="260" t="s">
        <v>526</v>
      </c>
      <c r="D40" s="252"/>
      <c r="E40" s="253">
        <v>35.6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204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0.399999999999999" outlineLevel="1" x14ac:dyDescent="0.25">
      <c r="A41" s="229">
        <v>10</v>
      </c>
      <c r="B41" s="230" t="s">
        <v>527</v>
      </c>
      <c r="C41" s="247" t="s">
        <v>528</v>
      </c>
      <c r="D41" s="231" t="s">
        <v>199</v>
      </c>
      <c r="E41" s="232">
        <v>3.56</v>
      </c>
      <c r="F41" s="233"/>
      <c r="G41" s="234">
        <f>ROUND(E41*F41,2)</f>
        <v>0</v>
      </c>
      <c r="H41" s="233"/>
      <c r="I41" s="234">
        <f>ROUND(E41*H41,2)</f>
        <v>0</v>
      </c>
      <c r="J41" s="233"/>
      <c r="K41" s="234">
        <f>ROUND(E41*J41,2)</f>
        <v>0</v>
      </c>
      <c r="L41" s="234">
        <v>21</v>
      </c>
      <c r="M41" s="234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4" t="s">
        <v>200</v>
      </c>
      <c r="S41" s="234" t="s">
        <v>158</v>
      </c>
      <c r="T41" s="235" t="s">
        <v>158</v>
      </c>
      <c r="U41" s="220">
        <v>8.9999999999999993E-3</v>
      </c>
      <c r="V41" s="220">
        <f>ROUND(E41*U41,2)</f>
        <v>0.03</v>
      </c>
      <c r="W41" s="220"/>
      <c r="X41" s="220" t="s">
        <v>168</v>
      </c>
      <c r="Y41" s="220" t="s">
        <v>161</v>
      </c>
      <c r="Z41" s="210"/>
      <c r="AA41" s="210"/>
      <c r="AB41" s="210"/>
      <c r="AC41" s="210"/>
      <c r="AD41" s="210"/>
      <c r="AE41" s="210"/>
      <c r="AF41" s="210"/>
      <c r="AG41" s="210" t="s">
        <v>169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5">
      <c r="A42" s="217"/>
      <c r="B42" s="218"/>
      <c r="C42" s="260" t="s">
        <v>520</v>
      </c>
      <c r="D42" s="252"/>
      <c r="E42" s="253">
        <v>0.12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204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5">
      <c r="A43" s="217"/>
      <c r="B43" s="218"/>
      <c r="C43" s="260" t="s">
        <v>521</v>
      </c>
      <c r="D43" s="252"/>
      <c r="E43" s="253">
        <v>3.44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204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29">
        <v>11</v>
      </c>
      <c r="B44" s="230" t="s">
        <v>529</v>
      </c>
      <c r="C44" s="247" t="s">
        <v>530</v>
      </c>
      <c r="D44" s="231" t="s">
        <v>199</v>
      </c>
      <c r="E44" s="232">
        <v>37.814999999999998</v>
      </c>
      <c r="F44" s="233"/>
      <c r="G44" s="234">
        <f>ROUND(E44*F44,2)</f>
        <v>0</v>
      </c>
      <c r="H44" s="233"/>
      <c r="I44" s="234">
        <f>ROUND(E44*H44,2)</f>
        <v>0</v>
      </c>
      <c r="J44" s="233"/>
      <c r="K44" s="234">
        <f>ROUND(E44*J44,2)</f>
        <v>0</v>
      </c>
      <c r="L44" s="234">
        <v>21</v>
      </c>
      <c r="M44" s="234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4" t="s">
        <v>200</v>
      </c>
      <c r="S44" s="234" t="s">
        <v>158</v>
      </c>
      <c r="T44" s="235" t="s">
        <v>158</v>
      </c>
      <c r="U44" s="220">
        <v>0.20200000000000001</v>
      </c>
      <c r="V44" s="220">
        <f>ROUND(E44*U44,2)</f>
        <v>7.64</v>
      </c>
      <c r="W44" s="220"/>
      <c r="X44" s="220" t="s">
        <v>168</v>
      </c>
      <c r="Y44" s="22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5">
      <c r="A45" s="217"/>
      <c r="B45" s="218"/>
      <c r="C45" s="259" t="s">
        <v>531</v>
      </c>
      <c r="D45" s="258"/>
      <c r="E45" s="258"/>
      <c r="F45" s="258"/>
      <c r="G45" s="258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202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17"/>
      <c r="B46" s="218"/>
      <c r="C46" s="260" t="s">
        <v>532</v>
      </c>
      <c r="D46" s="252"/>
      <c r="E46" s="253">
        <v>34.380000000000003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204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5">
      <c r="A47" s="217"/>
      <c r="B47" s="218"/>
      <c r="C47" s="260" t="s">
        <v>521</v>
      </c>
      <c r="D47" s="252"/>
      <c r="E47" s="253">
        <v>3.44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204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29">
        <v>12</v>
      </c>
      <c r="B48" s="230" t="s">
        <v>533</v>
      </c>
      <c r="C48" s="247" t="s">
        <v>534</v>
      </c>
      <c r="D48" s="231" t="s">
        <v>199</v>
      </c>
      <c r="E48" s="232">
        <v>0.12</v>
      </c>
      <c r="F48" s="233"/>
      <c r="G48" s="234">
        <f>ROUND(E48*F48,2)</f>
        <v>0</v>
      </c>
      <c r="H48" s="233"/>
      <c r="I48" s="234">
        <f>ROUND(E48*H48,2)</f>
        <v>0</v>
      </c>
      <c r="J48" s="233"/>
      <c r="K48" s="234">
        <f>ROUND(E48*J48,2)</f>
        <v>0</v>
      </c>
      <c r="L48" s="234">
        <v>21</v>
      </c>
      <c r="M48" s="234">
        <f>G48*(1+L48/100)</f>
        <v>0</v>
      </c>
      <c r="N48" s="232">
        <v>1.7</v>
      </c>
      <c r="O48" s="232">
        <f>ROUND(E48*N48,2)</f>
        <v>0.2</v>
      </c>
      <c r="P48" s="232">
        <v>0</v>
      </c>
      <c r="Q48" s="232">
        <f>ROUND(E48*P48,2)</f>
        <v>0</v>
      </c>
      <c r="R48" s="234" t="s">
        <v>200</v>
      </c>
      <c r="S48" s="234" t="s">
        <v>158</v>
      </c>
      <c r="T48" s="235" t="s">
        <v>158</v>
      </c>
      <c r="U48" s="220">
        <v>1.587</v>
      </c>
      <c r="V48" s="220">
        <f>ROUND(E48*U48,2)</f>
        <v>0.19</v>
      </c>
      <c r="W48" s="220"/>
      <c r="X48" s="220" t="s">
        <v>168</v>
      </c>
      <c r="Y48" s="22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1" outlineLevel="2" x14ac:dyDescent="0.25">
      <c r="A49" s="217"/>
      <c r="B49" s="218"/>
      <c r="C49" s="259" t="s">
        <v>535</v>
      </c>
      <c r="D49" s="258"/>
      <c r="E49" s="258"/>
      <c r="F49" s="258"/>
      <c r="G49" s="258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202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43" t="str">
        <f>C49</f>
        <v>sypaninou z vhodných hornin tř. 1 - 4 nebo materiálem připraveným podél výkopu ve vzdálenosti do 3 m od jeho kraje, pro jakoukoliv hloubku výkopu a jakoukoliv míru zhutnění,</v>
      </c>
      <c r="BB49" s="210"/>
      <c r="BC49" s="210"/>
      <c r="BD49" s="210"/>
      <c r="BE49" s="210"/>
      <c r="BF49" s="210"/>
      <c r="BG49" s="210"/>
      <c r="BH49" s="210"/>
    </row>
    <row r="50" spans="1:60" outlineLevel="2" x14ac:dyDescent="0.25">
      <c r="A50" s="217"/>
      <c r="B50" s="218"/>
      <c r="C50" s="260" t="s">
        <v>520</v>
      </c>
      <c r="D50" s="252"/>
      <c r="E50" s="253">
        <v>0.12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204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5">
      <c r="A51" s="229">
        <v>13</v>
      </c>
      <c r="B51" s="230" t="s">
        <v>207</v>
      </c>
      <c r="C51" s="247" t="s">
        <v>208</v>
      </c>
      <c r="D51" s="231" t="s">
        <v>209</v>
      </c>
      <c r="E51" s="232">
        <v>27.5</v>
      </c>
      <c r="F51" s="233"/>
      <c r="G51" s="234">
        <f>ROUND(E51*F51,2)</f>
        <v>0</v>
      </c>
      <c r="H51" s="233"/>
      <c r="I51" s="234">
        <f>ROUND(E51*H51,2)</f>
        <v>0</v>
      </c>
      <c r="J51" s="233"/>
      <c r="K51" s="234">
        <f>ROUND(E51*J51,2)</f>
        <v>0</v>
      </c>
      <c r="L51" s="234">
        <v>21</v>
      </c>
      <c r="M51" s="234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4" t="s">
        <v>210</v>
      </c>
      <c r="S51" s="234" t="s">
        <v>158</v>
      </c>
      <c r="T51" s="235" t="s">
        <v>158</v>
      </c>
      <c r="U51" s="220">
        <v>0.06</v>
      </c>
      <c r="V51" s="220">
        <f>ROUND(E51*U51,2)</f>
        <v>1.65</v>
      </c>
      <c r="W51" s="220"/>
      <c r="X51" s="220" t="s">
        <v>168</v>
      </c>
      <c r="Y51" s="220" t="s">
        <v>161</v>
      </c>
      <c r="Z51" s="210"/>
      <c r="AA51" s="210"/>
      <c r="AB51" s="210"/>
      <c r="AC51" s="210"/>
      <c r="AD51" s="210"/>
      <c r="AE51" s="210"/>
      <c r="AF51" s="210"/>
      <c r="AG51" s="210" t="s">
        <v>169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5">
      <c r="A52" s="217"/>
      <c r="B52" s="218"/>
      <c r="C52" s="259" t="s">
        <v>211</v>
      </c>
      <c r="D52" s="258"/>
      <c r="E52" s="258"/>
      <c r="F52" s="258"/>
      <c r="G52" s="258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202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5">
      <c r="A53" s="217"/>
      <c r="B53" s="218"/>
      <c r="C53" s="260" t="s">
        <v>212</v>
      </c>
      <c r="D53" s="252"/>
      <c r="E53" s="253">
        <v>27.5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204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5">
      <c r="A54" s="229">
        <v>14</v>
      </c>
      <c r="B54" s="230" t="s">
        <v>213</v>
      </c>
      <c r="C54" s="247" t="s">
        <v>214</v>
      </c>
      <c r="D54" s="231" t="s">
        <v>209</v>
      </c>
      <c r="E54" s="232">
        <v>27.5</v>
      </c>
      <c r="F54" s="233"/>
      <c r="G54" s="234">
        <f>ROUND(E54*F54,2)</f>
        <v>0</v>
      </c>
      <c r="H54" s="233"/>
      <c r="I54" s="234">
        <f>ROUND(E54*H54,2)</f>
        <v>0</v>
      </c>
      <c r="J54" s="233"/>
      <c r="K54" s="234">
        <f>ROUND(E54*J54,2)</f>
        <v>0</v>
      </c>
      <c r="L54" s="234">
        <v>21</v>
      </c>
      <c r="M54" s="234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4" t="s">
        <v>200</v>
      </c>
      <c r="S54" s="234" t="s">
        <v>158</v>
      </c>
      <c r="T54" s="235" t="s">
        <v>158</v>
      </c>
      <c r="U54" s="220">
        <v>0.13</v>
      </c>
      <c r="V54" s="220">
        <f>ROUND(E54*U54,2)</f>
        <v>3.58</v>
      </c>
      <c r="W54" s="220"/>
      <c r="X54" s="220" t="s">
        <v>168</v>
      </c>
      <c r="Y54" s="22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169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5">
      <c r="A55" s="217"/>
      <c r="B55" s="218"/>
      <c r="C55" s="259" t="s">
        <v>215</v>
      </c>
      <c r="D55" s="258"/>
      <c r="E55" s="258"/>
      <c r="F55" s="258"/>
      <c r="G55" s="258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202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43" t="str">
        <f>C55</f>
        <v>s případným nutným přemístěním hromad nebo dočasných skládek na místo potřeby ze vzdálenosti do 30 m, v rovině nebo ve svahu do 1 : 5,</v>
      </c>
      <c r="BB55" s="210"/>
      <c r="BC55" s="210"/>
      <c r="BD55" s="210"/>
      <c r="BE55" s="210"/>
      <c r="BF55" s="210"/>
      <c r="BG55" s="210"/>
      <c r="BH55" s="210"/>
    </row>
    <row r="56" spans="1:60" outlineLevel="2" x14ac:dyDescent="0.25">
      <c r="A56" s="217"/>
      <c r="B56" s="218"/>
      <c r="C56" s="260" t="s">
        <v>212</v>
      </c>
      <c r="D56" s="252"/>
      <c r="E56" s="253">
        <v>27.5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204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29">
        <v>15</v>
      </c>
      <c r="B57" s="230" t="s">
        <v>536</v>
      </c>
      <c r="C57" s="247" t="s">
        <v>537</v>
      </c>
      <c r="D57" s="231" t="s">
        <v>199</v>
      </c>
      <c r="E57" s="232">
        <v>6.7640000000000002</v>
      </c>
      <c r="F57" s="233"/>
      <c r="G57" s="234">
        <f>ROUND(E57*F57,2)</f>
        <v>0</v>
      </c>
      <c r="H57" s="233"/>
      <c r="I57" s="234">
        <f>ROUND(E57*H57,2)</f>
        <v>0</v>
      </c>
      <c r="J57" s="233"/>
      <c r="K57" s="234">
        <f>ROUND(E57*J57,2)</f>
        <v>0</v>
      </c>
      <c r="L57" s="234">
        <v>21</v>
      </c>
      <c r="M57" s="234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4" t="s">
        <v>200</v>
      </c>
      <c r="S57" s="234" t="s">
        <v>158</v>
      </c>
      <c r="T57" s="235" t="s">
        <v>158</v>
      </c>
      <c r="U57" s="220">
        <v>0</v>
      </c>
      <c r="V57" s="220">
        <f>ROUND(E57*U57,2)</f>
        <v>0</v>
      </c>
      <c r="W57" s="220"/>
      <c r="X57" s="220" t="s">
        <v>168</v>
      </c>
      <c r="Y57" s="220" t="s">
        <v>161</v>
      </c>
      <c r="Z57" s="210"/>
      <c r="AA57" s="210"/>
      <c r="AB57" s="210"/>
      <c r="AC57" s="210"/>
      <c r="AD57" s="210"/>
      <c r="AE57" s="210"/>
      <c r="AF57" s="210"/>
      <c r="AG57" s="210" t="s">
        <v>169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5">
      <c r="A58" s="217"/>
      <c r="B58" s="218"/>
      <c r="C58" s="261" t="s">
        <v>290</v>
      </c>
      <c r="D58" s="254"/>
      <c r="E58" s="255"/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204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17"/>
      <c r="B59" s="218"/>
      <c r="C59" s="262" t="s">
        <v>524</v>
      </c>
      <c r="D59" s="254"/>
      <c r="E59" s="255">
        <v>0.12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204</v>
      </c>
      <c r="AH59" s="210">
        <v>2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17"/>
      <c r="B60" s="218"/>
      <c r="C60" s="262" t="s">
        <v>525</v>
      </c>
      <c r="D60" s="254"/>
      <c r="E60" s="255">
        <v>3.44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204</v>
      </c>
      <c r="AH60" s="210">
        <v>2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17"/>
      <c r="B61" s="218"/>
      <c r="C61" s="263" t="s">
        <v>304</v>
      </c>
      <c r="D61" s="256"/>
      <c r="E61" s="257"/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204</v>
      </c>
      <c r="AH61" s="210">
        <v>3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17"/>
      <c r="B62" s="218"/>
      <c r="C62" s="261" t="s">
        <v>305</v>
      </c>
      <c r="D62" s="254"/>
      <c r="E62" s="255"/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204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17"/>
      <c r="B63" s="218"/>
      <c r="C63" s="260" t="s">
        <v>538</v>
      </c>
      <c r="D63" s="252"/>
      <c r="E63" s="253">
        <v>6.76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204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29">
        <v>16</v>
      </c>
      <c r="B64" s="230" t="s">
        <v>217</v>
      </c>
      <c r="C64" s="247" t="s">
        <v>218</v>
      </c>
      <c r="D64" s="231" t="s">
        <v>219</v>
      </c>
      <c r="E64" s="232">
        <v>1.375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21</v>
      </c>
      <c r="M64" s="234">
        <f>G64*(1+L64/100)</f>
        <v>0</v>
      </c>
      <c r="N64" s="232">
        <v>1E-3</v>
      </c>
      <c r="O64" s="232">
        <f>ROUND(E64*N64,2)</f>
        <v>0</v>
      </c>
      <c r="P64" s="232">
        <v>0</v>
      </c>
      <c r="Q64" s="232">
        <f>ROUND(E64*P64,2)</f>
        <v>0</v>
      </c>
      <c r="R64" s="234" t="s">
        <v>220</v>
      </c>
      <c r="S64" s="234" t="s">
        <v>158</v>
      </c>
      <c r="T64" s="235" t="s">
        <v>158</v>
      </c>
      <c r="U64" s="220">
        <v>0</v>
      </c>
      <c r="V64" s="220">
        <f>ROUND(E64*U64,2)</f>
        <v>0</v>
      </c>
      <c r="W64" s="220"/>
      <c r="X64" s="220" t="s">
        <v>221</v>
      </c>
      <c r="Y64" s="220" t="s">
        <v>161</v>
      </c>
      <c r="Z64" s="210"/>
      <c r="AA64" s="210"/>
      <c r="AB64" s="210"/>
      <c r="AC64" s="210"/>
      <c r="AD64" s="210"/>
      <c r="AE64" s="210"/>
      <c r="AF64" s="210"/>
      <c r="AG64" s="210" t="s">
        <v>222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5">
      <c r="A65" s="217"/>
      <c r="B65" s="218"/>
      <c r="C65" s="260" t="s">
        <v>496</v>
      </c>
      <c r="D65" s="252"/>
      <c r="E65" s="253">
        <v>1.38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204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5">
      <c r="A66" s="229">
        <v>17</v>
      </c>
      <c r="B66" s="230" t="s">
        <v>539</v>
      </c>
      <c r="C66" s="247" t="s">
        <v>540</v>
      </c>
      <c r="D66" s="231" t="s">
        <v>244</v>
      </c>
      <c r="E66" s="232">
        <v>6.3089599999999999</v>
      </c>
      <c r="F66" s="233"/>
      <c r="G66" s="234">
        <f>ROUND(E66*F66,2)</f>
        <v>0</v>
      </c>
      <c r="H66" s="233"/>
      <c r="I66" s="234">
        <f>ROUND(E66*H66,2)</f>
        <v>0</v>
      </c>
      <c r="J66" s="233"/>
      <c r="K66" s="234">
        <f>ROUND(E66*J66,2)</f>
        <v>0</v>
      </c>
      <c r="L66" s="234">
        <v>21</v>
      </c>
      <c r="M66" s="234">
        <f>G66*(1+L66/100)</f>
        <v>0</v>
      </c>
      <c r="N66" s="232">
        <v>1</v>
      </c>
      <c r="O66" s="232">
        <f>ROUND(E66*N66,2)</f>
        <v>6.31</v>
      </c>
      <c r="P66" s="232">
        <v>0</v>
      </c>
      <c r="Q66" s="232">
        <f>ROUND(E66*P66,2)</f>
        <v>0</v>
      </c>
      <c r="R66" s="234" t="s">
        <v>220</v>
      </c>
      <c r="S66" s="234" t="s">
        <v>158</v>
      </c>
      <c r="T66" s="235" t="s">
        <v>158</v>
      </c>
      <c r="U66" s="220">
        <v>0</v>
      </c>
      <c r="V66" s="220">
        <f>ROUND(E66*U66,2)</f>
        <v>0</v>
      </c>
      <c r="W66" s="220"/>
      <c r="X66" s="220" t="s">
        <v>221</v>
      </c>
      <c r="Y66" s="220" t="s">
        <v>161</v>
      </c>
      <c r="Z66" s="210"/>
      <c r="AA66" s="210"/>
      <c r="AB66" s="210"/>
      <c r="AC66" s="210"/>
      <c r="AD66" s="210"/>
      <c r="AE66" s="210"/>
      <c r="AF66" s="210"/>
      <c r="AG66" s="210" t="s">
        <v>222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5">
      <c r="A67" s="217"/>
      <c r="B67" s="218"/>
      <c r="C67" s="260" t="s">
        <v>541</v>
      </c>
      <c r="D67" s="252"/>
      <c r="E67" s="253">
        <v>6.31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204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x14ac:dyDescent="0.25">
      <c r="A68" s="222" t="s">
        <v>153</v>
      </c>
      <c r="B68" s="223" t="s">
        <v>71</v>
      </c>
      <c r="C68" s="245" t="s">
        <v>97</v>
      </c>
      <c r="D68" s="224"/>
      <c r="E68" s="225"/>
      <c r="F68" s="226"/>
      <c r="G68" s="226">
        <f>SUMIF(AG69:AG85,"&lt;&gt;NOR",G69:G85)</f>
        <v>0</v>
      </c>
      <c r="H68" s="226"/>
      <c r="I68" s="226">
        <f>SUM(I69:I85)</f>
        <v>0</v>
      </c>
      <c r="J68" s="226"/>
      <c r="K68" s="226">
        <f>SUM(K69:K85)</f>
        <v>0</v>
      </c>
      <c r="L68" s="226"/>
      <c r="M68" s="226">
        <f>SUM(M69:M85)</f>
        <v>0</v>
      </c>
      <c r="N68" s="225"/>
      <c r="O68" s="225">
        <f>SUM(O69:O85)</f>
        <v>10.430000000000001</v>
      </c>
      <c r="P68" s="225"/>
      <c r="Q68" s="225">
        <f>SUM(Q69:Q85)</f>
        <v>0</v>
      </c>
      <c r="R68" s="226"/>
      <c r="S68" s="226"/>
      <c r="T68" s="227"/>
      <c r="U68" s="221"/>
      <c r="V68" s="221">
        <f>SUM(V69:V85)</f>
        <v>10.31</v>
      </c>
      <c r="W68" s="221"/>
      <c r="X68" s="221"/>
      <c r="Y68" s="221"/>
      <c r="AG68" t="s">
        <v>154</v>
      </c>
    </row>
    <row r="69" spans="1:60" outlineLevel="1" x14ac:dyDescent="0.25">
      <c r="A69" s="229">
        <v>18</v>
      </c>
      <c r="B69" s="230" t="s">
        <v>542</v>
      </c>
      <c r="C69" s="247" t="s">
        <v>543</v>
      </c>
      <c r="D69" s="231" t="s">
        <v>244</v>
      </c>
      <c r="E69" s="232">
        <v>2.7509999999999999</v>
      </c>
      <c r="F69" s="233"/>
      <c r="G69" s="234">
        <f>ROUND(E69*F69,2)</f>
        <v>0</v>
      </c>
      <c r="H69" s="233"/>
      <c r="I69" s="234">
        <f>ROUND(E69*H69,2)</f>
        <v>0</v>
      </c>
      <c r="J69" s="233"/>
      <c r="K69" s="234">
        <f>ROUND(E69*J69,2)</f>
        <v>0</v>
      </c>
      <c r="L69" s="234">
        <v>21</v>
      </c>
      <c r="M69" s="234">
        <f>G69*(1+L69/100)</f>
        <v>0</v>
      </c>
      <c r="N69" s="232">
        <v>1.1000000000000001</v>
      </c>
      <c r="O69" s="232">
        <f>ROUND(E69*N69,2)</f>
        <v>3.03</v>
      </c>
      <c r="P69" s="232">
        <v>0</v>
      </c>
      <c r="Q69" s="232">
        <f>ROUND(E69*P69,2)</f>
        <v>0</v>
      </c>
      <c r="R69" s="234" t="s">
        <v>226</v>
      </c>
      <c r="S69" s="234" t="s">
        <v>158</v>
      </c>
      <c r="T69" s="235" t="s">
        <v>158</v>
      </c>
      <c r="U69" s="220">
        <v>0.16300000000000001</v>
      </c>
      <c r="V69" s="220">
        <f>ROUND(E69*U69,2)</f>
        <v>0.45</v>
      </c>
      <c r="W69" s="220"/>
      <c r="X69" s="220" t="s">
        <v>168</v>
      </c>
      <c r="Y69" s="220" t="s">
        <v>161</v>
      </c>
      <c r="Z69" s="210"/>
      <c r="AA69" s="210"/>
      <c r="AB69" s="210"/>
      <c r="AC69" s="210"/>
      <c r="AD69" s="210"/>
      <c r="AE69" s="210"/>
      <c r="AF69" s="210"/>
      <c r="AG69" s="210" t="s">
        <v>169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5">
      <c r="A70" s="217"/>
      <c r="B70" s="218"/>
      <c r="C70" s="259" t="s">
        <v>544</v>
      </c>
      <c r="D70" s="258"/>
      <c r="E70" s="258"/>
      <c r="F70" s="258"/>
      <c r="G70" s="258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202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5">
      <c r="A71" s="217"/>
      <c r="B71" s="218"/>
      <c r="C71" s="260" t="s">
        <v>545</v>
      </c>
      <c r="D71" s="252"/>
      <c r="E71" s="253">
        <v>2.75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204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5">
      <c r="A72" s="229">
        <v>19</v>
      </c>
      <c r="B72" s="230" t="s">
        <v>546</v>
      </c>
      <c r="C72" s="247" t="s">
        <v>547</v>
      </c>
      <c r="D72" s="231" t="s">
        <v>244</v>
      </c>
      <c r="E72" s="232">
        <v>3.8403</v>
      </c>
      <c r="F72" s="233"/>
      <c r="G72" s="234">
        <f>ROUND(E72*F72,2)</f>
        <v>0</v>
      </c>
      <c r="H72" s="233"/>
      <c r="I72" s="234">
        <f>ROUND(E72*H72,2)</f>
        <v>0</v>
      </c>
      <c r="J72" s="233"/>
      <c r="K72" s="234">
        <f>ROUND(E72*J72,2)</f>
        <v>0</v>
      </c>
      <c r="L72" s="234">
        <v>21</v>
      </c>
      <c r="M72" s="234">
        <f>G72*(1+L72/100)</f>
        <v>0</v>
      </c>
      <c r="N72" s="232">
        <v>1</v>
      </c>
      <c r="O72" s="232">
        <f>ROUND(E72*N72,2)</f>
        <v>3.84</v>
      </c>
      <c r="P72" s="232">
        <v>0</v>
      </c>
      <c r="Q72" s="232">
        <f>ROUND(E72*P72,2)</f>
        <v>0</v>
      </c>
      <c r="R72" s="234" t="s">
        <v>226</v>
      </c>
      <c r="S72" s="234" t="s">
        <v>158</v>
      </c>
      <c r="T72" s="235" t="s">
        <v>158</v>
      </c>
      <c r="U72" s="220">
        <v>0.40600000000000003</v>
      </c>
      <c r="V72" s="220">
        <f>ROUND(E72*U72,2)</f>
        <v>1.56</v>
      </c>
      <c r="W72" s="220"/>
      <c r="X72" s="220" t="s">
        <v>168</v>
      </c>
      <c r="Y72" s="220" t="s">
        <v>161</v>
      </c>
      <c r="Z72" s="210"/>
      <c r="AA72" s="210"/>
      <c r="AB72" s="210"/>
      <c r="AC72" s="210"/>
      <c r="AD72" s="210"/>
      <c r="AE72" s="210"/>
      <c r="AF72" s="210"/>
      <c r="AG72" s="210" t="s">
        <v>169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5">
      <c r="A73" s="217"/>
      <c r="B73" s="218"/>
      <c r="C73" s="259" t="s">
        <v>544</v>
      </c>
      <c r="D73" s="258"/>
      <c r="E73" s="258"/>
      <c r="F73" s="258"/>
      <c r="G73" s="258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202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5">
      <c r="A74" s="217"/>
      <c r="B74" s="218"/>
      <c r="C74" s="260" t="s">
        <v>548</v>
      </c>
      <c r="D74" s="252"/>
      <c r="E74" s="253">
        <v>3.84</v>
      </c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204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0.399999999999999" outlineLevel="1" x14ac:dyDescent="0.25">
      <c r="A75" s="229">
        <v>20</v>
      </c>
      <c r="B75" s="230" t="s">
        <v>549</v>
      </c>
      <c r="C75" s="247" t="s">
        <v>550</v>
      </c>
      <c r="D75" s="231" t="s">
        <v>209</v>
      </c>
      <c r="E75" s="232">
        <v>20.8</v>
      </c>
      <c r="F75" s="233"/>
      <c r="G75" s="234">
        <f>ROUND(E75*F75,2)</f>
        <v>0</v>
      </c>
      <c r="H75" s="233"/>
      <c r="I75" s="234">
        <f>ROUND(E75*H75,2)</f>
        <v>0</v>
      </c>
      <c r="J75" s="233"/>
      <c r="K75" s="234">
        <f>ROUND(E75*J75,2)</f>
        <v>0</v>
      </c>
      <c r="L75" s="234">
        <v>21</v>
      </c>
      <c r="M75" s="234">
        <f>G75*(1+L75/100)</f>
        <v>0</v>
      </c>
      <c r="N75" s="232">
        <v>0.10255</v>
      </c>
      <c r="O75" s="232">
        <f>ROUND(E75*N75,2)</f>
        <v>2.13</v>
      </c>
      <c r="P75" s="232">
        <v>0</v>
      </c>
      <c r="Q75" s="232">
        <f>ROUND(E75*P75,2)</f>
        <v>0</v>
      </c>
      <c r="R75" s="234" t="s">
        <v>226</v>
      </c>
      <c r="S75" s="234" t="s">
        <v>158</v>
      </c>
      <c r="T75" s="235" t="s">
        <v>158</v>
      </c>
      <c r="U75" s="220">
        <v>0.111</v>
      </c>
      <c r="V75" s="220">
        <f>ROUND(E75*U75,2)</f>
        <v>2.31</v>
      </c>
      <c r="W75" s="220"/>
      <c r="X75" s="220" t="s">
        <v>168</v>
      </c>
      <c r="Y75" s="220" t="s">
        <v>161</v>
      </c>
      <c r="Z75" s="210"/>
      <c r="AA75" s="210"/>
      <c r="AB75" s="210"/>
      <c r="AC75" s="210"/>
      <c r="AD75" s="210"/>
      <c r="AE75" s="210"/>
      <c r="AF75" s="210"/>
      <c r="AG75" s="210" t="s">
        <v>169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5">
      <c r="A76" s="217"/>
      <c r="B76" s="218"/>
      <c r="C76" s="260" t="s">
        <v>551</v>
      </c>
      <c r="D76" s="252"/>
      <c r="E76" s="253">
        <v>20.8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204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5">
      <c r="A77" s="229">
        <v>21</v>
      </c>
      <c r="B77" s="230" t="s">
        <v>552</v>
      </c>
      <c r="C77" s="247" t="s">
        <v>553</v>
      </c>
      <c r="D77" s="231" t="s">
        <v>282</v>
      </c>
      <c r="E77" s="232">
        <v>22</v>
      </c>
      <c r="F77" s="233"/>
      <c r="G77" s="234">
        <f>ROUND(E77*F77,2)</f>
        <v>0</v>
      </c>
      <c r="H77" s="233"/>
      <c r="I77" s="234">
        <f>ROUND(E77*H77,2)</f>
        <v>0</v>
      </c>
      <c r="J77" s="233"/>
      <c r="K77" s="234">
        <f>ROUND(E77*J77,2)</f>
        <v>0</v>
      </c>
      <c r="L77" s="234">
        <v>21</v>
      </c>
      <c r="M77" s="234">
        <f>G77*(1+L77/100)</f>
        <v>0</v>
      </c>
      <c r="N77" s="232">
        <v>2.2399999999999998E-3</v>
      </c>
      <c r="O77" s="232">
        <f>ROUND(E77*N77,2)</f>
        <v>0.05</v>
      </c>
      <c r="P77" s="232">
        <v>0</v>
      </c>
      <c r="Q77" s="232">
        <f>ROUND(E77*P77,2)</f>
        <v>0</v>
      </c>
      <c r="R77" s="234" t="s">
        <v>226</v>
      </c>
      <c r="S77" s="234" t="s">
        <v>158</v>
      </c>
      <c r="T77" s="235" t="s">
        <v>158</v>
      </c>
      <c r="U77" s="220">
        <v>0.129</v>
      </c>
      <c r="V77" s="220">
        <f>ROUND(E77*U77,2)</f>
        <v>2.84</v>
      </c>
      <c r="W77" s="220"/>
      <c r="X77" s="220" t="s">
        <v>168</v>
      </c>
      <c r="Y77" s="220" t="s">
        <v>161</v>
      </c>
      <c r="Z77" s="210"/>
      <c r="AA77" s="210"/>
      <c r="AB77" s="210"/>
      <c r="AC77" s="210"/>
      <c r="AD77" s="210"/>
      <c r="AE77" s="210"/>
      <c r="AF77" s="210"/>
      <c r="AG77" s="210" t="s">
        <v>169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5">
      <c r="A78" s="217"/>
      <c r="B78" s="218"/>
      <c r="C78" s="259" t="s">
        <v>554</v>
      </c>
      <c r="D78" s="258"/>
      <c r="E78" s="258"/>
      <c r="F78" s="258"/>
      <c r="G78" s="258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202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5">
      <c r="A79" s="217"/>
      <c r="B79" s="218"/>
      <c r="C79" s="265" t="s">
        <v>555</v>
      </c>
      <c r="D79" s="264"/>
      <c r="E79" s="264"/>
      <c r="F79" s="264"/>
      <c r="G79" s="264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173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5">
      <c r="A80" s="217"/>
      <c r="B80" s="218"/>
      <c r="C80" s="260" t="s">
        <v>556</v>
      </c>
      <c r="D80" s="252"/>
      <c r="E80" s="253">
        <v>22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204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0.399999999999999" outlineLevel="1" x14ac:dyDescent="0.25">
      <c r="A81" s="229">
        <v>22</v>
      </c>
      <c r="B81" s="230" t="s">
        <v>557</v>
      </c>
      <c r="C81" s="247" t="s">
        <v>558</v>
      </c>
      <c r="D81" s="231" t="s">
        <v>282</v>
      </c>
      <c r="E81" s="232">
        <v>4</v>
      </c>
      <c r="F81" s="233"/>
      <c r="G81" s="234">
        <f>ROUND(E81*F81,2)</f>
        <v>0</v>
      </c>
      <c r="H81" s="233"/>
      <c r="I81" s="234">
        <f>ROUND(E81*H81,2)</f>
        <v>0</v>
      </c>
      <c r="J81" s="233"/>
      <c r="K81" s="234">
        <f>ROUND(E81*J81,2)</f>
        <v>0</v>
      </c>
      <c r="L81" s="234">
        <v>21</v>
      </c>
      <c r="M81" s="234">
        <f>G81*(1+L81/100)</f>
        <v>0</v>
      </c>
      <c r="N81" s="232">
        <v>0.18806</v>
      </c>
      <c r="O81" s="232">
        <f>ROUND(E81*N81,2)</f>
        <v>0.75</v>
      </c>
      <c r="P81" s="232">
        <v>0</v>
      </c>
      <c r="Q81" s="232">
        <f>ROUND(E81*P81,2)</f>
        <v>0</v>
      </c>
      <c r="R81" s="234" t="s">
        <v>226</v>
      </c>
      <c r="S81" s="234" t="s">
        <v>158</v>
      </c>
      <c r="T81" s="235" t="s">
        <v>158</v>
      </c>
      <c r="U81" s="220">
        <v>0.38661000000000001</v>
      </c>
      <c r="V81" s="220">
        <f>ROUND(E81*U81,2)</f>
        <v>1.55</v>
      </c>
      <c r="W81" s="220"/>
      <c r="X81" s="220" t="s">
        <v>168</v>
      </c>
      <c r="Y81" s="220" t="s">
        <v>161</v>
      </c>
      <c r="Z81" s="210"/>
      <c r="AA81" s="210"/>
      <c r="AB81" s="210"/>
      <c r="AC81" s="210"/>
      <c r="AD81" s="210"/>
      <c r="AE81" s="210"/>
      <c r="AF81" s="210"/>
      <c r="AG81" s="210" t="s">
        <v>169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5">
      <c r="A82" s="217"/>
      <c r="B82" s="218"/>
      <c r="C82" s="259" t="s">
        <v>559</v>
      </c>
      <c r="D82" s="258"/>
      <c r="E82" s="258"/>
      <c r="F82" s="258"/>
      <c r="G82" s="258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202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5">
      <c r="A83" s="217"/>
      <c r="B83" s="218"/>
      <c r="C83" s="260" t="s">
        <v>560</v>
      </c>
      <c r="D83" s="252"/>
      <c r="E83" s="253">
        <v>4</v>
      </c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204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0.399999999999999" outlineLevel="1" x14ac:dyDescent="0.25">
      <c r="A84" s="229">
        <v>23</v>
      </c>
      <c r="B84" s="230" t="s">
        <v>561</v>
      </c>
      <c r="C84" s="247" t="s">
        <v>562</v>
      </c>
      <c r="D84" s="231" t="s">
        <v>282</v>
      </c>
      <c r="E84" s="232">
        <v>4</v>
      </c>
      <c r="F84" s="233"/>
      <c r="G84" s="234">
        <f>ROUND(E84*F84,2)</f>
        <v>0</v>
      </c>
      <c r="H84" s="233"/>
      <c r="I84" s="234">
        <f>ROUND(E84*H84,2)</f>
        <v>0</v>
      </c>
      <c r="J84" s="233"/>
      <c r="K84" s="234">
        <f>ROUND(E84*J84,2)</f>
        <v>0</v>
      </c>
      <c r="L84" s="234">
        <v>21</v>
      </c>
      <c r="M84" s="234">
        <f>G84*(1+L84/100)</f>
        <v>0</v>
      </c>
      <c r="N84" s="232">
        <v>0.1575</v>
      </c>
      <c r="O84" s="232">
        <f>ROUND(E84*N84,2)</f>
        <v>0.63</v>
      </c>
      <c r="P84" s="232">
        <v>0</v>
      </c>
      <c r="Q84" s="232">
        <f>ROUND(E84*P84,2)</f>
        <v>0</v>
      </c>
      <c r="R84" s="234" t="s">
        <v>226</v>
      </c>
      <c r="S84" s="234" t="s">
        <v>158</v>
      </c>
      <c r="T84" s="235" t="s">
        <v>158</v>
      </c>
      <c r="U84" s="220">
        <v>0.4</v>
      </c>
      <c r="V84" s="220">
        <f>ROUND(E84*U84,2)</f>
        <v>1.6</v>
      </c>
      <c r="W84" s="220"/>
      <c r="X84" s="220" t="s">
        <v>168</v>
      </c>
      <c r="Y84" s="220" t="s">
        <v>161</v>
      </c>
      <c r="Z84" s="210"/>
      <c r="AA84" s="210"/>
      <c r="AB84" s="210"/>
      <c r="AC84" s="210"/>
      <c r="AD84" s="210"/>
      <c r="AE84" s="210"/>
      <c r="AF84" s="210"/>
      <c r="AG84" s="210" t="s">
        <v>169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5">
      <c r="A85" s="217"/>
      <c r="B85" s="218"/>
      <c r="C85" s="260" t="s">
        <v>563</v>
      </c>
      <c r="D85" s="252"/>
      <c r="E85" s="253">
        <v>4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204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5">
      <c r="A86" s="222" t="s">
        <v>153</v>
      </c>
      <c r="B86" s="223" t="s">
        <v>98</v>
      </c>
      <c r="C86" s="245" t="s">
        <v>99</v>
      </c>
      <c r="D86" s="224"/>
      <c r="E86" s="225"/>
      <c r="F86" s="226"/>
      <c r="G86" s="226">
        <f>SUMIF(AG87:AG88,"&lt;&gt;NOR",G87:G88)</f>
        <v>0</v>
      </c>
      <c r="H86" s="226"/>
      <c r="I86" s="226">
        <f>SUM(I87:I88)</f>
        <v>0</v>
      </c>
      <c r="J86" s="226"/>
      <c r="K86" s="226">
        <f>SUM(K87:K88)</f>
        <v>0</v>
      </c>
      <c r="L86" s="226"/>
      <c r="M86" s="226">
        <f>SUM(M87:M88)</f>
        <v>0</v>
      </c>
      <c r="N86" s="225"/>
      <c r="O86" s="225">
        <f>SUM(O87:O88)</f>
        <v>0</v>
      </c>
      <c r="P86" s="225"/>
      <c r="Q86" s="225">
        <f>SUM(Q87:Q88)</f>
        <v>0</v>
      </c>
      <c r="R86" s="226"/>
      <c r="S86" s="226"/>
      <c r="T86" s="227"/>
      <c r="U86" s="221"/>
      <c r="V86" s="221">
        <f>SUM(V87:V88)</f>
        <v>0</v>
      </c>
      <c r="W86" s="221"/>
      <c r="X86" s="221"/>
      <c r="Y86" s="221"/>
      <c r="AG86" t="s">
        <v>154</v>
      </c>
    </row>
    <row r="87" spans="1:60" outlineLevel="1" x14ac:dyDescent="0.25">
      <c r="A87" s="229">
        <v>24</v>
      </c>
      <c r="B87" s="230" t="s">
        <v>564</v>
      </c>
      <c r="C87" s="247" t="s">
        <v>565</v>
      </c>
      <c r="D87" s="231" t="s">
        <v>194</v>
      </c>
      <c r="E87" s="232">
        <v>1</v>
      </c>
      <c r="F87" s="233"/>
      <c r="G87" s="234">
        <f>ROUND(E87*F87,2)</f>
        <v>0</v>
      </c>
      <c r="H87" s="233"/>
      <c r="I87" s="234">
        <f>ROUND(E87*H87,2)</f>
        <v>0</v>
      </c>
      <c r="J87" s="233"/>
      <c r="K87" s="234">
        <f>ROUND(E87*J87,2)</f>
        <v>0</v>
      </c>
      <c r="L87" s="234">
        <v>21</v>
      </c>
      <c r="M87" s="234">
        <f>G87*(1+L87/100)</f>
        <v>0</v>
      </c>
      <c r="N87" s="232">
        <v>0</v>
      </c>
      <c r="O87" s="232">
        <f>ROUND(E87*N87,2)</f>
        <v>0</v>
      </c>
      <c r="P87" s="232">
        <v>0</v>
      </c>
      <c r="Q87" s="232">
        <f>ROUND(E87*P87,2)</f>
        <v>0</v>
      </c>
      <c r="R87" s="234"/>
      <c r="S87" s="234" t="s">
        <v>167</v>
      </c>
      <c r="T87" s="235" t="s">
        <v>159</v>
      </c>
      <c r="U87" s="220">
        <v>0</v>
      </c>
      <c r="V87" s="220">
        <f>ROUND(E87*U87,2)</f>
        <v>0</v>
      </c>
      <c r="W87" s="220"/>
      <c r="X87" s="220" t="s">
        <v>168</v>
      </c>
      <c r="Y87" s="220" t="s">
        <v>161</v>
      </c>
      <c r="Z87" s="210"/>
      <c r="AA87" s="210"/>
      <c r="AB87" s="210"/>
      <c r="AC87" s="210"/>
      <c r="AD87" s="210"/>
      <c r="AE87" s="210"/>
      <c r="AF87" s="210"/>
      <c r="AG87" s="210" t="s">
        <v>169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5">
      <c r="A88" s="217"/>
      <c r="B88" s="218"/>
      <c r="C88" s="248" t="s">
        <v>566</v>
      </c>
      <c r="D88" s="244"/>
      <c r="E88" s="244"/>
      <c r="F88" s="244"/>
      <c r="G88" s="244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173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5">
      <c r="A89" s="222" t="s">
        <v>153</v>
      </c>
      <c r="B89" s="223" t="s">
        <v>102</v>
      </c>
      <c r="C89" s="245" t="s">
        <v>103</v>
      </c>
      <c r="D89" s="224"/>
      <c r="E89" s="225"/>
      <c r="F89" s="226"/>
      <c r="G89" s="226">
        <f>SUMIF(AG90:AG91,"&lt;&gt;NOR",G90:G91)</f>
        <v>0</v>
      </c>
      <c r="H89" s="226"/>
      <c r="I89" s="226">
        <f>SUM(I90:I91)</f>
        <v>0</v>
      </c>
      <c r="J89" s="226"/>
      <c r="K89" s="226">
        <f>SUM(K90:K91)</f>
        <v>0</v>
      </c>
      <c r="L89" s="226"/>
      <c r="M89" s="226">
        <f>SUM(M90:M91)</f>
        <v>0</v>
      </c>
      <c r="N89" s="225"/>
      <c r="O89" s="225">
        <f>SUM(O90:O91)</f>
        <v>0</v>
      </c>
      <c r="P89" s="225"/>
      <c r="Q89" s="225">
        <f>SUM(Q90:Q91)</f>
        <v>0</v>
      </c>
      <c r="R89" s="226"/>
      <c r="S89" s="226"/>
      <c r="T89" s="227"/>
      <c r="U89" s="221"/>
      <c r="V89" s="221">
        <f>SUM(V90:V91)</f>
        <v>8</v>
      </c>
      <c r="W89" s="221"/>
      <c r="X89" s="221"/>
      <c r="Y89" s="221"/>
      <c r="AG89" t="s">
        <v>154</v>
      </c>
    </row>
    <row r="90" spans="1:60" outlineLevel="1" x14ac:dyDescent="0.25">
      <c r="A90" s="229">
        <v>25</v>
      </c>
      <c r="B90" s="230" t="s">
        <v>567</v>
      </c>
      <c r="C90" s="247" t="s">
        <v>568</v>
      </c>
      <c r="D90" s="231" t="s">
        <v>569</v>
      </c>
      <c r="E90" s="232">
        <v>8</v>
      </c>
      <c r="F90" s="233"/>
      <c r="G90" s="234">
        <f>ROUND(E90*F90,2)</f>
        <v>0</v>
      </c>
      <c r="H90" s="233"/>
      <c r="I90" s="234">
        <f>ROUND(E90*H90,2)</f>
        <v>0</v>
      </c>
      <c r="J90" s="233"/>
      <c r="K90" s="234">
        <f>ROUND(E90*J90,2)</f>
        <v>0</v>
      </c>
      <c r="L90" s="234">
        <v>21</v>
      </c>
      <c r="M90" s="234">
        <f>G90*(1+L90/100)</f>
        <v>0</v>
      </c>
      <c r="N90" s="232">
        <v>0</v>
      </c>
      <c r="O90" s="232">
        <f>ROUND(E90*N90,2)</f>
        <v>0</v>
      </c>
      <c r="P90" s="232">
        <v>0</v>
      </c>
      <c r="Q90" s="232">
        <f>ROUND(E90*P90,2)</f>
        <v>0</v>
      </c>
      <c r="R90" s="234" t="s">
        <v>570</v>
      </c>
      <c r="S90" s="234" t="s">
        <v>158</v>
      </c>
      <c r="T90" s="235" t="s">
        <v>158</v>
      </c>
      <c r="U90" s="220">
        <v>1</v>
      </c>
      <c r="V90" s="220">
        <f>ROUND(E90*U90,2)</f>
        <v>8</v>
      </c>
      <c r="W90" s="220"/>
      <c r="X90" s="220" t="s">
        <v>571</v>
      </c>
      <c r="Y90" s="220" t="s">
        <v>161</v>
      </c>
      <c r="Z90" s="210"/>
      <c r="AA90" s="210"/>
      <c r="AB90" s="210"/>
      <c r="AC90" s="210"/>
      <c r="AD90" s="210"/>
      <c r="AE90" s="210"/>
      <c r="AF90" s="210"/>
      <c r="AG90" s="210" t="s">
        <v>572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5">
      <c r="A91" s="217"/>
      <c r="B91" s="218"/>
      <c r="C91" s="260" t="s">
        <v>573</v>
      </c>
      <c r="D91" s="252"/>
      <c r="E91" s="253">
        <v>8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204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x14ac:dyDescent="0.25">
      <c r="A92" s="222" t="s">
        <v>153</v>
      </c>
      <c r="B92" s="223" t="s">
        <v>106</v>
      </c>
      <c r="C92" s="245" t="s">
        <v>107</v>
      </c>
      <c r="D92" s="224"/>
      <c r="E92" s="225"/>
      <c r="F92" s="226"/>
      <c r="G92" s="226">
        <f>SUMIF(AG93:AG120,"&lt;&gt;NOR",G93:G120)</f>
        <v>0</v>
      </c>
      <c r="H92" s="226"/>
      <c r="I92" s="226">
        <f>SUM(I93:I120)</f>
        <v>0</v>
      </c>
      <c r="J92" s="226"/>
      <c r="K92" s="226">
        <f>SUM(K93:K120)</f>
        <v>0</v>
      </c>
      <c r="L92" s="226"/>
      <c r="M92" s="226">
        <f>SUM(M93:M120)</f>
        <v>0</v>
      </c>
      <c r="N92" s="225"/>
      <c r="O92" s="225">
        <f>SUM(O93:O120)</f>
        <v>0.03</v>
      </c>
      <c r="P92" s="225"/>
      <c r="Q92" s="225">
        <f>SUM(Q93:Q120)</f>
        <v>12.48</v>
      </c>
      <c r="R92" s="226"/>
      <c r="S92" s="226"/>
      <c r="T92" s="227"/>
      <c r="U92" s="221"/>
      <c r="V92" s="221">
        <f>SUM(V93:V120)</f>
        <v>34.96</v>
      </c>
      <c r="W92" s="221"/>
      <c r="X92" s="221"/>
      <c r="Y92" s="221"/>
      <c r="AG92" t="s">
        <v>154</v>
      </c>
    </row>
    <row r="93" spans="1:60" ht="20.399999999999999" outlineLevel="1" x14ac:dyDescent="0.25">
      <c r="A93" s="229">
        <v>26</v>
      </c>
      <c r="B93" s="230" t="s">
        <v>224</v>
      </c>
      <c r="C93" s="247" t="s">
        <v>225</v>
      </c>
      <c r="D93" s="231" t="s">
        <v>209</v>
      </c>
      <c r="E93" s="232">
        <v>0.8</v>
      </c>
      <c r="F93" s="233"/>
      <c r="G93" s="234">
        <f>ROUND(E93*F93,2)</f>
        <v>0</v>
      </c>
      <c r="H93" s="233"/>
      <c r="I93" s="234">
        <f>ROUND(E93*H93,2)</f>
        <v>0</v>
      </c>
      <c r="J93" s="233"/>
      <c r="K93" s="234">
        <f>ROUND(E93*J93,2)</f>
        <v>0</v>
      </c>
      <c r="L93" s="234">
        <v>21</v>
      </c>
      <c r="M93" s="234">
        <f>G93*(1+L93/100)</f>
        <v>0</v>
      </c>
      <c r="N93" s="232">
        <v>0</v>
      </c>
      <c r="O93" s="232">
        <f>ROUND(E93*N93,2)</f>
        <v>0</v>
      </c>
      <c r="P93" s="232">
        <v>0.2</v>
      </c>
      <c r="Q93" s="232">
        <f>ROUND(E93*P93,2)</f>
        <v>0.16</v>
      </c>
      <c r="R93" s="234" t="s">
        <v>226</v>
      </c>
      <c r="S93" s="234" t="s">
        <v>158</v>
      </c>
      <c r="T93" s="235" t="s">
        <v>158</v>
      </c>
      <c r="U93" s="220">
        <v>0.1</v>
      </c>
      <c r="V93" s="220">
        <f>ROUND(E93*U93,2)</f>
        <v>0.08</v>
      </c>
      <c r="W93" s="220"/>
      <c r="X93" s="220" t="s">
        <v>168</v>
      </c>
      <c r="Y93" s="220" t="s">
        <v>161</v>
      </c>
      <c r="Z93" s="210"/>
      <c r="AA93" s="210"/>
      <c r="AB93" s="210"/>
      <c r="AC93" s="210"/>
      <c r="AD93" s="210"/>
      <c r="AE93" s="210"/>
      <c r="AF93" s="210"/>
      <c r="AG93" s="210" t="s">
        <v>169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5">
      <c r="A94" s="217"/>
      <c r="B94" s="218"/>
      <c r="C94" s="259" t="s">
        <v>227</v>
      </c>
      <c r="D94" s="258"/>
      <c r="E94" s="258"/>
      <c r="F94" s="258"/>
      <c r="G94" s="258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202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5">
      <c r="A95" s="217"/>
      <c r="B95" s="218"/>
      <c r="C95" s="260" t="s">
        <v>574</v>
      </c>
      <c r="D95" s="252"/>
      <c r="E95" s="253">
        <v>0.8</v>
      </c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204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20.399999999999999" outlineLevel="1" x14ac:dyDescent="0.25">
      <c r="A96" s="229">
        <v>27</v>
      </c>
      <c r="B96" s="230" t="s">
        <v>575</v>
      </c>
      <c r="C96" s="247" t="s">
        <v>576</v>
      </c>
      <c r="D96" s="231" t="s">
        <v>209</v>
      </c>
      <c r="E96" s="232">
        <v>5</v>
      </c>
      <c r="F96" s="233"/>
      <c r="G96" s="234">
        <f>ROUND(E96*F96,2)</f>
        <v>0</v>
      </c>
      <c r="H96" s="233"/>
      <c r="I96" s="234">
        <f>ROUND(E96*H96,2)</f>
        <v>0</v>
      </c>
      <c r="J96" s="233"/>
      <c r="K96" s="234">
        <f>ROUND(E96*J96,2)</f>
        <v>0</v>
      </c>
      <c r="L96" s="234">
        <v>21</v>
      </c>
      <c r="M96" s="234">
        <f>G96*(1+L96/100)</f>
        <v>0</v>
      </c>
      <c r="N96" s="232">
        <v>0</v>
      </c>
      <c r="O96" s="232">
        <f>ROUND(E96*N96,2)</f>
        <v>0</v>
      </c>
      <c r="P96" s="232">
        <v>0.66</v>
      </c>
      <c r="Q96" s="232">
        <f>ROUND(E96*P96,2)</f>
        <v>3.3</v>
      </c>
      <c r="R96" s="234" t="s">
        <v>226</v>
      </c>
      <c r="S96" s="234" t="s">
        <v>158</v>
      </c>
      <c r="T96" s="235" t="s">
        <v>158</v>
      </c>
      <c r="U96" s="220">
        <v>1.0529999999999999</v>
      </c>
      <c r="V96" s="220">
        <f>ROUND(E96*U96,2)</f>
        <v>5.27</v>
      </c>
      <c r="W96" s="220"/>
      <c r="X96" s="220" t="s">
        <v>168</v>
      </c>
      <c r="Y96" s="220" t="s">
        <v>161</v>
      </c>
      <c r="Z96" s="210"/>
      <c r="AA96" s="210"/>
      <c r="AB96" s="210"/>
      <c r="AC96" s="210"/>
      <c r="AD96" s="210"/>
      <c r="AE96" s="210"/>
      <c r="AF96" s="210"/>
      <c r="AG96" s="210" t="s">
        <v>169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5">
      <c r="A97" s="217"/>
      <c r="B97" s="218"/>
      <c r="C97" s="260" t="s">
        <v>577</v>
      </c>
      <c r="D97" s="252"/>
      <c r="E97" s="253">
        <v>5</v>
      </c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204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5">
      <c r="A98" s="229">
        <v>28</v>
      </c>
      <c r="B98" s="230" t="s">
        <v>578</v>
      </c>
      <c r="C98" s="247" t="s">
        <v>579</v>
      </c>
      <c r="D98" s="231" t="s">
        <v>209</v>
      </c>
      <c r="E98" s="232">
        <v>20.8</v>
      </c>
      <c r="F98" s="233"/>
      <c r="G98" s="234">
        <f>ROUND(E98*F98,2)</f>
        <v>0</v>
      </c>
      <c r="H98" s="233"/>
      <c r="I98" s="234">
        <f>ROUND(E98*H98,2)</f>
        <v>0</v>
      </c>
      <c r="J98" s="233"/>
      <c r="K98" s="234">
        <f>ROUND(E98*J98,2)</f>
        <v>0</v>
      </c>
      <c r="L98" s="234">
        <v>21</v>
      </c>
      <c r="M98" s="234">
        <f>G98*(1+L98/100)</f>
        <v>0</v>
      </c>
      <c r="N98" s="232">
        <v>0</v>
      </c>
      <c r="O98" s="232">
        <f>ROUND(E98*N98,2)</f>
        <v>0</v>
      </c>
      <c r="P98" s="232">
        <v>0.24199999999999999</v>
      </c>
      <c r="Q98" s="232">
        <f>ROUND(E98*P98,2)</f>
        <v>5.03</v>
      </c>
      <c r="R98" s="234" t="s">
        <v>226</v>
      </c>
      <c r="S98" s="234" t="s">
        <v>158</v>
      </c>
      <c r="T98" s="235" t="s">
        <v>158</v>
      </c>
      <c r="U98" s="220">
        <v>0.39979999999999999</v>
      </c>
      <c r="V98" s="220">
        <f>ROUND(E98*U98,2)</f>
        <v>8.32</v>
      </c>
      <c r="W98" s="220"/>
      <c r="X98" s="220" t="s">
        <v>168</v>
      </c>
      <c r="Y98" s="220" t="s">
        <v>161</v>
      </c>
      <c r="Z98" s="210"/>
      <c r="AA98" s="210"/>
      <c r="AB98" s="210"/>
      <c r="AC98" s="210"/>
      <c r="AD98" s="210"/>
      <c r="AE98" s="210"/>
      <c r="AF98" s="210"/>
      <c r="AG98" s="210" t="s">
        <v>169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5">
      <c r="A99" s="217"/>
      <c r="B99" s="218"/>
      <c r="C99" s="260" t="s">
        <v>551</v>
      </c>
      <c r="D99" s="252"/>
      <c r="E99" s="253">
        <v>20.8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204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5">
      <c r="A100" s="229">
        <v>29</v>
      </c>
      <c r="B100" s="230" t="s">
        <v>580</v>
      </c>
      <c r="C100" s="247" t="s">
        <v>581</v>
      </c>
      <c r="D100" s="231" t="s">
        <v>282</v>
      </c>
      <c r="E100" s="232">
        <v>4</v>
      </c>
      <c r="F100" s="233"/>
      <c r="G100" s="234">
        <f>ROUND(E100*F100,2)</f>
        <v>0</v>
      </c>
      <c r="H100" s="233"/>
      <c r="I100" s="234">
        <f>ROUND(E100*H100,2)</f>
        <v>0</v>
      </c>
      <c r="J100" s="233"/>
      <c r="K100" s="234">
        <f>ROUND(E100*J100,2)</f>
        <v>0</v>
      </c>
      <c r="L100" s="234">
        <v>21</v>
      </c>
      <c r="M100" s="234">
        <f>G100*(1+L100/100)</f>
        <v>0</v>
      </c>
      <c r="N100" s="232">
        <v>0</v>
      </c>
      <c r="O100" s="232">
        <f>ROUND(E100*N100,2)</f>
        <v>0</v>
      </c>
      <c r="P100" s="232">
        <v>0.27</v>
      </c>
      <c r="Q100" s="232">
        <f>ROUND(E100*P100,2)</f>
        <v>1.08</v>
      </c>
      <c r="R100" s="234" t="s">
        <v>226</v>
      </c>
      <c r="S100" s="234" t="s">
        <v>158</v>
      </c>
      <c r="T100" s="235" t="s">
        <v>158</v>
      </c>
      <c r="U100" s="220">
        <v>0.123</v>
      </c>
      <c r="V100" s="220">
        <f>ROUND(E100*U100,2)</f>
        <v>0.49</v>
      </c>
      <c r="W100" s="220"/>
      <c r="X100" s="220" t="s">
        <v>168</v>
      </c>
      <c r="Y100" s="220" t="s">
        <v>161</v>
      </c>
      <c r="Z100" s="210"/>
      <c r="AA100" s="210"/>
      <c r="AB100" s="210"/>
      <c r="AC100" s="210"/>
      <c r="AD100" s="210"/>
      <c r="AE100" s="210"/>
      <c r="AF100" s="210"/>
      <c r="AG100" s="210" t="s">
        <v>169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5">
      <c r="A101" s="217"/>
      <c r="B101" s="218"/>
      <c r="C101" s="259" t="s">
        <v>582</v>
      </c>
      <c r="D101" s="258"/>
      <c r="E101" s="258"/>
      <c r="F101" s="258"/>
      <c r="G101" s="258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202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43" t="str">
        <f>C101</f>
        <v>s vybouráním lože, s přemístěním hmot na skládku na vzdálenost do 3 m nebo naložením na dopravní prostředek</v>
      </c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5">
      <c r="A102" s="229">
        <v>30</v>
      </c>
      <c r="B102" s="230" t="s">
        <v>583</v>
      </c>
      <c r="C102" s="247" t="s">
        <v>584</v>
      </c>
      <c r="D102" s="231" t="s">
        <v>282</v>
      </c>
      <c r="E102" s="232">
        <v>22</v>
      </c>
      <c r="F102" s="233"/>
      <c r="G102" s="234">
        <f>ROUND(E102*F102,2)</f>
        <v>0</v>
      </c>
      <c r="H102" s="233"/>
      <c r="I102" s="234">
        <f>ROUND(E102*H102,2)</f>
        <v>0</v>
      </c>
      <c r="J102" s="233"/>
      <c r="K102" s="234">
        <f>ROUND(E102*J102,2)</f>
        <v>0</v>
      </c>
      <c r="L102" s="234">
        <v>21</v>
      </c>
      <c r="M102" s="234">
        <f>G102*(1+L102/100)</f>
        <v>0</v>
      </c>
      <c r="N102" s="232">
        <v>0</v>
      </c>
      <c r="O102" s="232">
        <f>ROUND(E102*N102,2)</f>
        <v>0</v>
      </c>
      <c r="P102" s="232">
        <v>0</v>
      </c>
      <c r="Q102" s="232">
        <f>ROUND(E102*P102,2)</f>
        <v>0</v>
      </c>
      <c r="R102" s="234" t="s">
        <v>226</v>
      </c>
      <c r="S102" s="234" t="s">
        <v>158</v>
      </c>
      <c r="T102" s="235" t="s">
        <v>158</v>
      </c>
      <c r="U102" s="220">
        <v>0.12</v>
      </c>
      <c r="V102" s="220">
        <f>ROUND(E102*U102,2)</f>
        <v>2.64</v>
      </c>
      <c r="W102" s="220"/>
      <c r="X102" s="220" t="s">
        <v>168</v>
      </c>
      <c r="Y102" s="220" t="s">
        <v>161</v>
      </c>
      <c r="Z102" s="210"/>
      <c r="AA102" s="210"/>
      <c r="AB102" s="210"/>
      <c r="AC102" s="210"/>
      <c r="AD102" s="210"/>
      <c r="AE102" s="210"/>
      <c r="AF102" s="210"/>
      <c r="AG102" s="210" t="s">
        <v>169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5">
      <c r="A103" s="217"/>
      <c r="B103" s="218"/>
      <c r="C103" s="259" t="s">
        <v>585</v>
      </c>
      <c r="D103" s="258"/>
      <c r="E103" s="258"/>
      <c r="F103" s="258"/>
      <c r="G103" s="258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202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5">
      <c r="A104" s="217"/>
      <c r="B104" s="218"/>
      <c r="C104" s="260" t="s">
        <v>586</v>
      </c>
      <c r="D104" s="252"/>
      <c r="E104" s="253">
        <v>22</v>
      </c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204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5">
      <c r="A105" s="229">
        <v>31</v>
      </c>
      <c r="B105" s="230" t="s">
        <v>587</v>
      </c>
      <c r="C105" s="247" t="s">
        <v>588</v>
      </c>
      <c r="D105" s="231" t="s">
        <v>282</v>
      </c>
      <c r="E105" s="232">
        <v>22</v>
      </c>
      <c r="F105" s="233"/>
      <c r="G105" s="234">
        <f>ROUND(E105*F105,2)</f>
        <v>0</v>
      </c>
      <c r="H105" s="233"/>
      <c r="I105" s="234">
        <f>ROUND(E105*H105,2)</f>
        <v>0</v>
      </c>
      <c r="J105" s="233"/>
      <c r="K105" s="234">
        <f>ROUND(E105*J105,2)</f>
        <v>0</v>
      </c>
      <c r="L105" s="234">
        <v>21</v>
      </c>
      <c r="M105" s="234">
        <f>G105*(1+L105/100)</f>
        <v>0</v>
      </c>
      <c r="N105" s="232">
        <v>0</v>
      </c>
      <c r="O105" s="232">
        <f>ROUND(E105*N105,2)</f>
        <v>0</v>
      </c>
      <c r="P105" s="232">
        <v>0</v>
      </c>
      <c r="Q105" s="232">
        <f>ROUND(E105*P105,2)</f>
        <v>0</v>
      </c>
      <c r="R105" s="234" t="s">
        <v>226</v>
      </c>
      <c r="S105" s="234" t="s">
        <v>158</v>
      </c>
      <c r="T105" s="235" t="s">
        <v>158</v>
      </c>
      <c r="U105" s="220">
        <v>5.5E-2</v>
      </c>
      <c r="V105" s="220">
        <f>ROUND(E105*U105,2)</f>
        <v>1.21</v>
      </c>
      <c r="W105" s="220"/>
      <c r="X105" s="220" t="s">
        <v>168</v>
      </c>
      <c r="Y105" s="220" t="s">
        <v>161</v>
      </c>
      <c r="Z105" s="210"/>
      <c r="AA105" s="210"/>
      <c r="AB105" s="210"/>
      <c r="AC105" s="210"/>
      <c r="AD105" s="210"/>
      <c r="AE105" s="210"/>
      <c r="AF105" s="210"/>
      <c r="AG105" s="210" t="s">
        <v>169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5">
      <c r="A106" s="217"/>
      <c r="B106" s="218"/>
      <c r="C106" s="259" t="s">
        <v>589</v>
      </c>
      <c r="D106" s="258"/>
      <c r="E106" s="258"/>
      <c r="F106" s="258"/>
      <c r="G106" s="258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202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5">
      <c r="A107" s="217"/>
      <c r="B107" s="218"/>
      <c r="C107" s="260" t="s">
        <v>586</v>
      </c>
      <c r="D107" s="252"/>
      <c r="E107" s="253">
        <v>22</v>
      </c>
      <c r="F107" s="220"/>
      <c r="G107" s="220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204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5">
      <c r="A108" s="229">
        <v>32</v>
      </c>
      <c r="B108" s="230" t="s">
        <v>590</v>
      </c>
      <c r="C108" s="247" t="s">
        <v>591</v>
      </c>
      <c r="D108" s="231" t="s">
        <v>282</v>
      </c>
      <c r="E108" s="232">
        <v>78.75</v>
      </c>
      <c r="F108" s="233"/>
      <c r="G108" s="234">
        <f>ROUND(E108*F108,2)</f>
        <v>0</v>
      </c>
      <c r="H108" s="233"/>
      <c r="I108" s="234">
        <f>ROUND(E108*H108,2)</f>
        <v>0</v>
      </c>
      <c r="J108" s="233"/>
      <c r="K108" s="234">
        <f>ROUND(E108*J108,2)</f>
        <v>0</v>
      </c>
      <c r="L108" s="234">
        <v>21</v>
      </c>
      <c r="M108" s="234">
        <f>G108*(1+L108/100)</f>
        <v>0</v>
      </c>
      <c r="N108" s="232">
        <v>3.8000000000000002E-4</v>
      </c>
      <c r="O108" s="232">
        <f>ROUND(E108*N108,2)</f>
        <v>0.03</v>
      </c>
      <c r="P108" s="232">
        <v>3.6999999999999998E-2</v>
      </c>
      <c r="Q108" s="232">
        <f>ROUND(E108*P108,2)</f>
        <v>2.91</v>
      </c>
      <c r="R108" s="234" t="s">
        <v>245</v>
      </c>
      <c r="S108" s="234" t="s">
        <v>158</v>
      </c>
      <c r="T108" s="235" t="s">
        <v>158</v>
      </c>
      <c r="U108" s="220">
        <v>0.13100000000000001</v>
      </c>
      <c r="V108" s="220">
        <f>ROUND(E108*U108,2)</f>
        <v>10.32</v>
      </c>
      <c r="W108" s="220"/>
      <c r="X108" s="220" t="s">
        <v>168</v>
      </c>
      <c r="Y108" s="220" t="s">
        <v>161</v>
      </c>
      <c r="Z108" s="210"/>
      <c r="AA108" s="210"/>
      <c r="AB108" s="210"/>
      <c r="AC108" s="210"/>
      <c r="AD108" s="210"/>
      <c r="AE108" s="210"/>
      <c r="AF108" s="210"/>
      <c r="AG108" s="210" t="s">
        <v>169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5">
      <c r="A109" s="217"/>
      <c r="B109" s="218"/>
      <c r="C109" s="259" t="s">
        <v>289</v>
      </c>
      <c r="D109" s="258"/>
      <c r="E109" s="258"/>
      <c r="F109" s="258"/>
      <c r="G109" s="258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202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5">
      <c r="A110" s="217"/>
      <c r="B110" s="218"/>
      <c r="C110" s="260" t="s">
        <v>592</v>
      </c>
      <c r="D110" s="252"/>
      <c r="E110" s="253">
        <v>78.75</v>
      </c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204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20.399999999999999" outlineLevel="1" x14ac:dyDescent="0.25">
      <c r="A111" s="229">
        <v>33</v>
      </c>
      <c r="B111" s="230" t="s">
        <v>593</v>
      </c>
      <c r="C111" s="247" t="s">
        <v>594</v>
      </c>
      <c r="D111" s="231" t="s">
        <v>282</v>
      </c>
      <c r="E111" s="232">
        <v>4</v>
      </c>
      <c r="F111" s="233"/>
      <c r="G111" s="234">
        <f>ROUND(E111*F111,2)</f>
        <v>0</v>
      </c>
      <c r="H111" s="233"/>
      <c r="I111" s="234">
        <f>ROUND(E111*H111,2)</f>
        <v>0</v>
      </c>
      <c r="J111" s="233"/>
      <c r="K111" s="234">
        <f>ROUND(E111*J111,2)</f>
        <v>0</v>
      </c>
      <c r="L111" s="234">
        <v>21</v>
      </c>
      <c r="M111" s="234">
        <f>G111*(1+L111/100)</f>
        <v>0</v>
      </c>
      <c r="N111" s="232">
        <v>0</v>
      </c>
      <c r="O111" s="232">
        <f>ROUND(E111*N111,2)</f>
        <v>0</v>
      </c>
      <c r="P111" s="232">
        <v>0</v>
      </c>
      <c r="Q111" s="232">
        <f>ROUND(E111*P111,2)</f>
        <v>0</v>
      </c>
      <c r="R111" s="234" t="s">
        <v>226</v>
      </c>
      <c r="S111" s="234" t="s">
        <v>158</v>
      </c>
      <c r="T111" s="235" t="s">
        <v>158</v>
      </c>
      <c r="U111" s="220">
        <v>0.09</v>
      </c>
      <c r="V111" s="220">
        <f>ROUND(E111*U111,2)</f>
        <v>0.36</v>
      </c>
      <c r="W111" s="220"/>
      <c r="X111" s="220" t="s">
        <v>168</v>
      </c>
      <c r="Y111" s="220" t="s">
        <v>161</v>
      </c>
      <c r="Z111" s="210"/>
      <c r="AA111" s="210"/>
      <c r="AB111" s="210"/>
      <c r="AC111" s="210"/>
      <c r="AD111" s="210"/>
      <c r="AE111" s="210"/>
      <c r="AF111" s="210"/>
      <c r="AG111" s="210" t="s">
        <v>169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1" outlineLevel="2" x14ac:dyDescent="0.25">
      <c r="A112" s="217"/>
      <c r="B112" s="218"/>
      <c r="C112" s="259" t="s">
        <v>595</v>
      </c>
      <c r="D112" s="258"/>
      <c r="E112" s="258"/>
      <c r="F112" s="258"/>
      <c r="G112" s="258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202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43" t="str">
        <f>C112</f>
        <v>krajníků, desek nebo panelů od spojovacího materiálu s odklizením a uložením očištěných hmot a spojovacího materiálu na skládku na vzdálenost do 10 m</v>
      </c>
      <c r="BB112" s="210"/>
      <c r="BC112" s="210"/>
      <c r="BD112" s="210"/>
      <c r="BE112" s="210"/>
      <c r="BF112" s="210"/>
      <c r="BG112" s="210"/>
      <c r="BH112" s="210"/>
    </row>
    <row r="113" spans="1:60" ht="20.399999999999999" outlineLevel="1" x14ac:dyDescent="0.25">
      <c r="A113" s="229">
        <v>34</v>
      </c>
      <c r="B113" s="230" t="s">
        <v>596</v>
      </c>
      <c r="C113" s="247" t="s">
        <v>597</v>
      </c>
      <c r="D113" s="231" t="s">
        <v>209</v>
      </c>
      <c r="E113" s="232">
        <v>0.8</v>
      </c>
      <c r="F113" s="233"/>
      <c r="G113" s="234">
        <f>ROUND(E113*F113,2)</f>
        <v>0</v>
      </c>
      <c r="H113" s="233"/>
      <c r="I113" s="234">
        <f>ROUND(E113*H113,2)</f>
        <v>0</v>
      </c>
      <c r="J113" s="233"/>
      <c r="K113" s="234">
        <f>ROUND(E113*J113,2)</f>
        <v>0</v>
      </c>
      <c r="L113" s="234">
        <v>21</v>
      </c>
      <c r="M113" s="234">
        <f>G113*(1+L113/100)</f>
        <v>0</v>
      </c>
      <c r="N113" s="232">
        <v>0</v>
      </c>
      <c r="O113" s="232">
        <f>ROUND(E113*N113,2)</f>
        <v>0</v>
      </c>
      <c r="P113" s="232">
        <v>0</v>
      </c>
      <c r="Q113" s="232">
        <f>ROUND(E113*P113,2)</f>
        <v>0</v>
      </c>
      <c r="R113" s="234" t="s">
        <v>226</v>
      </c>
      <c r="S113" s="234" t="s">
        <v>158</v>
      </c>
      <c r="T113" s="235" t="s">
        <v>158</v>
      </c>
      <c r="U113" s="220">
        <v>0.1</v>
      </c>
      <c r="V113" s="220">
        <f>ROUND(E113*U113,2)</f>
        <v>0.08</v>
      </c>
      <c r="W113" s="220"/>
      <c r="X113" s="220" t="s">
        <v>168</v>
      </c>
      <c r="Y113" s="220" t="s">
        <v>161</v>
      </c>
      <c r="Z113" s="210"/>
      <c r="AA113" s="210"/>
      <c r="AB113" s="210"/>
      <c r="AC113" s="210"/>
      <c r="AD113" s="210"/>
      <c r="AE113" s="210"/>
      <c r="AF113" s="210"/>
      <c r="AG113" s="210" t="s">
        <v>169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1" outlineLevel="2" x14ac:dyDescent="0.25">
      <c r="A114" s="217"/>
      <c r="B114" s="218"/>
      <c r="C114" s="259" t="s">
        <v>598</v>
      </c>
      <c r="D114" s="258"/>
      <c r="E114" s="258"/>
      <c r="F114" s="258"/>
      <c r="G114" s="258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202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43" t="str">
        <f>C114</f>
        <v>od spojovacího materiálu, s uložením očištěných kostek na skládku, s odklizením odpadových hmot na hromady a s odklizením vybouraných kostek na vzdálenost do 3 m</v>
      </c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5">
      <c r="A115" s="217"/>
      <c r="B115" s="218"/>
      <c r="C115" s="260" t="s">
        <v>574</v>
      </c>
      <c r="D115" s="252"/>
      <c r="E115" s="253">
        <v>0.8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204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5">
      <c r="A116" s="236">
        <v>35</v>
      </c>
      <c r="B116" s="237" t="s">
        <v>247</v>
      </c>
      <c r="C116" s="246" t="s">
        <v>248</v>
      </c>
      <c r="D116" s="238" t="s">
        <v>244</v>
      </c>
      <c r="E116" s="239">
        <v>12.487349999999999</v>
      </c>
      <c r="F116" s="240"/>
      <c r="G116" s="241">
        <f>ROUND(E116*F116,2)</f>
        <v>0</v>
      </c>
      <c r="H116" s="240"/>
      <c r="I116" s="241">
        <f>ROUND(E116*H116,2)</f>
        <v>0</v>
      </c>
      <c r="J116" s="240"/>
      <c r="K116" s="241">
        <f>ROUND(E116*J116,2)</f>
        <v>0</v>
      </c>
      <c r="L116" s="241">
        <v>21</v>
      </c>
      <c r="M116" s="241">
        <f>G116*(1+L116/100)</f>
        <v>0</v>
      </c>
      <c r="N116" s="239">
        <v>0</v>
      </c>
      <c r="O116" s="239">
        <f>ROUND(E116*N116,2)</f>
        <v>0</v>
      </c>
      <c r="P116" s="239">
        <v>0</v>
      </c>
      <c r="Q116" s="239">
        <f>ROUND(E116*P116,2)</f>
        <v>0</v>
      </c>
      <c r="R116" s="241" t="s">
        <v>245</v>
      </c>
      <c r="S116" s="241" t="s">
        <v>158</v>
      </c>
      <c r="T116" s="242" t="s">
        <v>158</v>
      </c>
      <c r="U116" s="220">
        <v>0.49</v>
      </c>
      <c r="V116" s="220">
        <f>ROUND(E116*U116,2)</f>
        <v>6.12</v>
      </c>
      <c r="W116" s="220"/>
      <c r="X116" s="220" t="s">
        <v>168</v>
      </c>
      <c r="Y116" s="220" t="s">
        <v>161</v>
      </c>
      <c r="Z116" s="210"/>
      <c r="AA116" s="210"/>
      <c r="AB116" s="210"/>
      <c r="AC116" s="210"/>
      <c r="AD116" s="210"/>
      <c r="AE116" s="210"/>
      <c r="AF116" s="210"/>
      <c r="AG116" s="210" t="s">
        <v>239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5">
      <c r="A117" s="236">
        <v>36</v>
      </c>
      <c r="B117" s="237" t="s">
        <v>249</v>
      </c>
      <c r="C117" s="246" t="s">
        <v>250</v>
      </c>
      <c r="D117" s="238" t="s">
        <v>244</v>
      </c>
      <c r="E117" s="239">
        <v>249.74700000000001</v>
      </c>
      <c r="F117" s="240"/>
      <c r="G117" s="241">
        <f>ROUND(E117*F117,2)</f>
        <v>0</v>
      </c>
      <c r="H117" s="240"/>
      <c r="I117" s="241">
        <f>ROUND(E117*H117,2)</f>
        <v>0</v>
      </c>
      <c r="J117" s="240"/>
      <c r="K117" s="241">
        <f>ROUND(E117*J117,2)</f>
        <v>0</v>
      </c>
      <c r="L117" s="241">
        <v>21</v>
      </c>
      <c r="M117" s="241">
        <f>G117*(1+L117/100)</f>
        <v>0</v>
      </c>
      <c r="N117" s="239">
        <v>0</v>
      </c>
      <c r="O117" s="239">
        <f>ROUND(E117*N117,2)</f>
        <v>0</v>
      </c>
      <c r="P117" s="239">
        <v>0</v>
      </c>
      <c r="Q117" s="239">
        <f>ROUND(E117*P117,2)</f>
        <v>0</v>
      </c>
      <c r="R117" s="241" t="s">
        <v>245</v>
      </c>
      <c r="S117" s="241" t="s">
        <v>158</v>
      </c>
      <c r="T117" s="242" t="s">
        <v>158</v>
      </c>
      <c r="U117" s="220">
        <v>0</v>
      </c>
      <c r="V117" s="220">
        <f>ROUND(E117*U117,2)</f>
        <v>0</v>
      </c>
      <c r="W117" s="220"/>
      <c r="X117" s="220" t="s">
        <v>168</v>
      </c>
      <c r="Y117" s="220" t="s">
        <v>161</v>
      </c>
      <c r="Z117" s="210"/>
      <c r="AA117" s="210"/>
      <c r="AB117" s="210"/>
      <c r="AC117" s="210"/>
      <c r="AD117" s="210"/>
      <c r="AE117" s="210"/>
      <c r="AF117" s="210"/>
      <c r="AG117" s="210" t="s">
        <v>239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0.399999999999999" outlineLevel="1" x14ac:dyDescent="0.25">
      <c r="A118" s="236">
        <v>37</v>
      </c>
      <c r="B118" s="237" t="s">
        <v>599</v>
      </c>
      <c r="C118" s="246" t="s">
        <v>600</v>
      </c>
      <c r="D118" s="238" t="s">
        <v>244</v>
      </c>
      <c r="E118" s="239">
        <v>12.487349999999999</v>
      </c>
      <c r="F118" s="240"/>
      <c r="G118" s="241">
        <f>ROUND(E118*F118,2)</f>
        <v>0</v>
      </c>
      <c r="H118" s="240"/>
      <c r="I118" s="241">
        <f>ROUND(E118*H118,2)</f>
        <v>0</v>
      </c>
      <c r="J118" s="240"/>
      <c r="K118" s="241">
        <f>ROUND(E118*J118,2)</f>
        <v>0</v>
      </c>
      <c r="L118" s="241">
        <v>21</v>
      </c>
      <c r="M118" s="241">
        <f>G118*(1+L118/100)</f>
        <v>0</v>
      </c>
      <c r="N118" s="239">
        <v>0</v>
      </c>
      <c r="O118" s="239">
        <f>ROUND(E118*N118,2)</f>
        <v>0</v>
      </c>
      <c r="P118" s="239">
        <v>0</v>
      </c>
      <c r="Q118" s="239">
        <f>ROUND(E118*P118,2)</f>
        <v>0</v>
      </c>
      <c r="R118" s="241" t="s">
        <v>245</v>
      </c>
      <c r="S118" s="241" t="s">
        <v>158</v>
      </c>
      <c r="T118" s="242" t="s">
        <v>158</v>
      </c>
      <c r="U118" s="220">
        <v>0</v>
      </c>
      <c r="V118" s="220">
        <f>ROUND(E118*U118,2)</f>
        <v>0</v>
      </c>
      <c r="W118" s="220"/>
      <c r="X118" s="220" t="s">
        <v>168</v>
      </c>
      <c r="Y118" s="220" t="s">
        <v>161</v>
      </c>
      <c r="Z118" s="210"/>
      <c r="AA118" s="210"/>
      <c r="AB118" s="210"/>
      <c r="AC118" s="210"/>
      <c r="AD118" s="210"/>
      <c r="AE118" s="210"/>
      <c r="AF118" s="210"/>
      <c r="AG118" s="210" t="s">
        <v>239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5">
      <c r="A119" s="229">
        <v>38</v>
      </c>
      <c r="B119" s="230" t="s">
        <v>253</v>
      </c>
      <c r="C119" s="247" t="s">
        <v>254</v>
      </c>
      <c r="D119" s="231" t="s">
        <v>244</v>
      </c>
      <c r="E119" s="232">
        <v>12.487349999999999</v>
      </c>
      <c r="F119" s="233"/>
      <c r="G119" s="234">
        <f>ROUND(E119*F119,2)</f>
        <v>0</v>
      </c>
      <c r="H119" s="233"/>
      <c r="I119" s="234">
        <f>ROUND(E119*H119,2)</f>
        <v>0</v>
      </c>
      <c r="J119" s="233"/>
      <c r="K119" s="234">
        <f>ROUND(E119*J119,2)</f>
        <v>0</v>
      </c>
      <c r="L119" s="234">
        <v>21</v>
      </c>
      <c r="M119" s="234">
        <f>G119*(1+L119/100)</f>
        <v>0</v>
      </c>
      <c r="N119" s="232">
        <v>0</v>
      </c>
      <c r="O119" s="232">
        <f>ROUND(E119*N119,2)</f>
        <v>0</v>
      </c>
      <c r="P119" s="232">
        <v>0</v>
      </c>
      <c r="Q119" s="232">
        <f>ROUND(E119*P119,2)</f>
        <v>0</v>
      </c>
      <c r="R119" s="234" t="s">
        <v>255</v>
      </c>
      <c r="S119" s="234" t="s">
        <v>158</v>
      </c>
      <c r="T119" s="235" t="s">
        <v>158</v>
      </c>
      <c r="U119" s="220">
        <v>6.0000000000000001E-3</v>
      </c>
      <c r="V119" s="220">
        <f>ROUND(E119*U119,2)</f>
        <v>7.0000000000000007E-2</v>
      </c>
      <c r="W119" s="220"/>
      <c r="X119" s="220" t="s">
        <v>168</v>
      </c>
      <c r="Y119" s="220" t="s">
        <v>161</v>
      </c>
      <c r="Z119" s="210"/>
      <c r="AA119" s="210"/>
      <c r="AB119" s="210"/>
      <c r="AC119" s="210"/>
      <c r="AD119" s="210"/>
      <c r="AE119" s="210"/>
      <c r="AF119" s="210"/>
      <c r="AG119" s="210" t="s">
        <v>239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5">
      <c r="A120" s="217"/>
      <c r="B120" s="218"/>
      <c r="C120" s="259" t="s">
        <v>256</v>
      </c>
      <c r="D120" s="258"/>
      <c r="E120" s="258"/>
      <c r="F120" s="258"/>
      <c r="G120" s="258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202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x14ac:dyDescent="0.25">
      <c r="A121" s="222" t="s">
        <v>153</v>
      </c>
      <c r="B121" s="223" t="s">
        <v>108</v>
      </c>
      <c r="C121" s="245" t="s">
        <v>109</v>
      </c>
      <c r="D121" s="224"/>
      <c r="E121" s="225"/>
      <c r="F121" s="226"/>
      <c r="G121" s="226">
        <f>SUMIF(AG122:AG123,"&lt;&gt;NOR",G122:G123)</f>
        <v>0</v>
      </c>
      <c r="H121" s="226"/>
      <c r="I121" s="226">
        <f>SUM(I122:I123)</f>
        <v>0</v>
      </c>
      <c r="J121" s="226"/>
      <c r="K121" s="226">
        <f>SUM(K122:K123)</f>
        <v>0</v>
      </c>
      <c r="L121" s="226"/>
      <c r="M121" s="226">
        <f>SUM(M122:M123)</f>
        <v>0</v>
      </c>
      <c r="N121" s="225"/>
      <c r="O121" s="225">
        <f>SUM(O122:O123)</f>
        <v>0</v>
      </c>
      <c r="P121" s="225"/>
      <c r="Q121" s="225">
        <f>SUM(Q122:Q123)</f>
        <v>0</v>
      </c>
      <c r="R121" s="226"/>
      <c r="S121" s="226"/>
      <c r="T121" s="227"/>
      <c r="U121" s="221"/>
      <c r="V121" s="221">
        <f>SUM(V122:V123)</f>
        <v>0</v>
      </c>
      <c r="W121" s="221"/>
      <c r="X121" s="221"/>
      <c r="Y121" s="221"/>
      <c r="AG121" t="s">
        <v>154</v>
      </c>
    </row>
    <row r="122" spans="1:60" outlineLevel="1" x14ac:dyDescent="0.25">
      <c r="A122" s="229">
        <v>39</v>
      </c>
      <c r="B122" s="230" t="s">
        <v>601</v>
      </c>
      <c r="C122" s="247" t="s">
        <v>602</v>
      </c>
      <c r="D122" s="231" t="s">
        <v>244</v>
      </c>
      <c r="E122" s="232">
        <v>17.038340000000002</v>
      </c>
      <c r="F122" s="233"/>
      <c r="G122" s="234">
        <f>ROUND(E122*F122,2)</f>
        <v>0</v>
      </c>
      <c r="H122" s="233"/>
      <c r="I122" s="234">
        <f>ROUND(E122*H122,2)</f>
        <v>0</v>
      </c>
      <c r="J122" s="233"/>
      <c r="K122" s="234">
        <f>ROUND(E122*J122,2)</f>
        <v>0</v>
      </c>
      <c r="L122" s="234">
        <v>21</v>
      </c>
      <c r="M122" s="234">
        <f>G122*(1+L122/100)</f>
        <v>0</v>
      </c>
      <c r="N122" s="232">
        <v>0</v>
      </c>
      <c r="O122" s="232">
        <f>ROUND(E122*N122,2)</f>
        <v>0</v>
      </c>
      <c r="P122" s="232">
        <v>0</v>
      </c>
      <c r="Q122" s="232">
        <f>ROUND(E122*P122,2)</f>
        <v>0</v>
      </c>
      <c r="R122" s="234" t="s">
        <v>226</v>
      </c>
      <c r="S122" s="234" t="s">
        <v>158</v>
      </c>
      <c r="T122" s="235" t="s">
        <v>158</v>
      </c>
      <c r="U122" s="220">
        <v>0</v>
      </c>
      <c r="V122" s="220">
        <f>ROUND(E122*U122,2)</f>
        <v>0</v>
      </c>
      <c r="W122" s="220"/>
      <c r="X122" s="220" t="s">
        <v>168</v>
      </c>
      <c r="Y122" s="220" t="s">
        <v>161</v>
      </c>
      <c r="Z122" s="210"/>
      <c r="AA122" s="210"/>
      <c r="AB122" s="210"/>
      <c r="AC122" s="210"/>
      <c r="AD122" s="210"/>
      <c r="AE122" s="210"/>
      <c r="AF122" s="210"/>
      <c r="AG122" s="210" t="s">
        <v>169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5">
      <c r="A123" s="217"/>
      <c r="B123" s="218"/>
      <c r="C123" s="259" t="s">
        <v>603</v>
      </c>
      <c r="D123" s="258"/>
      <c r="E123" s="258"/>
      <c r="F123" s="258"/>
      <c r="G123" s="258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202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x14ac:dyDescent="0.25">
      <c r="A124" s="3"/>
      <c r="B124" s="4"/>
      <c r="C124" s="249"/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AE124">
        <v>15</v>
      </c>
      <c r="AF124">
        <v>21</v>
      </c>
      <c r="AG124" t="s">
        <v>139</v>
      </c>
    </row>
    <row r="125" spans="1:60" x14ac:dyDescent="0.25">
      <c r="A125" s="213"/>
      <c r="B125" s="214" t="s">
        <v>29</v>
      </c>
      <c r="C125" s="250"/>
      <c r="D125" s="215"/>
      <c r="E125" s="216"/>
      <c r="F125" s="216"/>
      <c r="G125" s="228">
        <f>G8+G68+G86+G89+G92+G121</f>
        <v>0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AE125">
        <f>SUMIF(L7:L123,AE124,G7:G123)</f>
        <v>0</v>
      </c>
      <c r="AF125">
        <f>SUMIF(L7:L123,AF124,G7:G123)</f>
        <v>0</v>
      </c>
      <c r="AG125" t="s">
        <v>195</v>
      </c>
    </row>
    <row r="126" spans="1:60" x14ac:dyDescent="0.25">
      <c r="C126" s="251"/>
      <c r="D126" s="10"/>
      <c r="AG126" t="s">
        <v>196</v>
      </c>
    </row>
    <row r="127" spans="1:60" x14ac:dyDescent="0.25">
      <c r="D127" s="10"/>
    </row>
    <row r="128" spans="1:60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frqZfGTyxANZouN2YVAtQWpadtXM+lNGaDDcuGCnA6qL22h1Z07/FHOS8nEyuN/oO0uh+cXN/KQbni061F7ofQ==" saltValue="pdOwFYlfl6S03XPU+99AqQ==" spinCount="100000" sheet="1" formatRows="0"/>
  <mergeCells count="32">
    <mergeCell ref="C120:G120"/>
    <mergeCell ref="C123:G123"/>
    <mergeCell ref="C101:G101"/>
    <mergeCell ref="C103:G103"/>
    <mergeCell ref="C106:G106"/>
    <mergeCell ref="C109:G109"/>
    <mergeCell ref="C112:G112"/>
    <mergeCell ref="C114:G114"/>
    <mergeCell ref="C73:G73"/>
    <mergeCell ref="C78:G78"/>
    <mergeCell ref="C79:G79"/>
    <mergeCell ref="C82:G82"/>
    <mergeCell ref="C88:G88"/>
    <mergeCell ref="C94:G94"/>
    <mergeCell ref="C34:G34"/>
    <mergeCell ref="C45:G45"/>
    <mergeCell ref="C49:G49"/>
    <mergeCell ref="C52:G52"/>
    <mergeCell ref="C55:G55"/>
    <mergeCell ref="C70:G70"/>
    <mergeCell ref="C16:G16"/>
    <mergeCell ref="C20:G20"/>
    <mergeCell ref="C22:G22"/>
    <mergeCell ref="C26:G26"/>
    <mergeCell ref="C28:G28"/>
    <mergeCell ref="C30:G30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BD6AF-B8B2-48A7-9007-031A1080F3F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1" width="0" hidden="1" customWidth="1"/>
    <col min="14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126</v>
      </c>
      <c r="B1" s="195"/>
      <c r="C1" s="195"/>
      <c r="D1" s="195"/>
      <c r="E1" s="195"/>
      <c r="F1" s="195"/>
      <c r="G1" s="195"/>
      <c r="AG1" t="s">
        <v>127</v>
      </c>
    </row>
    <row r="2" spans="1:60" ht="25.05" customHeight="1" x14ac:dyDescent="0.25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5.05" customHeight="1" x14ac:dyDescent="0.25">
      <c r="A3" s="196" t="s">
        <v>8</v>
      </c>
      <c r="B3" s="48" t="s">
        <v>61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5.05" customHeight="1" x14ac:dyDescent="0.25">
      <c r="A4" s="200" t="s">
        <v>9</v>
      </c>
      <c r="B4" s="201" t="s">
        <v>67</v>
      </c>
      <c r="C4" s="202" t="s">
        <v>68</v>
      </c>
      <c r="D4" s="203"/>
      <c r="E4" s="203"/>
      <c r="F4" s="203"/>
      <c r="G4" s="204"/>
      <c r="AG4" t="s">
        <v>130</v>
      </c>
    </row>
    <row r="5" spans="1:60" x14ac:dyDescent="0.25">
      <c r="D5" s="10"/>
    </row>
    <row r="6" spans="1:60" ht="39.6" x14ac:dyDescent="0.25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29</v>
      </c>
      <c r="H6" s="209" t="s">
        <v>30</v>
      </c>
      <c r="I6" s="209" t="s">
        <v>137</v>
      </c>
      <c r="J6" s="209" t="s">
        <v>31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153</v>
      </c>
      <c r="B8" s="223" t="s">
        <v>61</v>
      </c>
      <c r="C8" s="245" t="s">
        <v>96</v>
      </c>
      <c r="D8" s="224"/>
      <c r="E8" s="225"/>
      <c r="F8" s="226"/>
      <c r="G8" s="226">
        <f>SUMIF(AG9:AG50,"&lt;&gt;NOR",G9:G50)</f>
        <v>0</v>
      </c>
      <c r="H8" s="226"/>
      <c r="I8" s="226">
        <f>SUM(I9:I50)</f>
        <v>0</v>
      </c>
      <c r="J8" s="226"/>
      <c r="K8" s="226">
        <f>SUM(K9:K50)</f>
        <v>0</v>
      </c>
      <c r="L8" s="226"/>
      <c r="M8" s="226">
        <f>SUM(M9:M50)</f>
        <v>0</v>
      </c>
      <c r="N8" s="225"/>
      <c r="O8" s="225">
        <f>SUM(O9:O50)</f>
        <v>0</v>
      </c>
      <c r="P8" s="225"/>
      <c r="Q8" s="225">
        <f>SUM(Q9:Q50)</f>
        <v>0</v>
      </c>
      <c r="R8" s="226"/>
      <c r="S8" s="226"/>
      <c r="T8" s="227"/>
      <c r="U8" s="221"/>
      <c r="V8" s="221">
        <f>SUM(V9:V50)</f>
        <v>88.800000000000011</v>
      </c>
      <c r="W8" s="221"/>
      <c r="X8" s="221"/>
      <c r="Y8" s="221"/>
      <c r="AG8" t="s">
        <v>154</v>
      </c>
    </row>
    <row r="9" spans="1:60" outlineLevel="1" x14ac:dyDescent="0.25">
      <c r="A9" s="229">
        <v>1</v>
      </c>
      <c r="B9" s="230" t="s">
        <v>493</v>
      </c>
      <c r="C9" s="247" t="s">
        <v>494</v>
      </c>
      <c r="D9" s="231" t="s">
        <v>199</v>
      </c>
      <c r="E9" s="232">
        <v>1.766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 t="s">
        <v>200</v>
      </c>
      <c r="S9" s="234" t="s">
        <v>158</v>
      </c>
      <c r="T9" s="235" t="s">
        <v>159</v>
      </c>
      <c r="U9" s="220">
        <v>9.5200000000000007E-2</v>
      </c>
      <c r="V9" s="220">
        <f>ROUND(E9*U9,2)</f>
        <v>0.17</v>
      </c>
      <c r="W9" s="220"/>
      <c r="X9" s="220" t="s">
        <v>168</v>
      </c>
      <c r="Y9" s="220" t="s">
        <v>161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59" t="s">
        <v>495</v>
      </c>
      <c r="D10" s="258"/>
      <c r="E10" s="258"/>
      <c r="F10" s="258"/>
      <c r="G10" s="25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202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3" t="str">
        <f>C10</f>
        <v>nebo lesní půdy, s vodorovným přemístěním na hromady v místě upotřebení nebo na dočasné či trvalé skládky se složením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60" t="s">
        <v>604</v>
      </c>
      <c r="D11" s="252"/>
      <c r="E11" s="253">
        <v>1.77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204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5">
      <c r="A12" s="229">
        <v>2</v>
      </c>
      <c r="B12" s="230" t="s">
        <v>501</v>
      </c>
      <c r="C12" s="247" t="s">
        <v>502</v>
      </c>
      <c r="D12" s="231" t="s">
        <v>199</v>
      </c>
      <c r="E12" s="232">
        <v>52.98</v>
      </c>
      <c r="F12" s="233"/>
      <c r="G12" s="234">
        <f>ROUND(E12*F12,2)</f>
        <v>0</v>
      </c>
      <c r="H12" s="233"/>
      <c r="I12" s="234">
        <f>ROUND(E12*H12,2)</f>
        <v>0</v>
      </c>
      <c r="J12" s="233"/>
      <c r="K12" s="234">
        <f>ROUND(E12*J12,2)</f>
        <v>0</v>
      </c>
      <c r="L12" s="234">
        <v>21</v>
      </c>
      <c r="M12" s="234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4" t="s">
        <v>200</v>
      </c>
      <c r="S12" s="234" t="s">
        <v>158</v>
      </c>
      <c r="T12" s="235" t="s">
        <v>159</v>
      </c>
      <c r="U12" s="220">
        <v>0.36499999999999999</v>
      </c>
      <c r="V12" s="220">
        <f>ROUND(E12*U12,2)</f>
        <v>19.34</v>
      </c>
      <c r="W12" s="220"/>
      <c r="X12" s="220" t="s">
        <v>168</v>
      </c>
      <c r="Y12" s="22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1" outlineLevel="2" x14ac:dyDescent="0.25">
      <c r="A13" s="217"/>
      <c r="B13" s="218"/>
      <c r="C13" s="259" t="s">
        <v>503</v>
      </c>
      <c r="D13" s="258"/>
      <c r="E13" s="258"/>
      <c r="F13" s="258"/>
      <c r="G13" s="25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202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43" t="str">
        <f>C13</f>
        <v>zapažených i nezapažených s urovnáním dna do předepsaného profilu a spádu, s přehozením výkopku na přilehlém terénu na vzdálenost do 3 m od podélné osy rýhy nebo s naložením výkopku na dopravní prostředek.</v>
      </c>
      <c r="BB13" s="210"/>
      <c r="BC13" s="210"/>
      <c r="BD13" s="210"/>
      <c r="BE13" s="210"/>
      <c r="BF13" s="210"/>
      <c r="BG13" s="210"/>
      <c r="BH13" s="210"/>
    </row>
    <row r="14" spans="1:60" outlineLevel="2" x14ac:dyDescent="0.25">
      <c r="A14" s="217"/>
      <c r="B14" s="218"/>
      <c r="C14" s="260" t="s">
        <v>605</v>
      </c>
      <c r="D14" s="252"/>
      <c r="E14" s="253">
        <v>38.28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204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5">
      <c r="A15" s="217"/>
      <c r="B15" s="218"/>
      <c r="C15" s="260" t="s">
        <v>606</v>
      </c>
      <c r="D15" s="252"/>
      <c r="E15" s="253">
        <v>14.7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204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29">
        <v>3</v>
      </c>
      <c r="B16" s="230" t="s">
        <v>506</v>
      </c>
      <c r="C16" s="247" t="s">
        <v>507</v>
      </c>
      <c r="D16" s="231" t="s">
        <v>199</v>
      </c>
      <c r="E16" s="232">
        <v>52.98</v>
      </c>
      <c r="F16" s="233"/>
      <c r="G16" s="234">
        <f>ROUND(E16*F16,2)</f>
        <v>0</v>
      </c>
      <c r="H16" s="233"/>
      <c r="I16" s="234">
        <f>ROUND(E16*H16,2)</f>
        <v>0</v>
      </c>
      <c r="J16" s="233"/>
      <c r="K16" s="234">
        <f>ROUND(E16*J16,2)</f>
        <v>0</v>
      </c>
      <c r="L16" s="234">
        <v>21</v>
      </c>
      <c r="M16" s="234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4" t="s">
        <v>200</v>
      </c>
      <c r="S16" s="234" t="s">
        <v>158</v>
      </c>
      <c r="T16" s="235" t="s">
        <v>159</v>
      </c>
      <c r="U16" s="220">
        <v>0.38979999999999998</v>
      </c>
      <c r="V16" s="220">
        <f>ROUND(E16*U16,2)</f>
        <v>20.65</v>
      </c>
      <c r="W16" s="220"/>
      <c r="X16" s="220" t="s">
        <v>168</v>
      </c>
      <c r="Y16" s="22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1" outlineLevel="2" x14ac:dyDescent="0.25">
      <c r="A17" s="217"/>
      <c r="B17" s="218"/>
      <c r="C17" s="259" t="s">
        <v>503</v>
      </c>
      <c r="D17" s="258"/>
      <c r="E17" s="258"/>
      <c r="F17" s="258"/>
      <c r="G17" s="258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202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43" t="str">
        <f>C17</f>
        <v>zapažených i nezapažených s urovnáním dna do předepsaného profilu a spádu, s přehozením výkopku na přilehlém terénu na vzdálenost do 3 m od podélné osy rýhy nebo s naložením výkopku na dopravní prostředek.</v>
      </c>
      <c r="BB17" s="210"/>
      <c r="BC17" s="210"/>
      <c r="BD17" s="210"/>
      <c r="BE17" s="210"/>
      <c r="BF17" s="210"/>
      <c r="BG17" s="210"/>
      <c r="BH17" s="210"/>
    </row>
    <row r="18" spans="1:60" outlineLevel="1" x14ac:dyDescent="0.25">
      <c r="A18" s="229">
        <v>4</v>
      </c>
      <c r="B18" s="230" t="s">
        <v>607</v>
      </c>
      <c r="C18" s="247" t="s">
        <v>608</v>
      </c>
      <c r="D18" s="231" t="s">
        <v>199</v>
      </c>
      <c r="E18" s="232">
        <v>3.5325000000000002</v>
      </c>
      <c r="F18" s="233"/>
      <c r="G18" s="234">
        <f>ROUND(E18*F18,2)</f>
        <v>0</v>
      </c>
      <c r="H18" s="233"/>
      <c r="I18" s="234">
        <f>ROUND(E18*H18,2)</f>
        <v>0</v>
      </c>
      <c r="J18" s="233"/>
      <c r="K18" s="234">
        <f>ROUND(E18*J18,2)</f>
        <v>0</v>
      </c>
      <c r="L18" s="234">
        <v>21</v>
      </c>
      <c r="M18" s="234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4" t="s">
        <v>200</v>
      </c>
      <c r="S18" s="234" t="s">
        <v>158</v>
      </c>
      <c r="T18" s="235" t="s">
        <v>159</v>
      </c>
      <c r="U18" s="220">
        <v>3.1309999999999998</v>
      </c>
      <c r="V18" s="220">
        <f>ROUND(E18*U18,2)</f>
        <v>11.06</v>
      </c>
      <c r="W18" s="220"/>
      <c r="X18" s="220" t="s">
        <v>168</v>
      </c>
      <c r="Y18" s="220" t="s">
        <v>161</v>
      </c>
      <c r="Z18" s="210"/>
      <c r="AA18" s="210"/>
      <c r="AB18" s="210"/>
      <c r="AC18" s="210"/>
      <c r="AD18" s="210"/>
      <c r="AE18" s="210"/>
      <c r="AF18" s="210"/>
      <c r="AG18" s="210" t="s">
        <v>169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1" outlineLevel="2" x14ac:dyDescent="0.25">
      <c r="A19" s="217"/>
      <c r="B19" s="218"/>
      <c r="C19" s="259" t="s">
        <v>609</v>
      </c>
      <c r="D19" s="258"/>
      <c r="E19" s="258"/>
      <c r="F19" s="258"/>
      <c r="G19" s="258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202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43" t="str">
        <f>C19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60" t="s">
        <v>610</v>
      </c>
      <c r="D20" s="252"/>
      <c r="E20" s="253">
        <v>3.53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204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29">
        <v>5</v>
      </c>
      <c r="B21" s="230" t="s">
        <v>611</v>
      </c>
      <c r="C21" s="247" t="s">
        <v>612</v>
      </c>
      <c r="D21" s="231" t="s">
        <v>199</v>
      </c>
      <c r="E21" s="232">
        <v>3.5325000000000002</v>
      </c>
      <c r="F21" s="233"/>
      <c r="G21" s="234">
        <f>ROUND(E21*F21,2)</f>
        <v>0</v>
      </c>
      <c r="H21" s="233"/>
      <c r="I21" s="234">
        <f>ROUND(E21*H21,2)</f>
        <v>0</v>
      </c>
      <c r="J21" s="233"/>
      <c r="K21" s="234">
        <f>ROUND(E21*J21,2)</f>
        <v>0</v>
      </c>
      <c r="L21" s="234">
        <v>21</v>
      </c>
      <c r="M21" s="234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4" t="s">
        <v>200</v>
      </c>
      <c r="S21" s="234" t="s">
        <v>158</v>
      </c>
      <c r="T21" s="235" t="s">
        <v>159</v>
      </c>
      <c r="U21" s="220">
        <v>0.47399999999999998</v>
      </c>
      <c r="V21" s="220">
        <f>ROUND(E21*U21,2)</f>
        <v>1.67</v>
      </c>
      <c r="W21" s="220"/>
      <c r="X21" s="220" t="s">
        <v>168</v>
      </c>
      <c r="Y21" s="220" t="s">
        <v>161</v>
      </c>
      <c r="Z21" s="210"/>
      <c r="AA21" s="210"/>
      <c r="AB21" s="210"/>
      <c r="AC21" s="210"/>
      <c r="AD21" s="210"/>
      <c r="AE21" s="210"/>
      <c r="AF21" s="210"/>
      <c r="AG21" s="210" t="s">
        <v>169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1" outlineLevel="2" x14ac:dyDescent="0.25">
      <c r="A22" s="217"/>
      <c r="B22" s="218"/>
      <c r="C22" s="259" t="s">
        <v>609</v>
      </c>
      <c r="D22" s="258"/>
      <c r="E22" s="258"/>
      <c r="F22" s="258"/>
      <c r="G22" s="25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202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43" t="str">
        <f>C22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29">
        <v>6</v>
      </c>
      <c r="B23" s="230" t="s">
        <v>515</v>
      </c>
      <c r="C23" s="247" t="s">
        <v>516</v>
      </c>
      <c r="D23" s="231" t="s">
        <v>199</v>
      </c>
      <c r="E23" s="232">
        <v>52.98</v>
      </c>
      <c r="F23" s="233"/>
      <c r="G23" s="234">
        <f>ROUND(E23*F23,2)</f>
        <v>0</v>
      </c>
      <c r="H23" s="233"/>
      <c r="I23" s="234">
        <f>ROUND(E23*H23,2)</f>
        <v>0</v>
      </c>
      <c r="J23" s="233"/>
      <c r="K23" s="234">
        <f>ROUND(E23*J23,2)</f>
        <v>0</v>
      </c>
      <c r="L23" s="234">
        <v>21</v>
      </c>
      <c r="M23" s="234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4" t="s">
        <v>200</v>
      </c>
      <c r="S23" s="234" t="s">
        <v>158</v>
      </c>
      <c r="T23" s="235" t="s">
        <v>159</v>
      </c>
      <c r="U23" s="220">
        <v>0.34499999999999997</v>
      </c>
      <c r="V23" s="220">
        <f>ROUND(E23*U23,2)</f>
        <v>18.28</v>
      </c>
      <c r="W23" s="220"/>
      <c r="X23" s="220" t="s">
        <v>168</v>
      </c>
      <c r="Y23" s="22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169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59" t="s">
        <v>517</v>
      </c>
      <c r="D24" s="258"/>
      <c r="E24" s="258"/>
      <c r="F24" s="258"/>
      <c r="G24" s="258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202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43" t="str">
        <f>C24</f>
        <v>bez naložení do dopravní nádoby, ale s vyprázdněním dopravní nádoby na hromadu nebo na dopravní prostředek,</v>
      </c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29">
        <v>7</v>
      </c>
      <c r="B25" s="230" t="s">
        <v>518</v>
      </c>
      <c r="C25" s="247" t="s">
        <v>519</v>
      </c>
      <c r="D25" s="231" t="s">
        <v>199</v>
      </c>
      <c r="E25" s="232">
        <v>5.2984999999999998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 t="s">
        <v>200</v>
      </c>
      <c r="S25" s="234" t="s">
        <v>158</v>
      </c>
      <c r="T25" s="235" t="s">
        <v>159</v>
      </c>
      <c r="U25" s="220">
        <v>1.0999999999999999E-2</v>
      </c>
      <c r="V25" s="220">
        <f>ROUND(E25*U25,2)</f>
        <v>0.06</v>
      </c>
      <c r="W25" s="220"/>
      <c r="X25" s="220" t="s">
        <v>168</v>
      </c>
      <c r="Y25" s="22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59" t="s">
        <v>201</v>
      </c>
      <c r="D26" s="258"/>
      <c r="E26" s="258"/>
      <c r="F26" s="258"/>
      <c r="G26" s="258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202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17"/>
      <c r="B27" s="218"/>
      <c r="C27" s="260" t="s">
        <v>605</v>
      </c>
      <c r="D27" s="252"/>
      <c r="E27" s="253">
        <v>38.28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204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5">
      <c r="A28" s="217"/>
      <c r="B28" s="218"/>
      <c r="C28" s="260" t="s">
        <v>606</v>
      </c>
      <c r="D28" s="252"/>
      <c r="E28" s="253">
        <v>14.7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204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5">
      <c r="A29" s="217"/>
      <c r="B29" s="218"/>
      <c r="C29" s="260" t="s">
        <v>610</v>
      </c>
      <c r="D29" s="252"/>
      <c r="E29" s="253">
        <v>3.53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204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5">
      <c r="A30" s="217"/>
      <c r="B30" s="218"/>
      <c r="C30" s="260" t="s">
        <v>613</v>
      </c>
      <c r="D30" s="252"/>
      <c r="E30" s="253">
        <v>-51.21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204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0.399999999999999" outlineLevel="1" x14ac:dyDescent="0.25">
      <c r="A31" s="229">
        <v>8</v>
      </c>
      <c r="B31" s="230" t="s">
        <v>522</v>
      </c>
      <c r="C31" s="247" t="s">
        <v>523</v>
      </c>
      <c r="D31" s="231" t="s">
        <v>199</v>
      </c>
      <c r="E31" s="232">
        <v>52.984999999999999</v>
      </c>
      <c r="F31" s="233"/>
      <c r="G31" s="234">
        <f>ROUND(E31*F31,2)</f>
        <v>0</v>
      </c>
      <c r="H31" s="233"/>
      <c r="I31" s="234">
        <f>ROUND(E31*H31,2)</f>
        <v>0</v>
      </c>
      <c r="J31" s="233"/>
      <c r="K31" s="234">
        <f>ROUND(E31*J31,2)</f>
        <v>0</v>
      </c>
      <c r="L31" s="234">
        <v>21</v>
      </c>
      <c r="M31" s="234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4" t="s">
        <v>200</v>
      </c>
      <c r="S31" s="234" t="s">
        <v>158</v>
      </c>
      <c r="T31" s="235" t="s">
        <v>159</v>
      </c>
      <c r="U31" s="220">
        <v>0</v>
      </c>
      <c r="V31" s="220">
        <f>ROUND(E31*U31,2)</f>
        <v>0</v>
      </c>
      <c r="W31" s="220"/>
      <c r="X31" s="220" t="s">
        <v>168</v>
      </c>
      <c r="Y31" s="220" t="s">
        <v>161</v>
      </c>
      <c r="Z31" s="210"/>
      <c r="AA31" s="210"/>
      <c r="AB31" s="210"/>
      <c r="AC31" s="210"/>
      <c r="AD31" s="210"/>
      <c r="AE31" s="210"/>
      <c r="AF31" s="210"/>
      <c r="AG31" s="210" t="s">
        <v>169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5">
      <c r="A32" s="217"/>
      <c r="B32" s="218"/>
      <c r="C32" s="259" t="s">
        <v>201</v>
      </c>
      <c r="D32" s="258"/>
      <c r="E32" s="258"/>
      <c r="F32" s="258"/>
      <c r="G32" s="258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202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5">
      <c r="A33" s="217"/>
      <c r="B33" s="218"/>
      <c r="C33" s="260" t="s">
        <v>614</v>
      </c>
      <c r="D33" s="252"/>
      <c r="E33" s="253">
        <v>52.98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204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0.399999999999999" outlineLevel="1" x14ac:dyDescent="0.25">
      <c r="A34" s="229">
        <v>9</v>
      </c>
      <c r="B34" s="230" t="s">
        <v>527</v>
      </c>
      <c r="C34" s="247" t="s">
        <v>528</v>
      </c>
      <c r="D34" s="231" t="s">
        <v>199</v>
      </c>
      <c r="E34" s="232">
        <v>56.512500000000003</v>
      </c>
      <c r="F34" s="233"/>
      <c r="G34" s="234">
        <f>ROUND(E34*F34,2)</f>
        <v>0</v>
      </c>
      <c r="H34" s="233"/>
      <c r="I34" s="234">
        <f>ROUND(E34*H34,2)</f>
        <v>0</v>
      </c>
      <c r="J34" s="233"/>
      <c r="K34" s="234">
        <f>ROUND(E34*J34,2)</f>
        <v>0</v>
      </c>
      <c r="L34" s="234">
        <v>21</v>
      </c>
      <c r="M34" s="234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4" t="s">
        <v>200</v>
      </c>
      <c r="S34" s="234" t="s">
        <v>158</v>
      </c>
      <c r="T34" s="235" t="s">
        <v>159</v>
      </c>
      <c r="U34" s="220">
        <v>8.9999999999999993E-3</v>
      </c>
      <c r="V34" s="220">
        <f>ROUND(E34*U34,2)</f>
        <v>0.51</v>
      </c>
      <c r="W34" s="220"/>
      <c r="X34" s="220" t="s">
        <v>168</v>
      </c>
      <c r="Y34" s="220" t="s">
        <v>161</v>
      </c>
      <c r="Z34" s="210"/>
      <c r="AA34" s="210"/>
      <c r="AB34" s="210"/>
      <c r="AC34" s="210"/>
      <c r="AD34" s="210"/>
      <c r="AE34" s="210"/>
      <c r="AF34" s="210"/>
      <c r="AG34" s="210" t="s">
        <v>169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17"/>
      <c r="B35" s="218"/>
      <c r="C35" s="260" t="s">
        <v>605</v>
      </c>
      <c r="D35" s="252"/>
      <c r="E35" s="253">
        <v>38.28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204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5">
      <c r="A36" s="217"/>
      <c r="B36" s="218"/>
      <c r="C36" s="260" t="s">
        <v>606</v>
      </c>
      <c r="D36" s="252"/>
      <c r="E36" s="253">
        <v>14.7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204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5">
      <c r="A37" s="217"/>
      <c r="B37" s="218"/>
      <c r="C37" s="260" t="s">
        <v>610</v>
      </c>
      <c r="D37" s="252"/>
      <c r="E37" s="253">
        <v>3.53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204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29">
        <v>10</v>
      </c>
      <c r="B38" s="230" t="s">
        <v>529</v>
      </c>
      <c r="C38" s="247" t="s">
        <v>530</v>
      </c>
      <c r="D38" s="231" t="s">
        <v>199</v>
      </c>
      <c r="E38" s="232">
        <v>51.213999999999999</v>
      </c>
      <c r="F38" s="233"/>
      <c r="G38" s="234">
        <f>ROUND(E38*F38,2)</f>
        <v>0</v>
      </c>
      <c r="H38" s="233"/>
      <c r="I38" s="234">
        <f>ROUND(E38*H38,2)</f>
        <v>0</v>
      </c>
      <c r="J38" s="233"/>
      <c r="K38" s="234">
        <f>ROUND(E38*J38,2)</f>
        <v>0</v>
      </c>
      <c r="L38" s="234">
        <v>21</v>
      </c>
      <c r="M38" s="234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4" t="s">
        <v>200</v>
      </c>
      <c r="S38" s="234" t="s">
        <v>158</v>
      </c>
      <c r="T38" s="235" t="s">
        <v>159</v>
      </c>
      <c r="U38" s="220">
        <v>0.20200000000000001</v>
      </c>
      <c r="V38" s="220">
        <f>ROUND(E38*U38,2)</f>
        <v>10.35</v>
      </c>
      <c r="W38" s="220"/>
      <c r="X38" s="220" t="s">
        <v>168</v>
      </c>
      <c r="Y38" s="220" t="s">
        <v>161</v>
      </c>
      <c r="Z38" s="210"/>
      <c r="AA38" s="210"/>
      <c r="AB38" s="210"/>
      <c r="AC38" s="210"/>
      <c r="AD38" s="210"/>
      <c r="AE38" s="210"/>
      <c r="AF38" s="210"/>
      <c r="AG38" s="210" t="s">
        <v>169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5">
      <c r="A39" s="217"/>
      <c r="B39" s="218"/>
      <c r="C39" s="259" t="s">
        <v>531</v>
      </c>
      <c r="D39" s="258"/>
      <c r="E39" s="258"/>
      <c r="F39" s="258"/>
      <c r="G39" s="258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202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5">
      <c r="A40" s="217"/>
      <c r="B40" s="218"/>
      <c r="C40" s="260" t="s">
        <v>615</v>
      </c>
      <c r="D40" s="252"/>
      <c r="E40" s="253">
        <v>51.21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204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5">
      <c r="A41" s="229">
        <v>11</v>
      </c>
      <c r="B41" s="230" t="s">
        <v>207</v>
      </c>
      <c r="C41" s="247" t="s">
        <v>208</v>
      </c>
      <c r="D41" s="231" t="s">
        <v>209</v>
      </c>
      <c r="E41" s="232">
        <v>35.32</v>
      </c>
      <c r="F41" s="233"/>
      <c r="G41" s="234">
        <f>ROUND(E41*F41,2)</f>
        <v>0</v>
      </c>
      <c r="H41" s="233"/>
      <c r="I41" s="234">
        <f>ROUND(E41*H41,2)</f>
        <v>0</v>
      </c>
      <c r="J41" s="233"/>
      <c r="K41" s="234">
        <f>ROUND(E41*J41,2)</f>
        <v>0</v>
      </c>
      <c r="L41" s="234">
        <v>21</v>
      </c>
      <c r="M41" s="234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4" t="s">
        <v>210</v>
      </c>
      <c r="S41" s="234" t="s">
        <v>158</v>
      </c>
      <c r="T41" s="235" t="s">
        <v>159</v>
      </c>
      <c r="U41" s="220">
        <v>0.06</v>
      </c>
      <c r="V41" s="220">
        <f>ROUND(E41*U41,2)</f>
        <v>2.12</v>
      </c>
      <c r="W41" s="220"/>
      <c r="X41" s="220" t="s">
        <v>168</v>
      </c>
      <c r="Y41" s="220" t="s">
        <v>161</v>
      </c>
      <c r="Z41" s="210"/>
      <c r="AA41" s="210"/>
      <c r="AB41" s="210"/>
      <c r="AC41" s="210"/>
      <c r="AD41" s="210"/>
      <c r="AE41" s="210"/>
      <c r="AF41" s="210"/>
      <c r="AG41" s="210" t="s">
        <v>169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5">
      <c r="A42" s="217"/>
      <c r="B42" s="218"/>
      <c r="C42" s="259" t="s">
        <v>211</v>
      </c>
      <c r="D42" s="258"/>
      <c r="E42" s="258"/>
      <c r="F42" s="258"/>
      <c r="G42" s="258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202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5">
      <c r="A43" s="217"/>
      <c r="B43" s="218"/>
      <c r="C43" s="260" t="s">
        <v>616</v>
      </c>
      <c r="D43" s="252"/>
      <c r="E43" s="253">
        <v>35.32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204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29">
        <v>12</v>
      </c>
      <c r="B44" s="230" t="s">
        <v>213</v>
      </c>
      <c r="C44" s="247" t="s">
        <v>214</v>
      </c>
      <c r="D44" s="231" t="s">
        <v>209</v>
      </c>
      <c r="E44" s="232">
        <v>35.32</v>
      </c>
      <c r="F44" s="233"/>
      <c r="G44" s="234">
        <f>ROUND(E44*F44,2)</f>
        <v>0</v>
      </c>
      <c r="H44" s="233"/>
      <c r="I44" s="234">
        <f>ROUND(E44*H44,2)</f>
        <v>0</v>
      </c>
      <c r="J44" s="233"/>
      <c r="K44" s="234">
        <f>ROUND(E44*J44,2)</f>
        <v>0</v>
      </c>
      <c r="L44" s="234">
        <v>21</v>
      </c>
      <c r="M44" s="234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4" t="s">
        <v>200</v>
      </c>
      <c r="S44" s="234" t="s">
        <v>158</v>
      </c>
      <c r="T44" s="235" t="s">
        <v>159</v>
      </c>
      <c r="U44" s="220">
        <v>0.13</v>
      </c>
      <c r="V44" s="220">
        <f>ROUND(E44*U44,2)</f>
        <v>4.59</v>
      </c>
      <c r="W44" s="220"/>
      <c r="X44" s="220" t="s">
        <v>168</v>
      </c>
      <c r="Y44" s="22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5">
      <c r="A45" s="217"/>
      <c r="B45" s="218"/>
      <c r="C45" s="259" t="s">
        <v>215</v>
      </c>
      <c r="D45" s="258"/>
      <c r="E45" s="258"/>
      <c r="F45" s="258"/>
      <c r="G45" s="258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202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43" t="str">
        <f>C45</f>
        <v>s případným nutným přemístěním hromad nebo dočasných skládek na místo potřeby ze vzdálenosti do 30 m, v rovině nebo ve svahu do 1 : 5,</v>
      </c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17"/>
      <c r="B46" s="218"/>
      <c r="C46" s="260" t="s">
        <v>616</v>
      </c>
      <c r="D46" s="252"/>
      <c r="E46" s="253">
        <v>35.32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204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29">
        <v>13</v>
      </c>
      <c r="B47" s="230" t="s">
        <v>536</v>
      </c>
      <c r="C47" s="247" t="s">
        <v>537</v>
      </c>
      <c r="D47" s="231" t="s">
        <v>199</v>
      </c>
      <c r="E47" s="232">
        <v>10.06715</v>
      </c>
      <c r="F47" s="233"/>
      <c r="G47" s="234">
        <f>ROUND(E47*F47,2)</f>
        <v>0</v>
      </c>
      <c r="H47" s="233"/>
      <c r="I47" s="234">
        <f>ROUND(E47*H47,2)</f>
        <v>0</v>
      </c>
      <c r="J47" s="233"/>
      <c r="K47" s="234">
        <f>ROUND(E47*J47,2)</f>
        <v>0</v>
      </c>
      <c r="L47" s="234">
        <v>21</v>
      </c>
      <c r="M47" s="234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4" t="s">
        <v>200</v>
      </c>
      <c r="S47" s="234" t="s">
        <v>158</v>
      </c>
      <c r="T47" s="235" t="s">
        <v>159</v>
      </c>
      <c r="U47" s="220">
        <v>0</v>
      </c>
      <c r="V47" s="220">
        <f>ROUND(E47*U47,2)</f>
        <v>0</v>
      </c>
      <c r="W47" s="220"/>
      <c r="X47" s="220" t="s">
        <v>168</v>
      </c>
      <c r="Y47" s="220" t="s">
        <v>161</v>
      </c>
      <c r="Z47" s="210"/>
      <c r="AA47" s="210"/>
      <c r="AB47" s="210"/>
      <c r="AC47" s="210"/>
      <c r="AD47" s="210"/>
      <c r="AE47" s="210"/>
      <c r="AF47" s="210"/>
      <c r="AG47" s="210" t="s">
        <v>169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5">
      <c r="A48" s="217"/>
      <c r="B48" s="218"/>
      <c r="C48" s="260" t="s">
        <v>617</v>
      </c>
      <c r="D48" s="252"/>
      <c r="E48" s="253">
        <v>10.07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204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5">
      <c r="A49" s="229">
        <v>14</v>
      </c>
      <c r="B49" s="230" t="s">
        <v>217</v>
      </c>
      <c r="C49" s="247" t="s">
        <v>218</v>
      </c>
      <c r="D49" s="231" t="s">
        <v>219</v>
      </c>
      <c r="E49" s="232">
        <v>1.766</v>
      </c>
      <c r="F49" s="233"/>
      <c r="G49" s="234">
        <f>ROUND(E49*F49,2)</f>
        <v>0</v>
      </c>
      <c r="H49" s="233"/>
      <c r="I49" s="234">
        <f>ROUND(E49*H49,2)</f>
        <v>0</v>
      </c>
      <c r="J49" s="233"/>
      <c r="K49" s="234">
        <f>ROUND(E49*J49,2)</f>
        <v>0</v>
      </c>
      <c r="L49" s="234">
        <v>21</v>
      </c>
      <c r="M49" s="234">
        <f>G49*(1+L49/100)</f>
        <v>0</v>
      </c>
      <c r="N49" s="232">
        <v>1E-3</v>
      </c>
      <c r="O49" s="232">
        <f>ROUND(E49*N49,2)</f>
        <v>0</v>
      </c>
      <c r="P49" s="232">
        <v>0</v>
      </c>
      <c r="Q49" s="232">
        <f>ROUND(E49*P49,2)</f>
        <v>0</v>
      </c>
      <c r="R49" s="234" t="s">
        <v>220</v>
      </c>
      <c r="S49" s="234" t="s">
        <v>158</v>
      </c>
      <c r="T49" s="235" t="s">
        <v>159</v>
      </c>
      <c r="U49" s="220">
        <v>0</v>
      </c>
      <c r="V49" s="220">
        <f>ROUND(E49*U49,2)</f>
        <v>0</v>
      </c>
      <c r="W49" s="220"/>
      <c r="X49" s="220" t="s">
        <v>221</v>
      </c>
      <c r="Y49" s="220" t="s">
        <v>161</v>
      </c>
      <c r="Z49" s="210"/>
      <c r="AA49" s="210"/>
      <c r="AB49" s="210"/>
      <c r="AC49" s="210"/>
      <c r="AD49" s="210"/>
      <c r="AE49" s="210"/>
      <c r="AF49" s="210"/>
      <c r="AG49" s="210" t="s">
        <v>222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5">
      <c r="A50" s="217"/>
      <c r="B50" s="218"/>
      <c r="C50" s="260" t="s">
        <v>618</v>
      </c>
      <c r="D50" s="252"/>
      <c r="E50" s="253">
        <v>1.77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204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5">
      <c r="A51" s="222" t="s">
        <v>153</v>
      </c>
      <c r="B51" s="223" t="s">
        <v>100</v>
      </c>
      <c r="C51" s="245" t="s">
        <v>101</v>
      </c>
      <c r="D51" s="224"/>
      <c r="E51" s="225"/>
      <c r="F51" s="226"/>
      <c r="G51" s="226">
        <f>SUMIF(AG52:AG55,"&lt;&gt;NOR",G52:G55)</f>
        <v>0</v>
      </c>
      <c r="H51" s="226"/>
      <c r="I51" s="226">
        <f>SUM(I52:I55)</f>
        <v>0</v>
      </c>
      <c r="J51" s="226"/>
      <c r="K51" s="226">
        <f>SUM(K52:K55)</f>
        <v>0</v>
      </c>
      <c r="L51" s="226"/>
      <c r="M51" s="226">
        <f>SUM(M52:M55)</f>
        <v>0</v>
      </c>
      <c r="N51" s="225"/>
      <c r="O51" s="225">
        <f>SUM(O52:O55)</f>
        <v>3.94</v>
      </c>
      <c r="P51" s="225"/>
      <c r="Q51" s="225">
        <f>SUM(Q52:Q55)</f>
        <v>0</v>
      </c>
      <c r="R51" s="226"/>
      <c r="S51" s="226"/>
      <c r="T51" s="227"/>
      <c r="U51" s="221"/>
      <c r="V51" s="221">
        <f>SUM(V52:V55)</f>
        <v>24.54</v>
      </c>
      <c r="W51" s="221"/>
      <c r="X51" s="221"/>
      <c r="Y51" s="221"/>
      <c r="AG51" t="s">
        <v>154</v>
      </c>
    </row>
    <row r="52" spans="1:60" outlineLevel="1" x14ac:dyDescent="0.25">
      <c r="A52" s="236">
        <v>15</v>
      </c>
      <c r="B52" s="237" t="s">
        <v>619</v>
      </c>
      <c r="C52" s="246" t="s">
        <v>620</v>
      </c>
      <c r="D52" s="238" t="s">
        <v>393</v>
      </c>
      <c r="E52" s="239">
        <v>1</v>
      </c>
      <c r="F52" s="240"/>
      <c r="G52" s="241">
        <f>ROUND(E52*F52,2)</f>
        <v>0</v>
      </c>
      <c r="H52" s="240"/>
      <c r="I52" s="241">
        <f>ROUND(E52*H52,2)</f>
        <v>0</v>
      </c>
      <c r="J52" s="240"/>
      <c r="K52" s="241">
        <f>ROUND(E52*J52,2)</f>
        <v>0</v>
      </c>
      <c r="L52" s="241">
        <v>21</v>
      </c>
      <c r="M52" s="241">
        <f>G52*(1+L52/100)</f>
        <v>0</v>
      </c>
      <c r="N52" s="239">
        <v>3.0000000000000001E-3</v>
      </c>
      <c r="O52" s="239">
        <f>ROUND(E52*N52,2)</f>
        <v>0</v>
      </c>
      <c r="P52" s="239">
        <v>0</v>
      </c>
      <c r="Q52" s="239">
        <f>ROUND(E52*P52,2)</f>
        <v>0</v>
      </c>
      <c r="R52" s="241"/>
      <c r="S52" s="241" t="s">
        <v>167</v>
      </c>
      <c r="T52" s="242" t="s">
        <v>159</v>
      </c>
      <c r="U52" s="220">
        <v>0</v>
      </c>
      <c r="V52" s="220">
        <f>ROUND(E52*U52,2)</f>
        <v>0</v>
      </c>
      <c r="W52" s="220"/>
      <c r="X52" s="220" t="s">
        <v>168</v>
      </c>
      <c r="Y52" s="220" t="s">
        <v>161</v>
      </c>
      <c r="Z52" s="210"/>
      <c r="AA52" s="210"/>
      <c r="AB52" s="210"/>
      <c r="AC52" s="210"/>
      <c r="AD52" s="210"/>
      <c r="AE52" s="210"/>
      <c r="AF52" s="210"/>
      <c r="AG52" s="210" t="s">
        <v>169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0.399999999999999" outlineLevel="1" x14ac:dyDescent="0.25">
      <c r="A53" s="229">
        <v>16</v>
      </c>
      <c r="B53" s="230" t="s">
        <v>621</v>
      </c>
      <c r="C53" s="247" t="s">
        <v>622</v>
      </c>
      <c r="D53" s="231" t="s">
        <v>393</v>
      </c>
      <c r="E53" s="232">
        <v>1</v>
      </c>
      <c r="F53" s="233"/>
      <c r="G53" s="234">
        <f>ROUND(E53*F53,2)</f>
        <v>0</v>
      </c>
      <c r="H53" s="233"/>
      <c r="I53" s="234">
        <f>ROUND(E53*H53,2)</f>
        <v>0</v>
      </c>
      <c r="J53" s="233"/>
      <c r="K53" s="234">
        <f>ROUND(E53*J53,2)</f>
        <v>0</v>
      </c>
      <c r="L53" s="234">
        <v>21</v>
      </c>
      <c r="M53" s="234">
        <f>G53*(1+L53/100)</f>
        <v>0</v>
      </c>
      <c r="N53" s="232">
        <v>3.9441199999999998</v>
      </c>
      <c r="O53" s="232">
        <f>ROUND(E53*N53,2)</f>
        <v>3.94</v>
      </c>
      <c r="P53" s="232">
        <v>0</v>
      </c>
      <c r="Q53" s="232">
        <f>ROUND(E53*P53,2)</f>
        <v>0</v>
      </c>
      <c r="R53" s="234" t="s">
        <v>623</v>
      </c>
      <c r="S53" s="234" t="s">
        <v>158</v>
      </c>
      <c r="T53" s="235" t="s">
        <v>159</v>
      </c>
      <c r="U53" s="220">
        <v>24.539619999999999</v>
      </c>
      <c r="V53" s="220">
        <f>ROUND(E53*U53,2)</f>
        <v>24.54</v>
      </c>
      <c r="W53" s="220"/>
      <c r="X53" s="220" t="s">
        <v>469</v>
      </c>
      <c r="Y53" s="220" t="s">
        <v>161</v>
      </c>
      <c r="Z53" s="210"/>
      <c r="AA53" s="210"/>
      <c r="AB53" s="210"/>
      <c r="AC53" s="210"/>
      <c r="AD53" s="210"/>
      <c r="AE53" s="210"/>
      <c r="AF53" s="210"/>
      <c r="AG53" s="210" t="s">
        <v>624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1" outlineLevel="2" x14ac:dyDescent="0.25">
      <c r="A54" s="217"/>
      <c r="B54" s="218"/>
      <c r="C54" s="259" t="s">
        <v>625</v>
      </c>
      <c r="D54" s="258"/>
      <c r="E54" s="258"/>
      <c r="F54" s="258"/>
      <c r="G54" s="258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202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43" t="str">
        <f>C54</f>
        <v>kanalizační, obložením dna betonem C 25/30 z cementu portlandského nebo struskoportlandského, podkladní prstenec z prostého betonu C -/7,5 pod poklop do výšky 10 cm, dodávka a osazení poklopu litinového kruhového včetně rámu.</v>
      </c>
      <c r="BB54" s="210"/>
      <c r="BC54" s="210"/>
      <c r="BD54" s="210"/>
      <c r="BE54" s="210"/>
      <c r="BF54" s="210"/>
      <c r="BG54" s="210"/>
      <c r="BH54" s="210"/>
    </row>
    <row r="55" spans="1:60" outlineLevel="2" x14ac:dyDescent="0.25">
      <c r="A55" s="217"/>
      <c r="B55" s="218"/>
      <c r="C55" s="260" t="s">
        <v>626</v>
      </c>
      <c r="D55" s="252"/>
      <c r="E55" s="253">
        <v>1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204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x14ac:dyDescent="0.25">
      <c r="A56" s="222" t="s">
        <v>153</v>
      </c>
      <c r="B56" s="223" t="s">
        <v>102</v>
      </c>
      <c r="C56" s="245" t="s">
        <v>103</v>
      </c>
      <c r="D56" s="224"/>
      <c r="E56" s="225"/>
      <c r="F56" s="226"/>
      <c r="G56" s="226">
        <f>SUMIF(AG57:AG58,"&lt;&gt;NOR",G57:G58)</f>
        <v>0</v>
      </c>
      <c r="H56" s="226"/>
      <c r="I56" s="226">
        <f>SUM(I57:I58)</f>
        <v>0</v>
      </c>
      <c r="J56" s="226"/>
      <c r="K56" s="226">
        <f>SUM(K57:K58)</f>
        <v>0</v>
      </c>
      <c r="L56" s="226"/>
      <c r="M56" s="226">
        <f>SUM(M57:M58)</f>
        <v>0</v>
      </c>
      <c r="N56" s="225"/>
      <c r="O56" s="225">
        <f>SUM(O57:O58)</f>
        <v>0</v>
      </c>
      <c r="P56" s="225"/>
      <c r="Q56" s="225">
        <f>SUM(Q57:Q58)</f>
        <v>0</v>
      </c>
      <c r="R56" s="226"/>
      <c r="S56" s="226"/>
      <c r="T56" s="227"/>
      <c r="U56" s="221"/>
      <c r="V56" s="221">
        <f>SUM(V57:V58)</f>
        <v>8</v>
      </c>
      <c r="W56" s="221"/>
      <c r="X56" s="221"/>
      <c r="Y56" s="221"/>
      <c r="AG56" t="s">
        <v>154</v>
      </c>
    </row>
    <row r="57" spans="1:60" outlineLevel="1" x14ac:dyDescent="0.25">
      <c r="A57" s="229">
        <v>17</v>
      </c>
      <c r="B57" s="230" t="s">
        <v>567</v>
      </c>
      <c r="C57" s="247" t="s">
        <v>568</v>
      </c>
      <c r="D57" s="231" t="s">
        <v>569</v>
      </c>
      <c r="E57" s="232">
        <v>8</v>
      </c>
      <c r="F57" s="233"/>
      <c r="G57" s="234">
        <f>ROUND(E57*F57,2)</f>
        <v>0</v>
      </c>
      <c r="H57" s="233"/>
      <c r="I57" s="234">
        <f>ROUND(E57*H57,2)</f>
        <v>0</v>
      </c>
      <c r="J57" s="233"/>
      <c r="K57" s="234">
        <f>ROUND(E57*J57,2)</f>
        <v>0</v>
      </c>
      <c r="L57" s="234">
        <v>21</v>
      </c>
      <c r="M57" s="234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4" t="s">
        <v>570</v>
      </c>
      <c r="S57" s="234" t="s">
        <v>158</v>
      </c>
      <c r="T57" s="235" t="s">
        <v>159</v>
      </c>
      <c r="U57" s="220">
        <v>1</v>
      </c>
      <c r="V57" s="220">
        <f>ROUND(E57*U57,2)</f>
        <v>8</v>
      </c>
      <c r="W57" s="220"/>
      <c r="X57" s="220" t="s">
        <v>571</v>
      </c>
      <c r="Y57" s="220" t="s">
        <v>627</v>
      </c>
      <c r="Z57" s="210"/>
      <c r="AA57" s="210"/>
      <c r="AB57" s="210"/>
      <c r="AC57" s="210"/>
      <c r="AD57" s="210"/>
      <c r="AE57" s="210"/>
      <c r="AF57" s="210"/>
      <c r="AG57" s="210" t="s">
        <v>572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5">
      <c r="A58" s="217"/>
      <c r="B58" s="218"/>
      <c r="C58" s="260" t="s">
        <v>628</v>
      </c>
      <c r="D58" s="252"/>
      <c r="E58" s="253">
        <v>8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204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5">
      <c r="A59" s="222" t="s">
        <v>153</v>
      </c>
      <c r="B59" s="223" t="s">
        <v>106</v>
      </c>
      <c r="C59" s="245" t="s">
        <v>107</v>
      </c>
      <c r="D59" s="224"/>
      <c r="E59" s="225"/>
      <c r="F59" s="226"/>
      <c r="G59" s="226">
        <f>SUMIF(AG60:AG66,"&lt;&gt;NOR",G60:G66)</f>
        <v>0</v>
      </c>
      <c r="H59" s="226"/>
      <c r="I59" s="226">
        <f>SUM(I60:I66)</f>
        <v>0</v>
      </c>
      <c r="J59" s="226"/>
      <c r="K59" s="226">
        <f>SUM(K60:K66)</f>
        <v>0</v>
      </c>
      <c r="L59" s="226"/>
      <c r="M59" s="226">
        <f>SUM(M60:M66)</f>
        <v>0</v>
      </c>
      <c r="N59" s="225"/>
      <c r="O59" s="225">
        <f>SUM(O60:O66)</f>
        <v>0</v>
      </c>
      <c r="P59" s="225"/>
      <c r="Q59" s="225">
        <f>SUM(Q60:Q66)</f>
        <v>8.9600000000000009</v>
      </c>
      <c r="R59" s="226"/>
      <c r="S59" s="226"/>
      <c r="T59" s="227"/>
      <c r="U59" s="221"/>
      <c r="V59" s="221">
        <f>SUM(V60:V66)</f>
        <v>42.41</v>
      </c>
      <c r="W59" s="221"/>
      <c r="X59" s="221"/>
      <c r="Y59" s="221"/>
      <c r="AG59" t="s">
        <v>154</v>
      </c>
    </row>
    <row r="60" spans="1:60" outlineLevel="1" x14ac:dyDescent="0.25">
      <c r="A60" s="229">
        <v>18</v>
      </c>
      <c r="B60" s="230" t="s">
        <v>629</v>
      </c>
      <c r="C60" s="247" t="s">
        <v>630</v>
      </c>
      <c r="D60" s="231" t="s">
        <v>282</v>
      </c>
      <c r="E60" s="232">
        <v>88.3</v>
      </c>
      <c r="F60" s="233"/>
      <c r="G60" s="234">
        <f>ROUND(E60*F60,2)</f>
        <v>0</v>
      </c>
      <c r="H60" s="233"/>
      <c r="I60" s="234">
        <f>ROUND(E60*H60,2)</f>
        <v>0</v>
      </c>
      <c r="J60" s="233"/>
      <c r="K60" s="234">
        <f>ROUND(E60*J60,2)</f>
        <v>0</v>
      </c>
      <c r="L60" s="234">
        <v>21</v>
      </c>
      <c r="M60" s="234">
        <f>G60*(1+L60/100)</f>
        <v>0</v>
      </c>
      <c r="N60" s="232">
        <v>0</v>
      </c>
      <c r="O60" s="232">
        <f>ROUND(E60*N60,2)</f>
        <v>0</v>
      </c>
      <c r="P60" s="232">
        <v>0.10150000000000001</v>
      </c>
      <c r="Q60" s="232">
        <f>ROUND(E60*P60,2)</f>
        <v>8.9600000000000009</v>
      </c>
      <c r="R60" s="234" t="s">
        <v>631</v>
      </c>
      <c r="S60" s="234" t="s">
        <v>158</v>
      </c>
      <c r="T60" s="235" t="s">
        <v>159</v>
      </c>
      <c r="U60" s="220">
        <v>0.43</v>
      </c>
      <c r="V60" s="220">
        <f>ROUND(E60*U60,2)</f>
        <v>37.97</v>
      </c>
      <c r="W60" s="220"/>
      <c r="X60" s="220" t="s">
        <v>168</v>
      </c>
      <c r="Y60" s="220" t="s">
        <v>161</v>
      </c>
      <c r="Z60" s="210"/>
      <c r="AA60" s="210"/>
      <c r="AB60" s="210"/>
      <c r="AC60" s="210"/>
      <c r="AD60" s="210"/>
      <c r="AE60" s="210"/>
      <c r="AF60" s="210"/>
      <c r="AG60" s="210" t="s">
        <v>169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5">
      <c r="A61" s="217"/>
      <c r="B61" s="218"/>
      <c r="C61" s="259" t="s">
        <v>632</v>
      </c>
      <c r="D61" s="258"/>
      <c r="E61" s="258"/>
      <c r="F61" s="258"/>
      <c r="G61" s="258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202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5">
      <c r="A62" s="236">
        <v>19</v>
      </c>
      <c r="B62" s="237" t="s">
        <v>247</v>
      </c>
      <c r="C62" s="246" t="s">
        <v>248</v>
      </c>
      <c r="D62" s="238" t="s">
        <v>244</v>
      </c>
      <c r="E62" s="239">
        <v>8.9624500000000005</v>
      </c>
      <c r="F62" s="240"/>
      <c r="G62" s="241">
        <f>ROUND(E62*F62,2)</f>
        <v>0</v>
      </c>
      <c r="H62" s="240"/>
      <c r="I62" s="241">
        <f>ROUND(E62*H62,2)</f>
        <v>0</v>
      </c>
      <c r="J62" s="240"/>
      <c r="K62" s="241">
        <f>ROUND(E62*J62,2)</f>
        <v>0</v>
      </c>
      <c r="L62" s="241">
        <v>21</v>
      </c>
      <c r="M62" s="241">
        <f>G62*(1+L62/100)</f>
        <v>0</v>
      </c>
      <c r="N62" s="239">
        <v>0</v>
      </c>
      <c r="O62" s="239">
        <f>ROUND(E62*N62,2)</f>
        <v>0</v>
      </c>
      <c r="P62" s="239">
        <v>0</v>
      </c>
      <c r="Q62" s="239">
        <f>ROUND(E62*P62,2)</f>
        <v>0</v>
      </c>
      <c r="R62" s="241" t="s">
        <v>245</v>
      </c>
      <c r="S62" s="241" t="s">
        <v>158</v>
      </c>
      <c r="T62" s="242" t="s">
        <v>159</v>
      </c>
      <c r="U62" s="220">
        <v>0.49</v>
      </c>
      <c r="V62" s="220">
        <f>ROUND(E62*U62,2)</f>
        <v>4.3899999999999997</v>
      </c>
      <c r="W62" s="220"/>
      <c r="X62" s="220" t="s">
        <v>168</v>
      </c>
      <c r="Y62" s="220" t="s">
        <v>161</v>
      </c>
      <c r="Z62" s="210"/>
      <c r="AA62" s="210"/>
      <c r="AB62" s="210"/>
      <c r="AC62" s="210"/>
      <c r="AD62" s="210"/>
      <c r="AE62" s="210"/>
      <c r="AF62" s="210"/>
      <c r="AG62" s="210" t="s">
        <v>239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6">
        <v>20</v>
      </c>
      <c r="B63" s="237" t="s">
        <v>249</v>
      </c>
      <c r="C63" s="246" t="s">
        <v>250</v>
      </c>
      <c r="D63" s="238" t="s">
        <v>244</v>
      </c>
      <c r="E63" s="239">
        <v>179.249</v>
      </c>
      <c r="F63" s="240"/>
      <c r="G63" s="241">
        <f>ROUND(E63*F63,2)</f>
        <v>0</v>
      </c>
      <c r="H63" s="240"/>
      <c r="I63" s="241">
        <f>ROUND(E63*H63,2)</f>
        <v>0</v>
      </c>
      <c r="J63" s="240"/>
      <c r="K63" s="241">
        <f>ROUND(E63*J63,2)</f>
        <v>0</v>
      </c>
      <c r="L63" s="241">
        <v>21</v>
      </c>
      <c r="M63" s="241">
        <f>G63*(1+L63/100)</f>
        <v>0</v>
      </c>
      <c r="N63" s="239">
        <v>0</v>
      </c>
      <c r="O63" s="239">
        <f>ROUND(E63*N63,2)</f>
        <v>0</v>
      </c>
      <c r="P63" s="239">
        <v>0</v>
      </c>
      <c r="Q63" s="239">
        <f>ROUND(E63*P63,2)</f>
        <v>0</v>
      </c>
      <c r="R63" s="241" t="s">
        <v>245</v>
      </c>
      <c r="S63" s="241" t="s">
        <v>158</v>
      </c>
      <c r="T63" s="242" t="s">
        <v>159</v>
      </c>
      <c r="U63" s="220">
        <v>0</v>
      </c>
      <c r="V63" s="220">
        <f>ROUND(E63*U63,2)</f>
        <v>0</v>
      </c>
      <c r="W63" s="220"/>
      <c r="X63" s="220" t="s">
        <v>168</v>
      </c>
      <c r="Y63" s="220" t="s">
        <v>161</v>
      </c>
      <c r="Z63" s="210"/>
      <c r="AA63" s="210"/>
      <c r="AB63" s="210"/>
      <c r="AC63" s="210"/>
      <c r="AD63" s="210"/>
      <c r="AE63" s="210"/>
      <c r="AF63" s="210"/>
      <c r="AG63" s="210" t="s">
        <v>239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0.399999999999999" outlineLevel="1" x14ac:dyDescent="0.25">
      <c r="A64" s="236">
        <v>21</v>
      </c>
      <c r="B64" s="237" t="s">
        <v>242</v>
      </c>
      <c r="C64" s="246" t="s">
        <v>243</v>
      </c>
      <c r="D64" s="238" t="s">
        <v>244</v>
      </c>
      <c r="E64" s="239">
        <v>8.9624500000000005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39">
        <v>0</v>
      </c>
      <c r="O64" s="239">
        <f>ROUND(E64*N64,2)</f>
        <v>0</v>
      </c>
      <c r="P64" s="239">
        <v>0</v>
      </c>
      <c r="Q64" s="239">
        <f>ROUND(E64*P64,2)</f>
        <v>0</v>
      </c>
      <c r="R64" s="241" t="s">
        <v>245</v>
      </c>
      <c r="S64" s="241" t="s">
        <v>158</v>
      </c>
      <c r="T64" s="242" t="s">
        <v>159</v>
      </c>
      <c r="U64" s="220">
        <v>0</v>
      </c>
      <c r="V64" s="220">
        <f>ROUND(E64*U64,2)</f>
        <v>0</v>
      </c>
      <c r="W64" s="220"/>
      <c r="X64" s="220" t="s">
        <v>168</v>
      </c>
      <c r="Y64" s="220" t="s">
        <v>161</v>
      </c>
      <c r="Z64" s="210"/>
      <c r="AA64" s="210"/>
      <c r="AB64" s="210"/>
      <c r="AC64" s="210"/>
      <c r="AD64" s="210"/>
      <c r="AE64" s="210"/>
      <c r="AF64" s="210"/>
      <c r="AG64" s="210" t="s">
        <v>239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5">
      <c r="A65" s="229">
        <v>22</v>
      </c>
      <c r="B65" s="230" t="s">
        <v>253</v>
      </c>
      <c r="C65" s="247" t="s">
        <v>254</v>
      </c>
      <c r="D65" s="231" t="s">
        <v>244</v>
      </c>
      <c r="E65" s="232">
        <v>8.9624500000000005</v>
      </c>
      <c r="F65" s="233"/>
      <c r="G65" s="234">
        <f>ROUND(E65*F65,2)</f>
        <v>0</v>
      </c>
      <c r="H65" s="233"/>
      <c r="I65" s="234">
        <f>ROUND(E65*H65,2)</f>
        <v>0</v>
      </c>
      <c r="J65" s="233"/>
      <c r="K65" s="234">
        <f>ROUND(E65*J65,2)</f>
        <v>0</v>
      </c>
      <c r="L65" s="234">
        <v>21</v>
      </c>
      <c r="M65" s="234">
        <f>G65*(1+L65/100)</f>
        <v>0</v>
      </c>
      <c r="N65" s="232">
        <v>0</v>
      </c>
      <c r="O65" s="232">
        <f>ROUND(E65*N65,2)</f>
        <v>0</v>
      </c>
      <c r="P65" s="232">
        <v>0</v>
      </c>
      <c r="Q65" s="232">
        <f>ROUND(E65*P65,2)</f>
        <v>0</v>
      </c>
      <c r="R65" s="234" t="s">
        <v>255</v>
      </c>
      <c r="S65" s="234" t="s">
        <v>158</v>
      </c>
      <c r="T65" s="235" t="s">
        <v>159</v>
      </c>
      <c r="U65" s="220">
        <v>6.0000000000000001E-3</v>
      </c>
      <c r="V65" s="220">
        <f>ROUND(E65*U65,2)</f>
        <v>0.05</v>
      </c>
      <c r="W65" s="220"/>
      <c r="X65" s="220" t="s">
        <v>168</v>
      </c>
      <c r="Y65" s="220" t="s">
        <v>161</v>
      </c>
      <c r="Z65" s="210"/>
      <c r="AA65" s="210"/>
      <c r="AB65" s="210"/>
      <c r="AC65" s="210"/>
      <c r="AD65" s="210"/>
      <c r="AE65" s="210"/>
      <c r="AF65" s="210"/>
      <c r="AG65" s="210" t="s">
        <v>239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5">
      <c r="A66" s="217"/>
      <c r="B66" s="218"/>
      <c r="C66" s="259" t="s">
        <v>256</v>
      </c>
      <c r="D66" s="258"/>
      <c r="E66" s="258"/>
      <c r="F66" s="258"/>
      <c r="G66" s="258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202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5">
      <c r="A67" s="3"/>
      <c r="B67" s="4"/>
      <c r="C67" s="249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15</v>
      </c>
      <c r="AF67">
        <v>21</v>
      </c>
      <c r="AG67" t="s">
        <v>139</v>
      </c>
    </row>
    <row r="68" spans="1:60" x14ac:dyDescent="0.25">
      <c r="A68" s="213"/>
      <c r="B68" s="214" t="s">
        <v>29</v>
      </c>
      <c r="C68" s="250"/>
      <c r="D68" s="215"/>
      <c r="E68" s="216"/>
      <c r="F68" s="216"/>
      <c r="G68" s="228">
        <f>G8+G51+G56+G59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195</v>
      </c>
    </row>
    <row r="69" spans="1:60" x14ac:dyDescent="0.25">
      <c r="C69" s="251"/>
      <c r="D69" s="10"/>
      <c r="AG69" t="s">
        <v>196</v>
      </c>
    </row>
    <row r="70" spans="1:60" x14ac:dyDescent="0.25">
      <c r="D70" s="10"/>
    </row>
    <row r="71" spans="1:60" x14ac:dyDescent="0.25">
      <c r="D71" s="10"/>
    </row>
    <row r="72" spans="1:60" x14ac:dyDescent="0.25">
      <c r="D72" s="10"/>
    </row>
    <row r="73" spans="1:60" x14ac:dyDescent="0.25">
      <c r="D73" s="10"/>
    </row>
    <row r="74" spans="1:60" x14ac:dyDescent="0.25">
      <c r="D74" s="10"/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IJhBlDwSbr6Jqv3yVrtLiCe4FaeGq7UbbA3XwqVJmuTOhP7VR+xI3XXoTVJbihFcuZBMHgyx0nCM2yzjfeOfPw==" saltValue="8BEBsNwEtn/6tA1pC3D9wA==" spinCount="100000" sheet="1" formatRows="0"/>
  <mergeCells count="18">
    <mergeCell ref="C39:G39"/>
    <mergeCell ref="C42:G42"/>
    <mergeCell ref="C45:G45"/>
    <mergeCell ref="C54:G54"/>
    <mergeCell ref="C61:G61"/>
    <mergeCell ref="C66:G66"/>
    <mergeCell ref="C17:G17"/>
    <mergeCell ref="C19:G19"/>
    <mergeCell ref="C22:G22"/>
    <mergeCell ref="C24:G24"/>
    <mergeCell ref="C26:G26"/>
    <mergeCell ref="C32:G32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E5753-32FD-4460-8D0A-A1798D2C1D7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1" width="0" hidden="1" customWidth="1"/>
    <col min="14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126</v>
      </c>
      <c r="B1" s="195"/>
      <c r="C1" s="195"/>
      <c r="D1" s="195"/>
      <c r="E1" s="195"/>
      <c r="F1" s="195"/>
      <c r="G1" s="195"/>
      <c r="AG1" t="s">
        <v>127</v>
      </c>
    </row>
    <row r="2" spans="1:60" ht="25.05" customHeight="1" x14ac:dyDescent="0.25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5.05" customHeight="1" x14ac:dyDescent="0.25">
      <c r="A3" s="196" t="s">
        <v>8</v>
      </c>
      <c r="B3" s="48" t="s">
        <v>61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5.05" customHeight="1" x14ac:dyDescent="0.25">
      <c r="A4" s="200" t="s">
        <v>9</v>
      </c>
      <c r="B4" s="201" t="s">
        <v>69</v>
      </c>
      <c r="C4" s="202" t="s">
        <v>70</v>
      </c>
      <c r="D4" s="203"/>
      <c r="E4" s="203"/>
      <c r="F4" s="203"/>
      <c r="G4" s="204"/>
      <c r="AG4" t="s">
        <v>130</v>
      </c>
    </row>
    <row r="5" spans="1:60" x14ac:dyDescent="0.25">
      <c r="D5" s="10"/>
    </row>
    <row r="6" spans="1:60" ht="39.6" x14ac:dyDescent="0.25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29</v>
      </c>
      <c r="H6" s="209" t="s">
        <v>30</v>
      </c>
      <c r="I6" s="209" t="s">
        <v>137</v>
      </c>
      <c r="J6" s="209" t="s">
        <v>31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153</v>
      </c>
      <c r="B8" s="223" t="s">
        <v>61</v>
      </c>
      <c r="C8" s="245" t="s">
        <v>96</v>
      </c>
      <c r="D8" s="224"/>
      <c r="E8" s="225"/>
      <c r="F8" s="226"/>
      <c r="G8" s="226">
        <f>SUMIF(AG9:AG36,"&lt;&gt;NOR",G9:G36)</f>
        <v>0</v>
      </c>
      <c r="H8" s="226"/>
      <c r="I8" s="226">
        <f>SUM(I9:I36)</f>
        <v>0</v>
      </c>
      <c r="J8" s="226"/>
      <c r="K8" s="226">
        <f>SUM(K9:K36)</f>
        <v>0</v>
      </c>
      <c r="L8" s="226"/>
      <c r="M8" s="226">
        <f>SUM(M9:M36)</f>
        <v>0</v>
      </c>
      <c r="N8" s="225"/>
      <c r="O8" s="225">
        <f>SUM(O9:O36)</f>
        <v>0</v>
      </c>
      <c r="P8" s="225"/>
      <c r="Q8" s="225">
        <f>SUM(Q9:Q36)</f>
        <v>0</v>
      </c>
      <c r="R8" s="226"/>
      <c r="S8" s="226"/>
      <c r="T8" s="227"/>
      <c r="U8" s="221"/>
      <c r="V8" s="221">
        <f>SUM(V9:V36)</f>
        <v>30.880000000000003</v>
      </c>
      <c r="W8" s="221"/>
      <c r="X8" s="221"/>
      <c r="Y8" s="221"/>
      <c r="AG8" t="s">
        <v>154</v>
      </c>
    </row>
    <row r="9" spans="1:60" outlineLevel="1" x14ac:dyDescent="0.25">
      <c r="A9" s="229">
        <v>1</v>
      </c>
      <c r="B9" s="230" t="s">
        <v>493</v>
      </c>
      <c r="C9" s="247" t="s">
        <v>494</v>
      </c>
      <c r="D9" s="231" t="s">
        <v>199</v>
      </c>
      <c r="E9" s="232">
        <v>0.624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 t="s">
        <v>200</v>
      </c>
      <c r="S9" s="234" t="s">
        <v>158</v>
      </c>
      <c r="T9" s="235" t="s">
        <v>159</v>
      </c>
      <c r="U9" s="220">
        <v>9.5200000000000007E-2</v>
      </c>
      <c r="V9" s="220">
        <f>ROUND(E9*U9,2)</f>
        <v>0.06</v>
      </c>
      <c r="W9" s="220"/>
      <c r="X9" s="220" t="s">
        <v>168</v>
      </c>
      <c r="Y9" s="220" t="s">
        <v>161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59" t="s">
        <v>495</v>
      </c>
      <c r="D10" s="258"/>
      <c r="E10" s="258"/>
      <c r="F10" s="258"/>
      <c r="G10" s="25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202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3" t="str">
        <f>C10</f>
        <v>nebo lesní půdy, s vodorovným přemístěním na hromady v místě upotřebení nebo na dočasné či trvalé skládky se složením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60" t="s">
        <v>633</v>
      </c>
      <c r="D11" s="252"/>
      <c r="E11" s="253">
        <v>0.62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204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5">
      <c r="A12" s="229">
        <v>2</v>
      </c>
      <c r="B12" s="230" t="s">
        <v>501</v>
      </c>
      <c r="C12" s="247" t="s">
        <v>502</v>
      </c>
      <c r="D12" s="231" t="s">
        <v>199</v>
      </c>
      <c r="E12" s="232">
        <v>18.72</v>
      </c>
      <c r="F12" s="233"/>
      <c r="G12" s="234">
        <f>ROUND(E12*F12,2)</f>
        <v>0</v>
      </c>
      <c r="H12" s="233"/>
      <c r="I12" s="234">
        <f>ROUND(E12*H12,2)</f>
        <v>0</v>
      </c>
      <c r="J12" s="233"/>
      <c r="K12" s="234">
        <f>ROUND(E12*J12,2)</f>
        <v>0</v>
      </c>
      <c r="L12" s="234">
        <v>21</v>
      </c>
      <c r="M12" s="234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4" t="s">
        <v>200</v>
      </c>
      <c r="S12" s="234" t="s">
        <v>158</v>
      </c>
      <c r="T12" s="235" t="s">
        <v>159</v>
      </c>
      <c r="U12" s="220">
        <v>0.36499999999999999</v>
      </c>
      <c r="V12" s="220">
        <f>ROUND(E12*U12,2)</f>
        <v>6.83</v>
      </c>
      <c r="W12" s="220"/>
      <c r="X12" s="220" t="s">
        <v>168</v>
      </c>
      <c r="Y12" s="22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1" outlineLevel="2" x14ac:dyDescent="0.25">
      <c r="A13" s="217"/>
      <c r="B13" s="218"/>
      <c r="C13" s="259" t="s">
        <v>503</v>
      </c>
      <c r="D13" s="258"/>
      <c r="E13" s="258"/>
      <c r="F13" s="258"/>
      <c r="G13" s="25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202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43" t="str">
        <f>C13</f>
        <v>zapažených i nezapažených s urovnáním dna do předepsaného profilu a spádu, s přehozením výkopku na přilehlém terénu na vzdálenost do 3 m od podélné osy rýhy nebo s naložením výkopku na dopravní prostředek.</v>
      </c>
      <c r="BB13" s="210"/>
      <c r="BC13" s="210"/>
      <c r="BD13" s="210"/>
      <c r="BE13" s="210"/>
      <c r="BF13" s="210"/>
      <c r="BG13" s="210"/>
      <c r="BH13" s="210"/>
    </row>
    <row r="14" spans="1:60" outlineLevel="2" x14ac:dyDescent="0.25">
      <c r="A14" s="217"/>
      <c r="B14" s="218"/>
      <c r="C14" s="260" t="s">
        <v>634</v>
      </c>
      <c r="D14" s="252"/>
      <c r="E14" s="253">
        <v>18.72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204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29">
        <v>3</v>
      </c>
      <c r="B15" s="230" t="s">
        <v>506</v>
      </c>
      <c r="C15" s="247" t="s">
        <v>507</v>
      </c>
      <c r="D15" s="231" t="s">
        <v>199</v>
      </c>
      <c r="E15" s="232">
        <v>18.72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 t="s">
        <v>200</v>
      </c>
      <c r="S15" s="234" t="s">
        <v>158</v>
      </c>
      <c r="T15" s="235" t="s">
        <v>159</v>
      </c>
      <c r="U15" s="220">
        <v>0.38979999999999998</v>
      </c>
      <c r="V15" s="220">
        <f>ROUND(E15*U15,2)</f>
        <v>7.3</v>
      </c>
      <c r="W15" s="220"/>
      <c r="X15" s="220" t="s">
        <v>168</v>
      </c>
      <c r="Y15" s="22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1" outlineLevel="2" x14ac:dyDescent="0.25">
      <c r="A16" s="217"/>
      <c r="B16" s="218"/>
      <c r="C16" s="259" t="s">
        <v>503</v>
      </c>
      <c r="D16" s="258"/>
      <c r="E16" s="258"/>
      <c r="F16" s="258"/>
      <c r="G16" s="25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202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43" t="str">
        <f>C16</f>
        <v>zapažených i nezapažených s urovnáním dna do předepsaného profilu a spádu, s přehozením výkopku na přilehlém terénu na vzdálenost do 3 m od podélné osy rýhy nebo s naložením výkopku na dopravní prostředek.</v>
      </c>
      <c r="BB16" s="210"/>
      <c r="BC16" s="210"/>
      <c r="BD16" s="210"/>
      <c r="BE16" s="210"/>
      <c r="BF16" s="210"/>
      <c r="BG16" s="210"/>
      <c r="BH16" s="210"/>
    </row>
    <row r="17" spans="1:60" outlineLevel="1" x14ac:dyDescent="0.25">
      <c r="A17" s="229">
        <v>4</v>
      </c>
      <c r="B17" s="230" t="s">
        <v>635</v>
      </c>
      <c r="C17" s="247" t="s">
        <v>636</v>
      </c>
      <c r="D17" s="231" t="s">
        <v>199</v>
      </c>
      <c r="E17" s="232">
        <v>1.08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 t="s">
        <v>200</v>
      </c>
      <c r="S17" s="234" t="s">
        <v>158</v>
      </c>
      <c r="T17" s="235" t="s">
        <v>159</v>
      </c>
      <c r="U17" s="220">
        <v>3.5329999999999999</v>
      </c>
      <c r="V17" s="220">
        <f>ROUND(E17*U17,2)</f>
        <v>3.82</v>
      </c>
      <c r="W17" s="220"/>
      <c r="X17" s="220" t="s">
        <v>168</v>
      </c>
      <c r="Y17" s="22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5">
      <c r="A18" s="217"/>
      <c r="B18" s="218"/>
      <c r="C18" s="259" t="s">
        <v>637</v>
      </c>
      <c r="D18" s="258"/>
      <c r="E18" s="258"/>
      <c r="F18" s="258"/>
      <c r="G18" s="258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202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60" t="s">
        <v>638</v>
      </c>
      <c r="D19" s="252"/>
      <c r="E19" s="253">
        <v>1.08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204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5">
      <c r="A20" s="229">
        <v>5</v>
      </c>
      <c r="B20" s="230" t="s">
        <v>515</v>
      </c>
      <c r="C20" s="247" t="s">
        <v>516</v>
      </c>
      <c r="D20" s="231" t="s">
        <v>199</v>
      </c>
      <c r="E20" s="232">
        <v>18.72</v>
      </c>
      <c r="F20" s="233"/>
      <c r="G20" s="234">
        <f>ROUND(E20*F20,2)</f>
        <v>0</v>
      </c>
      <c r="H20" s="233"/>
      <c r="I20" s="234">
        <f>ROUND(E20*H20,2)</f>
        <v>0</v>
      </c>
      <c r="J20" s="233"/>
      <c r="K20" s="234">
        <f>ROUND(E20*J20,2)</f>
        <v>0</v>
      </c>
      <c r="L20" s="234">
        <v>21</v>
      </c>
      <c r="M20" s="234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4" t="s">
        <v>200</v>
      </c>
      <c r="S20" s="234" t="s">
        <v>158</v>
      </c>
      <c r="T20" s="235" t="s">
        <v>159</v>
      </c>
      <c r="U20" s="220">
        <v>0.34499999999999997</v>
      </c>
      <c r="V20" s="220">
        <f>ROUND(E20*U20,2)</f>
        <v>6.46</v>
      </c>
      <c r="W20" s="220"/>
      <c r="X20" s="220" t="s">
        <v>168</v>
      </c>
      <c r="Y20" s="22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5">
      <c r="A21" s="217"/>
      <c r="B21" s="218"/>
      <c r="C21" s="259" t="s">
        <v>517</v>
      </c>
      <c r="D21" s="258"/>
      <c r="E21" s="258"/>
      <c r="F21" s="258"/>
      <c r="G21" s="258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202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43" t="str">
        <f>C21</f>
        <v>bez naložení do dopravní nádoby, ale s vyprázdněním dopravní nádoby na hromadu nebo na dopravní prostředek,</v>
      </c>
      <c r="BB21" s="210"/>
      <c r="BC21" s="210"/>
      <c r="BD21" s="210"/>
      <c r="BE21" s="210"/>
      <c r="BF21" s="210"/>
      <c r="BG21" s="210"/>
      <c r="BH21" s="210"/>
    </row>
    <row r="22" spans="1:60" ht="20.399999999999999" outlineLevel="1" x14ac:dyDescent="0.25">
      <c r="A22" s="229">
        <v>6</v>
      </c>
      <c r="B22" s="230" t="s">
        <v>527</v>
      </c>
      <c r="C22" s="247" t="s">
        <v>528</v>
      </c>
      <c r="D22" s="231" t="s">
        <v>199</v>
      </c>
      <c r="E22" s="232">
        <v>19.175999999999998</v>
      </c>
      <c r="F22" s="233"/>
      <c r="G22" s="234">
        <f>ROUND(E22*F22,2)</f>
        <v>0</v>
      </c>
      <c r="H22" s="233"/>
      <c r="I22" s="234">
        <f>ROUND(E22*H22,2)</f>
        <v>0</v>
      </c>
      <c r="J22" s="233"/>
      <c r="K22" s="234">
        <f>ROUND(E22*J22,2)</f>
        <v>0</v>
      </c>
      <c r="L22" s="234">
        <v>21</v>
      </c>
      <c r="M22" s="234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4" t="s">
        <v>200</v>
      </c>
      <c r="S22" s="234" t="s">
        <v>158</v>
      </c>
      <c r="T22" s="235" t="s">
        <v>159</v>
      </c>
      <c r="U22" s="220">
        <v>8.9999999999999993E-3</v>
      </c>
      <c r="V22" s="220">
        <f>ROUND(E22*U22,2)</f>
        <v>0.17</v>
      </c>
      <c r="W22" s="220"/>
      <c r="X22" s="220" t="s">
        <v>168</v>
      </c>
      <c r="Y22" s="22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5">
      <c r="A23" s="217"/>
      <c r="B23" s="218"/>
      <c r="C23" s="260" t="s">
        <v>639</v>
      </c>
      <c r="D23" s="252"/>
      <c r="E23" s="253">
        <v>18.100000000000001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204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5">
      <c r="A24" s="217"/>
      <c r="B24" s="218"/>
      <c r="C24" s="260" t="s">
        <v>638</v>
      </c>
      <c r="D24" s="252"/>
      <c r="E24" s="253">
        <v>1.08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204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29">
        <v>7</v>
      </c>
      <c r="B25" s="230" t="s">
        <v>529</v>
      </c>
      <c r="C25" s="247" t="s">
        <v>530</v>
      </c>
      <c r="D25" s="231" t="s">
        <v>199</v>
      </c>
      <c r="E25" s="232">
        <v>19.175999999999998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21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 t="s">
        <v>200</v>
      </c>
      <c r="S25" s="234" t="s">
        <v>158</v>
      </c>
      <c r="T25" s="235" t="s">
        <v>159</v>
      </c>
      <c r="U25" s="220">
        <v>0.20200000000000001</v>
      </c>
      <c r="V25" s="220">
        <f>ROUND(E25*U25,2)</f>
        <v>3.87</v>
      </c>
      <c r="W25" s="220"/>
      <c r="X25" s="220" t="s">
        <v>168</v>
      </c>
      <c r="Y25" s="22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59" t="s">
        <v>531</v>
      </c>
      <c r="D26" s="258"/>
      <c r="E26" s="258"/>
      <c r="F26" s="258"/>
      <c r="G26" s="258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202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17"/>
      <c r="B27" s="218"/>
      <c r="C27" s="260" t="s">
        <v>639</v>
      </c>
      <c r="D27" s="252"/>
      <c r="E27" s="253">
        <v>18.100000000000001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204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5">
      <c r="A28" s="217"/>
      <c r="B28" s="218"/>
      <c r="C28" s="260" t="s">
        <v>638</v>
      </c>
      <c r="D28" s="252"/>
      <c r="E28" s="253">
        <v>1.08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204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29">
        <v>8</v>
      </c>
      <c r="B29" s="230" t="s">
        <v>207</v>
      </c>
      <c r="C29" s="247" t="s">
        <v>208</v>
      </c>
      <c r="D29" s="231" t="s">
        <v>209</v>
      </c>
      <c r="E29" s="232">
        <v>12.48</v>
      </c>
      <c r="F29" s="233"/>
      <c r="G29" s="234">
        <f>ROUND(E29*F29,2)</f>
        <v>0</v>
      </c>
      <c r="H29" s="233"/>
      <c r="I29" s="234">
        <f>ROUND(E29*H29,2)</f>
        <v>0</v>
      </c>
      <c r="J29" s="233"/>
      <c r="K29" s="234">
        <f>ROUND(E29*J29,2)</f>
        <v>0</v>
      </c>
      <c r="L29" s="234">
        <v>21</v>
      </c>
      <c r="M29" s="234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4" t="s">
        <v>210</v>
      </c>
      <c r="S29" s="234" t="s">
        <v>158</v>
      </c>
      <c r="T29" s="235" t="s">
        <v>159</v>
      </c>
      <c r="U29" s="220">
        <v>0.06</v>
      </c>
      <c r="V29" s="220">
        <f>ROUND(E29*U29,2)</f>
        <v>0.75</v>
      </c>
      <c r="W29" s="220"/>
      <c r="X29" s="220" t="s">
        <v>168</v>
      </c>
      <c r="Y29" s="22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5">
      <c r="A30" s="217"/>
      <c r="B30" s="218"/>
      <c r="C30" s="259" t="s">
        <v>211</v>
      </c>
      <c r="D30" s="258"/>
      <c r="E30" s="258"/>
      <c r="F30" s="258"/>
      <c r="G30" s="258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202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17"/>
      <c r="B31" s="218"/>
      <c r="C31" s="260" t="s">
        <v>640</v>
      </c>
      <c r="D31" s="252"/>
      <c r="E31" s="253">
        <v>12.48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204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5">
      <c r="A32" s="229">
        <v>9</v>
      </c>
      <c r="B32" s="230" t="s">
        <v>213</v>
      </c>
      <c r="C32" s="247" t="s">
        <v>214</v>
      </c>
      <c r="D32" s="231" t="s">
        <v>209</v>
      </c>
      <c r="E32" s="232">
        <v>12.48</v>
      </c>
      <c r="F32" s="233"/>
      <c r="G32" s="234">
        <f>ROUND(E32*F32,2)</f>
        <v>0</v>
      </c>
      <c r="H32" s="233"/>
      <c r="I32" s="234">
        <f>ROUND(E32*H32,2)</f>
        <v>0</v>
      </c>
      <c r="J32" s="233"/>
      <c r="K32" s="234">
        <f>ROUND(E32*J32,2)</f>
        <v>0</v>
      </c>
      <c r="L32" s="234">
        <v>21</v>
      </c>
      <c r="M32" s="234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4" t="s">
        <v>200</v>
      </c>
      <c r="S32" s="234" t="s">
        <v>158</v>
      </c>
      <c r="T32" s="235" t="s">
        <v>159</v>
      </c>
      <c r="U32" s="220">
        <v>0.13</v>
      </c>
      <c r="V32" s="220">
        <f>ROUND(E32*U32,2)</f>
        <v>1.62</v>
      </c>
      <c r="W32" s="220"/>
      <c r="X32" s="220" t="s">
        <v>168</v>
      </c>
      <c r="Y32" s="220" t="s">
        <v>161</v>
      </c>
      <c r="Z32" s="210"/>
      <c r="AA32" s="210"/>
      <c r="AB32" s="210"/>
      <c r="AC32" s="210"/>
      <c r="AD32" s="210"/>
      <c r="AE32" s="210"/>
      <c r="AF32" s="210"/>
      <c r="AG32" s="210" t="s">
        <v>169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5">
      <c r="A33" s="217"/>
      <c r="B33" s="218"/>
      <c r="C33" s="259" t="s">
        <v>215</v>
      </c>
      <c r="D33" s="258"/>
      <c r="E33" s="258"/>
      <c r="F33" s="258"/>
      <c r="G33" s="258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202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43" t="str">
        <f>C33</f>
        <v>s případným nutným přemístěním hromad nebo dočasných skládek na místo potřeby ze vzdálenosti do 30 m, v rovině nebo ve svahu do 1 : 5,</v>
      </c>
      <c r="BB33" s="210"/>
      <c r="BC33" s="210"/>
      <c r="BD33" s="210"/>
      <c r="BE33" s="210"/>
      <c r="BF33" s="210"/>
      <c r="BG33" s="210"/>
      <c r="BH33" s="210"/>
    </row>
    <row r="34" spans="1:60" outlineLevel="2" x14ac:dyDescent="0.25">
      <c r="A34" s="217"/>
      <c r="B34" s="218"/>
      <c r="C34" s="260" t="s">
        <v>640</v>
      </c>
      <c r="D34" s="252"/>
      <c r="E34" s="253">
        <v>12.48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204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29">
        <v>10</v>
      </c>
      <c r="B35" s="230" t="s">
        <v>217</v>
      </c>
      <c r="C35" s="247" t="s">
        <v>218</v>
      </c>
      <c r="D35" s="231" t="s">
        <v>219</v>
      </c>
      <c r="E35" s="232">
        <v>0.624</v>
      </c>
      <c r="F35" s="233"/>
      <c r="G35" s="234">
        <f>ROUND(E35*F35,2)</f>
        <v>0</v>
      </c>
      <c r="H35" s="233"/>
      <c r="I35" s="234">
        <f>ROUND(E35*H35,2)</f>
        <v>0</v>
      </c>
      <c r="J35" s="233"/>
      <c r="K35" s="234">
        <f>ROUND(E35*J35,2)</f>
        <v>0</v>
      </c>
      <c r="L35" s="234">
        <v>21</v>
      </c>
      <c r="M35" s="234">
        <f>G35*(1+L35/100)</f>
        <v>0</v>
      </c>
      <c r="N35" s="232">
        <v>1E-3</v>
      </c>
      <c r="O35" s="232">
        <f>ROUND(E35*N35,2)</f>
        <v>0</v>
      </c>
      <c r="P35" s="232">
        <v>0</v>
      </c>
      <c r="Q35" s="232">
        <f>ROUND(E35*P35,2)</f>
        <v>0</v>
      </c>
      <c r="R35" s="234" t="s">
        <v>220</v>
      </c>
      <c r="S35" s="234" t="s">
        <v>158</v>
      </c>
      <c r="T35" s="235" t="s">
        <v>159</v>
      </c>
      <c r="U35" s="220">
        <v>0</v>
      </c>
      <c r="V35" s="220">
        <f>ROUND(E35*U35,2)</f>
        <v>0</v>
      </c>
      <c r="W35" s="220"/>
      <c r="X35" s="220" t="s">
        <v>221</v>
      </c>
      <c r="Y35" s="220" t="s">
        <v>161</v>
      </c>
      <c r="Z35" s="210"/>
      <c r="AA35" s="210"/>
      <c r="AB35" s="210"/>
      <c r="AC35" s="210"/>
      <c r="AD35" s="210"/>
      <c r="AE35" s="210"/>
      <c r="AF35" s="210"/>
      <c r="AG35" s="210" t="s">
        <v>222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5">
      <c r="A36" s="217"/>
      <c r="B36" s="218"/>
      <c r="C36" s="260" t="s">
        <v>633</v>
      </c>
      <c r="D36" s="252"/>
      <c r="E36" s="253">
        <v>0.62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204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5">
      <c r="A37" s="222" t="s">
        <v>153</v>
      </c>
      <c r="B37" s="223" t="s">
        <v>102</v>
      </c>
      <c r="C37" s="245" t="s">
        <v>103</v>
      </c>
      <c r="D37" s="224"/>
      <c r="E37" s="225"/>
      <c r="F37" s="226"/>
      <c r="G37" s="226">
        <f>SUMIF(AG38:AG40,"&lt;&gt;NOR",G38:G40)</f>
        <v>0</v>
      </c>
      <c r="H37" s="226"/>
      <c r="I37" s="226">
        <f>SUM(I38:I40)</f>
        <v>0</v>
      </c>
      <c r="J37" s="226"/>
      <c r="K37" s="226">
        <f>SUM(K38:K40)</f>
        <v>0</v>
      </c>
      <c r="L37" s="226"/>
      <c r="M37" s="226">
        <f>SUM(M38:M40)</f>
        <v>0</v>
      </c>
      <c r="N37" s="225"/>
      <c r="O37" s="225">
        <f>SUM(O38:O40)</f>
        <v>0</v>
      </c>
      <c r="P37" s="225"/>
      <c r="Q37" s="225">
        <f>SUM(Q38:Q40)</f>
        <v>0</v>
      </c>
      <c r="R37" s="226"/>
      <c r="S37" s="226"/>
      <c r="T37" s="227"/>
      <c r="U37" s="221"/>
      <c r="V37" s="221">
        <f>SUM(V38:V40)</f>
        <v>8</v>
      </c>
      <c r="W37" s="221"/>
      <c r="X37" s="221"/>
      <c r="Y37" s="221"/>
      <c r="AG37" t="s">
        <v>154</v>
      </c>
    </row>
    <row r="38" spans="1:60" outlineLevel="1" x14ac:dyDescent="0.25">
      <c r="A38" s="236">
        <v>11</v>
      </c>
      <c r="B38" s="237" t="s">
        <v>641</v>
      </c>
      <c r="C38" s="246" t="s">
        <v>642</v>
      </c>
      <c r="D38" s="238" t="s">
        <v>643</v>
      </c>
      <c r="E38" s="239">
        <v>1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41"/>
      <c r="S38" s="241" t="s">
        <v>167</v>
      </c>
      <c r="T38" s="242" t="s">
        <v>159</v>
      </c>
      <c r="U38" s="220">
        <v>0</v>
      </c>
      <c r="V38" s="220">
        <f>ROUND(E38*U38,2)</f>
        <v>0</v>
      </c>
      <c r="W38" s="220"/>
      <c r="X38" s="220" t="s">
        <v>168</v>
      </c>
      <c r="Y38" s="220" t="s">
        <v>161</v>
      </c>
      <c r="Z38" s="210"/>
      <c r="AA38" s="210"/>
      <c r="AB38" s="210"/>
      <c r="AC38" s="210"/>
      <c r="AD38" s="210"/>
      <c r="AE38" s="210"/>
      <c r="AF38" s="210"/>
      <c r="AG38" s="210" t="s">
        <v>169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29">
        <v>12</v>
      </c>
      <c r="B39" s="230" t="s">
        <v>567</v>
      </c>
      <c r="C39" s="247" t="s">
        <v>568</v>
      </c>
      <c r="D39" s="231" t="s">
        <v>569</v>
      </c>
      <c r="E39" s="232">
        <v>8</v>
      </c>
      <c r="F39" s="233"/>
      <c r="G39" s="234">
        <f>ROUND(E39*F39,2)</f>
        <v>0</v>
      </c>
      <c r="H39" s="233"/>
      <c r="I39" s="234">
        <f>ROUND(E39*H39,2)</f>
        <v>0</v>
      </c>
      <c r="J39" s="233"/>
      <c r="K39" s="234">
        <f>ROUND(E39*J39,2)</f>
        <v>0</v>
      </c>
      <c r="L39" s="234">
        <v>21</v>
      </c>
      <c r="M39" s="234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4" t="s">
        <v>570</v>
      </c>
      <c r="S39" s="234" t="s">
        <v>158</v>
      </c>
      <c r="T39" s="235" t="s">
        <v>159</v>
      </c>
      <c r="U39" s="220">
        <v>1</v>
      </c>
      <c r="V39" s="220">
        <f>ROUND(E39*U39,2)</f>
        <v>8</v>
      </c>
      <c r="W39" s="220"/>
      <c r="X39" s="220" t="s">
        <v>571</v>
      </c>
      <c r="Y39" s="220" t="s">
        <v>161</v>
      </c>
      <c r="Z39" s="210"/>
      <c r="AA39" s="210"/>
      <c r="AB39" s="210"/>
      <c r="AC39" s="210"/>
      <c r="AD39" s="210"/>
      <c r="AE39" s="210"/>
      <c r="AF39" s="210"/>
      <c r="AG39" s="210" t="s">
        <v>572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5">
      <c r="A40" s="217"/>
      <c r="B40" s="218"/>
      <c r="C40" s="260" t="s">
        <v>573</v>
      </c>
      <c r="D40" s="252"/>
      <c r="E40" s="253">
        <v>8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204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5">
      <c r="A41" s="222" t="s">
        <v>153</v>
      </c>
      <c r="B41" s="223" t="s">
        <v>106</v>
      </c>
      <c r="C41" s="245" t="s">
        <v>107</v>
      </c>
      <c r="D41" s="224"/>
      <c r="E41" s="225"/>
      <c r="F41" s="226"/>
      <c r="G41" s="226">
        <f>SUMIF(AG42:AG51,"&lt;&gt;NOR",G42:G51)</f>
        <v>0</v>
      </c>
      <c r="H41" s="226"/>
      <c r="I41" s="226">
        <f>SUM(I42:I51)</f>
        <v>0</v>
      </c>
      <c r="J41" s="226"/>
      <c r="K41" s="226">
        <f>SUM(K42:K51)</f>
        <v>0</v>
      </c>
      <c r="L41" s="226"/>
      <c r="M41" s="226">
        <f>SUM(M42:M51)</f>
        <v>0</v>
      </c>
      <c r="N41" s="225"/>
      <c r="O41" s="225">
        <f>SUM(O42:O51)</f>
        <v>0.03</v>
      </c>
      <c r="P41" s="225"/>
      <c r="Q41" s="225">
        <f>SUM(Q42:Q51)</f>
        <v>21.880000000000003</v>
      </c>
      <c r="R41" s="226"/>
      <c r="S41" s="226"/>
      <c r="T41" s="227"/>
      <c r="U41" s="221"/>
      <c r="V41" s="221">
        <f>SUM(V42:V51)</f>
        <v>19.75</v>
      </c>
      <c r="W41" s="221"/>
      <c r="X41" s="221"/>
      <c r="Y41" s="221"/>
      <c r="AG41" t="s">
        <v>154</v>
      </c>
    </row>
    <row r="42" spans="1:60" outlineLevel="1" x14ac:dyDescent="0.25">
      <c r="A42" s="229">
        <v>13</v>
      </c>
      <c r="B42" s="230" t="s">
        <v>644</v>
      </c>
      <c r="C42" s="247" t="s">
        <v>645</v>
      </c>
      <c r="D42" s="231" t="s">
        <v>282</v>
      </c>
      <c r="E42" s="232">
        <v>83.2</v>
      </c>
      <c r="F42" s="233"/>
      <c r="G42" s="234">
        <f>ROUND(E42*F42,2)</f>
        <v>0</v>
      </c>
      <c r="H42" s="233"/>
      <c r="I42" s="234">
        <f>ROUND(E42*H42,2)</f>
        <v>0</v>
      </c>
      <c r="J42" s="233"/>
      <c r="K42" s="234">
        <f>ROUND(E42*J42,2)</f>
        <v>0</v>
      </c>
      <c r="L42" s="234">
        <v>21</v>
      </c>
      <c r="M42" s="234">
        <f>G42*(1+L42/100)</f>
        <v>0</v>
      </c>
      <c r="N42" s="232">
        <v>3.8000000000000002E-4</v>
      </c>
      <c r="O42" s="232">
        <f>ROUND(E42*N42,2)</f>
        <v>0.03</v>
      </c>
      <c r="P42" s="232">
        <v>1.2999999999999999E-2</v>
      </c>
      <c r="Q42" s="232">
        <f>ROUND(E42*P42,2)</f>
        <v>1.08</v>
      </c>
      <c r="R42" s="234" t="s">
        <v>245</v>
      </c>
      <c r="S42" s="234" t="s">
        <v>158</v>
      </c>
      <c r="T42" s="235" t="s">
        <v>159</v>
      </c>
      <c r="U42" s="220">
        <v>0.107</v>
      </c>
      <c r="V42" s="220">
        <f>ROUND(E42*U42,2)</f>
        <v>8.9</v>
      </c>
      <c r="W42" s="220"/>
      <c r="X42" s="220" t="s">
        <v>168</v>
      </c>
      <c r="Y42" s="220" t="s">
        <v>161</v>
      </c>
      <c r="Z42" s="210"/>
      <c r="AA42" s="210"/>
      <c r="AB42" s="210"/>
      <c r="AC42" s="210"/>
      <c r="AD42" s="210"/>
      <c r="AE42" s="210"/>
      <c r="AF42" s="210"/>
      <c r="AG42" s="210" t="s">
        <v>169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5">
      <c r="A43" s="217"/>
      <c r="B43" s="218"/>
      <c r="C43" s="259" t="s">
        <v>289</v>
      </c>
      <c r="D43" s="258"/>
      <c r="E43" s="258"/>
      <c r="F43" s="258"/>
      <c r="G43" s="258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202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5">
      <c r="A44" s="217"/>
      <c r="B44" s="218"/>
      <c r="C44" s="260" t="s">
        <v>646</v>
      </c>
      <c r="D44" s="252"/>
      <c r="E44" s="253">
        <v>83.2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204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5">
      <c r="A45" s="229">
        <v>14</v>
      </c>
      <c r="B45" s="230" t="s">
        <v>647</v>
      </c>
      <c r="C45" s="247" t="s">
        <v>648</v>
      </c>
      <c r="D45" s="231" t="s">
        <v>649</v>
      </c>
      <c r="E45" s="232">
        <v>20.8</v>
      </c>
      <c r="F45" s="233"/>
      <c r="G45" s="234">
        <f>ROUND(E45*F45,2)</f>
        <v>0</v>
      </c>
      <c r="H45" s="233"/>
      <c r="I45" s="234">
        <f>ROUND(E45*H45,2)</f>
        <v>0</v>
      </c>
      <c r="J45" s="233"/>
      <c r="K45" s="234">
        <f>ROUND(E45*J45,2)</f>
        <v>0</v>
      </c>
      <c r="L45" s="234">
        <v>21</v>
      </c>
      <c r="M45" s="234">
        <f>G45*(1+L45/100)</f>
        <v>0</v>
      </c>
      <c r="N45" s="232">
        <v>0</v>
      </c>
      <c r="O45" s="232">
        <f>ROUND(E45*N45,2)</f>
        <v>0</v>
      </c>
      <c r="P45" s="232">
        <v>1</v>
      </c>
      <c r="Q45" s="232">
        <f>ROUND(E45*P45,2)</f>
        <v>20.8</v>
      </c>
      <c r="R45" s="234"/>
      <c r="S45" s="234" t="s">
        <v>167</v>
      </c>
      <c r="T45" s="235" t="s">
        <v>159</v>
      </c>
      <c r="U45" s="220">
        <v>0</v>
      </c>
      <c r="V45" s="220">
        <f>ROUND(E45*U45,2)</f>
        <v>0</v>
      </c>
      <c r="W45" s="220"/>
      <c r="X45" s="220" t="s">
        <v>168</v>
      </c>
      <c r="Y45" s="220" t="s">
        <v>161</v>
      </c>
      <c r="Z45" s="210"/>
      <c r="AA45" s="210"/>
      <c r="AB45" s="210"/>
      <c r="AC45" s="210"/>
      <c r="AD45" s="210"/>
      <c r="AE45" s="210"/>
      <c r="AF45" s="210"/>
      <c r="AG45" s="210" t="s">
        <v>169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17"/>
      <c r="B46" s="218"/>
      <c r="C46" s="260" t="s">
        <v>650</v>
      </c>
      <c r="D46" s="252"/>
      <c r="E46" s="253">
        <v>20.8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204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36">
        <v>15</v>
      </c>
      <c r="B47" s="237" t="s">
        <v>247</v>
      </c>
      <c r="C47" s="246" t="s">
        <v>248</v>
      </c>
      <c r="D47" s="238" t="s">
        <v>244</v>
      </c>
      <c r="E47" s="239">
        <v>21.881599999999999</v>
      </c>
      <c r="F47" s="240"/>
      <c r="G47" s="241">
        <f>ROUND(E47*F47,2)</f>
        <v>0</v>
      </c>
      <c r="H47" s="240"/>
      <c r="I47" s="241">
        <f>ROUND(E47*H47,2)</f>
        <v>0</v>
      </c>
      <c r="J47" s="240"/>
      <c r="K47" s="241">
        <f>ROUND(E47*J47,2)</f>
        <v>0</v>
      </c>
      <c r="L47" s="241">
        <v>21</v>
      </c>
      <c r="M47" s="241">
        <f>G47*(1+L47/100)</f>
        <v>0</v>
      </c>
      <c r="N47" s="239">
        <v>0</v>
      </c>
      <c r="O47" s="239">
        <f>ROUND(E47*N47,2)</f>
        <v>0</v>
      </c>
      <c r="P47" s="239">
        <v>0</v>
      </c>
      <c r="Q47" s="239">
        <f>ROUND(E47*P47,2)</f>
        <v>0</v>
      </c>
      <c r="R47" s="241" t="s">
        <v>245</v>
      </c>
      <c r="S47" s="241" t="s">
        <v>158</v>
      </c>
      <c r="T47" s="242" t="s">
        <v>159</v>
      </c>
      <c r="U47" s="220">
        <v>0.49</v>
      </c>
      <c r="V47" s="220">
        <f>ROUND(E47*U47,2)</f>
        <v>10.72</v>
      </c>
      <c r="W47" s="220"/>
      <c r="X47" s="220" t="s">
        <v>168</v>
      </c>
      <c r="Y47" s="220" t="s">
        <v>161</v>
      </c>
      <c r="Z47" s="210"/>
      <c r="AA47" s="210"/>
      <c r="AB47" s="210"/>
      <c r="AC47" s="210"/>
      <c r="AD47" s="210"/>
      <c r="AE47" s="210"/>
      <c r="AF47" s="210"/>
      <c r="AG47" s="210" t="s">
        <v>239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36">
        <v>16</v>
      </c>
      <c r="B48" s="237" t="s">
        <v>249</v>
      </c>
      <c r="C48" s="246" t="s">
        <v>250</v>
      </c>
      <c r="D48" s="238" t="s">
        <v>244</v>
      </c>
      <c r="E48" s="239">
        <v>437.63200000000001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39">
        <v>0</v>
      </c>
      <c r="O48" s="239">
        <f>ROUND(E48*N48,2)</f>
        <v>0</v>
      </c>
      <c r="P48" s="239">
        <v>0</v>
      </c>
      <c r="Q48" s="239">
        <f>ROUND(E48*P48,2)</f>
        <v>0</v>
      </c>
      <c r="R48" s="241" t="s">
        <v>245</v>
      </c>
      <c r="S48" s="241" t="s">
        <v>158</v>
      </c>
      <c r="T48" s="242" t="s">
        <v>159</v>
      </c>
      <c r="U48" s="220">
        <v>0</v>
      </c>
      <c r="V48" s="220">
        <f>ROUND(E48*U48,2)</f>
        <v>0</v>
      </c>
      <c r="W48" s="220"/>
      <c r="X48" s="220" t="s">
        <v>168</v>
      </c>
      <c r="Y48" s="220" t="s">
        <v>161</v>
      </c>
      <c r="Z48" s="210"/>
      <c r="AA48" s="210"/>
      <c r="AB48" s="210"/>
      <c r="AC48" s="210"/>
      <c r="AD48" s="210"/>
      <c r="AE48" s="210"/>
      <c r="AF48" s="210"/>
      <c r="AG48" s="210" t="s">
        <v>239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0.399999999999999" outlineLevel="1" x14ac:dyDescent="0.25">
      <c r="A49" s="236">
        <v>17</v>
      </c>
      <c r="B49" s="237" t="s">
        <v>242</v>
      </c>
      <c r="C49" s="246" t="s">
        <v>243</v>
      </c>
      <c r="D49" s="238" t="s">
        <v>244</v>
      </c>
      <c r="E49" s="239">
        <v>21.881599999999999</v>
      </c>
      <c r="F49" s="240"/>
      <c r="G49" s="241">
        <f>ROUND(E49*F49,2)</f>
        <v>0</v>
      </c>
      <c r="H49" s="240"/>
      <c r="I49" s="241">
        <f>ROUND(E49*H49,2)</f>
        <v>0</v>
      </c>
      <c r="J49" s="240"/>
      <c r="K49" s="241">
        <f>ROUND(E49*J49,2)</f>
        <v>0</v>
      </c>
      <c r="L49" s="241">
        <v>21</v>
      </c>
      <c r="M49" s="241">
        <f>G49*(1+L49/100)</f>
        <v>0</v>
      </c>
      <c r="N49" s="239">
        <v>0</v>
      </c>
      <c r="O49" s="239">
        <f>ROUND(E49*N49,2)</f>
        <v>0</v>
      </c>
      <c r="P49" s="239">
        <v>0</v>
      </c>
      <c r="Q49" s="239">
        <f>ROUND(E49*P49,2)</f>
        <v>0</v>
      </c>
      <c r="R49" s="241" t="s">
        <v>245</v>
      </c>
      <c r="S49" s="241" t="s">
        <v>158</v>
      </c>
      <c r="T49" s="242" t="s">
        <v>159</v>
      </c>
      <c r="U49" s="220">
        <v>0</v>
      </c>
      <c r="V49" s="220">
        <f>ROUND(E49*U49,2)</f>
        <v>0</v>
      </c>
      <c r="W49" s="220"/>
      <c r="X49" s="220" t="s">
        <v>168</v>
      </c>
      <c r="Y49" s="220" t="s">
        <v>161</v>
      </c>
      <c r="Z49" s="210"/>
      <c r="AA49" s="210"/>
      <c r="AB49" s="210"/>
      <c r="AC49" s="210"/>
      <c r="AD49" s="210"/>
      <c r="AE49" s="210"/>
      <c r="AF49" s="210"/>
      <c r="AG49" s="210" t="s">
        <v>239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29">
        <v>18</v>
      </c>
      <c r="B50" s="230" t="s">
        <v>253</v>
      </c>
      <c r="C50" s="247" t="s">
        <v>254</v>
      </c>
      <c r="D50" s="231" t="s">
        <v>244</v>
      </c>
      <c r="E50" s="232">
        <v>21.881599999999999</v>
      </c>
      <c r="F50" s="233"/>
      <c r="G50" s="234">
        <f>ROUND(E50*F50,2)</f>
        <v>0</v>
      </c>
      <c r="H50" s="233"/>
      <c r="I50" s="234">
        <f>ROUND(E50*H50,2)</f>
        <v>0</v>
      </c>
      <c r="J50" s="233"/>
      <c r="K50" s="234">
        <f>ROUND(E50*J50,2)</f>
        <v>0</v>
      </c>
      <c r="L50" s="234">
        <v>21</v>
      </c>
      <c r="M50" s="234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4" t="s">
        <v>255</v>
      </c>
      <c r="S50" s="234" t="s">
        <v>158</v>
      </c>
      <c r="T50" s="235" t="s">
        <v>159</v>
      </c>
      <c r="U50" s="220">
        <v>6.0000000000000001E-3</v>
      </c>
      <c r="V50" s="220">
        <f>ROUND(E50*U50,2)</f>
        <v>0.13</v>
      </c>
      <c r="W50" s="220"/>
      <c r="X50" s="220" t="s">
        <v>168</v>
      </c>
      <c r="Y50" s="220" t="s">
        <v>161</v>
      </c>
      <c r="Z50" s="210"/>
      <c r="AA50" s="210"/>
      <c r="AB50" s="210"/>
      <c r="AC50" s="210"/>
      <c r="AD50" s="210"/>
      <c r="AE50" s="210"/>
      <c r="AF50" s="210"/>
      <c r="AG50" s="210" t="s">
        <v>239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5">
      <c r="A51" s="217"/>
      <c r="B51" s="218"/>
      <c r="C51" s="259" t="s">
        <v>256</v>
      </c>
      <c r="D51" s="258"/>
      <c r="E51" s="258"/>
      <c r="F51" s="258"/>
      <c r="G51" s="258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202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25">
      <c r="A52" s="3"/>
      <c r="B52" s="4"/>
      <c r="C52" s="249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15</v>
      </c>
      <c r="AF52">
        <v>21</v>
      </c>
      <c r="AG52" t="s">
        <v>139</v>
      </c>
    </row>
    <row r="53" spans="1:60" x14ac:dyDescent="0.25">
      <c r="A53" s="213"/>
      <c r="B53" s="214" t="s">
        <v>29</v>
      </c>
      <c r="C53" s="250"/>
      <c r="D53" s="215"/>
      <c r="E53" s="216"/>
      <c r="F53" s="216"/>
      <c r="G53" s="228">
        <f>G8+G37+G41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195</v>
      </c>
    </row>
    <row r="54" spans="1:60" x14ac:dyDescent="0.25">
      <c r="C54" s="251"/>
      <c r="D54" s="10"/>
      <c r="AG54" t="s">
        <v>196</v>
      </c>
    </row>
    <row r="55" spans="1:60" x14ac:dyDescent="0.25">
      <c r="D55" s="10"/>
    </row>
    <row r="56" spans="1:60" x14ac:dyDescent="0.25">
      <c r="D56" s="10"/>
    </row>
    <row r="57" spans="1:60" x14ac:dyDescent="0.25">
      <c r="D57" s="10"/>
    </row>
    <row r="58" spans="1:60" x14ac:dyDescent="0.25">
      <c r="D58" s="10"/>
    </row>
    <row r="59" spans="1:60" x14ac:dyDescent="0.25">
      <c r="D59" s="10"/>
    </row>
    <row r="60" spans="1:60" x14ac:dyDescent="0.25">
      <c r="D60" s="10"/>
    </row>
    <row r="61" spans="1:60" x14ac:dyDescent="0.25">
      <c r="D61" s="10"/>
    </row>
    <row r="62" spans="1:60" x14ac:dyDescent="0.25">
      <c r="D62" s="10"/>
    </row>
    <row r="63" spans="1:60" x14ac:dyDescent="0.25">
      <c r="D63" s="10"/>
    </row>
    <row r="64" spans="1:60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asNKwW2X91RFpNs/tBAbkgUv4S3WQvxHekepfZ8GoXBAJtIs3Cqu8nzizdqdMoLP/pvKryNIRXCTCOKwGzw8ag==" saltValue="1wUbbPLA19JvKoGr8CgtMw==" spinCount="100000" sheet="1" formatRows="0"/>
  <mergeCells count="14">
    <mergeCell ref="C43:G43"/>
    <mergeCell ref="C51:G51"/>
    <mergeCell ref="C16:G16"/>
    <mergeCell ref="C18:G18"/>
    <mergeCell ref="C21:G21"/>
    <mergeCell ref="C26:G26"/>
    <mergeCell ref="C30:G30"/>
    <mergeCell ref="C33:G33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0E889-EC57-4A7B-B40C-6204AB1E6EC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1" width="0" hidden="1" customWidth="1"/>
    <col min="14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126</v>
      </c>
      <c r="B1" s="195"/>
      <c r="C1" s="195"/>
      <c r="D1" s="195"/>
      <c r="E1" s="195"/>
      <c r="F1" s="195"/>
      <c r="G1" s="195"/>
      <c r="AG1" t="s">
        <v>127</v>
      </c>
    </row>
    <row r="2" spans="1:60" ht="25.05" customHeight="1" x14ac:dyDescent="0.25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5.05" customHeight="1" x14ac:dyDescent="0.25">
      <c r="A3" s="196" t="s">
        <v>8</v>
      </c>
      <c r="B3" s="48" t="s">
        <v>61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5.05" customHeight="1" x14ac:dyDescent="0.25">
      <c r="A4" s="200" t="s">
        <v>9</v>
      </c>
      <c r="B4" s="201" t="s">
        <v>71</v>
      </c>
      <c r="C4" s="202" t="s">
        <v>72</v>
      </c>
      <c r="D4" s="203"/>
      <c r="E4" s="203"/>
      <c r="F4" s="203"/>
      <c r="G4" s="204"/>
      <c r="AG4" t="s">
        <v>130</v>
      </c>
    </row>
    <row r="5" spans="1:60" x14ac:dyDescent="0.25">
      <c r="D5" s="10"/>
    </row>
    <row r="6" spans="1:60" ht="39.6" x14ac:dyDescent="0.25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29</v>
      </c>
      <c r="H6" s="209" t="s">
        <v>30</v>
      </c>
      <c r="I6" s="209" t="s">
        <v>137</v>
      </c>
      <c r="J6" s="209" t="s">
        <v>31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153</v>
      </c>
      <c r="B8" s="223" t="s">
        <v>124</v>
      </c>
      <c r="C8" s="245" t="s">
        <v>125</v>
      </c>
      <c r="D8" s="224"/>
      <c r="E8" s="225"/>
      <c r="F8" s="226"/>
      <c r="G8" s="226">
        <f>SUMIF(AG9:AG11,"&lt;&gt;NOR",G9:G11)</f>
        <v>0</v>
      </c>
      <c r="H8" s="226"/>
      <c r="I8" s="226">
        <f>SUM(I9:I11)</f>
        <v>0</v>
      </c>
      <c r="J8" s="226"/>
      <c r="K8" s="226">
        <f>SUM(K9:K11)</f>
        <v>0</v>
      </c>
      <c r="L8" s="226"/>
      <c r="M8" s="226">
        <f>SUM(M9:M11)</f>
        <v>0</v>
      </c>
      <c r="N8" s="225"/>
      <c r="O8" s="225">
        <f>SUM(O9:O11)</f>
        <v>0</v>
      </c>
      <c r="P8" s="225"/>
      <c r="Q8" s="225">
        <f>SUM(Q9:Q11)</f>
        <v>0</v>
      </c>
      <c r="R8" s="226"/>
      <c r="S8" s="226"/>
      <c r="T8" s="227"/>
      <c r="U8" s="221"/>
      <c r="V8" s="221">
        <f>SUM(V9:V11)</f>
        <v>0</v>
      </c>
      <c r="W8" s="221"/>
      <c r="X8" s="221"/>
      <c r="Y8" s="221"/>
      <c r="AG8" t="s">
        <v>154</v>
      </c>
    </row>
    <row r="9" spans="1:60" outlineLevel="1" x14ac:dyDescent="0.25">
      <c r="A9" s="229">
        <v>1</v>
      </c>
      <c r="B9" s="230" t="s">
        <v>651</v>
      </c>
      <c r="C9" s="247" t="s">
        <v>652</v>
      </c>
      <c r="D9" s="231" t="s">
        <v>643</v>
      </c>
      <c r="E9" s="232">
        <v>1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/>
      <c r="S9" s="234" t="s">
        <v>167</v>
      </c>
      <c r="T9" s="235" t="s">
        <v>159</v>
      </c>
      <c r="U9" s="220">
        <v>0</v>
      </c>
      <c r="V9" s="220">
        <f>ROUND(E9*U9,2)</f>
        <v>0</v>
      </c>
      <c r="W9" s="220"/>
      <c r="X9" s="220" t="s">
        <v>168</v>
      </c>
      <c r="Y9" s="220" t="s">
        <v>161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48" t="s">
        <v>653</v>
      </c>
      <c r="D10" s="244"/>
      <c r="E10" s="244"/>
      <c r="F10" s="244"/>
      <c r="G10" s="24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173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5">
      <c r="A11" s="217"/>
      <c r="B11" s="218"/>
      <c r="C11" s="265" t="s">
        <v>654</v>
      </c>
      <c r="D11" s="264"/>
      <c r="E11" s="264"/>
      <c r="F11" s="264"/>
      <c r="G11" s="264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173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5">
      <c r="A12" s="3"/>
      <c r="B12" s="4"/>
      <c r="C12" s="249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v>15</v>
      </c>
      <c r="AF12">
        <v>21</v>
      </c>
      <c r="AG12" t="s">
        <v>139</v>
      </c>
    </row>
    <row r="13" spans="1:60" x14ac:dyDescent="0.25">
      <c r="A13" s="213"/>
      <c r="B13" s="214" t="s">
        <v>29</v>
      </c>
      <c r="C13" s="250"/>
      <c r="D13" s="215"/>
      <c r="E13" s="216"/>
      <c r="F13" s="216"/>
      <c r="G13" s="228">
        <f>G8</f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f>SUMIF(L7:L11,AE12,G7:G11)</f>
        <v>0</v>
      </c>
      <c r="AF13">
        <f>SUMIF(L7:L11,AF12,G7:G11)</f>
        <v>0</v>
      </c>
      <c r="AG13" t="s">
        <v>195</v>
      </c>
    </row>
    <row r="14" spans="1:60" x14ac:dyDescent="0.25">
      <c r="C14" s="251"/>
      <c r="D14" s="10"/>
      <c r="AG14" t="s">
        <v>196</v>
      </c>
    </row>
    <row r="15" spans="1:60" x14ac:dyDescent="0.25">
      <c r="D15" s="10"/>
    </row>
    <row r="16" spans="1:60" x14ac:dyDescent="0.25">
      <c r="D16" s="10"/>
    </row>
    <row r="17" spans="4:4" x14ac:dyDescent="0.25">
      <c r="D17" s="10"/>
    </row>
    <row r="18" spans="4:4" x14ac:dyDescent="0.25">
      <c r="D18" s="10"/>
    </row>
    <row r="19" spans="4:4" x14ac:dyDescent="0.25">
      <c r="D19" s="10"/>
    </row>
    <row r="20" spans="4:4" x14ac:dyDescent="0.25">
      <c r="D20" s="10"/>
    </row>
    <row r="21" spans="4:4" x14ac:dyDescent="0.25">
      <c r="D21" s="10"/>
    </row>
    <row r="22" spans="4:4" x14ac:dyDescent="0.25">
      <c r="D22" s="10"/>
    </row>
    <row r="23" spans="4:4" x14ac:dyDescent="0.25">
      <c r="D23" s="10"/>
    </row>
    <row r="24" spans="4:4" x14ac:dyDescent="0.25">
      <c r="D24" s="10"/>
    </row>
    <row r="25" spans="4:4" x14ac:dyDescent="0.25">
      <c r="D25" s="10"/>
    </row>
    <row r="26" spans="4:4" x14ac:dyDescent="0.25">
      <c r="D26" s="10"/>
    </row>
    <row r="27" spans="4:4" x14ac:dyDescent="0.25">
      <c r="D27" s="10"/>
    </row>
    <row r="28" spans="4:4" x14ac:dyDescent="0.25">
      <c r="D28" s="10"/>
    </row>
    <row r="29" spans="4:4" x14ac:dyDescent="0.25">
      <c r="D29" s="10"/>
    </row>
    <row r="30" spans="4:4" x14ac:dyDescent="0.25">
      <c r="D30" s="10"/>
    </row>
    <row r="31" spans="4:4" x14ac:dyDescent="0.25">
      <c r="D31" s="10"/>
    </row>
    <row r="32" spans="4:4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wEb6b54vvm+83I8P9qtkVqIlu5e7Gw0hll9UT50lb2lu49W9bmp/BoD43v4U59U7Cgc1/4+hBdZfPLKQuJZffw==" saltValue="jRl6GKoNno2YcV+LIelJeQ==" spinCount="100000" sheet="1" formatRows="0"/>
  <mergeCells count="6"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01 1 Pol</vt:lpstr>
      <vt:lpstr>1 1 Pol</vt:lpstr>
      <vt:lpstr>1 2 Pol</vt:lpstr>
      <vt:lpstr>1 3 Pol</vt:lpstr>
      <vt:lpstr>1 4 Pol</vt:lpstr>
      <vt:lpstr>1 5 Pol</vt:lpstr>
      <vt:lpstr>1 6 Pol</vt:lpstr>
      <vt:lpstr>2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'1 1 Pol'!Názvy_tisku</vt:lpstr>
      <vt:lpstr>'1 2 Pol'!Názvy_tisku</vt:lpstr>
      <vt:lpstr>'1 3 Pol'!Názvy_tisku</vt:lpstr>
      <vt:lpstr>'1 4 Pol'!Názvy_tisku</vt:lpstr>
      <vt:lpstr>'1 5 Pol'!Názvy_tisku</vt:lpstr>
      <vt:lpstr>'1 6 Pol'!Názvy_tisku</vt:lpstr>
      <vt:lpstr>'2 1 Pol'!Názvy_tisku</vt:lpstr>
      <vt:lpstr>oadresa</vt:lpstr>
      <vt:lpstr>Stavba!Objednatel</vt:lpstr>
      <vt:lpstr>Stavba!Objekt</vt:lpstr>
      <vt:lpstr>'01 1 Pol'!Oblast_tisku</vt:lpstr>
      <vt:lpstr>'1 1 Pol'!Oblast_tisku</vt:lpstr>
      <vt:lpstr>'1 2 Pol'!Oblast_tisku</vt:lpstr>
      <vt:lpstr>'1 3 Pol'!Oblast_tisku</vt:lpstr>
      <vt:lpstr>'1 4 Pol'!Oblast_tisku</vt:lpstr>
      <vt:lpstr>'1 5 Pol'!Oblast_tisku</vt:lpstr>
      <vt:lpstr>'1 6 Pol'!Oblast_tisku</vt:lpstr>
      <vt:lpstr>'2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Jaroslav Dvořák</dc:creator>
  <cp:lastModifiedBy>Jaroslav Dvořák</cp:lastModifiedBy>
  <cp:lastPrinted>2019-03-19T12:27:02Z</cp:lastPrinted>
  <dcterms:created xsi:type="dcterms:W3CDTF">2009-04-08T07:15:50Z</dcterms:created>
  <dcterms:modified xsi:type="dcterms:W3CDTF">2023-08-19T06:53:06Z</dcterms:modified>
</cp:coreProperties>
</file>